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wnloads\"/>
    </mc:Choice>
  </mc:AlternateContent>
  <bookViews>
    <workbookView xWindow="0" yWindow="0" windowWidth="23040" windowHeight="9264" firstSheet="5" activeTab="5"/>
  </bookViews>
  <sheets>
    <sheet name="To do stuff after valuation" sheetId="1" r:id="rId1"/>
    <sheet name="Economy(E)" sheetId="2" r:id="rId2"/>
    <sheet name="Industry(I)" sheetId="3" r:id="rId3"/>
    <sheet name="Company(C)" sheetId="4" r:id="rId4"/>
    <sheet name="Working Note for Ratio analysis" sheetId="5" r:id="rId5"/>
    <sheet name="DCF Valuation" sheetId="6" r:id="rId6"/>
    <sheet name="Exit multiple EV-EBITDA" sheetId="7" r:id="rId7"/>
    <sheet name="Exit multiple P-E" sheetId="8" r:id="rId8"/>
    <sheet name="Relative valuation" sheetId="9" r:id="rId9"/>
    <sheet name="Lease Capitalization" sheetId="10" r:id="rId10"/>
    <sheet name="Basis for sales forecast" sheetId="11" r:id="rId11"/>
    <sheet name="Income Stmt" sheetId="12" r:id="rId12"/>
    <sheet name="Balance sheet" sheetId="13" r:id="rId13"/>
    <sheet name="CAPEX and Depreciation" sheetId="14" r:id="rId14"/>
    <sheet name="Sustainable growth rate" sheetId="15" r:id="rId15"/>
    <sheet name="Net Working capital" sheetId="16" r:id="rId16"/>
    <sheet name="Market Return " sheetId="17" r:id="rId17"/>
    <sheet name="Beta calc" sheetId="18" r:id="rId18"/>
    <sheet name="Ke,Kd &amp; WACC" sheetId="19" r:id="rId19"/>
    <sheet name="CG Adjustment" sheetId="20" r:id="rId20"/>
    <sheet name="VALUATION football field" sheetId="21" r:id="rId21"/>
    <sheet name="VAR MCS" sheetId="22" r:id="rId22"/>
    <sheet name="Run Test" sheetId="23" r:id="rId23"/>
  </sheets>
  <calcPr calcId="152511"/>
</workbook>
</file>

<file path=xl/calcChain.xml><?xml version="1.0" encoding="utf-8"?>
<calcChain xmlns="http://schemas.openxmlformats.org/spreadsheetml/2006/main">
  <c r="B12" i="8" l="1"/>
  <c r="G5" i="8"/>
  <c r="B12" i="7"/>
  <c r="G5" i="7"/>
  <c r="B12" i="6"/>
  <c r="A321" i="23"/>
  <c r="A320" i="23"/>
  <c r="A319" i="23"/>
  <c r="A318" i="23"/>
  <c r="A317" i="23"/>
  <c r="A316" i="23"/>
  <c r="A315" i="23"/>
  <c r="A314" i="23"/>
  <c r="A313" i="23"/>
  <c r="A312" i="23"/>
  <c r="A311" i="23"/>
  <c r="A310" i="23"/>
  <c r="A309" i="23"/>
  <c r="A308" i="23"/>
  <c r="A307" i="23"/>
  <c r="A306" i="23"/>
  <c r="A305" i="23"/>
  <c r="A304" i="23"/>
  <c r="A303" i="23"/>
  <c r="A302" i="23"/>
  <c r="A301" i="23"/>
  <c r="A300" i="23"/>
  <c r="A299" i="23"/>
  <c r="A298" i="23"/>
  <c r="A297" i="23"/>
  <c r="A296" i="23"/>
  <c r="A295" i="23"/>
  <c r="A294" i="23"/>
  <c r="A293" i="23"/>
  <c r="A292" i="23"/>
  <c r="A291" i="23"/>
  <c r="A290" i="23"/>
  <c r="A289" i="23"/>
  <c r="A288" i="23"/>
  <c r="A287" i="23"/>
  <c r="A286" i="23"/>
  <c r="A285" i="23"/>
  <c r="A284" i="23"/>
  <c r="A283" i="23"/>
  <c r="A282" i="23"/>
  <c r="A281" i="23"/>
  <c r="A280" i="23"/>
  <c r="A279" i="23"/>
  <c r="A278" i="23"/>
  <c r="A277" i="23"/>
  <c r="A276" i="23"/>
  <c r="A275" i="23"/>
  <c r="A274" i="23"/>
  <c r="A273" i="23"/>
  <c r="A272" i="23"/>
  <c r="A271" i="23"/>
  <c r="A270" i="23"/>
  <c r="A269" i="23"/>
  <c r="A268" i="23"/>
  <c r="A267" i="23"/>
  <c r="A266" i="23"/>
  <c r="A265" i="23"/>
  <c r="A264" i="23"/>
  <c r="A263" i="23"/>
  <c r="A262" i="23"/>
  <c r="A261" i="23"/>
  <c r="A260" i="23"/>
  <c r="A259" i="23"/>
  <c r="A258" i="23"/>
  <c r="A257" i="23"/>
  <c r="A256" i="23"/>
  <c r="A255" i="23"/>
  <c r="A254" i="23"/>
  <c r="C253" i="23"/>
  <c r="B253" i="23"/>
  <c r="A253" i="23"/>
  <c r="B252" i="23"/>
  <c r="C252" i="23" s="1"/>
  <c r="A252" i="23"/>
  <c r="C251" i="23"/>
  <c r="B251" i="23"/>
  <c r="A251" i="23"/>
  <c r="B250" i="23"/>
  <c r="C250" i="23" s="1"/>
  <c r="A250" i="23"/>
  <c r="C249" i="23"/>
  <c r="B249" i="23"/>
  <c r="A249" i="23"/>
  <c r="B248" i="23"/>
  <c r="C248" i="23" s="1"/>
  <c r="A248" i="23"/>
  <c r="C247" i="23"/>
  <c r="B247" i="23"/>
  <c r="A247" i="23"/>
  <c r="B246" i="23"/>
  <c r="C246" i="23" s="1"/>
  <c r="A246" i="23"/>
  <c r="C245" i="23"/>
  <c r="B245" i="23"/>
  <c r="A245" i="23"/>
  <c r="B244" i="23"/>
  <c r="C244" i="23" s="1"/>
  <c r="A244" i="23"/>
  <c r="C243" i="23"/>
  <c r="B243" i="23"/>
  <c r="A243" i="23"/>
  <c r="B242" i="23"/>
  <c r="C242" i="23" s="1"/>
  <c r="A242" i="23"/>
  <c r="C241" i="23"/>
  <c r="B241" i="23"/>
  <c r="A241" i="23"/>
  <c r="B240" i="23"/>
  <c r="C240" i="23" s="1"/>
  <c r="A240" i="23"/>
  <c r="C239" i="23"/>
  <c r="B239" i="23"/>
  <c r="A239" i="23"/>
  <c r="B238" i="23"/>
  <c r="C238" i="23" s="1"/>
  <c r="A238" i="23"/>
  <c r="C237" i="23"/>
  <c r="B237" i="23"/>
  <c r="A237" i="23"/>
  <c r="B236" i="23"/>
  <c r="C236" i="23" s="1"/>
  <c r="A236" i="23"/>
  <c r="C235" i="23"/>
  <c r="B235" i="23"/>
  <c r="A235" i="23"/>
  <c r="B234" i="23"/>
  <c r="C234" i="23" s="1"/>
  <c r="A234" i="23"/>
  <c r="C233" i="23"/>
  <c r="B233" i="23"/>
  <c r="A233" i="23"/>
  <c r="B232" i="23"/>
  <c r="C232" i="23" s="1"/>
  <c r="A232" i="23"/>
  <c r="C231" i="23"/>
  <c r="B231" i="23"/>
  <c r="A231" i="23"/>
  <c r="B230" i="23"/>
  <c r="C230" i="23" s="1"/>
  <c r="A230" i="23"/>
  <c r="C229" i="23"/>
  <c r="B229" i="23"/>
  <c r="A229" i="23"/>
  <c r="B228" i="23"/>
  <c r="C228" i="23" s="1"/>
  <c r="A228" i="23"/>
  <c r="C227" i="23"/>
  <c r="B227" i="23"/>
  <c r="A227" i="23"/>
  <c r="B226" i="23"/>
  <c r="C226" i="23" s="1"/>
  <c r="A226" i="23"/>
  <c r="C225" i="23"/>
  <c r="B225" i="23"/>
  <c r="A225" i="23"/>
  <c r="B224" i="23"/>
  <c r="C224" i="23" s="1"/>
  <c r="A224" i="23"/>
  <c r="C223" i="23"/>
  <c r="B223" i="23"/>
  <c r="A223" i="23"/>
  <c r="B222" i="23"/>
  <c r="C222" i="23" s="1"/>
  <c r="A222" i="23"/>
  <c r="C221" i="23"/>
  <c r="B221" i="23"/>
  <c r="A221" i="23"/>
  <c r="B220" i="23"/>
  <c r="C220" i="23" s="1"/>
  <c r="A220" i="23"/>
  <c r="C219" i="23"/>
  <c r="B219" i="23"/>
  <c r="A219" i="23"/>
  <c r="B218" i="23"/>
  <c r="C218" i="23" s="1"/>
  <c r="A218" i="23"/>
  <c r="C217" i="23"/>
  <c r="B217" i="23"/>
  <c r="A217" i="23"/>
  <c r="B216" i="23"/>
  <c r="C216" i="23" s="1"/>
  <c r="A216" i="23"/>
  <c r="C215" i="23"/>
  <c r="B215" i="23"/>
  <c r="A215" i="23"/>
  <c r="B214" i="23"/>
  <c r="C214" i="23" s="1"/>
  <c r="A214" i="23"/>
  <c r="C213" i="23"/>
  <c r="B213" i="23"/>
  <c r="A213" i="23"/>
  <c r="B212" i="23"/>
  <c r="C212" i="23" s="1"/>
  <c r="A212" i="23"/>
  <c r="C211" i="23"/>
  <c r="B211" i="23"/>
  <c r="A211" i="23"/>
  <c r="B210" i="23"/>
  <c r="C210" i="23" s="1"/>
  <c r="A210" i="23"/>
  <c r="C209" i="23"/>
  <c r="B209" i="23"/>
  <c r="A209" i="23"/>
  <c r="B208" i="23"/>
  <c r="C208" i="23" s="1"/>
  <c r="A208" i="23"/>
  <c r="C207" i="23"/>
  <c r="B207" i="23"/>
  <c r="A207" i="23"/>
  <c r="B206" i="23"/>
  <c r="C206" i="23" s="1"/>
  <c r="A206" i="23"/>
  <c r="C205" i="23"/>
  <c r="B205" i="23"/>
  <c r="A205" i="23"/>
  <c r="B204" i="23"/>
  <c r="C204" i="23" s="1"/>
  <c r="A204" i="23"/>
  <c r="C203" i="23"/>
  <c r="B203" i="23"/>
  <c r="A203" i="23"/>
  <c r="B202" i="23"/>
  <c r="C202" i="23" s="1"/>
  <c r="A202" i="23"/>
  <c r="C201" i="23"/>
  <c r="B201" i="23"/>
  <c r="A201" i="23"/>
  <c r="B200" i="23"/>
  <c r="C200" i="23" s="1"/>
  <c r="A200" i="23"/>
  <c r="C199" i="23"/>
  <c r="B199" i="23"/>
  <c r="A199" i="23"/>
  <c r="B198" i="23"/>
  <c r="C198" i="23" s="1"/>
  <c r="A198" i="23"/>
  <c r="C197" i="23"/>
  <c r="B197" i="23"/>
  <c r="A197" i="23"/>
  <c r="B196" i="23"/>
  <c r="C196" i="23" s="1"/>
  <c r="A196" i="23"/>
  <c r="C195" i="23"/>
  <c r="B195" i="23"/>
  <c r="A195" i="23"/>
  <c r="B194" i="23"/>
  <c r="C194" i="23" s="1"/>
  <c r="A194" i="23"/>
  <c r="C193" i="23"/>
  <c r="B193" i="23"/>
  <c r="A193" i="23"/>
  <c r="B192" i="23"/>
  <c r="C192" i="23" s="1"/>
  <c r="A192" i="23"/>
  <c r="C191" i="23"/>
  <c r="B191" i="23"/>
  <c r="A191" i="23"/>
  <c r="B190" i="23"/>
  <c r="C190" i="23" s="1"/>
  <c r="A190" i="23"/>
  <c r="C189" i="23"/>
  <c r="B189" i="23"/>
  <c r="A189" i="23"/>
  <c r="B188" i="23"/>
  <c r="C188" i="23" s="1"/>
  <c r="A188" i="23"/>
  <c r="C187" i="23"/>
  <c r="B187" i="23"/>
  <c r="A187" i="23"/>
  <c r="B186" i="23"/>
  <c r="C186" i="23" s="1"/>
  <c r="A186" i="23"/>
  <c r="C185" i="23"/>
  <c r="B185" i="23"/>
  <c r="A185" i="23"/>
  <c r="B184" i="23"/>
  <c r="C184" i="23" s="1"/>
  <c r="A184" i="23"/>
  <c r="C183" i="23"/>
  <c r="B183" i="23"/>
  <c r="A183" i="23"/>
  <c r="B182" i="23"/>
  <c r="C182" i="23" s="1"/>
  <c r="A182" i="23"/>
  <c r="C181" i="23"/>
  <c r="B181" i="23"/>
  <c r="A181" i="23"/>
  <c r="B180" i="23"/>
  <c r="C180" i="23" s="1"/>
  <c r="A180" i="23"/>
  <c r="C179" i="23"/>
  <c r="B179" i="23"/>
  <c r="A179" i="23"/>
  <c r="B178" i="23"/>
  <c r="C178" i="23" s="1"/>
  <c r="A178" i="23"/>
  <c r="C177" i="23"/>
  <c r="B177" i="23"/>
  <c r="A177" i="23"/>
  <c r="B176" i="23"/>
  <c r="C176" i="23" s="1"/>
  <c r="A176" i="23"/>
  <c r="C175" i="23"/>
  <c r="B175" i="23"/>
  <c r="A175" i="23"/>
  <c r="B174" i="23"/>
  <c r="C174" i="23" s="1"/>
  <c r="A174" i="23"/>
  <c r="C173" i="23"/>
  <c r="B173" i="23"/>
  <c r="A173" i="23"/>
  <c r="B172" i="23"/>
  <c r="C172" i="23" s="1"/>
  <c r="A172" i="23"/>
  <c r="C171" i="23"/>
  <c r="B171" i="23"/>
  <c r="A171" i="23"/>
  <c r="B170" i="23"/>
  <c r="C170" i="23" s="1"/>
  <c r="A170" i="23"/>
  <c r="C169" i="23"/>
  <c r="B169" i="23"/>
  <c r="A169" i="23"/>
  <c r="B168" i="23"/>
  <c r="C168" i="23" s="1"/>
  <c r="A168" i="23"/>
  <c r="C167" i="23"/>
  <c r="B167" i="23"/>
  <c r="A167" i="23"/>
  <c r="B166" i="23"/>
  <c r="C166" i="23" s="1"/>
  <c r="A166" i="23"/>
  <c r="C165" i="23"/>
  <c r="B165" i="23"/>
  <c r="A165" i="23"/>
  <c r="B164" i="23"/>
  <c r="C164" i="23" s="1"/>
  <c r="A164" i="23"/>
  <c r="C163" i="23"/>
  <c r="B163" i="23"/>
  <c r="A163" i="23"/>
  <c r="B162" i="23"/>
  <c r="C162" i="23" s="1"/>
  <c r="A162" i="23"/>
  <c r="C161" i="23"/>
  <c r="B161" i="23"/>
  <c r="A161" i="23"/>
  <c r="B160" i="23"/>
  <c r="C160" i="23" s="1"/>
  <c r="A160" i="23"/>
  <c r="C159" i="23"/>
  <c r="B159" i="23"/>
  <c r="A159" i="23"/>
  <c r="B158" i="23"/>
  <c r="C158" i="23" s="1"/>
  <c r="A158" i="23"/>
  <c r="C157" i="23"/>
  <c r="B157" i="23"/>
  <c r="A157" i="23"/>
  <c r="B156" i="23"/>
  <c r="C156" i="23" s="1"/>
  <c r="A156" i="23"/>
  <c r="C155" i="23"/>
  <c r="B155" i="23"/>
  <c r="A155" i="23"/>
  <c r="B154" i="23"/>
  <c r="C154" i="23" s="1"/>
  <c r="A154" i="23"/>
  <c r="C153" i="23"/>
  <c r="B153" i="23"/>
  <c r="A153" i="23"/>
  <c r="B152" i="23"/>
  <c r="C152" i="23" s="1"/>
  <c r="A152" i="23"/>
  <c r="C151" i="23"/>
  <c r="B151" i="23"/>
  <c r="A151" i="23"/>
  <c r="B150" i="23"/>
  <c r="C150" i="23" s="1"/>
  <c r="A150" i="23"/>
  <c r="C149" i="23"/>
  <c r="B149" i="23"/>
  <c r="A149" i="23"/>
  <c r="B148" i="23"/>
  <c r="C148" i="23" s="1"/>
  <c r="A148" i="23"/>
  <c r="C147" i="23"/>
  <c r="B147" i="23"/>
  <c r="A147" i="23"/>
  <c r="B146" i="23"/>
  <c r="C146" i="23" s="1"/>
  <c r="A146" i="23"/>
  <c r="C145" i="23"/>
  <c r="B145" i="23"/>
  <c r="A145" i="23"/>
  <c r="B144" i="23"/>
  <c r="C144" i="23" s="1"/>
  <c r="A144" i="23"/>
  <c r="C143" i="23"/>
  <c r="B143" i="23"/>
  <c r="A143" i="23"/>
  <c r="B142" i="23"/>
  <c r="C142" i="23" s="1"/>
  <c r="A142" i="23"/>
  <c r="C141" i="23"/>
  <c r="B141" i="23"/>
  <c r="A141" i="23"/>
  <c r="B140" i="23"/>
  <c r="C140" i="23" s="1"/>
  <c r="A140" i="23"/>
  <c r="C139" i="23"/>
  <c r="B139" i="23"/>
  <c r="A139" i="23"/>
  <c r="B138" i="23"/>
  <c r="C138" i="23" s="1"/>
  <c r="A138" i="23"/>
  <c r="C137" i="23"/>
  <c r="B137" i="23"/>
  <c r="A137" i="23"/>
  <c r="B136" i="23"/>
  <c r="C136" i="23" s="1"/>
  <c r="A136" i="23"/>
  <c r="C135" i="23"/>
  <c r="B135" i="23"/>
  <c r="A135" i="23"/>
  <c r="B134" i="23"/>
  <c r="C134" i="23" s="1"/>
  <c r="A134" i="23"/>
  <c r="C133" i="23"/>
  <c r="B133" i="23"/>
  <c r="A133" i="23"/>
  <c r="B132" i="23"/>
  <c r="C132" i="23" s="1"/>
  <c r="A132" i="23"/>
  <c r="C131" i="23"/>
  <c r="B131" i="23"/>
  <c r="A131" i="23"/>
  <c r="B130" i="23"/>
  <c r="C130" i="23" s="1"/>
  <c r="A130" i="23"/>
  <c r="C129" i="23"/>
  <c r="B129" i="23"/>
  <c r="A129" i="23"/>
  <c r="B128" i="23"/>
  <c r="C128" i="23" s="1"/>
  <c r="A128" i="23"/>
  <c r="C127" i="23"/>
  <c r="B127" i="23"/>
  <c r="A127" i="23"/>
  <c r="B126" i="23"/>
  <c r="C126" i="23" s="1"/>
  <c r="A126" i="23"/>
  <c r="C125" i="23"/>
  <c r="B125" i="23"/>
  <c r="A125" i="23"/>
  <c r="B124" i="23"/>
  <c r="C124" i="23" s="1"/>
  <c r="A124" i="23"/>
  <c r="C123" i="23"/>
  <c r="B123" i="23"/>
  <c r="A123" i="23"/>
  <c r="B122" i="23"/>
  <c r="C122" i="23" s="1"/>
  <c r="A122" i="23"/>
  <c r="C121" i="23"/>
  <c r="B121" i="23"/>
  <c r="A121" i="23"/>
  <c r="B120" i="23"/>
  <c r="C120" i="23" s="1"/>
  <c r="A120" i="23"/>
  <c r="C119" i="23"/>
  <c r="B119" i="23"/>
  <c r="A119" i="23"/>
  <c r="B118" i="23"/>
  <c r="C118" i="23" s="1"/>
  <c r="A118" i="23"/>
  <c r="C117" i="23"/>
  <c r="B117" i="23"/>
  <c r="A117" i="23"/>
  <c r="B116" i="23"/>
  <c r="C116" i="23" s="1"/>
  <c r="A116" i="23"/>
  <c r="C115" i="23"/>
  <c r="B115" i="23"/>
  <c r="A115" i="23"/>
  <c r="B114" i="23"/>
  <c r="C114" i="23" s="1"/>
  <c r="A114" i="23"/>
  <c r="C113" i="23"/>
  <c r="B113" i="23"/>
  <c r="A113" i="23"/>
  <c r="B112" i="23"/>
  <c r="C112" i="23" s="1"/>
  <c r="A112" i="23"/>
  <c r="C111" i="23"/>
  <c r="B111" i="23"/>
  <c r="A111" i="23"/>
  <c r="B110" i="23"/>
  <c r="C110" i="23" s="1"/>
  <c r="A110" i="23"/>
  <c r="C109" i="23"/>
  <c r="B109" i="23"/>
  <c r="A109" i="23"/>
  <c r="B108" i="23"/>
  <c r="C108" i="23" s="1"/>
  <c r="A108" i="23"/>
  <c r="C107" i="23"/>
  <c r="B107" i="23"/>
  <c r="A107" i="23"/>
  <c r="B106" i="23"/>
  <c r="C106" i="23" s="1"/>
  <c r="A106" i="23"/>
  <c r="C105" i="23"/>
  <c r="B105" i="23"/>
  <c r="A105" i="23"/>
  <c r="B104" i="23"/>
  <c r="C104" i="23" s="1"/>
  <c r="A104" i="23"/>
  <c r="C103" i="23"/>
  <c r="B103" i="23"/>
  <c r="A103" i="23"/>
  <c r="B102" i="23"/>
  <c r="C102" i="23" s="1"/>
  <c r="A102" i="23"/>
  <c r="C101" i="23"/>
  <c r="B101" i="23"/>
  <c r="A101" i="23"/>
  <c r="B100" i="23"/>
  <c r="C100" i="23" s="1"/>
  <c r="A100" i="23"/>
  <c r="C99" i="23"/>
  <c r="B99" i="23"/>
  <c r="A99" i="23"/>
  <c r="B98" i="23"/>
  <c r="C98" i="23" s="1"/>
  <c r="A98" i="23"/>
  <c r="C97" i="23"/>
  <c r="B97" i="23"/>
  <c r="A97" i="23"/>
  <c r="B96" i="23"/>
  <c r="C96" i="23" s="1"/>
  <c r="A96" i="23"/>
  <c r="C95" i="23"/>
  <c r="B95" i="23"/>
  <c r="A95" i="23"/>
  <c r="B94" i="23"/>
  <c r="C94" i="23" s="1"/>
  <c r="A94" i="23"/>
  <c r="C93" i="23"/>
  <c r="B93" i="23"/>
  <c r="A93" i="23"/>
  <c r="B92" i="23"/>
  <c r="C92" i="23" s="1"/>
  <c r="A92" i="23"/>
  <c r="C91" i="23"/>
  <c r="B91" i="23"/>
  <c r="A91" i="23"/>
  <c r="B90" i="23"/>
  <c r="C90" i="23" s="1"/>
  <c r="A90" i="23"/>
  <c r="C89" i="23"/>
  <c r="B89" i="23"/>
  <c r="A89" i="23"/>
  <c r="B88" i="23"/>
  <c r="C88" i="23" s="1"/>
  <c r="A88" i="23"/>
  <c r="B87" i="23"/>
  <c r="A87" i="23"/>
  <c r="B86" i="23"/>
  <c r="C86" i="23" s="1"/>
  <c r="A86" i="23"/>
  <c r="B85" i="23"/>
  <c r="C85" i="23" s="1"/>
  <c r="A85" i="23"/>
  <c r="B84" i="23"/>
  <c r="A84" i="23"/>
  <c r="B83" i="23"/>
  <c r="C83" i="23" s="1"/>
  <c r="A83" i="23"/>
  <c r="B82" i="23"/>
  <c r="A82" i="23"/>
  <c r="B81" i="23"/>
  <c r="C81" i="23" s="1"/>
  <c r="A81" i="23"/>
  <c r="B80" i="23"/>
  <c r="A80" i="23"/>
  <c r="B79" i="23"/>
  <c r="C79" i="23" s="1"/>
  <c r="A79" i="23"/>
  <c r="B78" i="23"/>
  <c r="A78" i="23"/>
  <c r="B77" i="23"/>
  <c r="C77" i="23" s="1"/>
  <c r="A77" i="23"/>
  <c r="B76" i="23"/>
  <c r="A76" i="23"/>
  <c r="B75" i="23"/>
  <c r="C75" i="23" s="1"/>
  <c r="A75" i="23"/>
  <c r="B74" i="23"/>
  <c r="A74" i="23"/>
  <c r="B73" i="23"/>
  <c r="C73" i="23" s="1"/>
  <c r="A73" i="23"/>
  <c r="B72" i="23"/>
  <c r="A72" i="23"/>
  <c r="B71" i="23"/>
  <c r="C71" i="23" s="1"/>
  <c r="A71" i="23"/>
  <c r="B70" i="23"/>
  <c r="A70" i="23"/>
  <c r="B69" i="23"/>
  <c r="C69" i="23" s="1"/>
  <c r="A69" i="23"/>
  <c r="B68" i="23"/>
  <c r="A68" i="23"/>
  <c r="B67" i="23"/>
  <c r="C67" i="23" s="1"/>
  <c r="A67" i="23"/>
  <c r="B66" i="23"/>
  <c r="A66" i="23"/>
  <c r="B65" i="23"/>
  <c r="C65" i="23" s="1"/>
  <c r="A65" i="23"/>
  <c r="B64" i="23"/>
  <c r="A64" i="23"/>
  <c r="B63" i="23"/>
  <c r="C63" i="23" s="1"/>
  <c r="A63" i="23"/>
  <c r="B62" i="23"/>
  <c r="A62" i="23"/>
  <c r="B61" i="23"/>
  <c r="C61" i="23" s="1"/>
  <c r="A61" i="23"/>
  <c r="B60" i="23"/>
  <c r="A60" i="23"/>
  <c r="B59" i="23"/>
  <c r="A59" i="23"/>
  <c r="B58" i="23"/>
  <c r="A58" i="23"/>
  <c r="B57" i="23"/>
  <c r="A57" i="23"/>
  <c r="B56" i="23"/>
  <c r="A56" i="23"/>
  <c r="B55" i="23"/>
  <c r="A55" i="23"/>
  <c r="B54" i="23"/>
  <c r="A54" i="23"/>
  <c r="B53" i="23"/>
  <c r="A53" i="23"/>
  <c r="B52" i="23"/>
  <c r="A52" i="23"/>
  <c r="B51" i="23"/>
  <c r="C51" i="23" s="1"/>
  <c r="A51" i="23"/>
  <c r="B50" i="23"/>
  <c r="A50" i="23"/>
  <c r="B49" i="23"/>
  <c r="C49" i="23" s="1"/>
  <c r="A49" i="23"/>
  <c r="B48" i="23"/>
  <c r="A48" i="23"/>
  <c r="B47" i="23"/>
  <c r="A47" i="23"/>
  <c r="B46" i="23"/>
  <c r="A46" i="23"/>
  <c r="B45" i="23"/>
  <c r="A45" i="23"/>
  <c r="B44" i="23"/>
  <c r="A44" i="23"/>
  <c r="B43" i="23"/>
  <c r="A43" i="23"/>
  <c r="B42" i="23"/>
  <c r="A42" i="23"/>
  <c r="B41" i="23"/>
  <c r="A41" i="23"/>
  <c r="B40" i="23"/>
  <c r="A40" i="23"/>
  <c r="B39" i="23"/>
  <c r="A39" i="23"/>
  <c r="B38" i="23"/>
  <c r="A38" i="23"/>
  <c r="B37" i="23"/>
  <c r="A37" i="23"/>
  <c r="B36" i="23"/>
  <c r="A36" i="23"/>
  <c r="B35" i="23"/>
  <c r="C35" i="23" s="1"/>
  <c r="A35" i="23"/>
  <c r="B34" i="23"/>
  <c r="A34" i="23"/>
  <c r="B33" i="23"/>
  <c r="C33" i="23" s="1"/>
  <c r="A33" i="23"/>
  <c r="B32" i="23"/>
  <c r="A32" i="23"/>
  <c r="B31" i="23"/>
  <c r="C31" i="23" s="1"/>
  <c r="A31" i="23"/>
  <c r="B30" i="23"/>
  <c r="A30" i="23"/>
  <c r="B29" i="23"/>
  <c r="C29" i="23" s="1"/>
  <c r="A29" i="23"/>
  <c r="B28" i="23"/>
  <c r="A28" i="23"/>
  <c r="B27" i="23"/>
  <c r="C27" i="23" s="1"/>
  <c r="A27" i="23"/>
  <c r="B26" i="23"/>
  <c r="A26" i="23"/>
  <c r="B25" i="23"/>
  <c r="C25" i="23" s="1"/>
  <c r="A25" i="23"/>
  <c r="B24" i="23"/>
  <c r="A24" i="23"/>
  <c r="B23" i="23"/>
  <c r="C23" i="23" s="1"/>
  <c r="A23" i="23"/>
  <c r="B22" i="23"/>
  <c r="A22" i="23"/>
  <c r="B21" i="23"/>
  <c r="C21" i="23" s="1"/>
  <c r="A21" i="23"/>
  <c r="B20" i="23"/>
  <c r="A20" i="23"/>
  <c r="B19" i="23"/>
  <c r="C19" i="23" s="1"/>
  <c r="A19" i="23"/>
  <c r="B18" i="23"/>
  <c r="A18" i="23"/>
  <c r="B17" i="23"/>
  <c r="C17" i="23" s="1"/>
  <c r="A17" i="23"/>
  <c r="B16" i="23"/>
  <c r="A16" i="23"/>
  <c r="B15" i="23"/>
  <c r="C15" i="23" s="1"/>
  <c r="A15" i="23"/>
  <c r="B14" i="23"/>
  <c r="A14" i="23"/>
  <c r="B13" i="23"/>
  <c r="C13" i="23" s="1"/>
  <c r="A13" i="23"/>
  <c r="B12" i="23"/>
  <c r="A12" i="23"/>
  <c r="B11" i="23"/>
  <c r="C11" i="23" s="1"/>
  <c r="A11" i="23"/>
  <c r="B10" i="23"/>
  <c r="A10" i="23"/>
  <c r="B9" i="23"/>
  <c r="C9" i="23" s="1"/>
  <c r="A9" i="23"/>
  <c r="B8" i="23"/>
  <c r="C8" i="23" s="1"/>
  <c r="A8" i="23"/>
  <c r="B7" i="23"/>
  <c r="C7" i="23" s="1"/>
  <c r="A7" i="23"/>
  <c r="C6" i="23"/>
  <c r="B6" i="23"/>
  <c r="A6" i="23"/>
  <c r="B5" i="23"/>
  <c r="C5" i="23" s="1"/>
  <c r="A5" i="23"/>
  <c r="B4" i="23"/>
  <c r="C4" i="23" s="1"/>
  <c r="A4" i="23"/>
  <c r="B3" i="23"/>
  <c r="C3" i="23" s="1"/>
  <c r="A3" i="23"/>
  <c r="B2" i="23"/>
  <c r="A2" i="23"/>
  <c r="E2199" i="22"/>
  <c r="F2199" i="22" s="1"/>
  <c r="E2198" i="22"/>
  <c r="F2198" i="22" s="1"/>
  <c r="E2197" i="22"/>
  <c r="F2197" i="22" s="1"/>
  <c r="E2196" i="22"/>
  <c r="F2196" i="22" s="1"/>
  <c r="E2195" i="22"/>
  <c r="F2195" i="22" s="1"/>
  <c r="E2194" i="22"/>
  <c r="F2194" i="22" s="1"/>
  <c r="E2193" i="22"/>
  <c r="F2193" i="22" s="1"/>
  <c r="E2192" i="22"/>
  <c r="F2192" i="22" s="1"/>
  <c r="E2191" i="22"/>
  <c r="F2191" i="22" s="1"/>
  <c r="E2190" i="22"/>
  <c r="F2190" i="22" s="1"/>
  <c r="E2189" i="22"/>
  <c r="F2189" i="22" s="1"/>
  <c r="E2188" i="22"/>
  <c r="F2188" i="22" s="1"/>
  <c r="E2187" i="22"/>
  <c r="F2187" i="22" s="1"/>
  <c r="E2186" i="22"/>
  <c r="F2186" i="22" s="1"/>
  <c r="E2185" i="22"/>
  <c r="F2185" i="22" s="1"/>
  <c r="E2184" i="22"/>
  <c r="F2184" i="22" s="1"/>
  <c r="E2183" i="22"/>
  <c r="F2183" i="22" s="1"/>
  <c r="E2182" i="22"/>
  <c r="F2182" i="22" s="1"/>
  <c r="E2181" i="22"/>
  <c r="F2181" i="22" s="1"/>
  <c r="E2180" i="22"/>
  <c r="F2180" i="22" s="1"/>
  <c r="E2179" i="22"/>
  <c r="F2179" i="22" s="1"/>
  <c r="E2178" i="22"/>
  <c r="F2178" i="22" s="1"/>
  <c r="E2177" i="22"/>
  <c r="F2177" i="22" s="1"/>
  <c r="E2176" i="22"/>
  <c r="F2176" i="22" s="1"/>
  <c r="E2175" i="22"/>
  <c r="F2175" i="22" s="1"/>
  <c r="E2174" i="22"/>
  <c r="F2174" i="22" s="1"/>
  <c r="E2173" i="22"/>
  <c r="F2173" i="22" s="1"/>
  <c r="E2172" i="22"/>
  <c r="F2172" i="22" s="1"/>
  <c r="E2171" i="22"/>
  <c r="F2171" i="22" s="1"/>
  <c r="E2170" i="22"/>
  <c r="F2170" i="22" s="1"/>
  <c r="E2169" i="22"/>
  <c r="F2169" i="22" s="1"/>
  <c r="E2168" i="22"/>
  <c r="F2168" i="22" s="1"/>
  <c r="E2167" i="22"/>
  <c r="F2167" i="22" s="1"/>
  <c r="E2166" i="22"/>
  <c r="F2166" i="22" s="1"/>
  <c r="E2165" i="22"/>
  <c r="F2165" i="22" s="1"/>
  <c r="E2164" i="22"/>
  <c r="F2164" i="22" s="1"/>
  <c r="E2163" i="22"/>
  <c r="F2163" i="22" s="1"/>
  <c r="E2162" i="22"/>
  <c r="F2162" i="22" s="1"/>
  <c r="E2161" i="22"/>
  <c r="F2161" i="22" s="1"/>
  <c r="E2160" i="22"/>
  <c r="F2160" i="22" s="1"/>
  <c r="E2159" i="22"/>
  <c r="F2159" i="22" s="1"/>
  <c r="E2158" i="22"/>
  <c r="F2158" i="22" s="1"/>
  <c r="E2157" i="22"/>
  <c r="F2157" i="22" s="1"/>
  <c r="E2156" i="22"/>
  <c r="F2156" i="22" s="1"/>
  <c r="E2155" i="22"/>
  <c r="F2155" i="22" s="1"/>
  <c r="E2154" i="22"/>
  <c r="F2154" i="22" s="1"/>
  <c r="E2153" i="22"/>
  <c r="F2153" i="22" s="1"/>
  <c r="E2152" i="22"/>
  <c r="F2152" i="22" s="1"/>
  <c r="E2151" i="22"/>
  <c r="F2151" i="22" s="1"/>
  <c r="E2150" i="22"/>
  <c r="F2150" i="22" s="1"/>
  <c r="E2149" i="22"/>
  <c r="F2149" i="22" s="1"/>
  <c r="E2148" i="22"/>
  <c r="F2148" i="22" s="1"/>
  <c r="E2147" i="22"/>
  <c r="F2147" i="22" s="1"/>
  <c r="E2146" i="22"/>
  <c r="F2146" i="22" s="1"/>
  <c r="E2145" i="22"/>
  <c r="F2145" i="22" s="1"/>
  <c r="E2144" i="22"/>
  <c r="F2144" i="22" s="1"/>
  <c r="E2143" i="22"/>
  <c r="F2143" i="22" s="1"/>
  <c r="E2142" i="22"/>
  <c r="F2142" i="22" s="1"/>
  <c r="E2141" i="22"/>
  <c r="F2141" i="22" s="1"/>
  <c r="E2140" i="22"/>
  <c r="F2140" i="22" s="1"/>
  <c r="E2139" i="22"/>
  <c r="F2139" i="22" s="1"/>
  <c r="E2138" i="22"/>
  <c r="F2138" i="22" s="1"/>
  <c r="E2137" i="22"/>
  <c r="F2137" i="22" s="1"/>
  <c r="E2136" i="22"/>
  <c r="F2136" i="22" s="1"/>
  <c r="E2135" i="22"/>
  <c r="F2135" i="22" s="1"/>
  <c r="E2134" i="22"/>
  <c r="F2134" i="22" s="1"/>
  <c r="E2133" i="22"/>
  <c r="F2133" i="22" s="1"/>
  <c r="E2132" i="22"/>
  <c r="F2132" i="22" s="1"/>
  <c r="E2131" i="22"/>
  <c r="F2131" i="22" s="1"/>
  <c r="E2130" i="22"/>
  <c r="F2130" i="22" s="1"/>
  <c r="E2129" i="22"/>
  <c r="F2129" i="22" s="1"/>
  <c r="E2128" i="22"/>
  <c r="F2128" i="22" s="1"/>
  <c r="E2127" i="22"/>
  <c r="F2127" i="22" s="1"/>
  <c r="E2126" i="22"/>
  <c r="F2126" i="22" s="1"/>
  <c r="E2125" i="22"/>
  <c r="F2125" i="22" s="1"/>
  <c r="E2124" i="22"/>
  <c r="F2124" i="22" s="1"/>
  <c r="E2123" i="22"/>
  <c r="F2123" i="22" s="1"/>
  <c r="E2122" i="22"/>
  <c r="F2122" i="22" s="1"/>
  <c r="E2121" i="22"/>
  <c r="F2121" i="22" s="1"/>
  <c r="E2120" i="22"/>
  <c r="F2120" i="22" s="1"/>
  <c r="E2119" i="22"/>
  <c r="F2119" i="22" s="1"/>
  <c r="E2118" i="22"/>
  <c r="F2118" i="22" s="1"/>
  <c r="E2117" i="22"/>
  <c r="F2117" i="22" s="1"/>
  <c r="E2116" i="22"/>
  <c r="F2116" i="22" s="1"/>
  <c r="E2115" i="22"/>
  <c r="F2115" i="22" s="1"/>
  <c r="E2114" i="22"/>
  <c r="F2114" i="22" s="1"/>
  <c r="E2113" i="22"/>
  <c r="F2113" i="22" s="1"/>
  <c r="E2112" i="22"/>
  <c r="F2112" i="22" s="1"/>
  <c r="E2111" i="22"/>
  <c r="F2111" i="22" s="1"/>
  <c r="E2110" i="22"/>
  <c r="F2110" i="22" s="1"/>
  <c r="E2109" i="22"/>
  <c r="F2109" i="22" s="1"/>
  <c r="E2108" i="22"/>
  <c r="F2108" i="22" s="1"/>
  <c r="E2107" i="22"/>
  <c r="F2107" i="22" s="1"/>
  <c r="E2106" i="22"/>
  <c r="F2106" i="22" s="1"/>
  <c r="E2105" i="22"/>
  <c r="F2105" i="22" s="1"/>
  <c r="E2104" i="22"/>
  <c r="F2104" i="22" s="1"/>
  <c r="E2103" i="22"/>
  <c r="F2103" i="22" s="1"/>
  <c r="E2102" i="22"/>
  <c r="F2102" i="22" s="1"/>
  <c r="E2101" i="22"/>
  <c r="F2101" i="22" s="1"/>
  <c r="E2100" i="22"/>
  <c r="F2100" i="22" s="1"/>
  <c r="E2099" i="22"/>
  <c r="F2099" i="22" s="1"/>
  <c r="E2098" i="22"/>
  <c r="F2098" i="22" s="1"/>
  <c r="E2097" i="22"/>
  <c r="F2097" i="22" s="1"/>
  <c r="E2096" i="22"/>
  <c r="F2096" i="22" s="1"/>
  <c r="E2095" i="22"/>
  <c r="F2095" i="22" s="1"/>
  <c r="E2094" i="22"/>
  <c r="F2094" i="22" s="1"/>
  <c r="E2093" i="22"/>
  <c r="F2093" i="22" s="1"/>
  <c r="E2092" i="22"/>
  <c r="F2092" i="22" s="1"/>
  <c r="E2091" i="22"/>
  <c r="F2091" i="22" s="1"/>
  <c r="E2090" i="22"/>
  <c r="F2090" i="22" s="1"/>
  <c r="E2089" i="22"/>
  <c r="F2089" i="22" s="1"/>
  <c r="E2088" i="22"/>
  <c r="F2088" i="22" s="1"/>
  <c r="E2087" i="22"/>
  <c r="F2087" i="22" s="1"/>
  <c r="E2086" i="22"/>
  <c r="F2086" i="22" s="1"/>
  <c r="E2085" i="22"/>
  <c r="F2085" i="22" s="1"/>
  <c r="E2084" i="22"/>
  <c r="F2084" i="22" s="1"/>
  <c r="E2083" i="22"/>
  <c r="F2083" i="22" s="1"/>
  <c r="E2082" i="22"/>
  <c r="F2082" i="22" s="1"/>
  <c r="E2081" i="22"/>
  <c r="F2081" i="22" s="1"/>
  <c r="E2080" i="22"/>
  <c r="F2080" i="22" s="1"/>
  <c r="E2079" i="22"/>
  <c r="F2079" i="22" s="1"/>
  <c r="E2078" i="22"/>
  <c r="F2078" i="22" s="1"/>
  <c r="E2077" i="22"/>
  <c r="F2077" i="22" s="1"/>
  <c r="E2076" i="22"/>
  <c r="F2076" i="22" s="1"/>
  <c r="E2075" i="22"/>
  <c r="F2075" i="22" s="1"/>
  <c r="E2074" i="22"/>
  <c r="F2074" i="22" s="1"/>
  <c r="E2073" i="22"/>
  <c r="F2073" i="22" s="1"/>
  <c r="E2072" i="22"/>
  <c r="F2072" i="22" s="1"/>
  <c r="E2071" i="22"/>
  <c r="F2071" i="22" s="1"/>
  <c r="E2070" i="22"/>
  <c r="F2070" i="22" s="1"/>
  <c r="E2069" i="22"/>
  <c r="F2069" i="22" s="1"/>
  <c r="E2068" i="22"/>
  <c r="F2068" i="22" s="1"/>
  <c r="E2067" i="22"/>
  <c r="F2067" i="22" s="1"/>
  <c r="E2066" i="22"/>
  <c r="F2066" i="22" s="1"/>
  <c r="E2065" i="22"/>
  <c r="F2065" i="22" s="1"/>
  <c r="E2064" i="22"/>
  <c r="F2064" i="22" s="1"/>
  <c r="E2063" i="22"/>
  <c r="F2063" i="22" s="1"/>
  <c r="E2062" i="22"/>
  <c r="F2062" i="22" s="1"/>
  <c r="E2061" i="22"/>
  <c r="F2061" i="22" s="1"/>
  <c r="E2060" i="22"/>
  <c r="F2060" i="22" s="1"/>
  <c r="E2059" i="22"/>
  <c r="F2059" i="22" s="1"/>
  <c r="E2058" i="22"/>
  <c r="F2058" i="22" s="1"/>
  <c r="E2057" i="22"/>
  <c r="F2057" i="22" s="1"/>
  <c r="E2056" i="22"/>
  <c r="F2056" i="22" s="1"/>
  <c r="E2055" i="22"/>
  <c r="F2055" i="22" s="1"/>
  <c r="E2054" i="22"/>
  <c r="F2054" i="22" s="1"/>
  <c r="E2053" i="22"/>
  <c r="F2053" i="22" s="1"/>
  <c r="E2052" i="22"/>
  <c r="F2052" i="22" s="1"/>
  <c r="E2051" i="22"/>
  <c r="F2051" i="22" s="1"/>
  <c r="E2050" i="22"/>
  <c r="F2050" i="22" s="1"/>
  <c r="E2049" i="22"/>
  <c r="F2049" i="22" s="1"/>
  <c r="E2048" i="22"/>
  <c r="F2048" i="22" s="1"/>
  <c r="E2047" i="22"/>
  <c r="F2047" i="22" s="1"/>
  <c r="E2046" i="22"/>
  <c r="F2046" i="22" s="1"/>
  <c r="E2045" i="22"/>
  <c r="F2045" i="22" s="1"/>
  <c r="E2044" i="22"/>
  <c r="F2044" i="22" s="1"/>
  <c r="E2043" i="22"/>
  <c r="F2043" i="22" s="1"/>
  <c r="E2042" i="22"/>
  <c r="F2042" i="22" s="1"/>
  <c r="E2041" i="22"/>
  <c r="F2041" i="22" s="1"/>
  <c r="E2040" i="22"/>
  <c r="F2040" i="22" s="1"/>
  <c r="E2039" i="22"/>
  <c r="F2039" i="22" s="1"/>
  <c r="E2038" i="22"/>
  <c r="F2038" i="22" s="1"/>
  <c r="E2037" i="22"/>
  <c r="F2037" i="22" s="1"/>
  <c r="E2036" i="22"/>
  <c r="F2036" i="22" s="1"/>
  <c r="E2035" i="22"/>
  <c r="F2035" i="22" s="1"/>
  <c r="E2034" i="22"/>
  <c r="F2034" i="22" s="1"/>
  <c r="E2033" i="22"/>
  <c r="F2033" i="22" s="1"/>
  <c r="E2032" i="22"/>
  <c r="F2032" i="22" s="1"/>
  <c r="E2031" i="22"/>
  <c r="F2031" i="22" s="1"/>
  <c r="E2030" i="22"/>
  <c r="F2030" i="22" s="1"/>
  <c r="E2029" i="22"/>
  <c r="F2029" i="22" s="1"/>
  <c r="E2028" i="22"/>
  <c r="F2028" i="22" s="1"/>
  <c r="E2027" i="22"/>
  <c r="F2027" i="22" s="1"/>
  <c r="E2026" i="22"/>
  <c r="F2026" i="22" s="1"/>
  <c r="E2025" i="22"/>
  <c r="F2025" i="22" s="1"/>
  <c r="E2024" i="22"/>
  <c r="F2024" i="22" s="1"/>
  <c r="E2023" i="22"/>
  <c r="F2023" i="22" s="1"/>
  <c r="E2022" i="22"/>
  <c r="F2022" i="22" s="1"/>
  <c r="E2021" i="22"/>
  <c r="F2021" i="22" s="1"/>
  <c r="E2020" i="22"/>
  <c r="F2020" i="22" s="1"/>
  <c r="E2019" i="22"/>
  <c r="F2019" i="22" s="1"/>
  <c r="E2018" i="22"/>
  <c r="F2018" i="22" s="1"/>
  <c r="E2017" i="22"/>
  <c r="F2017" i="22" s="1"/>
  <c r="E2016" i="22"/>
  <c r="F2016" i="22" s="1"/>
  <c r="E2015" i="22"/>
  <c r="F2015" i="22" s="1"/>
  <c r="E2014" i="22"/>
  <c r="F2014" i="22" s="1"/>
  <c r="E2013" i="22"/>
  <c r="F2013" i="22" s="1"/>
  <c r="E2012" i="22"/>
  <c r="F2012" i="22" s="1"/>
  <c r="E2011" i="22"/>
  <c r="F2011" i="22" s="1"/>
  <c r="E2010" i="22"/>
  <c r="F2010" i="22" s="1"/>
  <c r="E2009" i="22"/>
  <c r="F2009" i="22" s="1"/>
  <c r="E2008" i="22"/>
  <c r="F2008" i="22" s="1"/>
  <c r="E2007" i="22"/>
  <c r="F2007" i="22" s="1"/>
  <c r="E2006" i="22"/>
  <c r="F2006" i="22" s="1"/>
  <c r="E2005" i="22"/>
  <c r="F2005" i="22" s="1"/>
  <c r="E2004" i="22"/>
  <c r="F2004" i="22" s="1"/>
  <c r="E2003" i="22"/>
  <c r="F2003" i="22" s="1"/>
  <c r="E2002" i="22"/>
  <c r="F2002" i="22" s="1"/>
  <c r="E2001" i="22"/>
  <c r="F2001" i="22" s="1"/>
  <c r="E2000" i="22"/>
  <c r="F2000" i="22" s="1"/>
  <c r="E1999" i="22"/>
  <c r="F1999" i="22" s="1"/>
  <c r="E1998" i="22"/>
  <c r="F1998" i="22" s="1"/>
  <c r="E1997" i="22"/>
  <c r="F1997" i="22" s="1"/>
  <c r="E1996" i="22"/>
  <c r="F1996" i="22" s="1"/>
  <c r="E1995" i="22"/>
  <c r="F1995" i="22" s="1"/>
  <c r="E1994" i="22"/>
  <c r="F1994" i="22" s="1"/>
  <c r="E1993" i="22"/>
  <c r="F1993" i="22" s="1"/>
  <c r="E1992" i="22"/>
  <c r="F1992" i="22" s="1"/>
  <c r="E1991" i="22"/>
  <c r="F1991" i="22" s="1"/>
  <c r="E1990" i="22"/>
  <c r="F1990" i="22" s="1"/>
  <c r="E1989" i="22"/>
  <c r="F1989" i="22" s="1"/>
  <c r="E1988" i="22"/>
  <c r="F1988" i="22" s="1"/>
  <c r="E1987" i="22"/>
  <c r="F1987" i="22" s="1"/>
  <c r="E1986" i="22"/>
  <c r="F1986" i="22" s="1"/>
  <c r="E1985" i="22"/>
  <c r="F1985" i="22" s="1"/>
  <c r="E1984" i="22"/>
  <c r="F1984" i="22" s="1"/>
  <c r="E1983" i="22"/>
  <c r="F1983" i="22" s="1"/>
  <c r="E1982" i="22"/>
  <c r="F1982" i="22" s="1"/>
  <c r="E1981" i="22"/>
  <c r="F1981" i="22" s="1"/>
  <c r="E1980" i="22"/>
  <c r="F1980" i="22" s="1"/>
  <c r="E1979" i="22"/>
  <c r="F1979" i="22" s="1"/>
  <c r="E1978" i="22"/>
  <c r="F1978" i="22" s="1"/>
  <c r="E1977" i="22"/>
  <c r="F1977" i="22" s="1"/>
  <c r="E1976" i="22"/>
  <c r="F1976" i="22" s="1"/>
  <c r="E1975" i="22"/>
  <c r="F1975" i="22" s="1"/>
  <c r="E1974" i="22"/>
  <c r="F1974" i="22" s="1"/>
  <c r="E1973" i="22"/>
  <c r="F1973" i="22" s="1"/>
  <c r="E1972" i="22"/>
  <c r="F1972" i="22" s="1"/>
  <c r="E1971" i="22"/>
  <c r="F1971" i="22" s="1"/>
  <c r="E1970" i="22"/>
  <c r="F1970" i="22" s="1"/>
  <c r="E1969" i="22"/>
  <c r="F1969" i="22" s="1"/>
  <c r="E1968" i="22"/>
  <c r="F1968" i="22" s="1"/>
  <c r="E1967" i="22"/>
  <c r="F1967" i="22" s="1"/>
  <c r="E1966" i="22"/>
  <c r="F1966" i="22" s="1"/>
  <c r="E1965" i="22"/>
  <c r="F1965" i="22" s="1"/>
  <c r="E1964" i="22"/>
  <c r="F1964" i="22" s="1"/>
  <c r="E1963" i="22"/>
  <c r="F1963" i="22" s="1"/>
  <c r="E1962" i="22"/>
  <c r="F1962" i="22" s="1"/>
  <c r="E1961" i="22"/>
  <c r="F1961" i="22" s="1"/>
  <c r="E1960" i="22"/>
  <c r="F1960" i="22" s="1"/>
  <c r="E1959" i="22"/>
  <c r="F1959" i="22" s="1"/>
  <c r="E1958" i="22"/>
  <c r="F1958" i="22" s="1"/>
  <c r="E1957" i="22"/>
  <c r="F1957" i="22" s="1"/>
  <c r="E1956" i="22"/>
  <c r="F1956" i="22" s="1"/>
  <c r="E1955" i="22"/>
  <c r="F1955" i="22" s="1"/>
  <c r="E1954" i="22"/>
  <c r="F1954" i="22" s="1"/>
  <c r="E1953" i="22"/>
  <c r="F1953" i="22" s="1"/>
  <c r="E1952" i="22"/>
  <c r="F1952" i="22" s="1"/>
  <c r="E1951" i="22"/>
  <c r="F1951" i="22" s="1"/>
  <c r="E1950" i="22"/>
  <c r="F1950" i="22" s="1"/>
  <c r="E1949" i="22"/>
  <c r="F1949" i="22" s="1"/>
  <c r="E1948" i="22"/>
  <c r="F1948" i="22" s="1"/>
  <c r="E1947" i="22"/>
  <c r="F1947" i="22" s="1"/>
  <c r="E1946" i="22"/>
  <c r="F1946" i="22" s="1"/>
  <c r="E1945" i="22"/>
  <c r="F1945" i="22" s="1"/>
  <c r="E1944" i="22"/>
  <c r="F1944" i="22" s="1"/>
  <c r="E1943" i="22"/>
  <c r="F1943" i="22" s="1"/>
  <c r="E1942" i="22"/>
  <c r="F1942" i="22" s="1"/>
  <c r="E1941" i="22"/>
  <c r="F1941" i="22" s="1"/>
  <c r="E1940" i="22"/>
  <c r="F1940" i="22" s="1"/>
  <c r="E1939" i="22"/>
  <c r="F1939" i="22" s="1"/>
  <c r="E1938" i="22"/>
  <c r="F1938" i="22" s="1"/>
  <c r="E1937" i="22"/>
  <c r="F1937" i="22" s="1"/>
  <c r="E1936" i="22"/>
  <c r="F1936" i="22" s="1"/>
  <c r="E1935" i="22"/>
  <c r="F1935" i="22" s="1"/>
  <c r="E1934" i="22"/>
  <c r="F1934" i="22" s="1"/>
  <c r="E1933" i="22"/>
  <c r="F1933" i="22" s="1"/>
  <c r="E1932" i="22"/>
  <c r="F1932" i="22" s="1"/>
  <c r="E1931" i="22"/>
  <c r="F1931" i="22" s="1"/>
  <c r="E1930" i="22"/>
  <c r="F1930" i="22" s="1"/>
  <c r="E1929" i="22"/>
  <c r="F1929" i="22" s="1"/>
  <c r="E1928" i="22"/>
  <c r="F1928" i="22" s="1"/>
  <c r="E1927" i="22"/>
  <c r="F1927" i="22" s="1"/>
  <c r="E1926" i="22"/>
  <c r="F1926" i="22" s="1"/>
  <c r="E1925" i="22"/>
  <c r="F1925" i="22" s="1"/>
  <c r="E1924" i="22"/>
  <c r="F1924" i="22" s="1"/>
  <c r="E1923" i="22"/>
  <c r="F1923" i="22" s="1"/>
  <c r="E1922" i="22"/>
  <c r="F1922" i="22" s="1"/>
  <c r="E1921" i="22"/>
  <c r="F1921" i="22" s="1"/>
  <c r="E1920" i="22"/>
  <c r="F1920" i="22" s="1"/>
  <c r="E1919" i="22"/>
  <c r="F1919" i="22" s="1"/>
  <c r="E1918" i="22"/>
  <c r="F1918" i="22" s="1"/>
  <c r="E1917" i="22"/>
  <c r="F1917" i="22" s="1"/>
  <c r="E1916" i="22"/>
  <c r="F1916" i="22" s="1"/>
  <c r="E1915" i="22"/>
  <c r="F1915" i="22" s="1"/>
  <c r="E1914" i="22"/>
  <c r="F1914" i="22" s="1"/>
  <c r="E1913" i="22"/>
  <c r="F1913" i="22" s="1"/>
  <c r="E1912" i="22"/>
  <c r="F1912" i="22" s="1"/>
  <c r="E1911" i="22"/>
  <c r="F1911" i="22" s="1"/>
  <c r="E1910" i="22"/>
  <c r="F1910" i="22" s="1"/>
  <c r="E1909" i="22"/>
  <c r="F1909" i="22" s="1"/>
  <c r="E1908" i="22"/>
  <c r="F1908" i="22" s="1"/>
  <c r="E1907" i="22"/>
  <c r="F1907" i="22" s="1"/>
  <c r="E1906" i="22"/>
  <c r="F1906" i="22" s="1"/>
  <c r="E1905" i="22"/>
  <c r="F1905" i="22" s="1"/>
  <c r="E1904" i="22"/>
  <c r="F1904" i="22" s="1"/>
  <c r="E1903" i="22"/>
  <c r="F1903" i="22" s="1"/>
  <c r="E1902" i="22"/>
  <c r="F1902" i="22" s="1"/>
  <c r="E1901" i="22"/>
  <c r="F1901" i="22" s="1"/>
  <c r="E1900" i="22"/>
  <c r="F1900" i="22" s="1"/>
  <c r="E1899" i="22"/>
  <c r="F1899" i="22" s="1"/>
  <c r="E1898" i="22"/>
  <c r="F1898" i="22" s="1"/>
  <c r="E1897" i="22"/>
  <c r="F1897" i="22" s="1"/>
  <c r="E1896" i="22"/>
  <c r="F1896" i="22" s="1"/>
  <c r="E1895" i="22"/>
  <c r="F1895" i="22" s="1"/>
  <c r="E1894" i="22"/>
  <c r="F1894" i="22" s="1"/>
  <c r="E1893" i="22"/>
  <c r="F1893" i="22" s="1"/>
  <c r="E1892" i="22"/>
  <c r="F1892" i="22" s="1"/>
  <c r="E1891" i="22"/>
  <c r="F1891" i="22" s="1"/>
  <c r="E1890" i="22"/>
  <c r="F1890" i="22" s="1"/>
  <c r="E1889" i="22"/>
  <c r="F1889" i="22" s="1"/>
  <c r="E1888" i="22"/>
  <c r="F1888" i="22" s="1"/>
  <c r="E1887" i="22"/>
  <c r="F1887" i="22" s="1"/>
  <c r="E1886" i="22"/>
  <c r="F1886" i="22" s="1"/>
  <c r="E1885" i="22"/>
  <c r="F1885" i="22" s="1"/>
  <c r="E1884" i="22"/>
  <c r="F1884" i="22" s="1"/>
  <c r="E1883" i="22"/>
  <c r="F1883" i="22" s="1"/>
  <c r="E1882" i="22"/>
  <c r="F1882" i="22" s="1"/>
  <c r="E1881" i="22"/>
  <c r="F1881" i="22" s="1"/>
  <c r="E1880" i="22"/>
  <c r="F1880" i="22" s="1"/>
  <c r="E1879" i="22"/>
  <c r="F1879" i="22" s="1"/>
  <c r="E1878" i="22"/>
  <c r="F1878" i="22" s="1"/>
  <c r="E1877" i="22"/>
  <c r="F1877" i="22" s="1"/>
  <c r="E1876" i="22"/>
  <c r="F1876" i="22" s="1"/>
  <c r="E1875" i="22"/>
  <c r="F1875" i="22" s="1"/>
  <c r="E1874" i="22"/>
  <c r="F1874" i="22" s="1"/>
  <c r="E1873" i="22"/>
  <c r="F1873" i="22" s="1"/>
  <c r="E1872" i="22"/>
  <c r="F1872" i="22" s="1"/>
  <c r="E1871" i="22"/>
  <c r="F1871" i="22" s="1"/>
  <c r="E1870" i="22"/>
  <c r="F1870" i="22" s="1"/>
  <c r="E1869" i="22"/>
  <c r="F1869" i="22" s="1"/>
  <c r="E1868" i="22"/>
  <c r="F1868" i="22" s="1"/>
  <c r="E1867" i="22"/>
  <c r="F1867" i="22" s="1"/>
  <c r="E1866" i="22"/>
  <c r="F1866" i="22" s="1"/>
  <c r="E1865" i="22"/>
  <c r="F1865" i="22" s="1"/>
  <c r="E1864" i="22"/>
  <c r="F1864" i="22" s="1"/>
  <c r="E1863" i="22"/>
  <c r="F1863" i="22" s="1"/>
  <c r="E1862" i="22"/>
  <c r="F1862" i="22" s="1"/>
  <c r="E1861" i="22"/>
  <c r="F1861" i="22" s="1"/>
  <c r="E1860" i="22"/>
  <c r="F1860" i="22" s="1"/>
  <c r="E1859" i="22"/>
  <c r="F1859" i="22" s="1"/>
  <c r="E1858" i="22"/>
  <c r="F1858" i="22" s="1"/>
  <c r="E1857" i="22"/>
  <c r="F1857" i="22" s="1"/>
  <c r="E1856" i="22"/>
  <c r="F1856" i="22" s="1"/>
  <c r="E1855" i="22"/>
  <c r="F1855" i="22" s="1"/>
  <c r="E1854" i="22"/>
  <c r="F1854" i="22" s="1"/>
  <c r="E1853" i="22"/>
  <c r="F1853" i="22" s="1"/>
  <c r="E1852" i="22"/>
  <c r="F1852" i="22" s="1"/>
  <c r="E1851" i="22"/>
  <c r="F1851" i="22" s="1"/>
  <c r="E1850" i="22"/>
  <c r="F1850" i="22" s="1"/>
  <c r="E1849" i="22"/>
  <c r="F1849" i="22" s="1"/>
  <c r="E1848" i="22"/>
  <c r="F1848" i="22" s="1"/>
  <c r="E1847" i="22"/>
  <c r="F1847" i="22" s="1"/>
  <c r="E1846" i="22"/>
  <c r="F1846" i="22" s="1"/>
  <c r="E1845" i="22"/>
  <c r="F1845" i="22" s="1"/>
  <c r="E1844" i="22"/>
  <c r="F1844" i="22" s="1"/>
  <c r="E1843" i="22"/>
  <c r="F1843" i="22" s="1"/>
  <c r="E1842" i="22"/>
  <c r="F1842" i="22" s="1"/>
  <c r="E1841" i="22"/>
  <c r="F1841" i="22" s="1"/>
  <c r="E1840" i="22"/>
  <c r="F1840" i="22" s="1"/>
  <c r="E1839" i="22"/>
  <c r="F1839" i="22" s="1"/>
  <c r="E1838" i="22"/>
  <c r="F1838" i="22" s="1"/>
  <c r="E1837" i="22"/>
  <c r="F1837" i="22" s="1"/>
  <c r="E1836" i="22"/>
  <c r="F1836" i="22" s="1"/>
  <c r="E1835" i="22"/>
  <c r="F1835" i="22" s="1"/>
  <c r="E1834" i="22"/>
  <c r="F1834" i="22" s="1"/>
  <c r="E1833" i="22"/>
  <c r="F1833" i="22" s="1"/>
  <c r="E1832" i="22"/>
  <c r="F1832" i="22" s="1"/>
  <c r="E1831" i="22"/>
  <c r="F1831" i="22" s="1"/>
  <c r="E1830" i="22"/>
  <c r="F1830" i="22" s="1"/>
  <c r="E1829" i="22"/>
  <c r="F1829" i="22" s="1"/>
  <c r="E1828" i="22"/>
  <c r="F1828" i="22" s="1"/>
  <c r="E1827" i="22"/>
  <c r="F1827" i="22" s="1"/>
  <c r="E1826" i="22"/>
  <c r="F1826" i="22" s="1"/>
  <c r="E1825" i="22"/>
  <c r="F1825" i="22" s="1"/>
  <c r="E1824" i="22"/>
  <c r="F1824" i="22" s="1"/>
  <c r="E1823" i="22"/>
  <c r="F1823" i="22" s="1"/>
  <c r="E1822" i="22"/>
  <c r="F1822" i="22" s="1"/>
  <c r="E1821" i="22"/>
  <c r="F1821" i="22" s="1"/>
  <c r="E1820" i="22"/>
  <c r="F1820" i="22" s="1"/>
  <c r="E1819" i="22"/>
  <c r="F1819" i="22" s="1"/>
  <c r="E1818" i="22"/>
  <c r="F1818" i="22" s="1"/>
  <c r="E1817" i="22"/>
  <c r="F1817" i="22" s="1"/>
  <c r="E1816" i="22"/>
  <c r="F1816" i="22" s="1"/>
  <c r="E1815" i="22"/>
  <c r="F1815" i="22" s="1"/>
  <c r="E1814" i="22"/>
  <c r="F1814" i="22" s="1"/>
  <c r="E1813" i="22"/>
  <c r="F1813" i="22" s="1"/>
  <c r="E1812" i="22"/>
  <c r="F1812" i="22" s="1"/>
  <c r="E1811" i="22"/>
  <c r="F1811" i="22" s="1"/>
  <c r="E1810" i="22"/>
  <c r="F1810" i="22" s="1"/>
  <c r="E1809" i="22"/>
  <c r="F1809" i="22" s="1"/>
  <c r="E1808" i="22"/>
  <c r="F1808" i="22" s="1"/>
  <c r="E1807" i="22"/>
  <c r="F1807" i="22" s="1"/>
  <c r="E1806" i="22"/>
  <c r="F1806" i="22" s="1"/>
  <c r="E1805" i="22"/>
  <c r="F1805" i="22" s="1"/>
  <c r="E1804" i="22"/>
  <c r="F1804" i="22" s="1"/>
  <c r="E1803" i="22"/>
  <c r="F1803" i="22" s="1"/>
  <c r="E1802" i="22"/>
  <c r="F1802" i="22" s="1"/>
  <c r="E1801" i="22"/>
  <c r="F1801" i="22" s="1"/>
  <c r="E1800" i="22"/>
  <c r="F1800" i="22" s="1"/>
  <c r="E1799" i="22"/>
  <c r="F1799" i="22" s="1"/>
  <c r="E1798" i="22"/>
  <c r="F1798" i="22" s="1"/>
  <c r="E1797" i="22"/>
  <c r="F1797" i="22" s="1"/>
  <c r="E1796" i="22"/>
  <c r="F1796" i="22" s="1"/>
  <c r="E1795" i="22"/>
  <c r="F1795" i="22" s="1"/>
  <c r="E1794" i="22"/>
  <c r="F1794" i="22" s="1"/>
  <c r="E1793" i="22"/>
  <c r="F1793" i="22" s="1"/>
  <c r="E1792" i="22"/>
  <c r="F1792" i="22" s="1"/>
  <c r="E1791" i="22"/>
  <c r="F1791" i="22" s="1"/>
  <c r="E1790" i="22"/>
  <c r="F1790" i="22" s="1"/>
  <c r="E1789" i="22"/>
  <c r="F1789" i="22" s="1"/>
  <c r="E1788" i="22"/>
  <c r="F1788" i="22" s="1"/>
  <c r="E1787" i="22"/>
  <c r="F1787" i="22" s="1"/>
  <c r="E1786" i="22"/>
  <c r="F1786" i="22" s="1"/>
  <c r="E1785" i="22"/>
  <c r="F1785" i="22" s="1"/>
  <c r="E1784" i="22"/>
  <c r="F1784" i="22" s="1"/>
  <c r="E1783" i="22"/>
  <c r="F1783" i="22" s="1"/>
  <c r="E1782" i="22"/>
  <c r="F1782" i="22" s="1"/>
  <c r="E1781" i="22"/>
  <c r="F1781" i="22" s="1"/>
  <c r="E1780" i="22"/>
  <c r="F1780" i="22" s="1"/>
  <c r="E1779" i="22"/>
  <c r="F1779" i="22" s="1"/>
  <c r="E1778" i="22"/>
  <c r="F1778" i="22" s="1"/>
  <c r="E1777" i="22"/>
  <c r="F1777" i="22" s="1"/>
  <c r="E1776" i="22"/>
  <c r="F1776" i="22" s="1"/>
  <c r="E1775" i="22"/>
  <c r="F1775" i="22" s="1"/>
  <c r="E1774" i="22"/>
  <c r="F1774" i="22" s="1"/>
  <c r="E1773" i="22"/>
  <c r="F1773" i="22" s="1"/>
  <c r="E1772" i="22"/>
  <c r="F1772" i="22" s="1"/>
  <c r="E1771" i="22"/>
  <c r="F1771" i="22" s="1"/>
  <c r="E1770" i="22"/>
  <c r="F1770" i="22" s="1"/>
  <c r="E1769" i="22"/>
  <c r="F1769" i="22" s="1"/>
  <c r="E1768" i="22"/>
  <c r="F1768" i="22" s="1"/>
  <c r="E1767" i="22"/>
  <c r="F1767" i="22" s="1"/>
  <c r="E1766" i="22"/>
  <c r="F1766" i="22" s="1"/>
  <c r="E1765" i="22"/>
  <c r="F1765" i="22" s="1"/>
  <c r="E1764" i="22"/>
  <c r="F1764" i="22" s="1"/>
  <c r="E1763" i="22"/>
  <c r="F1763" i="22" s="1"/>
  <c r="E1762" i="22"/>
  <c r="F1762" i="22" s="1"/>
  <c r="E1761" i="22"/>
  <c r="F1761" i="22" s="1"/>
  <c r="E1760" i="22"/>
  <c r="F1760" i="22" s="1"/>
  <c r="E1759" i="22"/>
  <c r="F1759" i="22" s="1"/>
  <c r="E1758" i="22"/>
  <c r="F1758" i="22" s="1"/>
  <c r="E1757" i="22"/>
  <c r="F1757" i="22" s="1"/>
  <c r="E1756" i="22"/>
  <c r="F1756" i="22" s="1"/>
  <c r="E1755" i="22"/>
  <c r="F1755" i="22" s="1"/>
  <c r="E1754" i="22"/>
  <c r="F1754" i="22" s="1"/>
  <c r="E1753" i="22"/>
  <c r="F1753" i="22" s="1"/>
  <c r="E1752" i="22"/>
  <c r="F1752" i="22" s="1"/>
  <c r="E1751" i="22"/>
  <c r="F1751" i="22" s="1"/>
  <c r="E1750" i="22"/>
  <c r="F1750" i="22" s="1"/>
  <c r="E1749" i="22"/>
  <c r="F1749" i="22" s="1"/>
  <c r="E1748" i="22"/>
  <c r="F1748" i="22" s="1"/>
  <c r="E1747" i="22"/>
  <c r="F1747" i="22" s="1"/>
  <c r="E1746" i="22"/>
  <c r="F1746" i="22" s="1"/>
  <c r="E1745" i="22"/>
  <c r="F1745" i="22" s="1"/>
  <c r="E1744" i="22"/>
  <c r="F1744" i="22" s="1"/>
  <c r="E1743" i="22"/>
  <c r="F1743" i="22" s="1"/>
  <c r="E1742" i="22"/>
  <c r="F1742" i="22" s="1"/>
  <c r="E1741" i="22"/>
  <c r="F1741" i="22" s="1"/>
  <c r="E1740" i="22"/>
  <c r="F1740" i="22" s="1"/>
  <c r="E1739" i="22"/>
  <c r="F1739" i="22" s="1"/>
  <c r="E1738" i="22"/>
  <c r="F1738" i="22" s="1"/>
  <c r="E1737" i="22"/>
  <c r="F1737" i="22" s="1"/>
  <c r="E1736" i="22"/>
  <c r="F1736" i="22" s="1"/>
  <c r="E1735" i="22"/>
  <c r="F1735" i="22" s="1"/>
  <c r="E1734" i="22"/>
  <c r="F1734" i="22" s="1"/>
  <c r="E1733" i="22"/>
  <c r="F1733" i="22" s="1"/>
  <c r="E1732" i="22"/>
  <c r="F1732" i="22" s="1"/>
  <c r="E1731" i="22"/>
  <c r="F1731" i="22" s="1"/>
  <c r="E1730" i="22"/>
  <c r="F1730" i="22" s="1"/>
  <c r="E1729" i="22"/>
  <c r="F1729" i="22" s="1"/>
  <c r="E1728" i="22"/>
  <c r="F1728" i="22" s="1"/>
  <c r="E1727" i="22"/>
  <c r="F1727" i="22" s="1"/>
  <c r="E1726" i="22"/>
  <c r="F1726" i="22" s="1"/>
  <c r="E1725" i="22"/>
  <c r="F1725" i="22" s="1"/>
  <c r="E1724" i="22"/>
  <c r="F1724" i="22" s="1"/>
  <c r="E1723" i="22"/>
  <c r="F1723" i="22" s="1"/>
  <c r="E1722" i="22"/>
  <c r="F1722" i="22" s="1"/>
  <c r="E1721" i="22"/>
  <c r="F1721" i="22" s="1"/>
  <c r="E1720" i="22"/>
  <c r="F1720" i="22" s="1"/>
  <c r="E1719" i="22"/>
  <c r="F1719" i="22" s="1"/>
  <c r="E1718" i="22"/>
  <c r="F1718" i="22" s="1"/>
  <c r="E1717" i="22"/>
  <c r="F1717" i="22" s="1"/>
  <c r="E1716" i="22"/>
  <c r="F1716" i="22" s="1"/>
  <c r="E1715" i="22"/>
  <c r="F1715" i="22" s="1"/>
  <c r="E1714" i="22"/>
  <c r="F1714" i="22" s="1"/>
  <c r="E1713" i="22"/>
  <c r="F1713" i="22" s="1"/>
  <c r="E1712" i="22"/>
  <c r="F1712" i="22" s="1"/>
  <c r="E1711" i="22"/>
  <c r="F1711" i="22" s="1"/>
  <c r="E1710" i="22"/>
  <c r="F1710" i="22" s="1"/>
  <c r="E1709" i="22"/>
  <c r="F1709" i="22" s="1"/>
  <c r="E1708" i="22"/>
  <c r="F1708" i="22" s="1"/>
  <c r="E1707" i="22"/>
  <c r="F1707" i="22" s="1"/>
  <c r="E1706" i="22"/>
  <c r="F1706" i="22" s="1"/>
  <c r="E1705" i="22"/>
  <c r="F1705" i="22" s="1"/>
  <c r="E1704" i="22"/>
  <c r="F1704" i="22" s="1"/>
  <c r="E1703" i="22"/>
  <c r="F1703" i="22" s="1"/>
  <c r="E1702" i="22"/>
  <c r="F1702" i="22" s="1"/>
  <c r="E1701" i="22"/>
  <c r="F1701" i="22" s="1"/>
  <c r="E1700" i="22"/>
  <c r="F1700" i="22" s="1"/>
  <c r="E1699" i="22"/>
  <c r="F1699" i="22" s="1"/>
  <c r="E1698" i="22"/>
  <c r="F1698" i="22" s="1"/>
  <c r="E1697" i="22"/>
  <c r="F1697" i="22" s="1"/>
  <c r="E1696" i="22"/>
  <c r="F1696" i="22" s="1"/>
  <c r="E1695" i="22"/>
  <c r="F1695" i="22" s="1"/>
  <c r="E1694" i="22"/>
  <c r="F1694" i="22" s="1"/>
  <c r="E1693" i="22"/>
  <c r="F1693" i="22" s="1"/>
  <c r="E1692" i="22"/>
  <c r="F1692" i="22" s="1"/>
  <c r="E1691" i="22"/>
  <c r="F1691" i="22" s="1"/>
  <c r="E1690" i="22"/>
  <c r="F1690" i="22" s="1"/>
  <c r="E1689" i="22"/>
  <c r="F1689" i="22" s="1"/>
  <c r="E1688" i="22"/>
  <c r="F1688" i="22" s="1"/>
  <c r="E1687" i="22"/>
  <c r="F1687" i="22" s="1"/>
  <c r="E1686" i="22"/>
  <c r="F1686" i="22" s="1"/>
  <c r="E1685" i="22"/>
  <c r="F1685" i="22" s="1"/>
  <c r="E1684" i="22"/>
  <c r="F1684" i="22" s="1"/>
  <c r="E1683" i="22"/>
  <c r="F1683" i="22" s="1"/>
  <c r="E1682" i="22"/>
  <c r="F1682" i="22" s="1"/>
  <c r="E1681" i="22"/>
  <c r="F1681" i="22" s="1"/>
  <c r="E1680" i="22"/>
  <c r="F1680" i="22" s="1"/>
  <c r="E1679" i="22"/>
  <c r="F1679" i="22" s="1"/>
  <c r="E1678" i="22"/>
  <c r="F1678" i="22" s="1"/>
  <c r="E1677" i="22"/>
  <c r="F1677" i="22" s="1"/>
  <c r="E1676" i="22"/>
  <c r="F1676" i="22" s="1"/>
  <c r="E1675" i="22"/>
  <c r="F1675" i="22" s="1"/>
  <c r="E1674" i="22"/>
  <c r="F1674" i="22" s="1"/>
  <c r="E1673" i="22"/>
  <c r="F1673" i="22" s="1"/>
  <c r="E1672" i="22"/>
  <c r="F1672" i="22" s="1"/>
  <c r="E1671" i="22"/>
  <c r="F1671" i="22" s="1"/>
  <c r="E1670" i="22"/>
  <c r="F1670" i="22" s="1"/>
  <c r="E1669" i="22"/>
  <c r="F1669" i="22" s="1"/>
  <c r="E1668" i="22"/>
  <c r="F1668" i="22" s="1"/>
  <c r="E1667" i="22"/>
  <c r="F1667" i="22" s="1"/>
  <c r="E1666" i="22"/>
  <c r="F1666" i="22" s="1"/>
  <c r="E1665" i="22"/>
  <c r="F1665" i="22" s="1"/>
  <c r="E1664" i="22"/>
  <c r="F1664" i="22" s="1"/>
  <c r="E1663" i="22"/>
  <c r="F1663" i="22" s="1"/>
  <c r="E1662" i="22"/>
  <c r="F1662" i="22" s="1"/>
  <c r="E1661" i="22"/>
  <c r="F1661" i="22" s="1"/>
  <c r="E1660" i="22"/>
  <c r="F1660" i="22" s="1"/>
  <c r="E1659" i="22"/>
  <c r="F1659" i="22" s="1"/>
  <c r="E1658" i="22"/>
  <c r="F1658" i="22" s="1"/>
  <c r="E1657" i="22"/>
  <c r="F1657" i="22" s="1"/>
  <c r="E1656" i="22"/>
  <c r="F1656" i="22" s="1"/>
  <c r="E1655" i="22"/>
  <c r="F1655" i="22" s="1"/>
  <c r="E1654" i="22"/>
  <c r="F1654" i="22" s="1"/>
  <c r="E1653" i="22"/>
  <c r="F1653" i="22" s="1"/>
  <c r="E1652" i="22"/>
  <c r="F1652" i="22" s="1"/>
  <c r="E1651" i="22"/>
  <c r="F1651" i="22" s="1"/>
  <c r="E1650" i="22"/>
  <c r="F1650" i="22" s="1"/>
  <c r="E1649" i="22"/>
  <c r="F1649" i="22" s="1"/>
  <c r="E1648" i="22"/>
  <c r="F1648" i="22" s="1"/>
  <c r="E1647" i="22"/>
  <c r="F1647" i="22" s="1"/>
  <c r="E1646" i="22"/>
  <c r="F1646" i="22" s="1"/>
  <c r="E1645" i="22"/>
  <c r="F1645" i="22" s="1"/>
  <c r="E1644" i="22"/>
  <c r="F1644" i="22" s="1"/>
  <c r="E1643" i="22"/>
  <c r="F1643" i="22" s="1"/>
  <c r="E1642" i="22"/>
  <c r="F1642" i="22" s="1"/>
  <c r="E1641" i="22"/>
  <c r="F1641" i="22" s="1"/>
  <c r="E1640" i="22"/>
  <c r="F1640" i="22" s="1"/>
  <c r="E1639" i="22"/>
  <c r="F1639" i="22" s="1"/>
  <c r="E1638" i="22"/>
  <c r="F1638" i="22" s="1"/>
  <c r="E1637" i="22"/>
  <c r="F1637" i="22" s="1"/>
  <c r="E1636" i="22"/>
  <c r="F1636" i="22" s="1"/>
  <c r="E1635" i="22"/>
  <c r="F1635" i="22" s="1"/>
  <c r="E1634" i="22"/>
  <c r="F1634" i="22" s="1"/>
  <c r="E1633" i="22"/>
  <c r="F1633" i="22" s="1"/>
  <c r="E1632" i="22"/>
  <c r="F1632" i="22" s="1"/>
  <c r="E1631" i="22"/>
  <c r="F1631" i="22" s="1"/>
  <c r="E1630" i="22"/>
  <c r="F1630" i="22" s="1"/>
  <c r="E1629" i="22"/>
  <c r="F1629" i="22" s="1"/>
  <c r="E1628" i="22"/>
  <c r="F1628" i="22" s="1"/>
  <c r="E1627" i="22"/>
  <c r="F1627" i="22" s="1"/>
  <c r="E1626" i="22"/>
  <c r="F1626" i="22" s="1"/>
  <c r="E1625" i="22"/>
  <c r="F1625" i="22" s="1"/>
  <c r="E1624" i="22"/>
  <c r="F1624" i="22" s="1"/>
  <c r="E1623" i="22"/>
  <c r="F1623" i="22" s="1"/>
  <c r="E1622" i="22"/>
  <c r="F1622" i="22" s="1"/>
  <c r="E1621" i="22"/>
  <c r="F1621" i="22" s="1"/>
  <c r="E1620" i="22"/>
  <c r="F1620" i="22" s="1"/>
  <c r="E1619" i="22"/>
  <c r="F1619" i="22" s="1"/>
  <c r="E1618" i="22"/>
  <c r="F1618" i="22" s="1"/>
  <c r="E1617" i="22"/>
  <c r="F1617" i="22" s="1"/>
  <c r="E1616" i="22"/>
  <c r="F1616" i="22" s="1"/>
  <c r="E1615" i="22"/>
  <c r="F1615" i="22" s="1"/>
  <c r="E1614" i="22"/>
  <c r="F1614" i="22" s="1"/>
  <c r="E1613" i="22"/>
  <c r="F1613" i="22" s="1"/>
  <c r="E1612" i="22"/>
  <c r="F1612" i="22" s="1"/>
  <c r="E1611" i="22"/>
  <c r="F1611" i="22" s="1"/>
  <c r="E1610" i="22"/>
  <c r="F1610" i="22" s="1"/>
  <c r="E1609" i="22"/>
  <c r="F1609" i="22" s="1"/>
  <c r="E1608" i="22"/>
  <c r="F1608" i="22" s="1"/>
  <c r="E1607" i="22"/>
  <c r="F1607" i="22" s="1"/>
  <c r="E1606" i="22"/>
  <c r="F1606" i="22" s="1"/>
  <c r="E1605" i="22"/>
  <c r="F1605" i="22" s="1"/>
  <c r="E1604" i="22"/>
  <c r="F1604" i="22" s="1"/>
  <c r="E1603" i="22"/>
  <c r="F1603" i="22" s="1"/>
  <c r="E1602" i="22"/>
  <c r="F1602" i="22" s="1"/>
  <c r="E1601" i="22"/>
  <c r="F1601" i="22" s="1"/>
  <c r="E1600" i="22"/>
  <c r="F1600" i="22" s="1"/>
  <c r="E1599" i="22"/>
  <c r="F1599" i="22" s="1"/>
  <c r="E1598" i="22"/>
  <c r="F1598" i="22" s="1"/>
  <c r="E1597" i="22"/>
  <c r="F1597" i="22" s="1"/>
  <c r="E1596" i="22"/>
  <c r="F1596" i="22" s="1"/>
  <c r="E1595" i="22"/>
  <c r="F1595" i="22" s="1"/>
  <c r="E1594" i="22"/>
  <c r="F1594" i="22" s="1"/>
  <c r="E1593" i="22"/>
  <c r="F1593" i="22" s="1"/>
  <c r="E1592" i="22"/>
  <c r="F1592" i="22" s="1"/>
  <c r="E1591" i="22"/>
  <c r="F1591" i="22" s="1"/>
  <c r="E1590" i="22"/>
  <c r="F1590" i="22" s="1"/>
  <c r="E1589" i="22"/>
  <c r="F1589" i="22" s="1"/>
  <c r="E1588" i="22"/>
  <c r="F1588" i="22" s="1"/>
  <c r="E1587" i="22"/>
  <c r="F1587" i="22" s="1"/>
  <c r="E1586" i="22"/>
  <c r="F1586" i="22" s="1"/>
  <c r="E1585" i="22"/>
  <c r="F1585" i="22" s="1"/>
  <c r="E1584" i="22"/>
  <c r="F1584" i="22" s="1"/>
  <c r="E1583" i="22"/>
  <c r="F1583" i="22" s="1"/>
  <c r="E1582" i="22"/>
  <c r="F1582" i="22" s="1"/>
  <c r="E1581" i="22"/>
  <c r="F1581" i="22" s="1"/>
  <c r="E1580" i="22"/>
  <c r="F1580" i="22" s="1"/>
  <c r="E1579" i="22"/>
  <c r="F1579" i="22" s="1"/>
  <c r="E1578" i="22"/>
  <c r="F1578" i="22" s="1"/>
  <c r="E1577" i="22"/>
  <c r="F1577" i="22" s="1"/>
  <c r="E1576" i="22"/>
  <c r="F1576" i="22" s="1"/>
  <c r="E1575" i="22"/>
  <c r="F1575" i="22" s="1"/>
  <c r="E1574" i="22"/>
  <c r="F1574" i="22" s="1"/>
  <c r="E1573" i="22"/>
  <c r="F1573" i="22" s="1"/>
  <c r="E1572" i="22"/>
  <c r="F1572" i="22" s="1"/>
  <c r="E1571" i="22"/>
  <c r="F1571" i="22" s="1"/>
  <c r="E1570" i="22"/>
  <c r="F1570" i="22" s="1"/>
  <c r="E1569" i="22"/>
  <c r="F1569" i="22" s="1"/>
  <c r="E1568" i="22"/>
  <c r="F1568" i="22" s="1"/>
  <c r="E1567" i="22"/>
  <c r="F1567" i="22" s="1"/>
  <c r="E1566" i="22"/>
  <c r="F1566" i="22" s="1"/>
  <c r="E1565" i="22"/>
  <c r="F1565" i="22" s="1"/>
  <c r="E1564" i="22"/>
  <c r="F1564" i="22" s="1"/>
  <c r="E1563" i="22"/>
  <c r="F1563" i="22" s="1"/>
  <c r="E1562" i="22"/>
  <c r="F1562" i="22" s="1"/>
  <c r="E1561" i="22"/>
  <c r="F1561" i="22" s="1"/>
  <c r="E1560" i="22"/>
  <c r="F1560" i="22" s="1"/>
  <c r="E1559" i="22"/>
  <c r="F1559" i="22" s="1"/>
  <c r="E1558" i="22"/>
  <c r="F1558" i="22" s="1"/>
  <c r="E1557" i="22"/>
  <c r="F1557" i="22" s="1"/>
  <c r="E1556" i="22"/>
  <c r="F1556" i="22" s="1"/>
  <c r="E1555" i="22"/>
  <c r="F1555" i="22" s="1"/>
  <c r="E1554" i="22"/>
  <c r="F1554" i="22" s="1"/>
  <c r="E1553" i="22"/>
  <c r="F1553" i="22" s="1"/>
  <c r="E1552" i="22"/>
  <c r="F1552" i="22" s="1"/>
  <c r="E1551" i="22"/>
  <c r="F1551" i="22" s="1"/>
  <c r="E1550" i="22"/>
  <c r="F1550" i="22" s="1"/>
  <c r="E1549" i="22"/>
  <c r="F1549" i="22" s="1"/>
  <c r="E1548" i="22"/>
  <c r="F1548" i="22" s="1"/>
  <c r="E1547" i="22"/>
  <c r="F1547" i="22" s="1"/>
  <c r="E1546" i="22"/>
  <c r="F1546" i="22" s="1"/>
  <c r="E1545" i="22"/>
  <c r="F1545" i="22" s="1"/>
  <c r="E1544" i="22"/>
  <c r="F1544" i="22" s="1"/>
  <c r="E1543" i="22"/>
  <c r="F1543" i="22" s="1"/>
  <c r="E1542" i="22"/>
  <c r="F1542" i="22" s="1"/>
  <c r="E1541" i="22"/>
  <c r="F1541" i="22" s="1"/>
  <c r="E1540" i="22"/>
  <c r="F1540" i="22" s="1"/>
  <c r="E1539" i="22"/>
  <c r="F1539" i="22" s="1"/>
  <c r="E1538" i="22"/>
  <c r="F1538" i="22" s="1"/>
  <c r="E1537" i="22"/>
  <c r="F1537" i="22" s="1"/>
  <c r="E1536" i="22"/>
  <c r="F1536" i="22" s="1"/>
  <c r="E1535" i="22"/>
  <c r="F1535" i="22" s="1"/>
  <c r="E1534" i="22"/>
  <c r="F1534" i="22" s="1"/>
  <c r="E1533" i="22"/>
  <c r="F1533" i="22" s="1"/>
  <c r="E1532" i="22"/>
  <c r="F1532" i="22" s="1"/>
  <c r="E1531" i="22"/>
  <c r="F1531" i="22" s="1"/>
  <c r="E1530" i="22"/>
  <c r="F1530" i="22" s="1"/>
  <c r="E1529" i="22"/>
  <c r="F1529" i="22" s="1"/>
  <c r="E1528" i="22"/>
  <c r="F1528" i="22" s="1"/>
  <c r="E1527" i="22"/>
  <c r="F1527" i="22" s="1"/>
  <c r="E1526" i="22"/>
  <c r="F1526" i="22" s="1"/>
  <c r="E1525" i="22"/>
  <c r="F1525" i="22" s="1"/>
  <c r="E1524" i="22"/>
  <c r="F1524" i="22" s="1"/>
  <c r="E1523" i="22"/>
  <c r="F1523" i="22" s="1"/>
  <c r="E1522" i="22"/>
  <c r="F1522" i="22" s="1"/>
  <c r="E1521" i="22"/>
  <c r="F1521" i="22" s="1"/>
  <c r="E1520" i="22"/>
  <c r="F1520" i="22" s="1"/>
  <c r="E1519" i="22"/>
  <c r="F1519" i="22" s="1"/>
  <c r="E1518" i="22"/>
  <c r="F1518" i="22" s="1"/>
  <c r="E1517" i="22"/>
  <c r="F1517" i="22" s="1"/>
  <c r="E1516" i="22"/>
  <c r="F1516" i="22" s="1"/>
  <c r="E1515" i="22"/>
  <c r="F1515" i="22" s="1"/>
  <c r="E1514" i="22"/>
  <c r="F1514" i="22" s="1"/>
  <c r="E1513" i="22"/>
  <c r="F1513" i="22" s="1"/>
  <c r="E1512" i="22"/>
  <c r="F1512" i="22" s="1"/>
  <c r="E1511" i="22"/>
  <c r="F1511" i="22" s="1"/>
  <c r="E1510" i="22"/>
  <c r="F1510" i="22" s="1"/>
  <c r="E1509" i="22"/>
  <c r="F1509" i="22" s="1"/>
  <c r="E1508" i="22"/>
  <c r="F1508" i="22" s="1"/>
  <c r="E1507" i="22"/>
  <c r="F1507" i="22" s="1"/>
  <c r="E1506" i="22"/>
  <c r="F1506" i="22" s="1"/>
  <c r="E1505" i="22"/>
  <c r="F1505" i="22" s="1"/>
  <c r="E1504" i="22"/>
  <c r="F1504" i="22" s="1"/>
  <c r="E1503" i="22"/>
  <c r="F1503" i="22" s="1"/>
  <c r="E1502" i="22"/>
  <c r="F1502" i="22" s="1"/>
  <c r="E1501" i="22"/>
  <c r="F1501" i="22" s="1"/>
  <c r="E1500" i="22"/>
  <c r="F1500" i="22" s="1"/>
  <c r="E1499" i="22"/>
  <c r="F1499" i="22" s="1"/>
  <c r="E1498" i="22"/>
  <c r="F1498" i="22" s="1"/>
  <c r="E1497" i="22"/>
  <c r="F1497" i="22" s="1"/>
  <c r="E1496" i="22"/>
  <c r="F1496" i="22" s="1"/>
  <c r="E1495" i="22"/>
  <c r="F1495" i="22" s="1"/>
  <c r="E1494" i="22"/>
  <c r="F1494" i="22" s="1"/>
  <c r="E1493" i="22"/>
  <c r="F1493" i="22" s="1"/>
  <c r="E1492" i="22"/>
  <c r="F1492" i="22" s="1"/>
  <c r="E1491" i="22"/>
  <c r="F1491" i="22" s="1"/>
  <c r="E1490" i="22"/>
  <c r="F1490" i="22" s="1"/>
  <c r="E1489" i="22"/>
  <c r="F1489" i="22" s="1"/>
  <c r="E1488" i="22"/>
  <c r="F1488" i="22" s="1"/>
  <c r="E1487" i="22"/>
  <c r="F1487" i="22" s="1"/>
  <c r="E1486" i="22"/>
  <c r="F1486" i="22" s="1"/>
  <c r="E1485" i="22"/>
  <c r="F1485" i="22" s="1"/>
  <c r="E1484" i="22"/>
  <c r="F1484" i="22" s="1"/>
  <c r="E1483" i="22"/>
  <c r="F1483" i="22" s="1"/>
  <c r="E1482" i="22"/>
  <c r="F1482" i="22" s="1"/>
  <c r="E1481" i="22"/>
  <c r="F1481" i="22" s="1"/>
  <c r="E1480" i="22"/>
  <c r="F1480" i="22" s="1"/>
  <c r="E1479" i="22"/>
  <c r="F1479" i="22" s="1"/>
  <c r="E1478" i="22"/>
  <c r="F1478" i="22" s="1"/>
  <c r="E1477" i="22"/>
  <c r="F1477" i="22" s="1"/>
  <c r="E1476" i="22"/>
  <c r="F1476" i="22" s="1"/>
  <c r="E1475" i="22"/>
  <c r="F1475" i="22" s="1"/>
  <c r="E1474" i="22"/>
  <c r="F1474" i="22" s="1"/>
  <c r="E1473" i="22"/>
  <c r="F1473" i="22" s="1"/>
  <c r="E1472" i="22"/>
  <c r="F1472" i="22" s="1"/>
  <c r="E1471" i="22"/>
  <c r="F1471" i="22" s="1"/>
  <c r="E1470" i="22"/>
  <c r="F1470" i="22" s="1"/>
  <c r="E1469" i="22"/>
  <c r="F1469" i="22" s="1"/>
  <c r="E1468" i="22"/>
  <c r="F1468" i="22" s="1"/>
  <c r="E1467" i="22"/>
  <c r="F1467" i="22" s="1"/>
  <c r="E1466" i="22"/>
  <c r="F1466" i="22" s="1"/>
  <c r="E1465" i="22"/>
  <c r="F1465" i="22" s="1"/>
  <c r="E1464" i="22"/>
  <c r="F1464" i="22" s="1"/>
  <c r="E1463" i="22"/>
  <c r="F1463" i="22" s="1"/>
  <c r="E1462" i="22"/>
  <c r="F1462" i="22" s="1"/>
  <c r="E1461" i="22"/>
  <c r="F1461" i="22" s="1"/>
  <c r="E1460" i="22"/>
  <c r="F1460" i="22" s="1"/>
  <c r="E1459" i="22"/>
  <c r="F1459" i="22" s="1"/>
  <c r="E1458" i="22"/>
  <c r="F1458" i="22" s="1"/>
  <c r="E1457" i="22"/>
  <c r="F1457" i="22" s="1"/>
  <c r="E1456" i="22"/>
  <c r="F1456" i="22" s="1"/>
  <c r="E1455" i="22"/>
  <c r="F1455" i="22" s="1"/>
  <c r="E1454" i="22"/>
  <c r="F1454" i="22" s="1"/>
  <c r="E1453" i="22"/>
  <c r="F1453" i="22" s="1"/>
  <c r="E1452" i="22"/>
  <c r="F1452" i="22" s="1"/>
  <c r="E1451" i="22"/>
  <c r="F1451" i="22" s="1"/>
  <c r="E1450" i="22"/>
  <c r="F1450" i="22" s="1"/>
  <c r="E1449" i="22"/>
  <c r="F1449" i="22" s="1"/>
  <c r="E1448" i="22"/>
  <c r="F1448" i="22" s="1"/>
  <c r="E1447" i="22"/>
  <c r="F1447" i="22" s="1"/>
  <c r="E1446" i="22"/>
  <c r="F1446" i="22" s="1"/>
  <c r="E1445" i="22"/>
  <c r="F1445" i="22" s="1"/>
  <c r="E1444" i="22"/>
  <c r="F1444" i="22" s="1"/>
  <c r="E1443" i="22"/>
  <c r="F1443" i="22" s="1"/>
  <c r="E1442" i="22"/>
  <c r="F1442" i="22" s="1"/>
  <c r="E1441" i="22"/>
  <c r="F1441" i="22" s="1"/>
  <c r="E1440" i="22"/>
  <c r="F1440" i="22" s="1"/>
  <c r="E1439" i="22"/>
  <c r="F1439" i="22" s="1"/>
  <c r="E1438" i="22"/>
  <c r="F1438" i="22" s="1"/>
  <c r="E1437" i="22"/>
  <c r="F1437" i="22" s="1"/>
  <c r="E1436" i="22"/>
  <c r="F1436" i="22" s="1"/>
  <c r="E1435" i="22"/>
  <c r="F1435" i="22" s="1"/>
  <c r="E1434" i="22"/>
  <c r="F1434" i="22" s="1"/>
  <c r="E1433" i="22"/>
  <c r="F1433" i="22" s="1"/>
  <c r="E1432" i="22"/>
  <c r="F1432" i="22" s="1"/>
  <c r="E1431" i="22"/>
  <c r="F1431" i="22" s="1"/>
  <c r="E1430" i="22"/>
  <c r="F1430" i="22" s="1"/>
  <c r="E1429" i="22"/>
  <c r="F1429" i="22" s="1"/>
  <c r="E1428" i="22"/>
  <c r="F1428" i="22" s="1"/>
  <c r="E1427" i="22"/>
  <c r="F1427" i="22" s="1"/>
  <c r="E1426" i="22"/>
  <c r="F1426" i="22" s="1"/>
  <c r="E1425" i="22"/>
  <c r="F1425" i="22" s="1"/>
  <c r="E1424" i="22"/>
  <c r="F1424" i="22" s="1"/>
  <c r="E1423" i="22"/>
  <c r="F1423" i="22" s="1"/>
  <c r="E1422" i="22"/>
  <c r="F1422" i="22" s="1"/>
  <c r="E1421" i="22"/>
  <c r="F1421" i="22" s="1"/>
  <c r="E1420" i="22"/>
  <c r="F1420" i="22" s="1"/>
  <c r="E1419" i="22"/>
  <c r="F1419" i="22" s="1"/>
  <c r="E1418" i="22"/>
  <c r="F1418" i="22" s="1"/>
  <c r="E1417" i="22"/>
  <c r="F1417" i="22" s="1"/>
  <c r="E1416" i="22"/>
  <c r="F1416" i="22" s="1"/>
  <c r="E1415" i="22"/>
  <c r="F1415" i="22" s="1"/>
  <c r="E1414" i="22"/>
  <c r="F1414" i="22" s="1"/>
  <c r="E1413" i="22"/>
  <c r="F1413" i="22" s="1"/>
  <c r="E1412" i="22"/>
  <c r="F1412" i="22" s="1"/>
  <c r="E1411" i="22"/>
  <c r="F1411" i="22" s="1"/>
  <c r="E1410" i="22"/>
  <c r="F1410" i="22" s="1"/>
  <c r="E1409" i="22"/>
  <c r="F1409" i="22" s="1"/>
  <c r="E1408" i="22"/>
  <c r="F1408" i="22" s="1"/>
  <c r="E1407" i="22"/>
  <c r="F1407" i="22" s="1"/>
  <c r="E1406" i="22"/>
  <c r="F1406" i="22" s="1"/>
  <c r="E1405" i="22"/>
  <c r="F1405" i="22" s="1"/>
  <c r="E1404" i="22"/>
  <c r="F1404" i="22" s="1"/>
  <c r="E1403" i="22"/>
  <c r="F1403" i="22" s="1"/>
  <c r="E1402" i="22"/>
  <c r="F1402" i="22" s="1"/>
  <c r="E1401" i="22"/>
  <c r="F1401" i="22" s="1"/>
  <c r="E1400" i="22"/>
  <c r="F1400" i="22" s="1"/>
  <c r="E1399" i="22"/>
  <c r="F1399" i="22" s="1"/>
  <c r="E1398" i="22"/>
  <c r="F1398" i="22" s="1"/>
  <c r="E1397" i="22"/>
  <c r="F1397" i="22" s="1"/>
  <c r="E1396" i="22"/>
  <c r="F1396" i="22" s="1"/>
  <c r="E1395" i="22"/>
  <c r="F1395" i="22" s="1"/>
  <c r="E1394" i="22"/>
  <c r="F1394" i="22" s="1"/>
  <c r="E1393" i="22"/>
  <c r="F1393" i="22" s="1"/>
  <c r="E1392" i="22"/>
  <c r="F1392" i="22" s="1"/>
  <c r="E1391" i="22"/>
  <c r="F1391" i="22" s="1"/>
  <c r="E1390" i="22"/>
  <c r="F1390" i="22" s="1"/>
  <c r="E1389" i="22"/>
  <c r="F1389" i="22" s="1"/>
  <c r="E1388" i="22"/>
  <c r="F1388" i="22" s="1"/>
  <c r="E1387" i="22"/>
  <c r="F1387" i="22" s="1"/>
  <c r="E1386" i="22"/>
  <c r="F1386" i="22" s="1"/>
  <c r="E1385" i="22"/>
  <c r="F1385" i="22" s="1"/>
  <c r="E1384" i="22"/>
  <c r="F1384" i="22" s="1"/>
  <c r="E1383" i="22"/>
  <c r="F1383" i="22" s="1"/>
  <c r="E1382" i="22"/>
  <c r="F1382" i="22" s="1"/>
  <c r="E1381" i="22"/>
  <c r="F1381" i="22" s="1"/>
  <c r="E1380" i="22"/>
  <c r="F1380" i="22" s="1"/>
  <c r="E1379" i="22"/>
  <c r="F1379" i="22" s="1"/>
  <c r="E1378" i="22"/>
  <c r="F1378" i="22" s="1"/>
  <c r="E1377" i="22"/>
  <c r="F1377" i="22" s="1"/>
  <c r="E1376" i="22"/>
  <c r="F1376" i="22" s="1"/>
  <c r="E1375" i="22"/>
  <c r="F1375" i="22" s="1"/>
  <c r="E1374" i="22"/>
  <c r="F1374" i="22" s="1"/>
  <c r="E1373" i="22"/>
  <c r="F1373" i="22" s="1"/>
  <c r="E1372" i="22"/>
  <c r="F1372" i="22" s="1"/>
  <c r="E1371" i="22"/>
  <c r="F1371" i="22" s="1"/>
  <c r="E1370" i="22"/>
  <c r="F1370" i="22" s="1"/>
  <c r="E1369" i="22"/>
  <c r="F1369" i="22" s="1"/>
  <c r="E1368" i="22"/>
  <c r="F1368" i="22" s="1"/>
  <c r="E1367" i="22"/>
  <c r="F1367" i="22" s="1"/>
  <c r="E1366" i="22"/>
  <c r="F1366" i="22" s="1"/>
  <c r="E1365" i="22"/>
  <c r="F1365" i="22" s="1"/>
  <c r="E1364" i="22"/>
  <c r="F1364" i="22" s="1"/>
  <c r="E1363" i="22"/>
  <c r="F1363" i="22" s="1"/>
  <c r="E1362" i="22"/>
  <c r="F1362" i="22" s="1"/>
  <c r="E1361" i="22"/>
  <c r="F1361" i="22" s="1"/>
  <c r="E1360" i="22"/>
  <c r="F1360" i="22" s="1"/>
  <c r="E1359" i="22"/>
  <c r="F1359" i="22" s="1"/>
  <c r="E1358" i="22"/>
  <c r="F1358" i="22" s="1"/>
  <c r="E1357" i="22"/>
  <c r="F1357" i="22" s="1"/>
  <c r="E1356" i="22"/>
  <c r="F1356" i="22" s="1"/>
  <c r="E1355" i="22"/>
  <c r="F1355" i="22" s="1"/>
  <c r="E1354" i="22"/>
  <c r="F1354" i="22" s="1"/>
  <c r="E1353" i="22"/>
  <c r="F1353" i="22" s="1"/>
  <c r="E1352" i="22"/>
  <c r="F1352" i="22" s="1"/>
  <c r="E1351" i="22"/>
  <c r="F1351" i="22" s="1"/>
  <c r="E1350" i="22"/>
  <c r="F1350" i="22" s="1"/>
  <c r="E1349" i="22"/>
  <c r="F1349" i="22" s="1"/>
  <c r="E1348" i="22"/>
  <c r="F1348" i="22" s="1"/>
  <c r="E1347" i="22"/>
  <c r="F1347" i="22" s="1"/>
  <c r="E1346" i="22"/>
  <c r="F1346" i="22" s="1"/>
  <c r="E1345" i="22"/>
  <c r="F1345" i="22" s="1"/>
  <c r="E1344" i="22"/>
  <c r="F1344" i="22" s="1"/>
  <c r="E1343" i="22"/>
  <c r="F1343" i="22" s="1"/>
  <c r="E1342" i="22"/>
  <c r="F1342" i="22" s="1"/>
  <c r="E1341" i="22"/>
  <c r="F1341" i="22" s="1"/>
  <c r="E1340" i="22"/>
  <c r="F1340" i="22" s="1"/>
  <c r="E1339" i="22"/>
  <c r="F1339" i="22" s="1"/>
  <c r="E1338" i="22"/>
  <c r="F1338" i="22" s="1"/>
  <c r="E1337" i="22"/>
  <c r="F1337" i="22" s="1"/>
  <c r="E1336" i="22"/>
  <c r="F1336" i="22" s="1"/>
  <c r="E1335" i="22"/>
  <c r="F1335" i="22" s="1"/>
  <c r="E1334" i="22"/>
  <c r="F1334" i="22" s="1"/>
  <c r="E1333" i="22"/>
  <c r="F1333" i="22" s="1"/>
  <c r="E1332" i="22"/>
  <c r="F1332" i="22" s="1"/>
  <c r="E1331" i="22"/>
  <c r="F1331" i="22" s="1"/>
  <c r="E1330" i="22"/>
  <c r="F1330" i="22" s="1"/>
  <c r="E1329" i="22"/>
  <c r="F1329" i="22" s="1"/>
  <c r="E1328" i="22"/>
  <c r="F1328" i="22" s="1"/>
  <c r="E1327" i="22"/>
  <c r="F1327" i="22" s="1"/>
  <c r="E1326" i="22"/>
  <c r="F1326" i="22" s="1"/>
  <c r="E1325" i="22"/>
  <c r="F1325" i="22" s="1"/>
  <c r="E1324" i="22"/>
  <c r="F1324" i="22" s="1"/>
  <c r="E1323" i="22"/>
  <c r="F1323" i="22" s="1"/>
  <c r="E1322" i="22"/>
  <c r="F1322" i="22" s="1"/>
  <c r="E1321" i="22"/>
  <c r="F1321" i="22" s="1"/>
  <c r="E1320" i="22"/>
  <c r="F1320" i="22" s="1"/>
  <c r="E1319" i="22"/>
  <c r="F1319" i="22" s="1"/>
  <c r="E1318" i="22"/>
  <c r="F1318" i="22" s="1"/>
  <c r="E1317" i="22"/>
  <c r="F1317" i="22" s="1"/>
  <c r="E1316" i="22"/>
  <c r="F1316" i="22" s="1"/>
  <c r="E1315" i="22"/>
  <c r="F1315" i="22" s="1"/>
  <c r="E1314" i="22"/>
  <c r="F1314" i="22" s="1"/>
  <c r="E1313" i="22"/>
  <c r="F1313" i="22" s="1"/>
  <c r="E1312" i="22"/>
  <c r="F1312" i="22" s="1"/>
  <c r="E1311" i="22"/>
  <c r="F1311" i="22" s="1"/>
  <c r="E1310" i="22"/>
  <c r="F1310" i="22" s="1"/>
  <c r="E1309" i="22"/>
  <c r="F1309" i="22" s="1"/>
  <c r="E1308" i="22"/>
  <c r="F1308" i="22" s="1"/>
  <c r="E1307" i="22"/>
  <c r="F1307" i="22" s="1"/>
  <c r="E1306" i="22"/>
  <c r="F1306" i="22" s="1"/>
  <c r="E1305" i="22"/>
  <c r="F1305" i="22" s="1"/>
  <c r="E1304" i="22"/>
  <c r="F1304" i="22" s="1"/>
  <c r="E1303" i="22"/>
  <c r="F1303" i="22" s="1"/>
  <c r="E1302" i="22"/>
  <c r="F1302" i="22" s="1"/>
  <c r="E1301" i="22"/>
  <c r="F1301" i="22" s="1"/>
  <c r="E1300" i="22"/>
  <c r="F1300" i="22" s="1"/>
  <c r="E1299" i="22"/>
  <c r="F1299" i="22" s="1"/>
  <c r="E1298" i="22"/>
  <c r="F1298" i="22" s="1"/>
  <c r="E1297" i="22"/>
  <c r="F1297" i="22" s="1"/>
  <c r="E1296" i="22"/>
  <c r="F1296" i="22" s="1"/>
  <c r="E1295" i="22"/>
  <c r="F1295" i="22" s="1"/>
  <c r="E1294" i="22"/>
  <c r="F1294" i="22" s="1"/>
  <c r="E1293" i="22"/>
  <c r="F1293" i="22" s="1"/>
  <c r="E1292" i="22"/>
  <c r="F1292" i="22" s="1"/>
  <c r="E1291" i="22"/>
  <c r="F1291" i="22" s="1"/>
  <c r="E1290" i="22"/>
  <c r="F1290" i="22" s="1"/>
  <c r="E1289" i="22"/>
  <c r="F1289" i="22" s="1"/>
  <c r="E1288" i="22"/>
  <c r="F1288" i="22" s="1"/>
  <c r="E1287" i="22"/>
  <c r="F1287" i="22" s="1"/>
  <c r="E1286" i="22"/>
  <c r="F1286" i="22" s="1"/>
  <c r="E1285" i="22"/>
  <c r="F1285" i="22" s="1"/>
  <c r="E1284" i="22"/>
  <c r="F1284" i="22" s="1"/>
  <c r="E1283" i="22"/>
  <c r="F1283" i="22" s="1"/>
  <c r="E1282" i="22"/>
  <c r="F1282" i="22" s="1"/>
  <c r="E1281" i="22"/>
  <c r="F1281" i="22" s="1"/>
  <c r="E1280" i="22"/>
  <c r="F1280" i="22" s="1"/>
  <c r="E1279" i="22"/>
  <c r="F1279" i="22" s="1"/>
  <c r="E1278" i="22"/>
  <c r="F1278" i="22" s="1"/>
  <c r="E1277" i="22"/>
  <c r="F1277" i="22" s="1"/>
  <c r="E1276" i="22"/>
  <c r="F1276" i="22" s="1"/>
  <c r="E1275" i="22"/>
  <c r="F1275" i="22" s="1"/>
  <c r="E1274" i="22"/>
  <c r="F1274" i="22" s="1"/>
  <c r="E1273" i="22"/>
  <c r="F1273" i="22" s="1"/>
  <c r="E1272" i="22"/>
  <c r="F1272" i="22" s="1"/>
  <c r="E1271" i="22"/>
  <c r="F1271" i="22" s="1"/>
  <c r="E1270" i="22"/>
  <c r="F1270" i="22" s="1"/>
  <c r="E1269" i="22"/>
  <c r="F1269" i="22" s="1"/>
  <c r="E1268" i="22"/>
  <c r="F1268" i="22" s="1"/>
  <c r="E1267" i="22"/>
  <c r="F1267" i="22" s="1"/>
  <c r="E1266" i="22"/>
  <c r="F1266" i="22" s="1"/>
  <c r="E1265" i="22"/>
  <c r="F1265" i="22" s="1"/>
  <c r="E1264" i="22"/>
  <c r="F1264" i="22" s="1"/>
  <c r="E1263" i="22"/>
  <c r="F1263" i="22" s="1"/>
  <c r="E1262" i="22"/>
  <c r="F1262" i="22" s="1"/>
  <c r="E1261" i="22"/>
  <c r="F1261" i="22" s="1"/>
  <c r="E1260" i="22"/>
  <c r="F1260" i="22" s="1"/>
  <c r="E1259" i="22"/>
  <c r="F1259" i="22" s="1"/>
  <c r="E1258" i="22"/>
  <c r="F1258" i="22" s="1"/>
  <c r="E1257" i="22"/>
  <c r="F1257" i="22" s="1"/>
  <c r="E1256" i="22"/>
  <c r="F1256" i="22" s="1"/>
  <c r="E1255" i="22"/>
  <c r="F1255" i="22" s="1"/>
  <c r="E1254" i="22"/>
  <c r="F1254" i="22" s="1"/>
  <c r="E1253" i="22"/>
  <c r="F1253" i="22" s="1"/>
  <c r="E1252" i="22"/>
  <c r="F1252" i="22" s="1"/>
  <c r="E1251" i="22"/>
  <c r="F1251" i="22" s="1"/>
  <c r="E1250" i="22"/>
  <c r="F1250" i="22" s="1"/>
  <c r="E1249" i="22"/>
  <c r="F1249" i="22" s="1"/>
  <c r="E1248" i="22"/>
  <c r="F1248" i="22" s="1"/>
  <c r="E1247" i="22"/>
  <c r="F1247" i="22" s="1"/>
  <c r="E1246" i="22"/>
  <c r="F1246" i="22" s="1"/>
  <c r="E1245" i="22"/>
  <c r="F1245" i="22" s="1"/>
  <c r="E1244" i="22"/>
  <c r="F1244" i="22" s="1"/>
  <c r="E1243" i="22"/>
  <c r="F1243" i="22" s="1"/>
  <c r="E1242" i="22"/>
  <c r="F1242" i="22" s="1"/>
  <c r="E1241" i="22"/>
  <c r="F1241" i="22" s="1"/>
  <c r="E1240" i="22"/>
  <c r="F1240" i="22" s="1"/>
  <c r="E1239" i="22"/>
  <c r="F1239" i="22" s="1"/>
  <c r="E1238" i="22"/>
  <c r="F1238" i="22" s="1"/>
  <c r="E1237" i="22"/>
  <c r="F1237" i="22" s="1"/>
  <c r="E1236" i="22"/>
  <c r="F1236" i="22" s="1"/>
  <c r="E1235" i="22"/>
  <c r="F1235" i="22" s="1"/>
  <c r="E1234" i="22"/>
  <c r="F1234" i="22" s="1"/>
  <c r="E1233" i="22"/>
  <c r="F1233" i="22" s="1"/>
  <c r="E1232" i="22"/>
  <c r="F1232" i="22" s="1"/>
  <c r="E1231" i="22"/>
  <c r="F1231" i="22" s="1"/>
  <c r="E1230" i="22"/>
  <c r="F1230" i="22" s="1"/>
  <c r="E1229" i="22"/>
  <c r="F1229" i="22" s="1"/>
  <c r="E1228" i="22"/>
  <c r="F1228" i="22" s="1"/>
  <c r="E1227" i="22"/>
  <c r="F1227" i="22" s="1"/>
  <c r="E1226" i="22"/>
  <c r="F1226" i="22" s="1"/>
  <c r="E1225" i="22"/>
  <c r="F1225" i="22" s="1"/>
  <c r="E1224" i="22"/>
  <c r="F1224" i="22" s="1"/>
  <c r="E1223" i="22"/>
  <c r="F1223" i="22" s="1"/>
  <c r="E1222" i="22"/>
  <c r="F1222" i="22" s="1"/>
  <c r="E1221" i="22"/>
  <c r="F1221" i="22" s="1"/>
  <c r="E1220" i="22"/>
  <c r="F1220" i="22" s="1"/>
  <c r="E1219" i="22"/>
  <c r="F1219" i="22" s="1"/>
  <c r="E1218" i="22"/>
  <c r="F1218" i="22" s="1"/>
  <c r="E1217" i="22"/>
  <c r="F1217" i="22" s="1"/>
  <c r="E1216" i="22"/>
  <c r="F1216" i="22" s="1"/>
  <c r="E1215" i="22"/>
  <c r="F1215" i="22" s="1"/>
  <c r="E1214" i="22"/>
  <c r="F1214" i="22" s="1"/>
  <c r="E1213" i="22"/>
  <c r="F1213" i="22" s="1"/>
  <c r="E1212" i="22"/>
  <c r="F1212" i="22" s="1"/>
  <c r="E1211" i="22"/>
  <c r="F1211" i="22" s="1"/>
  <c r="E1210" i="22"/>
  <c r="F1210" i="22" s="1"/>
  <c r="E1209" i="22"/>
  <c r="F1209" i="22" s="1"/>
  <c r="E1208" i="22"/>
  <c r="F1208" i="22" s="1"/>
  <c r="E1207" i="22"/>
  <c r="F1207" i="22" s="1"/>
  <c r="E1206" i="22"/>
  <c r="F1206" i="22" s="1"/>
  <c r="E1205" i="22"/>
  <c r="F1205" i="22" s="1"/>
  <c r="E1204" i="22"/>
  <c r="F1204" i="22" s="1"/>
  <c r="E1203" i="22"/>
  <c r="F1203" i="22" s="1"/>
  <c r="E1202" i="22"/>
  <c r="F1202" i="22" s="1"/>
  <c r="E1201" i="22"/>
  <c r="F1201" i="22" s="1"/>
  <c r="E1200" i="22"/>
  <c r="F1200" i="22" s="1"/>
  <c r="E1199" i="22"/>
  <c r="F1199" i="22" s="1"/>
  <c r="E1198" i="22"/>
  <c r="F1198" i="22" s="1"/>
  <c r="E1197" i="22"/>
  <c r="F1197" i="22" s="1"/>
  <c r="E1196" i="22"/>
  <c r="F1196" i="22" s="1"/>
  <c r="E1195" i="22"/>
  <c r="F1195" i="22" s="1"/>
  <c r="E1194" i="22"/>
  <c r="F1194" i="22" s="1"/>
  <c r="E1193" i="22"/>
  <c r="F1193" i="22" s="1"/>
  <c r="E1192" i="22"/>
  <c r="F1192" i="22" s="1"/>
  <c r="E1191" i="22"/>
  <c r="F1191" i="22" s="1"/>
  <c r="E1190" i="22"/>
  <c r="F1190" i="22" s="1"/>
  <c r="E1189" i="22"/>
  <c r="F1189" i="22" s="1"/>
  <c r="E1188" i="22"/>
  <c r="F1188" i="22" s="1"/>
  <c r="E1187" i="22"/>
  <c r="F1187" i="22" s="1"/>
  <c r="E1186" i="22"/>
  <c r="F1186" i="22" s="1"/>
  <c r="E1185" i="22"/>
  <c r="F1185" i="22" s="1"/>
  <c r="E1184" i="22"/>
  <c r="F1184" i="22" s="1"/>
  <c r="E1183" i="22"/>
  <c r="F1183" i="22" s="1"/>
  <c r="E1182" i="22"/>
  <c r="F1182" i="22" s="1"/>
  <c r="E1181" i="22"/>
  <c r="F1181" i="22" s="1"/>
  <c r="E1180" i="22"/>
  <c r="F1180" i="22" s="1"/>
  <c r="E1179" i="22"/>
  <c r="F1179" i="22" s="1"/>
  <c r="E1178" i="22"/>
  <c r="F1178" i="22" s="1"/>
  <c r="E1177" i="22"/>
  <c r="F1177" i="22" s="1"/>
  <c r="E1176" i="22"/>
  <c r="F1176" i="22" s="1"/>
  <c r="E1175" i="22"/>
  <c r="F1175" i="22" s="1"/>
  <c r="E1174" i="22"/>
  <c r="F1174" i="22" s="1"/>
  <c r="E1173" i="22"/>
  <c r="F1173" i="22" s="1"/>
  <c r="E1172" i="22"/>
  <c r="F1172" i="22" s="1"/>
  <c r="E1171" i="22"/>
  <c r="F1171" i="22" s="1"/>
  <c r="E1170" i="22"/>
  <c r="F1170" i="22" s="1"/>
  <c r="E1169" i="22"/>
  <c r="F1169" i="22" s="1"/>
  <c r="E1168" i="22"/>
  <c r="F1168" i="22" s="1"/>
  <c r="E1167" i="22"/>
  <c r="F1167" i="22" s="1"/>
  <c r="E1166" i="22"/>
  <c r="F1166" i="22" s="1"/>
  <c r="E1165" i="22"/>
  <c r="F1165" i="22" s="1"/>
  <c r="E1164" i="22"/>
  <c r="F1164" i="22" s="1"/>
  <c r="E1163" i="22"/>
  <c r="F1163" i="22" s="1"/>
  <c r="E1162" i="22"/>
  <c r="F1162" i="22" s="1"/>
  <c r="E1161" i="22"/>
  <c r="F1161" i="22" s="1"/>
  <c r="E1160" i="22"/>
  <c r="F1160" i="22" s="1"/>
  <c r="E1159" i="22"/>
  <c r="F1159" i="22" s="1"/>
  <c r="E1158" i="22"/>
  <c r="F1158" i="22" s="1"/>
  <c r="E1157" i="22"/>
  <c r="F1157" i="22" s="1"/>
  <c r="E1156" i="22"/>
  <c r="F1156" i="22" s="1"/>
  <c r="E1155" i="22"/>
  <c r="F1155" i="22" s="1"/>
  <c r="E1154" i="22"/>
  <c r="F1154" i="22" s="1"/>
  <c r="E1153" i="22"/>
  <c r="F1153" i="22" s="1"/>
  <c r="E1152" i="22"/>
  <c r="F1152" i="22" s="1"/>
  <c r="E1151" i="22"/>
  <c r="F1151" i="22" s="1"/>
  <c r="E1150" i="22"/>
  <c r="F1150" i="22" s="1"/>
  <c r="E1149" i="22"/>
  <c r="F1149" i="22" s="1"/>
  <c r="E1148" i="22"/>
  <c r="F1148" i="22" s="1"/>
  <c r="E1147" i="22"/>
  <c r="F1147" i="22" s="1"/>
  <c r="E1146" i="22"/>
  <c r="F1146" i="22" s="1"/>
  <c r="E1145" i="22"/>
  <c r="F1145" i="22" s="1"/>
  <c r="E1144" i="22"/>
  <c r="F1144" i="22" s="1"/>
  <c r="E1143" i="22"/>
  <c r="F1143" i="22" s="1"/>
  <c r="E1142" i="22"/>
  <c r="F1142" i="22" s="1"/>
  <c r="E1141" i="22"/>
  <c r="F1141" i="22" s="1"/>
  <c r="E1140" i="22"/>
  <c r="F1140" i="22" s="1"/>
  <c r="E1139" i="22"/>
  <c r="F1139" i="22" s="1"/>
  <c r="E1138" i="22"/>
  <c r="F1138" i="22" s="1"/>
  <c r="E1137" i="22"/>
  <c r="F1137" i="22" s="1"/>
  <c r="E1136" i="22"/>
  <c r="F1136" i="22" s="1"/>
  <c r="E1135" i="22"/>
  <c r="F1135" i="22" s="1"/>
  <c r="E1134" i="22"/>
  <c r="F1134" i="22" s="1"/>
  <c r="E1133" i="22"/>
  <c r="F1133" i="22" s="1"/>
  <c r="E1132" i="22"/>
  <c r="F1132" i="22" s="1"/>
  <c r="E1131" i="22"/>
  <c r="F1131" i="22" s="1"/>
  <c r="E1130" i="22"/>
  <c r="F1130" i="22" s="1"/>
  <c r="E1129" i="22"/>
  <c r="F1129" i="22" s="1"/>
  <c r="E1128" i="22"/>
  <c r="F1128" i="22" s="1"/>
  <c r="E1127" i="22"/>
  <c r="F1127" i="22" s="1"/>
  <c r="E1126" i="22"/>
  <c r="F1126" i="22" s="1"/>
  <c r="E1125" i="22"/>
  <c r="F1125" i="22" s="1"/>
  <c r="E1124" i="22"/>
  <c r="F1124" i="22" s="1"/>
  <c r="E1123" i="22"/>
  <c r="F1123" i="22" s="1"/>
  <c r="E1122" i="22"/>
  <c r="F1122" i="22" s="1"/>
  <c r="E1121" i="22"/>
  <c r="F1121" i="22" s="1"/>
  <c r="E1120" i="22"/>
  <c r="F1120" i="22" s="1"/>
  <c r="E1119" i="22"/>
  <c r="F1119" i="22" s="1"/>
  <c r="E1118" i="22"/>
  <c r="F1118" i="22" s="1"/>
  <c r="E1117" i="22"/>
  <c r="F1117" i="22" s="1"/>
  <c r="E1116" i="22"/>
  <c r="F1116" i="22" s="1"/>
  <c r="E1115" i="22"/>
  <c r="F1115" i="22" s="1"/>
  <c r="E1114" i="22"/>
  <c r="F1114" i="22" s="1"/>
  <c r="E1113" i="22"/>
  <c r="F1113" i="22" s="1"/>
  <c r="E1112" i="22"/>
  <c r="F1112" i="22" s="1"/>
  <c r="E1111" i="22"/>
  <c r="F1111" i="22" s="1"/>
  <c r="E1110" i="22"/>
  <c r="F1110" i="22" s="1"/>
  <c r="E1109" i="22"/>
  <c r="F1109" i="22" s="1"/>
  <c r="E1108" i="22"/>
  <c r="F1108" i="22" s="1"/>
  <c r="E1107" i="22"/>
  <c r="F1107" i="22" s="1"/>
  <c r="E1106" i="22"/>
  <c r="F1106" i="22" s="1"/>
  <c r="E1105" i="22"/>
  <c r="F1105" i="22" s="1"/>
  <c r="E1104" i="22"/>
  <c r="F1104" i="22" s="1"/>
  <c r="E1103" i="22"/>
  <c r="F1103" i="22" s="1"/>
  <c r="E1102" i="22"/>
  <c r="F1102" i="22" s="1"/>
  <c r="E1101" i="22"/>
  <c r="F1101" i="22" s="1"/>
  <c r="E1100" i="22"/>
  <c r="F1100" i="22" s="1"/>
  <c r="E1099" i="22"/>
  <c r="F1099" i="22" s="1"/>
  <c r="E1098" i="22"/>
  <c r="F1098" i="22" s="1"/>
  <c r="E1097" i="22"/>
  <c r="F1097" i="22" s="1"/>
  <c r="E1096" i="22"/>
  <c r="F1096" i="22" s="1"/>
  <c r="E1095" i="22"/>
  <c r="F1095" i="22" s="1"/>
  <c r="E1094" i="22"/>
  <c r="F1094" i="22" s="1"/>
  <c r="E1093" i="22"/>
  <c r="F1093" i="22" s="1"/>
  <c r="E1092" i="22"/>
  <c r="F1092" i="22" s="1"/>
  <c r="E1091" i="22"/>
  <c r="F1091" i="22" s="1"/>
  <c r="E1090" i="22"/>
  <c r="F1090" i="22" s="1"/>
  <c r="E1089" i="22"/>
  <c r="F1089" i="22" s="1"/>
  <c r="E1088" i="22"/>
  <c r="F1088" i="22" s="1"/>
  <c r="E1087" i="22"/>
  <c r="F1087" i="22" s="1"/>
  <c r="E1086" i="22"/>
  <c r="F1086" i="22" s="1"/>
  <c r="E1085" i="22"/>
  <c r="F1085" i="22" s="1"/>
  <c r="E1084" i="22"/>
  <c r="F1084" i="22" s="1"/>
  <c r="E1083" i="22"/>
  <c r="F1083" i="22" s="1"/>
  <c r="E1082" i="22"/>
  <c r="F1082" i="22" s="1"/>
  <c r="E1081" i="22"/>
  <c r="F1081" i="22" s="1"/>
  <c r="E1080" i="22"/>
  <c r="F1080" i="22" s="1"/>
  <c r="E1079" i="22"/>
  <c r="F1079" i="22" s="1"/>
  <c r="E1078" i="22"/>
  <c r="F1078" i="22" s="1"/>
  <c r="E1077" i="22"/>
  <c r="F1077" i="22" s="1"/>
  <c r="E1076" i="22"/>
  <c r="F1076" i="22" s="1"/>
  <c r="E1075" i="22"/>
  <c r="F1075" i="22" s="1"/>
  <c r="E1074" i="22"/>
  <c r="F1074" i="22" s="1"/>
  <c r="E1073" i="22"/>
  <c r="F1073" i="22" s="1"/>
  <c r="E1072" i="22"/>
  <c r="F1072" i="22" s="1"/>
  <c r="E1071" i="22"/>
  <c r="F1071" i="22" s="1"/>
  <c r="E1070" i="22"/>
  <c r="F1070" i="22" s="1"/>
  <c r="E1069" i="22"/>
  <c r="F1069" i="22" s="1"/>
  <c r="E1068" i="22"/>
  <c r="F1068" i="22" s="1"/>
  <c r="E1067" i="22"/>
  <c r="F1067" i="22" s="1"/>
  <c r="E1066" i="22"/>
  <c r="F1066" i="22" s="1"/>
  <c r="E1065" i="22"/>
  <c r="F1065" i="22" s="1"/>
  <c r="E1064" i="22"/>
  <c r="F1064" i="22" s="1"/>
  <c r="E1063" i="22"/>
  <c r="F1063" i="22" s="1"/>
  <c r="E1062" i="22"/>
  <c r="F1062" i="22" s="1"/>
  <c r="E1061" i="22"/>
  <c r="F1061" i="22" s="1"/>
  <c r="E1060" i="22"/>
  <c r="F1060" i="22" s="1"/>
  <c r="E1059" i="22"/>
  <c r="F1059" i="22" s="1"/>
  <c r="E1058" i="22"/>
  <c r="F1058" i="22" s="1"/>
  <c r="E1057" i="22"/>
  <c r="F1057" i="22" s="1"/>
  <c r="E1056" i="22"/>
  <c r="F1056" i="22" s="1"/>
  <c r="E1055" i="22"/>
  <c r="F1055" i="22" s="1"/>
  <c r="E1054" i="22"/>
  <c r="F1054" i="22" s="1"/>
  <c r="E1053" i="22"/>
  <c r="F1053" i="22" s="1"/>
  <c r="E1052" i="22"/>
  <c r="F1052" i="22" s="1"/>
  <c r="E1051" i="22"/>
  <c r="F1051" i="22" s="1"/>
  <c r="E1050" i="22"/>
  <c r="F1050" i="22" s="1"/>
  <c r="E1049" i="22"/>
  <c r="F1049" i="22" s="1"/>
  <c r="E1048" i="22"/>
  <c r="F1048" i="22" s="1"/>
  <c r="E1047" i="22"/>
  <c r="F1047" i="22" s="1"/>
  <c r="E1046" i="22"/>
  <c r="F1046" i="22" s="1"/>
  <c r="E1045" i="22"/>
  <c r="F1045" i="22" s="1"/>
  <c r="E1044" i="22"/>
  <c r="F1044" i="22" s="1"/>
  <c r="E1043" i="22"/>
  <c r="F1043" i="22" s="1"/>
  <c r="E1042" i="22"/>
  <c r="F1042" i="22" s="1"/>
  <c r="E1041" i="22"/>
  <c r="F1041" i="22" s="1"/>
  <c r="E1040" i="22"/>
  <c r="F1040" i="22" s="1"/>
  <c r="E1039" i="22"/>
  <c r="F1039" i="22" s="1"/>
  <c r="E1038" i="22"/>
  <c r="F1038" i="22" s="1"/>
  <c r="E1037" i="22"/>
  <c r="F1037" i="22" s="1"/>
  <c r="E1036" i="22"/>
  <c r="F1036" i="22" s="1"/>
  <c r="E1035" i="22"/>
  <c r="F1035" i="22" s="1"/>
  <c r="E1034" i="22"/>
  <c r="F1034" i="22" s="1"/>
  <c r="E1033" i="22"/>
  <c r="F1033" i="22" s="1"/>
  <c r="E1032" i="22"/>
  <c r="F1032" i="22" s="1"/>
  <c r="E1031" i="22"/>
  <c r="F1031" i="22" s="1"/>
  <c r="E1030" i="22"/>
  <c r="F1030" i="22" s="1"/>
  <c r="E1029" i="22"/>
  <c r="F1029" i="22" s="1"/>
  <c r="E1028" i="22"/>
  <c r="F1028" i="22" s="1"/>
  <c r="E1027" i="22"/>
  <c r="F1027" i="22" s="1"/>
  <c r="E1026" i="22"/>
  <c r="F1026" i="22" s="1"/>
  <c r="E1025" i="22"/>
  <c r="F1025" i="22" s="1"/>
  <c r="E1024" i="22"/>
  <c r="F1024" i="22" s="1"/>
  <c r="E1023" i="22"/>
  <c r="F1023" i="22" s="1"/>
  <c r="E1022" i="22"/>
  <c r="F1022" i="22" s="1"/>
  <c r="E1021" i="22"/>
  <c r="F1021" i="22" s="1"/>
  <c r="E1020" i="22"/>
  <c r="F1020" i="22" s="1"/>
  <c r="E1019" i="22"/>
  <c r="F1019" i="22" s="1"/>
  <c r="E1018" i="22"/>
  <c r="F1018" i="22" s="1"/>
  <c r="E1017" i="22"/>
  <c r="F1017" i="22" s="1"/>
  <c r="E1016" i="22"/>
  <c r="F1016" i="22" s="1"/>
  <c r="E1015" i="22"/>
  <c r="F1015" i="22" s="1"/>
  <c r="E1014" i="22"/>
  <c r="F1014" i="22" s="1"/>
  <c r="E1013" i="22"/>
  <c r="F1013" i="22" s="1"/>
  <c r="E1012" i="22"/>
  <c r="F1012" i="22" s="1"/>
  <c r="E1011" i="22"/>
  <c r="F1011" i="22" s="1"/>
  <c r="E1010" i="22"/>
  <c r="F1010" i="22" s="1"/>
  <c r="E1009" i="22"/>
  <c r="F1009" i="22" s="1"/>
  <c r="E1008" i="22"/>
  <c r="F1008" i="22" s="1"/>
  <c r="E1007" i="22"/>
  <c r="F1007" i="22" s="1"/>
  <c r="E1006" i="22"/>
  <c r="F1006" i="22" s="1"/>
  <c r="E1005" i="22"/>
  <c r="F1005" i="22" s="1"/>
  <c r="E1004" i="22"/>
  <c r="F1004" i="22" s="1"/>
  <c r="E1003" i="22"/>
  <c r="F1003" i="22" s="1"/>
  <c r="E1002" i="22"/>
  <c r="F1002" i="22" s="1"/>
  <c r="E1001" i="22"/>
  <c r="F1001" i="22" s="1"/>
  <c r="E1000" i="22"/>
  <c r="F1000" i="22" s="1"/>
  <c r="E999" i="22"/>
  <c r="F999" i="22" s="1"/>
  <c r="E998" i="22"/>
  <c r="F998" i="22" s="1"/>
  <c r="E997" i="22"/>
  <c r="F997" i="22" s="1"/>
  <c r="E996" i="22"/>
  <c r="F996" i="22" s="1"/>
  <c r="E995" i="22"/>
  <c r="F995" i="22" s="1"/>
  <c r="E994" i="22"/>
  <c r="F994" i="22" s="1"/>
  <c r="E993" i="22"/>
  <c r="F993" i="22" s="1"/>
  <c r="E992" i="22"/>
  <c r="F992" i="22" s="1"/>
  <c r="E991" i="22"/>
  <c r="F991" i="22" s="1"/>
  <c r="E990" i="22"/>
  <c r="F990" i="22" s="1"/>
  <c r="E989" i="22"/>
  <c r="F989" i="22" s="1"/>
  <c r="E988" i="22"/>
  <c r="F988" i="22" s="1"/>
  <c r="E987" i="22"/>
  <c r="F987" i="22" s="1"/>
  <c r="E986" i="22"/>
  <c r="F986" i="22" s="1"/>
  <c r="E985" i="22"/>
  <c r="F985" i="22" s="1"/>
  <c r="E984" i="22"/>
  <c r="F984" i="22" s="1"/>
  <c r="E983" i="22"/>
  <c r="F983" i="22" s="1"/>
  <c r="E982" i="22"/>
  <c r="F982" i="22" s="1"/>
  <c r="E981" i="22"/>
  <c r="F981" i="22" s="1"/>
  <c r="E980" i="22"/>
  <c r="F980" i="22" s="1"/>
  <c r="E979" i="22"/>
  <c r="F979" i="22" s="1"/>
  <c r="E978" i="22"/>
  <c r="F978" i="22" s="1"/>
  <c r="E977" i="22"/>
  <c r="F977" i="22" s="1"/>
  <c r="E976" i="22"/>
  <c r="F976" i="22" s="1"/>
  <c r="E975" i="22"/>
  <c r="F975" i="22" s="1"/>
  <c r="E974" i="22"/>
  <c r="F974" i="22" s="1"/>
  <c r="E973" i="22"/>
  <c r="F973" i="22" s="1"/>
  <c r="E972" i="22"/>
  <c r="F972" i="22" s="1"/>
  <c r="E971" i="22"/>
  <c r="F971" i="22" s="1"/>
  <c r="E970" i="22"/>
  <c r="F970" i="22" s="1"/>
  <c r="E969" i="22"/>
  <c r="F969" i="22" s="1"/>
  <c r="E968" i="22"/>
  <c r="F968" i="22" s="1"/>
  <c r="E967" i="22"/>
  <c r="F967" i="22" s="1"/>
  <c r="E966" i="22"/>
  <c r="F966" i="22" s="1"/>
  <c r="E965" i="22"/>
  <c r="F965" i="22" s="1"/>
  <c r="E964" i="22"/>
  <c r="F964" i="22" s="1"/>
  <c r="E963" i="22"/>
  <c r="F963" i="22" s="1"/>
  <c r="E962" i="22"/>
  <c r="F962" i="22" s="1"/>
  <c r="E961" i="22"/>
  <c r="F961" i="22" s="1"/>
  <c r="E960" i="22"/>
  <c r="F960" i="22" s="1"/>
  <c r="E959" i="22"/>
  <c r="F959" i="22" s="1"/>
  <c r="E958" i="22"/>
  <c r="F958" i="22" s="1"/>
  <c r="E957" i="22"/>
  <c r="F957" i="22" s="1"/>
  <c r="E956" i="22"/>
  <c r="F956" i="22" s="1"/>
  <c r="E955" i="22"/>
  <c r="F955" i="22" s="1"/>
  <c r="E954" i="22"/>
  <c r="F954" i="22" s="1"/>
  <c r="E953" i="22"/>
  <c r="F953" i="22" s="1"/>
  <c r="E952" i="22"/>
  <c r="F952" i="22" s="1"/>
  <c r="E951" i="22"/>
  <c r="F951" i="22" s="1"/>
  <c r="E950" i="22"/>
  <c r="F950" i="22" s="1"/>
  <c r="E949" i="22"/>
  <c r="F949" i="22" s="1"/>
  <c r="E948" i="22"/>
  <c r="F948" i="22" s="1"/>
  <c r="E947" i="22"/>
  <c r="F947" i="22" s="1"/>
  <c r="E946" i="22"/>
  <c r="F946" i="22" s="1"/>
  <c r="E945" i="22"/>
  <c r="F945" i="22" s="1"/>
  <c r="E944" i="22"/>
  <c r="F944" i="22" s="1"/>
  <c r="E943" i="22"/>
  <c r="F943" i="22" s="1"/>
  <c r="E942" i="22"/>
  <c r="F942" i="22" s="1"/>
  <c r="E941" i="22"/>
  <c r="F941" i="22" s="1"/>
  <c r="E940" i="22"/>
  <c r="F940" i="22" s="1"/>
  <c r="E939" i="22"/>
  <c r="F939" i="22" s="1"/>
  <c r="E938" i="22"/>
  <c r="F938" i="22" s="1"/>
  <c r="E937" i="22"/>
  <c r="F937" i="22" s="1"/>
  <c r="E936" i="22"/>
  <c r="F936" i="22" s="1"/>
  <c r="E935" i="22"/>
  <c r="F935" i="22" s="1"/>
  <c r="E934" i="22"/>
  <c r="F934" i="22" s="1"/>
  <c r="E933" i="22"/>
  <c r="F933" i="22" s="1"/>
  <c r="E932" i="22"/>
  <c r="F932" i="22" s="1"/>
  <c r="E931" i="22"/>
  <c r="F931" i="22" s="1"/>
  <c r="E930" i="22"/>
  <c r="F930" i="22" s="1"/>
  <c r="E929" i="22"/>
  <c r="F929" i="22" s="1"/>
  <c r="E928" i="22"/>
  <c r="F928" i="22" s="1"/>
  <c r="E927" i="22"/>
  <c r="F927" i="22" s="1"/>
  <c r="E926" i="22"/>
  <c r="F926" i="22" s="1"/>
  <c r="E925" i="22"/>
  <c r="F925" i="22" s="1"/>
  <c r="E924" i="22"/>
  <c r="F924" i="22" s="1"/>
  <c r="E923" i="22"/>
  <c r="F923" i="22" s="1"/>
  <c r="E922" i="22"/>
  <c r="F922" i="22" s="1"/>
  <c r="E921" i="22"/>
  <c r="F921" i="22" s="1"/>
  <c r="E920" i="22"/>
  <c r="F920" i="22" s="1"/>
  <c r="E919" i="22"/>
  <c r="F919" i="22" s="1"/>
  <c r="E918" i="22"/>
  <c r="F918" i="22" s="1"/>
  <c r="E917" i="22"/>
  <c r="F917" i="22" s="1"/>
  <c r="E916" i="22"/>
  <c r="F916" i="22" s="1"/>
  <c r="E915" i="22"/>
  <c r="F915" i="22" s="1"/>
  <c r="E914" i="22"/>
  <c r="F914" i="22" s="1"/>
  <c r="E913" i="22"/>
  <c r="F913" i="22" s="1"/>
  <c r="E912" i="22"/>
  <c r="F912" i="22" s="1"/>
  <c r="E911" i="22"/>
  <c r="F911" i="22" s="1"/>
  <c r="E910" i="22"/>
  <c r="F910" i="22" s="1"/>
  <c r="E909" i="22"/>
  <c r="F909" i="22" s="1"/>
  <c r="E908" i="22"/>
  <c r="F908" i="22" s="1"/>
  <c r="E907" i="22"/>
  <c r="F907" i="22" s="1"/>
  <c r="E906" i="22"/>
  <c r="F906" i="22" s="1"/>
  <c r="E905" i="22"/>
  <c r="F905" i="22" s="1"/>
  <c r="E904" i="22"/>
  <c r="F904" i="22" s="1"/>
  <c r="E903" i="22"/>
  <c r="F903" i="22" s="1"/>
  <c r="E902" i="22"/>
  <c r="F902" i="22" s="1"/>
  <c r="E901" i="22"/>
  <c r="F901" i="22" s="1"/>
  <c r="E900" i="22"/>
  <c r="F900" i="22" s="1"/>
  <c r="E899" i="22"/>
  <c r="F899" i="22" s="1"/>
  <c r="E898" i="22"/>
  <c r="F898" i="22" s="1"/>
  <c r="E897" i="22"/>
  <c r="F897" i="22" s="1"/>
  <c r="E896" i="22"/>
  <c r="F896" i="22" s="1"/>
  <c r="E895" i="22"/>
  <c r="F895" i="22" s="1"/>
  <c r="E894" i="22"/>
  <c r="F894" i="22" s="1"/>
  <c r="E893" i="22"/>
  <c r="F893" i="22" s="1"/>
  <c r="E892" i="22"/>
  <c r="F892" i="22" s="1"/>
  <c r="E891" i="22"/>
  <c r="F891" i="22" s="1"/>
  <c r="E890" i="22"/>
  <c r="F890" i="22" s="1"/>
  <c r="E889" i="22"/>
  <c r="F889" i="22" s="1"/>
  <c r="E888" i="22"/>
  <c r="F888" i="22" s="1"/>
  <c r="E887" i="22"/>
  <c r="F887" i="22" s="1"/>
  <c r="E886" i="22"/>
  <c r="F886" i="22" s="1"/>
  <c r="E885" i="22"/>
  <c r="F885" i="22" s="1"/>
  <c r="E884" i="22"/>
  <c r="F884" i="22" s="1"/>
  <c r="E883" i="22"/>
  <c r="F883" i="22" s="1"/>
  <c r="E882" i="22"/>
  <c r="F882" i="22" s="1"/>
  <c r="E881" i="22"/>
  <c r="F881" i="22" s="1"/>
  <c r="E880" i="22"/>
  <c r="F880" i="22" s="1"/>
  <c r="E879" i="22"/>
  <c r="F879" i="22" s="1"/>
  <c r="E878" i="22"/>
  <c r="F878" i="22" s="1"/>
  <c r="E877" i="22"/>
  <c r="F877" i="22" s="1"/>
  <c r="E876" i="22"/>
  <c r="F876" i="22" s="1"/>
  <c r="E875" i="22"/>
  <c r="F875" i="22" s="1"/>
  <c r="E874" i="22"/>
  <c r="F874" i="22" s="1"/>
  <c r="E873" i="22"/>
  <c r="F873" i="22" s="1"/>
  <c r="E872" i="22"/>
  <c r="F872" i="22" s="1"/>
  <c r="E871" i="22"/>
  <c r="F871" i="22" s="1"/>
  <c r="E870" i="22"/>
  <c r="F870" i="22" s="1"/>
  <c r="E869" i="22"/>
  <c r="F869" i="22" s="1"/>
  <c r="E868" i="22"/>
  <c r="F868" i="22" s="1"/>
  <c r="E867" i="22"/>
  <c r="F867" i="22" s="1"/>
  <c r="E866" i="22"/>
  <c r="F866" i="22" s="1"/>
  <c r="E865" i="22"/>
  <c r="F865" i="22" s="1"/>
  <c r="E864" i="22"/>
  <c r="F864" i="22" s="1"/>
  <c r="E863" i="22"/>
  <c r="F863" i="22" s="1"/>
  <c r="E862" i="22"/>
  <c r="F862" i="22" s="1"/>
  <c r="E861" i="22"/>
  <c r="F861" i="22" s="1"/>
  <c r="E860" i="22"/>
  <c r="F860" i="22" s="1"/>
  <c r="E859" i="22"/>
  <c r="F859" i="22" s="1"/>
  <c r="E858" i="22"/>
  <c r="F858" i="22" s="1"/>
  <c r="E857" i="22"/>
  <c r="F857" i="22" s="1"/>
  <c r="E856" i="22"/>
  <c r="F856" i="22" s="1"/>
  <c r="E855" i="22"/>
  <c r="F855" i="22" s="1"/>
  <c r="E854" i="22"/>
  <c r="F854" i="22" s="1"/>
  <c r="E853" i="22"/>
  <c r="F853" i="22" s="1"/>
  <c r="E852" i="22"/>
  <c r="F852" i="22" s="1"/>
  <c r="E851" i="22"/>
  <c r="F851" i="22" s="1"/>
  <c r="E850" i="22"/>
  <c r="F850" i="22" s="1"/>
  <c r="E849" i="22"/>
  <c r="F849" i="22" s="1"/>
  <c r="E848" i="22"/>
  <c r="F848" i="22" s="1"/>
  <c r="E847" i="22"/>
  <c r="F847" i="22" s="1"/>
  <c r="E846" i="22"/>
  <c r="F846" i="22" s="1"/>
  <c r="E845" i="22"/>
  <c r="F845" i="22" s="1"/>
  <c r="E844" i="22"/>
  <c r="F844" i="22" s="1"/>
  <c r="E843" i="22"/>
  <c r="F843" i="22" s="1"/>
  <c r="E842" i="22"/>
  <c r="F842" i="22" s="1"/>
  <c r="E841" i="22"/>
  <c r="F841" i="22" s="1"/>
  <c r="E840" i="22"/>
  <c r="F840" i="22" s="1"/>
  <c r="E839" i="22"/>
  <c r="F839" i="22" s="1"/>
  <c r="E838" i="22"/>
  <c r="F838" i="22" s="1"/>
  <c r="E837" i="22"/>
  <c r="F837" i="22" s="1"/>
  <c r="E836" i="22"/>
  <c r="F836" i="22" s="1"/>
  <c r="E835" i="22"/>
  <c r="F835" i="22" s="1"/>
  <c r="E834" i="22"/>
  <c r="F834" i="22" s="1"/>
  <c r="E833" i="22"/>
  <c r="F833" i="22" s="1"/>
  <c r="E832" i="22"/>
  <c r="F832" i="22" s="1"/>
  <c r="E831" i="22"/>
  <c r="F831" i="22" s="1"/>
  <c r="E830" i="22"/>
  <c r="F830" i="22" s="1"/>
  <c r="E829" i="22"/>
  <c r="F829" i="22" s="1"/>
  <c r="E828" i="22"/>
  <c r="F828" i="22" s="1"/>
  <c r="E827" i="22"/>
  <c r="F827" i="22" s="1"/>
  <c r="E826" i="22"/>
  <c r="F826" i="22" s="1"/>
  <c r="E825" i="22"/>
  <c r="F825" i="22" s="1"/>
  <c r="E824" i="22"/>
  <c r="F824" i="22" s="1"/>
  <c r="E823" i="22"/>
  <c r="F823" i="22" s="1"/>
  <c r="E822" i="22"/>
  <c r="F822" i="22" s="1"/>
  <c r="E821" i="22"/>
  <c r="F821" i="22" s="1"/>
  <c r="E820" i="22"/>
  <c r="F820" i="22" s="1"/>
  <c r="E819" i="22"/>
  <c r="F819" i="22" s="1"/>
  <c r="E818" i="22"/>
  <c r="F818" i="22" s="1"/>
  <c r="E817" i="22"/>
  <c r="F817" i="22" s="1"/>
  <c r="E816" i="22"/>
  <c r="F816" i="22" s="1"/>
  <c r="E815" i="22"/>
  <c r="F815" i="22" s="1"/>
  <c r="E814" i="22"/>
  <c r="F814" i="22" s="1"/>
  <c r="E813" i="22"/>
  <c r="F813" i="22" s="1"/>
  <c r="E812" i="22"/>
  <c r="F812" i="22" s="1"/>
  <c r="E811" i="22"/>
  <c r="F811" i="22" s="1"/>
  <c r="E810" i="22"/>
  <c r="F810" i="22" s="1"/>
  <c r="E809" i="22"/>
  <c r="F809" i="22" s="1"/>
  <c r="E808" i="22"/>
  <c r="F808" i="22" s="1"/>
  <c r="E807" i="22"/>
  <c r="F807" i="22" s="1"/>
  <c r="E806" i="22"/>
  <c r="F806" i="22" s="1"/>
  <c r="E805" i="22"/>
  <c r="F805" i="22" s="1"/>
  <c r="E804" i="22"/>
  <c r="F804" i="22" s="1"/>
  <c r="E803" i="22"/>
  <c r="F803" i="22" s="1"/>
  <c r="E802" i="22"/>
  <c r="F802" i="22" s="1"/>
  <c r="E801" i="22"/>
  <c r="F801" i="22" s="1"/>
  <c r="E800" i="22"/>
  <c r="F800" i="22" s="1"/>
  <c r="E799" i="22"/>
  <c r="F799" i="22" s="1"/>
  <c r="E798" i="22"/>
  <c r="F798" i="22" s="1"/>
  <c r="E797" i="22"/>
  <c r="F797" i="22" s="1"/>
  <c r="E796" i="22"/>
  <c r="F796" i="22" s="1"/>
  <c r="E795" i="22"/>
  <c r="F795" i="22" s="1"/>
  <c r="E794" i="22"/>
  <c r="F794" i="22" s="1"/>
  <c r="E793" i="22"/>
  <c r="F793" i="22" s="1"/>
  <c r="E792" i="22"/>
  <c r="F792" i="22" s="1"/>
  <c r="E791" i="22"/>
  <c r="F791" i="22" s="1"/>
  <c r="E790" i="22"/>
  <c r="F790" i="22" s="1"/>
  <c r="E789" i="22"/>
  <c r="F789" i="22" s="1"/>
  <c r="E788" i="22"/>
  <c r="F788" i="22" s="1"/>
  <c r="E787" i="22"/>
  <c r="F787" i="22" s="1"/>
  <c r="E786" i="22"/>
  <c r="F786" i="22" s="1"/>
  <c r="E785" i="22"/>
  <c r="F785" i="22" s="1"/>
  <c r="E784" i="22"/>
  <c r="F784" i="22" s="1"/>
  <c r="E783" i="22"/>
  <c r="F783" i="22" s="1"/>
  <c r="E782" i="22"/>
  <c r="F782" i="22" s="1"/>
  <c r="E781" i="22"/>
  <c r="F781" i="22" s="1"/>
  <c r="E780" i="22"/>
  <c r="F780" i="22" s="1"/>
  <c r="E779" i="22"/>
  <c r="F779" i="22" s="1"/>
  <c r="E778" i="22"/>
  <c r="F778" i="22" s="1"/>
  <c r="E777" i="22"/>
  <c r="F777" i="22" s="1"/>
  <c r="E776" i="22"/>
  <c r="F776" i="22" s="1"/>
  <c r="E775" i="22"/>
  <c r="F775" i="22" s="1"/>
  <c r="E774" i="22"/>
  <c r="F774" i="22" s="1"/>
  <c r="E773" i="22"/>
  <c r="F773" i="22" s="1"/>
  <c r="E772" i="22"/>
  <c r="F772" i="22" s="1"/>
  <c r="E771" i="22"/>
  <c r="F771" i="22" s="1"/>
  <c r="E770" i="22"/>
  <c r="F770" i="22" s="1"/>
  <c r="E769" i="22"/>
  <c r="F769" i="22" s="1"/>
  <c r="E768" i="22"/>
  <c r="F768" i="22" s="1"/>
  <c r="E767" i="22"/>
  <c r="F767" i="22" s="1"/>
  <c r="E766" i="22"/>
  <c r="F766" i="22" s="1"/>
  <c r="E765" i="22"/>
  <c r="F765" i="22" s="1"/>
  <c r="E764" i="22"/>
  <c r="F764" i="22" s="1"/>
  <c r="E763" i="22"/>
  <c r="F763" i="22" s="1"/>
  <c r="E762" i="22"/>
  <c r="F762" i="22" s="1"/>
  <c r="E761" i="22"/>
  <c r="F761" i="22" s="1"/>
  <c r="E760" i="22"/>
  <c r="F760" i="22" s="1"/>
  <c r="E759" i="22"/>
  <c r="F759" i="22" s="1"/>
  <c r="E758" i="22"/>
  <c r="F758" i="22" s="1"/>
  <c r="E757" i="22"/>
  <c r="F757" i="22" s="1"/>
  <c r="E756" i="22"/>
  <c r="F756" i="22" s="1"/>
  <c r="E755" i="22"/>
  <c r="F755" i="22" s="1"/>
  <c r="E754" i="22"/>
  <c r="F754" i="22" s="1"/>
  <c r="E753" i="22"/>
  <c r="F753" i="22" s="1"/>
  <c r="E752" i="22"/>
  <c r="F752" i="22" s="1"/>
  <c r="E751" i="22"/>
  <c r="F751" i="22" s="1"/>
  <c r="E750" i="22"/>
  <c r="F750" i="22" s="1"/>
  <c r="E749" i="22"/>
  <c r="F749" i="22" s="1"/>
  <c r="E748" i="22"/>
  <c r="F748" i="22" s="1"/>
  <c r="E747" i="22"/>
  <c r="F747" i="22" s="1"/>
  <c r="E746" i="22"/>
  <c r="F746" i="22" s="1"/>
  <c r="E745" i="22"/>
  <c r="F745" i="22" s="1"/>
  <c r="E744" i="22"/>
  <c r="F744" i="22" s="1"/>
  <c r="E743" i="22"/>
  <c r="F743" i="22" s="1"/>
  <c r="E742" i="22"/>
  <c r="F742" i="22" s="1"/>
  <c r="E741" i="22"/>
  <c r="F741" i="22" s="1"/>
  <c r="E740" i="22"/>
  <c r="F740" i="22" s="1"/>
  <c r="E739" i="22"/>
  <c r="F739" i="22" s="1"/>
  <c r="E738" i="22"/>
  <c r="F738" i="22" s="1"/>
  <c r="E737" i="22"/>
  <c r="F737" i="22" s="1"/>
  <c r="E736" i="22"/>
  <c r="F736" i="22" s="1"/>
  <c r="E735" i="22"/>
  <c r="F735" i="22" s="1"/>
  <c r="E734" i="22"/>
  <c r="F734" i="22" s="1"/>
  <c r="E733" i="22"/>
  <c r="F733" i="22" s="1"/>
  <c r="E732" i="22"/>
  <c r="F732" i="22" s="1"/>
  <c r="E731" i="22"/>
  <c r="F731" i="22" s="1"/>
  <c r="E730" i="22"/>
  <c r="F730" i="22" s="1"/>
  <c r="E729" i="22"/>
  <c r="F729" i="22" s="1"/>
  <c r="E728" i="22"/>
  <c r="F728" i="22" s="1"/>
  <c r="E727" i="22"/>
  <c r="F727" i="22" s="1"/>
  <c r="E726" i="22"/>
  <c r="F726" i="22" s="1"/>
  <c r="E725" i="22"/>
  <c r="F725" i="22" s="1"/>
  <c r="E724" i="22"/>
  <c r="F724" i="22" s="1"/>
  <c r="E723" i="22"/>
  <c r="F723" i="22" s="1"/>
  <c r="E722" i="22"/>
  <c r="F722" i="22" s="1"/>
  <c r="E721" i="22"/>
  <c r="F721" i="22" s="1"/>
  <c r="E720" i="22"/>
  <c r="F720" i="22" s="1"/>
  <c r="E719" i="22"/>
  <c r="F719" i="22" s="1"/>
  <c r="E718" i="22"/>
  <c r="F718" i="22" s="1"/>
  <c r="E717" i="22"/>
  <c r="F717" i="22" s="1"/>
  <c r="E716" i="22"/>
  <c r="F716" i="22" s="1"/>
  <c r="E715" i="22"/>
  <c r="F715" i="22" s="1"/>
  <c r="E714" i="22"/>
  <c r="F714" i="22" s="1"/>
  <c r="E713" i="22"/>
  <c r="F713" i="22" s="1"/>
  <c r="E712" i="22"/>
  <c r="F712" i="22" s="1"/>
  <c r="E711" i="22"/>
  <c r="F711" i="22" s="1"/>
  <c r="E710" i="22"/>
  <c r="F710" i="22" s="1"/>
  <c r="E709" i="22"/>
  <c r="F709" i="22" s="1"/>
  <c r="E708" i="22"/>
  <c r="F708" i="22" s="1"/>
  <c r="E707" i="22"/>
  <c r="F707" i="22" s="1"/>
  <c r="E706" i="22"/>
  <c r="F706" i="22" s="1"/>
  <c r="E705" i="22"/>
  <c r="F705" i="22" s="1"/>
  <c r="E704" i="22"/>
  <c r="F704" i="22" s="1"/>
  <c r="E703" i="22"/>
  <c r="F703" i="22" s="1"/>
  <c r="E702" i="22"/>
  <c r="F702" i="22" s="1"/>
  <c r="E701" i="22"/>
  <c r="F701" i="22" s="1"/>
  <c r="E700" i="22"/>
  <c r="F700" i="22" s="1"/>
  <c r="E699" i="22"/>
  <c r="F699" i="22" s="1"/>
  <c r="E698" i="22"/>
  <c r="F698" i="22" s="1"/>
  <c r="E697" i="22"/>
  <c r="F697" i="22" s="1"/>
  <c r="E696" i="22"/>
  <c r="F696" i="22" s="1"/>
  <c r="E695" i="22"/>
  <c r="F695" i="22" s="1"/>
  <c r="E694" i="22"/>
  <c r="F694" i="22" s="1"/>
  <c r="E693" i="22"/>
  <c r="F693" i="22" s="1"/>
  <c r="E692" i="22"/>
  <c r="F692" i="22" s="1"/>
  <c r="E691" i="22"/>
  <c r="F691" i="22" s="1"/>
  <c r="E690" i="22"/>
  <c r="F690" i="22" s="1"/>
  <c r="E689" i="22"/>
  <c r="F689" i="22" s="1"/>
  <c r="E688" i="22"/>
  <c r="F688" i="22" s="1"/>
  <c r="E687" i="22"/>
  <c r="F687" i="22" s="1"/>
  <c r="E686" i="22"/>
  <c r="F686" i="22" s="1"/>
  <c r="E685" i="22"/>
  <c r="F685" i="22" s="1"/>
  <c r="E684" i="22"/>
  <c r="F684" i="22" s="1"/>
  <c r="E683" i="22"/>
  <c r="F683" i="22" s="1"/>
  <c r="E682" i="22"/>
  <c r="F682" i="22" s="1"/>
  <c r="E681" i="22"/>
  <c r="F681" i="22" s="1"/>
  <c r="E680" i="22"/>
  <c r="F680" i="22" s="1"/>
  <c r="E679" i="22"/>
  <c r="F679" i="22" s="1"/>
  <c r="E678" i="22"/>
  <c r="F678" i="22" s="1"/>
  <c r="E677" i="22"/>
  <c r="F677" i="22" s="1"/>
  <c r="E676" i="22"/>
  <c r="F676" i="22" s="1"/>
  <c r="E675" i="22"/>
  <c r="F675" i="22" s="1"/>
  <c r="E674" i="22"/>
  <c r="F674" i="22" s="1"/>
  <c r="E673" i="22"/>
  <c r="F673" i="22" s="1"/>
  <c r="E672" i="22"/>
  <c r="F672" i="22" s="1"/>
  <c r="E671" i="22"/>
  <c r="F671" i="22" s="1"/>
  <c r="E670" i="22"/>
  <c r="F670" i="22" s="1"/>
  <c r="E669" i="22"/>
  <c r="F669" i="22" s="1"/>
  <c r="E668" i="22"/>
  <c r="F668" i="22" s="1"/>
  <c r="E667" i="22"/>
  <c r="F667" i="22" s="1"/>
  <c r="E666" i="22"/>
  <c r="F666" i="22" s="1"/>
  <c r="E665" i="22"/>
  <c r="F665" i="22" s="1"/>
  <c r="E664" i="22"/>
  <c r="F664" i="22" s="1"/>
  <c r="E663" i="22"/>
  <c r="F663" i="22" s="1"/>
  <c r="E662" i="22"/>
  <c r="F662" i="22" s="1"/>
  <c r="E661" i="22"/>
  <c r="F661" i="22" s="1"/>
  <c r="E660" i="22"/>
  <c r="F660" i="22" s="1"/>
  <c r="E659" i="22"/>
  <c r="F659" i="22" s="1"/>
  <c r="E658" i="22"/>
  <c r="F658" i="22" s="1"/>
  <c r="E657" i="22"/>
  <c r="F657" i="22" s="1"/>
  <c r="E656" i="22"/>
  <c r="F656" i="22" s="1"/>
  <c r="E655" i="22"/>
  <c r="F655" i="22" s="1"/>
  <c r="E654" i="22"/>
  <c r="F654" i="22" s="1"/>
  <c r="E653" i="22"/>
  <c r="F653" i="22" s="1"/>
  <c r="E652" i="22"/>
  <c r="F652" i="22" s="1"/>
  <c r="E651" i="22"/>
  <c r="F651" i="22" s="1"/>
  <c r="E650" i="22"/>
  <c r="F650" i="22" s="1"/>
  <c r="E649" i="22"/>
  <c r="F649" i="22" s="1"/>
  <c r="E648" i="22"/>
  <c r="F648" i="22" s="1"/>
  <c r="E647" i="22"/>
  <c r="F647" i="22" s="1"/>
  <c r="E646" i="22"/>
  <c r="F646" i="22" s="1"/>
  <c r="E645" i="22"/>
  <c r="F645" i="22" s="1"/>
  <c r="E644" i="22"/>
  <c r="F644" i="22" s="1"/>
  <c r="E643" i="22"/>
  <c r="F643" i="22" s="1"/>
  <c r="E642" i="22"/>
  <c r="F642" i="22" s="1"/>
  <c r="E641" i="22"/>
  <c r="F641" i="22" s="1"/>
  <c r="E640" i="22"/>
  <c r="F640" i="22" s="1"/>
  <c r="E639" i="22"/>
  <c r="F639" i="22" s="1"/>
  <c r="E638" i="22"/>
  <c r="F638" i="22" s="1"/>
  <c r="E637" i="22"/>
  <c r="F637" i="22" s="1"/>
  <c r="E636" i="22"/>
  <c r="F636" i="22" s="1"/>
  <c r="E635" i="22"/>
  <c r="F635" i="22" s="1"/>
  <c r="E634" i="22"/>
  <c r="F634" i="22" s="1"/>
  <c r="E633" i="22"/>
  <c r="F633" i="22" s="1"/>
  <c r="E632" i="22"/>
  <c r="F632" i="22" s="1"/>
  <c r="E631" i="22"/>
  <c r="F631" i="22" s="1"/>
  <c r="E630" i="22"/>
  <c r="F630" i="22" s="1"/>
  <c r="E629" i="22"/>
  <c r="F629" i="22" s="1"/>
  <c r="E628" i="22"/>
  <c r="F628" i="22" s="1"/>
  <c r="E627" i="22"/>
  <c r="F627" i="22" s="1"/>
  <c r="E626" i="22"/>
  <c r="F626" i="22" s="1"/>
  <c r="E625" i="22"/>
  <c r="F625" i="22" s="1"/>
  <c r="E624" i="22"/>
  <c r="F624" i="22" s="1"/>
  <c r="E623" i="22"/>
  <c r="F623" i="22" s="1"/>
  <c r="E622" i="22"/>
  <c r="F622" i="22" s="1"/>
  <c r="E621" i="22"/>
  <c r="F621" i="22" s="1"/>
  <c r="E620" i="22"/>
  <c r="F620" i="22" s="1"/>
  <c r="E619" i="22"/>
  <c r="F619" i="22" s="1"/>
  <c r="E618" i="22"/>
  <c r="F618" i="22" s="1"/>
  <c r="E617" i="22"/>
  <c r="F617" i="22" s="1"/>
  <c r="E616" i="22"/>
  <c r="F616" i="22" s="1"/>
  <c r="E615" i="22"/>
  <c r="F615" i="22" s="1"/>
  <c r="E614" i="22"/>
  <c r="F614" i="22" s="1"/>
  <c r="E613" i="22"/>
  <c r="F613" i="22" s="1"/>
  <c r="E612" i="22"/>
  <c r="F612" i="22" s="1"/>
  <c r="E611" i="22"/>
  <c r="F611" i="22" s="1"/>
  <c r="E610" i="22"/>
  <c r="F610" i="22" s="1"/>
  <c r="E609" i="22"/>
  <c r="F609" i="22" s="1"/>
  <c r="E608" i="22"/>
  <c r="F608" i="22" s="1"/>
  <c r="E607" i="22"/>
  <c r="F607" i="22" s="1"/>
  <c r="E606" i="22"/>
  <c r="F606" i="22" s="1"/>
  <c r="E605" i="22"/>
  <c r="F605" i="22" s="1"/>
  <c r="E604" i="22"/>
  <c r="F604" i="22" s="1"/>
  <c r="E603" i="22"/>
  <c r="F603" i="22" s="1"/>
  <c r="E602" i="22"/>
  <c r="F602" i="22" s="1"/>
  <c r="E601" i="22"/>
  <c r="F601" i="22" s="1"/>
  <c r="E600" i="22"/>
  <c r="F600" i="22" s="1"/>
  <c r="E599" i="22"/>
  <c r="F599" i="22" s="1"/>
  <c r="E598" i="22"/>
  <c r="F598" i="22" s="1"/>
  <c r="E597" i="22"/>
  <c r="F597" i="22" s="1"/>
  <c r="E596" i="22"/>
  <c r="F596" i="22" s="1"/>
  <c r="E595" i="22"/>
  <c r="F595" i="22" s="1"/>
  <c r="E594" i="22"/>
  <c r="F594" i="22" s="1"/>
  <c r="E593" i="22"/>
  <c r="F593" i="22" s="1"/>
  <c r="E592" i="22"/>
  <c r="F592" i="22" s="1"/>
  <c r="E591" i="22"/>
  <c r="F591" i="22" s="1"/>
  <c r="E590" i="22"/>
  <c r="F590" i="22" s="1"/>
  <c r="E589" i="22"/>
  <c r="F589" i="22" s="1"/>
  <c r="E588" i="22"/>
  <c r="F588" i="22" s="1"/>
  <c r="E587" i="22"/>
  <c r="F587" i="22" s="1"/>
  <c r="E586" i="22"/>
  <c r="F586" i="22" s="1"/>
  <c r="E585" i="22"/>
  <c r="F585" i="22" s="1"/>
  <c r="E584" i="22"/>
  <c r="F584" i="22" s="1"/>
  <c r="E583" i="22"/>
  <c r="F583" i="22" s="1"/>
  <c r="E582" i="22"/>
  <c r="F582" i="22" s="1"/>
  <c r="E581" i="22"/>
  <c r="F581" i="22" s="1"/>
  <c r="E580" i="22"/>
  <c r="F580" i="22" s="1"/>
  <c r="E579" i="22"/>
  <c r="F579" i="22" s="1"/>
  <c r="E578" i="22"/>
  <c r="F578" i="22" s="1"/>
  <c r="E577" i="22"/>
  <c r="F577" i="22" s="1"/>
  <c r="E576" i="22"/>
  <c r="F576" i="22" s="1"/>
  <c r="E575" i="22"/>
  <c r="F575" i="22" s="1"/>
  <c r="E574" i="22"/>
  <c r="F574" i="22" s="1"/>
  <c r="E573" i="22"/>
  <c r="F573" i="22" s="1"/>
  <c r="E572" i="22"/>
  <c r="F572" i="22" s="1"/>
  <c r="E571" i="22"/>
  <c r="F571" i="22" s="1"/>
  <c r="E570" i="22"/>
  <c r="F570" i="22" s="1"/>
  <c r="E569" i="22"/>
  <c r="F569" i="22" s="1"/>
  <c r="E568" i="22"/>
  <c r="F568" i="22" s="1"/>
  <c r="E567" i="22"/>
  <c r="F567" i="22" s="1"/>
  <c r="E566" i="22"/>
  <c r="F566" i="22" s="1"/>
  <c r="E565" i="22"/>
  <c r="F565" i="22" s="1"/>
  <c r="E564" i="22"/>
  <c r="F564" i="22" s="1"/>
  <c r="E563" i="22"/>
  <c r="F563" i="22" s="1"/>
  <c r="E562" i="22"/>
  <c r="F562" i="22" s="1"/>
  <c r="E561" i="22"/>
  <c r="F561" i="22" s="1"/>
  <c r="E560" i="22"/>
  <c r="F560" i="22" s="1"/>
  <c r="E559" i="22"/>
  <c r="F559" i="22" s="1"/>
  <c r="E558" i="22"/>
  <c r="F558" i="22" s="1"/>
  <c r="E557" i="22"/>
  <c r="F557" i="22" s="1"/>
  <c r="E556" i="22"/>
  <c r="F556" i="22" s="1"/>
  <c r="E555" i="22"/>
  <c r="F555" i="22" s="1"/>
  <c r="E554" i="22"/>
  <c r="F554" i="22" s="1"/>
  <c r="E553" i="22"/>
  <c r="F553" i="22" s="1"/>
  <c r="E552" i="22"/>
  <c r="F552" i="22" s="1"/>
  <c r="E551" i="22"/>
  <c r="F551" i="22" s="1"/>
  <c r="E550" i="22"/>
  <c r="F550" i="22" s="1"/>
  <c r="E549" i="22"/>
  <c r="F549" i="22" s="1"/>
  <c r="E548" i="22"/>
  <c r="F548" i="22" s="1"/>
  <c r="E547" i="22"/>
  <c r="F547" i="22" s="1"/>
  <c r="E546" i="22"/>
  <c r="F546" i="22" s="1"/>
  <c r="E545" i="22"/>
  <c r="F545" i="22" s="1"/>
  <c r="E544" i="22"/>
  <c r="F544" i="22" s="1"/>
  <c r="E543" i="22"/>
  <c r="F543" i="22" s="1"/>
  <c r="E542" i="22"/>
  <c r="F542" i="22" s="1"/>
  <c r="E541" i="22"/>
  <c r="F541" i="22" s="1"/>
  <c r="E540" i="22"/>
  <c r="F540" i="22" s="1"/>
  <c r="E539" i="22"/>
  <c r="F539" i="22" s="1"/>
  <c r="E538" i="22"/>
  <c r="F538" i="22" s="1"/>
  <c r="E537" i="22"/>
  <c r="F537" i="22" s="1"/>
  <c r="E536" i="22"/>
  <c r="F536" i="22" s="1"/>
  <c r="E535" i="22"/>
  <c r="F535" i="22" s="1"/>
  <c r="E534" i="22"/>
  <c r="F534" i="22" s="1"/>
  <c r="E533" i="22"/>
  <c r="F533" i="22" s="1"/>
  <c r="E532" i="22"/>
  <c r="F532" i="22" s="1"/>
  <c r="E531" i="22"/>
  <c r="F531" i="22" s="1"/>
  <c r="E530" i="22"/>
  <c r="F530" i="22" s="1"/>
  <c r="E529" i="22"/>
  <c r="F529" i="22" s="1"/>
  <c r="E528" i="22"/>
  <c r="F528" i="22" s="1"/>
  <c r="E527" i="22"/>
  <c r="F527" i="22" s="1"/>
  <c r="E526" i="22"/>
  <c r="F526" i="22" s="1"/>
  <c r="E525" i="22"/>
  <c r="F525" i="22" s="1"/>
  <c r="E524" i="22"/>
  <c r="F524" i="22" s="1"/>
  <c r="E523" i="22"/>
  <c r="F523" i="22" s="1"/>
  <c r="E522" i="22"/>
  <c r="F522" i="22" s="1"/>
  <c r="E521" i="22"/>
  <c r="F521" i="22" s="1"/>
  <c r="E520" i="22"/>
  <c r="F520" i="22" s="1"/>
  <c r="E519" i="22"/>
  <c r="F519" i="22" s="1"/>
  <c r="E518" i="22"/>
  <c r="F518" i="22" s="1"/>
  <c r="E517" i="22"/>
  <c r="F517" i="22" s="1"/>
  <c r="E516" i="22"/>
  <c r="F516" i="22" s="1"/>
  <c r="E515" i="22"/>
  <c r="F515" i="22" s="1"/>
  <c r="E514" i="22"/>
  <c r="F514" i="22" s="1"/>
  <c r="E513" i="22"/>
  <c r="F513" i="22" s="1"/>
  <c r="E512" i="22"/>
  <c r="F512" i="22" s="1"/>
  <c r="E511" i="22"/>
  <c r="F511" i="22" s="1"/>
  <c r="E510" i="22"/>
  <c r="F510" i="22" s="1"/>
  <c r="E509" i="22"/>
  <c r="F509" i="22" s="1"/>
  <c r="E508" i="22"/>
  <c r="F508" i="22" s="1"/>
  <c r="E507" i="22"/>
  <c r="F507" i="22" s="1"/>
  <c r="E506" i="22"/>
  <c r="F506" i="22" s="1"/>
  <c r="E505" i="22"/>
  <c r="F505" i="22" s="1"/>
  <c r="E504" i="22"/>
  <c r="F504" i="22" s="1"/>
  <c r="E503" i="22"/>
  <c r="F503" i="22" s="1"/>
  <c r="E502" i="22"/>
  <c r="F502" i="22" s="1"/>
  <c r="E501" i="22"/>
  <c r="F501" i="22" s="1"/>
  <c r="E500" i="22"/>
  <c r="F500" i="22" s="1"/>
  <c r="E499" i="22"/>
  <c r="F499" i="22" s="1"/>
  <c r="E498" i="22"/>
  <c r="F498" i="22" s="1"/>
  <c r="E497" i="22"/>
  <c r="F497" i="22" s="1"/>
  <c r="E496" i="22"/>
  <c r="F496" i="22" s="1"/>
  <c r="E495" i="22"/>
  <c r="F495" i="22" s="1"/>
  <c r="E494" i="22"/>
  <c r="F494" i="22" s="1"/>
  <c r="E493" i="22"/>
  <c r="F493" i="22" s="1"/>
  <c r="E492" i="22"/>
  <c r="F492" i="22" s="1"/>
  <c r="E491" i="22"/>
  <c r="F491" i="22" s="1"/>
  <c r="E490" i="22"/>
  <c r="F490" i="22" s="1"/>
  <c r="E489" i="22"/>
  <c r="F489" i="22" s="1"/>
  <c r="E488" i="22"/>
  <c r="F488" i="22" s="1"/>
  <c r="E487" i="22"/>
  <c r="F487" i="22" s="1"/>
  <c r="E486" i="22"/>
  <c r="F486" i="22" s="1"/>
  <c r="E485" i="22"/>
  <c r="F485" i="22" s="1"/>
  <c r="E484" i="22"/>
  <c r="F484" i="22" s="1"/>
  <c r="E483" i="22"/>
  <c r="F483" i="22" s="1"/>
  <c r="E482" i="22"/>
  <c r="F482" i="22" s="1"/>
  <c r="E481" i="22"/>
  <c r="F481" i="22" s="1"/>
  <c r="E480" i="22"/>
  <c r="F480" i="22" s="1"/>
  <c r="E479" i="22"/>
  <c r="F479" i="22" s="1"/>
  <c r="E478" i="22"/>
  <c r="F478" i="22" s="1"/>
  <c r="E477" i="22"/>
  <c r="F477" i="22" s="1"/>
  <c r="E476" i="22"/>
  <c r="F476" i="22" s="1"/>
  <c r="E475" i="22"/>
  <c r="F475" i="22" s="1"/>
  <c r="E474" i="22"/>
  <c r="F474" i="22" s="1"/>
  <c r="E473" i="22"/>
  <c r="F473" i="22" s="1"/>
  <c r="E472" i="22"/>
  <c r="F472" i="22" s="1"/>
  <c r="E471" i="22"/>
  <c r="F471" i="22" s="1"/>
  <c r="E470" i="22"/>
  <c r="F470" i="22" s="1"/>
  <c r="E469" i="22"/>
  <c r="F469" i="22" s="1"/>
  <c r="E468" i="22"/>
  <c r="F468" i="22" s="1"/>
  <c r="E467" i="22"/>
  <c r="F467" i="22" s="1"/>
  <c r="E466" i="22"/>
  <c r="F466" i="22" s="1"/>
  <c r="E465" i="22"/>
  <c r="F465" i="22" s="1"/>
  <c r="E464" i="22"/>
  <c r="F464" i="22" s="1"/>
  <c r="E463" i="22"/>
  <c r="F463" i="22" s="1"/>
  <c r="E462" i="22"/>
  <c r="F462" i="22" s="1"/>
  <c r="E461" i="22"/>
  <c r="F461" i="22" s="1"/>
  <c r="E460" i="22"/>
  <c r="F460" i="22" s="1"/>
  <c r="E459" i="22"/>
  <c r="F459" i="22" s="1"/>
  <c r="E458" i="22"/>
  <c r="F458" i="22" s="1"/>
  <c r="E457" i="22"/>
  <c r="F457" i="22" s="1"/>
  <c r="E456" i="22"/>
  <c r="F456" i="22" s="1"/>
  <c r="E455" i="22"/>
  <c r="F455" i="22" s="1"/>
  <c r="E454" i="22"/>
  <c r="F454" i="22" s="1"/>
  <c r="E453" i="22"/>
  <c r="F453" i="22" s="1"/>
  <c r="E452" i="22"/>
  <c r="F452" i="22" s="1"/>
  <c r="E451" i="22"/>
  <c r="F451" i="22" s="1"/>
  <c r="E450" i="22"/>
  <c r="F450" i="22" s="1"/>
  <c r="E449" i="22"/>
  <c r="F449" i="22" s="1"/>
  <c r="E448" i="22"/>
  <c r="F448" i="22" s="1"/>
  <c r="E447" i="22"/>
  <c r="F447" i="22" s="1"/>
  <c r="E446" i="22"/>
  <c r="F446" i="22" s="1"/>
  <c r="E445" i="22"/>
  <c r="F445" i="22" s="1"/>
  <c r="E444" i="22"/>
  <c r="F444" i="22" s="1"/>
  <c r="E443" i="22"/>
  <c r="F443" i="22" s="1"/>
  <c r="E442" i="22"/>
  <c r="F442" i="22" s="1"/>
  <c r="E441" i="22"/>
  <c r="F441" i="22" s="1"/>
  <c r="E440" i="22"/>
  <c r="F440" i="22" s="1"/>
  <c r="E439" i="22"/>
  <c r="F439" i="22" s="1"/>
  <c r="E438" i="22"/>
  <c r="F438" i="22" s="1"/>
  <c r="E437" i="22"/>
  <c r="F437" i="22" s="1"/>
  <c r="E436" i="22"/>
  <c r="F436" i="22" s="1"/>
  <c r="E435" i="22"/>
  <c r="F435" i="22" s="1"/>
  <c r="E434" i="22"/>
  <c r="F434" i="22" s="1"/>
  <c r="E433" i="22"/>
  <c r="F433" i="22" s="1"/>
  <c r="E432" i="22"/>
  <c r="F432" i="22" s="1"/>
  <c r="E431" i="22"/>
  <c r="F431" i="22" s="1"/>
  <c r="E430" i="22"/>
  <c r="F430" i="22" s="1"/>
  <c r="E429" i="22"/>
  <c r="F429" i="22" s="1"/>
  <c r="E428" i="22"/>
  <c r="F428" i="22" s="1"/>
  <c r="E427" i="22"/>
  <c r="F427" i="22" s="1"/>
  <c r="E426" i="22"/>
  <c r="F426" i="22" s="1"/>
  <c r="E425" i="22"/>
  <c r="F425" i="22" s="1"/>
  <c r="E424" i="22"/>
  <c r="F424" i="22" s="1"/>
  <c r="E423" i="22"/>
  <c r="F423" i="22" s="1"/>
  <c r="E422" i="22"/>
  <c r="F422" i="22" s="1"/>
  <c r="E421" i="22"/>
  <c r="F421" i="22" s="1"/>
  <c r="E420" i="22"/>
  <c r="F420" i="22" s="1"/>
  <c r="E419" i="22"/>
  <c r="F419" i="22" s="1"/>
  <c r="E418" i="22"/>
  <c r="F418" i="22" s="1"/>
  <c r="E417" i="22"/>
  <c r="F417" i="22" s="1"/>
  <c r="E416" i="22"/>
  <c r="F416" i="22" s="1"/>
  <c r="E415" i="22"/>
  <c r="F415" i="22" s="1"/>
  <c r="E414" i="22"/>
  <c r="F414" i="22" s="1"/>
  <c r="E413" i="22"/>
  <c r="F413" i="22" s="1"/>
  <c r="E412" i="22"/>
  <c r="F412" i="22" s="1"/>
  <c r="E411" i="22"/>
  <c r="F411" i="22" s="1"/>
  <c r="E410" i="22"/>
  <c r="F410" i="22" s="1"/>
  <c r="E409" i="22"/>
  <c r="F409" i="22" s="1"/>
  <c r="E408" i="22"/>
  <c r="F408" i="22" s="1"/>
  <c r="E407" i="22"/>
  <c r="F407" i="22" s="1"/>
  <c r="E406" i="22"/>
  <c r="F406" i="22" s="1"/>
  <c r="E405" i="22"/>
  <c r="F405" i="22" s="1"/>
  <c r="E404" i="22"/>
  <c r="F404" i="22" s="1"/>
  <c r="E403" i="22"/>
  <c r="F403" i="22" s="1"/>
  <c r="E402" i="22"/>
  <c r="F402" i="22" s="1"/>
  <c r="E401" i="22"/>
  <c r="F401" i="22" s="1"/>
  <c r="E400" i="22"/>
  <c r="F400" i="22" s="1"/>
  <c r="E399" i="22"/>
  <c r="F399" i="22" s="1"/>
  <c r="E398" i="22"/>
  <c r="F398" i="22" s="1"/>
  <c r="E397" i="22"/>
  <c r="F397" i="22" s="1"/>
  <c r="E396" i="22"/>
  <c r="F396" i="22" s="1"/>
  <c r="E395" i="22"/>
  <c r="F395" i="22" s="1"/>
  <c r="E394" i="22"/>
  <c r="F394" i="22" s="1"/>
  <c r="E393" i="22"/>
  <c r="F393" i="22" s="1"/>
  <c r="E392" i="22"/>
  <c r="F392" i="22" s="1"/>
  <c r="E391" i="22"/>
  <c r="F391" i="22" s="1"/>
  <c r="E390" i="22"/>
  <c r="F390" i="22" s="1"/>
  <c r="E389" i="22"/>
  <c r="F389" i="22" s="1"/>
  <c r="E388" i="22"/>
  <c r="F388" i="22" s="1"/>
  <c r="E387" i="22"/>
  <c r="F387" i="22" s="1"/>
  <c r="E386" i="22"/>
  <c r="F386" i="22" s="1"/>
  <c r="E385" i="22"/>
  <c r="F385" i="22" s="1"/>
  <c r="E384" i="22"/>
  <c r="F384" i="22" s="1"/>
  <c r="E383" i="22"/>
  <c r="F383" i="22" s="1"/>
  <c r="E382" i="22"/>
  <c r="F382" i="22" s="1"/>
  <c r="E381" i="22"/>
  <c r="F381" i="22" s="1"/>
  <c r="E380" i="22"/>
  <c r="F380" i="22" s="1"/>
  <c r="E379" i="22"/>
  <c r="F379" i="22" s="1"/>
  <c r="E378" i="22"/>
  <c r="F378" i="22" s="1"/>
  <c r="E377" i="22"/>
  <c r="F377" i="22" s="1"/>
  <c r="E376" i="22"/>
  <c r="F376" i="22" s="1"/>
  <c r="E375" i="22"/>
  <c r="F375" i="22" s="1"/>
  <c r="E374" i="22"/>
  <c r="F374" i="22" s="1"/>
  <c r="E373" i="22"/>
  <c r="F373" i="22" s="1"/>
  <c r="E372" i="22"/>
  <c r="F372" i="22" s="1"/>
  <c r="E371" i="22"/>
  <c r="F371" i="22" s="1"/>
  <c r="E370" i="22"/>
  <c r="F370" i="22" s="1"/>
  <c r="E369" i="22"/>
  <c r="F369" i="22" s="1"/>
  <c r="E368" i="22"/>
  <c r="F368" i="22" s="1"/>
  <c r="E367" i="22"/>
  <c r="F367" i="22" s="1"/>
  <c r="E366" i="22"/>
  <c r="F366" i="22" s="1"/>
  <c r="E365" i="22"/>
  <c r="F365" i="22" s="1"/>
  <c r="E364" i="22"/>
  <c r="F364" i="22" s="1"/>
  <c r="E363" i="22"/>
  <c r="F363" i="22" s="1"/>
  <c r="E362" i="22"/>
  <c r="F362" i="22" s="1"/>
  <c r="E361" i="22"/>
  <c r="F361" i="22" s="1"/>
  <c r="E360" i="22"/>
  <c r="F360" i="22" s="1"/>
  <c r="E359" i="22"/>
  <c r="F359" i="22" s="1"/>
  <c r="E358" i="22"/>
  <c r="F358" i="22" s="1"/>
  <c r="E357" i="22"/>
  <c r="F357" i="22" s="1"/>
  <c r="E356" i="22"/>
  <c r="F356" i="22" s="1"/>
  <c r="E355" i="22"/>
  <c r="F355" i="22" s="1"/>
  <c r="E354" i="22"/>
  <c r="F354" i="22" s="1"/>
  <c r="E353" i="22"/>
  <c r="F353" i="22" s="1"/>
  <c r="E352" i="22"/>
  <c r="F352" i="22" s="1"/>
  <c r="E351" i="22"/>
  <c r="F351" i="22" s="1"/>
  <c r="E350" i="22"/>
  <c r="F350" i="22" s="1"/>
  <c r="E349" i="22"/>
  <c r="F349" i="22" s="1"/>
  <c r="E348" i="22"/>
  <c r="F348" i="22" s="1"/>
  <c r="E347" i="22"/>
  <c r="F347" i="22" s="1"/>
  <c r="E346" i="22"/>
  <c r="F346" i="22" s="1"/>
  <c r="E345" i="22"/>
  <c r="F345" i="22" s="1"/>
  <c r="E344" i="22"/>
  <c r="F344" i="22" s="1"/>
  <c r="E343" i="22"/>
  <c r="F343" i="22" s="1"/>
  <c r="E342" i="22"/>
  <c r="F342" i="22" s="1"/>
  <c r="E341" i="22"/>
  <c r="F341" i="22" s="1"/>
  <c r="E340" i="22"/>
  <c r="F340" i="22" s="1"/>
  <c r="E339" i="22"/>
  <c r="F339" i="22" s="1"/>
  <c r="E338" i="22"/>
  <c r="F338" i="22" s="1"/>
  <c r="E337" i="22"/>
  <c r="F337" i="22" s="1"/>
  <c r="E336" i="22"/>
  <c r="F336" i="22" s="1"/>
  <c r="E335" i="22"/>
  <c r="F335" i="22" s="1"/>
  <c r="E334" i="22"/>
  <c r="F334" i="22" s="1"/>
  <c r="E333" i="22"/>
  <c r="F333" i="22" s="1"/>
  <c r="E332" i="22"/>
  <c r="F332" i="22" s="1"/>
  <c r="E331" i="22"/>
  <c r="F331" i="22" s="1"/>
  <c r="E330" i="22"/>
  <c r="F330" i="22" s="1"/>
  <c r="E329" i="22"/>
  <c r="F329" i="22" s="1"/>
  <c r="E328" i="22"/>
  <c r="F328" i="22" s="1"/>
  <c r="E327" i="22"/>
  <c r="F327" i="22" s="1"/>
  <c r="E326" i="22"/>
  <c r="F326" i="22" s="1"/>
  <c r="E325" i="22"/>
  <c r="F325" i="22" s="1"/>
  <c r="E324" i="22"/>
  <c r="F324" i="22" s="1"/>
  <c r="E323" i="22"/>
  <c r="F323" i="22" s="1"/>
  <c r="E322" i="22"/>
  <c r="F322" i="22" s="1"/>
  <c r="E321" i="22"/>
  <c r="F321" i="22" s="1"/>
  <c r="E320" i="22"/>
  <c r="F320" i="22" s="1"/>
  <c r="E319" i="22"/>
  <c r="F319" i="22" s="1"/>
  <c r="E318" i="22"/>
  <c r="F318" i="22" s="1"/>
  <c r="E317" i="22"/>
  <c r="F317" i="22" s="1"/>
  <c r="E316" i="22"/>
  <c r="F316" i="22" s="1"/>
  <c r="E315" i="22"/>
  <c r="F315" i="22" s="1"/>
  <c r="E314" i="22"/>
  <c r="F314" i="22" s="1"/>
  <c r="E313" i="22"/>
  <c r="F313" i="22" s="1"/>
  <c r="E312" i="22"/>
  <c r="F312" i="22" s="1"/>
  <c r="E311" i="22"/>
  <c r="F311" i="22" s="1"/>
  <c r="E310" i="22"/>
  <c r="F310" i="22" s="1"/>
  <c r="E309" i="22"/>
  <c r="F309" i="22" s="1"/>
  <c r="E308" i="22"/>
  <c r="F308" i="22" s="1"/>
  <c r="E307" i="22"/>
  <c r="F307" i="22" s="1"/>
  <c r="E306" i="22"/>
  <c r="F306" i="22" s="1"/>
  <c r="E305" i="22"/>
  <c r="F305" i="22" s="1"/>
  <c r="E304" i="22"/>
  <c r="F304" i="22" s="1"/>
  <c r="E303" i="22"/>
  <c r="F303" i="22" s="1"/>
  <c r="E302" i="22"/>
  <c r="F302" i="22" s="1"/>
  <c r="E301" i="22"/>
  <c r="F301" i="22" s="1"/>
  <c r="E300" i="22"/>
  <c r="F300" i="22" s="1"/>
  <c r="E299" i="22"/>
  <c r="F299" i="22" s="1"/>
  <c r="E298" i="22"/>
  <c r="F298" i="22" s="1"/>
  <c r="E297" i="22"/>
  <c r="F297" i="22" s="1"/>
  <c r="E296" i="22"/>
  <c r="F296" i="22" s="1"/>
  <c r="E295" i="22"/>
  <c r="F295" i="22" s="1"/>
  <c r="E294" i="22"/>
  <c r="F294" i="22" s="1"/>
  <c r="E293" i="22"/>
  <c r="F293" i="22" s="1"/>
  <c r="E292" i="22"/>
  <c r="F292" i="22" s="1"/>
  <c r="E291" i="22"/>
  <c r="F291" i="22" s="1"/>
  <c r="E290" i="22"/>
  <c r="F290" i="22" s="1"/>
  <c r="E289" i="22"/>
  <c r="F289" i="22" s="1"/>
  <c r="E288" i="22"/>
  <c r="F288" i="22" s="1"/>
  <c r="E287" i="22"/>
  <c r="F287" i="22" s="1"/>
  <c r="E286" i="22"/>
  <c r="F286" i="22" s="1"/>
  <c r="E285" i="22"/>
  <c r="F285" i="22" s="1"/>
  <c r="E284" i="22"/>
  <c r="F284" i="22" s="1"/>
  <c r="E283" i="22"/>
  <c r="F283" i="22" s="1"/>
  <c r="E282" i="22"/>
  <c r="F282" i="22" s="1"/>
  <c r="E281" i="22"/>
  <c r="F281" i="22" s="1"/>
  <c r="E280" i="22"/>
  <c r="F280" i="22" s="1"/>
  <c r="E279" i="22"/>
  <c r="F279" i="22" s="1"/>
  <c r="E278" i="22"/>
  <c r="F278" i="22" s="1"/>
  <c r="E277" i="22"/>
  <c r="F277" i="22" s="1"/>
  <c r="E276" i="22"/>
  <c r="F276" i="22" s="1"/>
  <c r="E275" i="22"/>
  <c r="F275" i="22" s="1"/>
  <c r="E274" i="22"/>
  <c r="F274" i="22" s="1"/>
  <c r="E273" i="22"/>
  <c r="F273" i="22" s="1"/>
  <c r="E272" i="22"/>
  <c r="F272" i="22" s="1"/>
  <c r="E271" i="22"/>
  <c r="F271" i="22" s="1"/>
  <c r="E270" i="22"/>
  <c r="F270" i="22" s="1"/>
  <c r="E269" i="22"/>
  <c r="F269" i="22" s="1"/>
  <c r="E268" i="22"/>
  <c r="F268" i="22" s="1"/>
  <c r="E267" i="22"/>
  <c r="F267" i="22" s="1"/>
  <c r="E266" i="22"/>
  <c r="F266" i="22" s="1"/>
  <c r="E265" i="22"/>
  <c r="F265" i="22" s="1"/>
  <c r="E264" i="22"/>
  <c r="F264" i="22" s="1"/>
  <c r="E263" i="22"/>
  <c r="F263" i="22" s="1"/>
  <c r="E262" i="22"/>
  <c r="F262" i="22" s="1"/>
  <c r="E261" i="22"/>
  <c r="F261" i="22" s="1"/>
  <c r="E260" i="22"/>
  <c r="F260" i="22" s="1"/>
  <c r="E259" i="22"/>
  <c r="F259" i="22" s="1"/>
  <c r="E258" i="22"/>
  <c r="F258" i="22" s="1"/>
  <c r="E257" i="22"/>
  <c r="F257" i="22" s="1"/>
  <c r="E256" i="22"/>
  <c r="F256" i="22" s="1"/>
  <c r="E255" i="22"/>
  <c r="F255" i="22" s="1"/>
  <c r="E254" i="22"/>
  <c r="F254" i="22" s="1"/>
  <c r="E253" i="22"/>
  <c r="F253" i="22" s="1"/>
  <c r="E252" i="22"/>
  <c r="F252" i="22" s="1"/>
  <c r="E251" i="22"/>
  <c r="F251" i="22" s="1"/>
  <c r="E250" i="22"/>
  <c r="F250" i="22" s="1"/>
  <c r="E249" i="22"/>
  <c r="F249" i="22" s="1"/>
  <c r="E248" i="22"/>
  <c r="F248" i="22" s="1"/>
  <c r="E247" i="22"/>
  <c r="F247" i="22" s="1"/>
  <c r="E246" i="22"/>
  <c r="F246" i="22" s="1"/>
  <c r="E245" i="22"/>
  <c r="F245" i="22" s="1"/>
  <c r="E244" i="22"/>
  <c r="F244" i="22" s="1"/>
  <c r="E243" i="22"/>
  <c r="F243" i="22" s="1"/>
  <c r="E242" i="22"/>
  <c r="F242" i="22" s="1"/>
  <c r="E241" i="22"/>
  <c r="F241" i="22" s="1"/>
  <c r="E240" i="22"/>
  <c r="F240" i="22" s="1"/>
  <c r="E239" i="22"/>
  <c r="F239" i="22" s="1"/>
  <c r="E238" i="22"/>
  <c r="F238" i="22" s="1"/>
  <c r="E237" i="22"/>
  <c r="F237" i="22" s="1"/>
  <c r="E236" i="22"/>
  <c r="F236" i="22" s="1"/>
  <c r="E235" i="22"/>
  <c r="F235" i="22" s="1"/>
  <c r="E234" i="22"/>
  <c r="F234" i="22" s="1"/>
  <c r="E233" i="22"/>
  <c r="F233" i="22" s="1"/>
  <c r="E232" i="22"/>
  <c r="F232" i="22" s="1"/>
  <c r="E231" i="22"/>
  <c r="F231" i="22" s="1"/>
  <c r="E230" i="22"/>
  <c r="F230" i="22" s="1"/>
  <c r="E229" i="22"/>
  <c r="F229" i="22" s="1"/>
  <c r="E228" i="22"/>
  <c r="F228" i="22" s="1"/>
  <c r="E227" i="22"/>
  <c r="F227" i="22" s="1"/>
  <c r="E226" i="22"/>
  <c r="F226" i="22" s="1"/>
  <c r="E225" i="22"/>
  <c r="F225" i="22" s="1"/>
  <c r="E224" i="22"/>
  <c r="F224" i="22" s="1"/>
  <c r="E223" i="22"/>
  <c r="F223" i="22" s="1"/>
  <c r="E222" i="22"/>
  <c r="F222" i="22" s="1"/>
  <c r="E221" i="22"/>
  <c r="F221" i="22" s="1"/>
  <c r="E220" i="22"/>
  <c r="F220" i="22" s="1"/>
  <c r="E219" i="22"/>
  <c r="F219" i="22" s="1"/>
  <c r="E218" i="22"/>
  <c r="F218" i="22" s="1"/>
  <c r="E217" i="22"/>
  <c r="F217" i="22" s="1"/>
  <c r="E216" i="22"/>
  <c r="F216" i="22" s="1"/>
  <c r="E215" i="22"/>
  <c r="F215" i="22" s="1"/>
  <c r="E214" i="22"/>
  <c r="F214" i="22" s="1"/>
  <c r="E213" i="22"/>
  <c r="F213" i="22" s="1"/>
  <c r="E212" i="22"/>
  <c r="F212" i="22" s="1"/>
  <c r="E211" i="22"/>
  <c r="F211" i="22" s="1"/>
  <c r="E210" i="22"/>
  <c r="F210" i="22" s="1"/>
  <c r="E209" i="22"/>
  <c r="F209" i="22" s="1"/>
  <c r="E208" i="22"/>
  <c r="F208" i="22" s="1"/>
  <c r="E207" i="22"/>
  <c r="F207" i="22" s="1"/>
  <c r="E206" i="22"/>
  <c r="F206" i="22" s="1"/>
  <c r="E205" i="22"/>
  <c r="F205" i="22" s="1"/>
  <c r="E204" i="22"/>
  <c r="F204" i="22" s="1"/>
  <c r="E203" i="22"/>
  <c r="F203" i="22" s="1"/>
  <c r="E202" i="22"/>
  <c r="F202" i="22" s="1"/>
  <c r="E201" i="22"/>
  <c r="F201" i="22" s="1"/>
  <c r="E200" i="22"/>
  <c r="F200" i="22" s="1"/>
  <c r="E199" i="22"/>
  <c r="F199" i="22" s="1"/>
  <c r="E198" i="22"/>
  <c r="F198" i="22" s="1"/>
  <c r="E197" i="22"/>
  <c r="F197" i="22" s="1"/>
  <c r="E196" i="22"/>
  <c r="F196" i="22" s="1"/>
  <c r="E195" i="22"/>
  <c r="F195" i="22" s="1"/>
  <c r="E194" i="22"/>
  <c r="F194" i="22" s="1"/>
  <c r="E193" i="22"/>
  <c r="F193" i="22" s="1"/>
  <c r="E192" i="22"/>
  <c r="F192" i="22" s="1"/>
  <c r="E191" i="22"/>
  <c r="F191" i="22" s="1"/>
  <c r="E190" i="22"/>
  <c r="F190" i="22" s="1"/>
  <c r="E189" i="22"/>
  <c r="F189" i="22" s="1"/>
  <c r="E188" i="22"/>
  <c r="F188" i="22" s="1"/>
  <c r="E187" i="22"/>
  <c r="F187" i="22" s="1"/>
  <c r="E186" i="22"/>
  <c r="F186" i="22" s="1"/>
  <c r="E185" i="22"/>
  <c r="F185" i="22" s="1"/>
  <c r="E184" i="22"/>
  <c r="F184" i="22" s="1"/>
  <c r="E183" i="22"/>
  <c r="F183" i="22" s="1"/>
  <c r="E182" i="22"/>
  <c r="F182" i="22" s="1"/>
  <c r="E181" i="22"/>
  <c r="F181" i="22" s="1"/>
  <c r="E180" i="22"/>
  <c r="F180" i="22" s="1"/>
  <c r="E179" i="22"/>
  <c r="F179" i="22" s="1"/>
  <c r="E178" i="22"/>
  <c r="F178" i="22" s="1"/>
  <c r="E177" i="22"/>
  <c r="F177" i="22" s="1"/>
  <c r="E176" i="22"/>
  <c r="F176" i="22" s="1"/>
  <c r="E175" i="22"/>
  <c r="F175" i="22" s="1"/>
  <c r="E174" i="22"/>
  <c r="F174" i="22" s="1"/>
  <c r="E173" i="22"/>
  <c r="F173" i="22" s="1"/>
  <c r="E172" i="22"/>
  <c r="F172" i="22" s="1"/>
  <c r="E171" i="22"/>
  <c r="F171" i="22" s="1"/>
  <c r="E170" i="22"/>
  <c r="F170" i="22" s="1"/>
  <c r="E169" i="22"/>
  <c r="F169" i="22" s="1"/>
  <c r="E168" i="22"/>
  <c r="F168" i="22" s="1"/>
  <c r="E167" i="22"/>
  <c r="F167" i="22" s="1"/>
  <c r="E166" i="22"/>
  <c r="F166" i="22" s="1"/>
  <c r="E165" i="22"/>
  <c r="F165" i="22" s="1"/>
  <c r="E164" i="22"/>
  <c r="F164" i="22" s="1"/>
  <c r="E163" i="22"/>
  <c r="F163" i="22" s="1"/>
  <c r="E162" i="22"/>
  <c r="F162" i="22" s="1"/>
  <c r="E161" i="22"/>
  <c r="F161" i="22" s="1"/>
  <c r="E160" i="22"/>
  <c r="F160" i="22" s="1"/>
  <c r="E159" i="22"/>
  <c r="F159" i="22" s="1"/>
  <c r="E158" i="22"/>
  <c r="F158" i="22" s="1"/>
  <c r="E157" i="22"/>
  <c r="F157" i="22" s="1"/>
  <c r="E156" i="22"/>
  <c r="F156" i="22" s="1"/>
  <c r="E155" i="22"/>
  <c r="F155" i="22" s="1"/>
  <c r="E154" i="22"/>
  <c r="F154" i="22" s="1"/>
  <c r="E153" i="22"/>
  <c r="F153" i="22" s="1"/>
  <c r="E152" i="22"/>
  <c r="F152" i="22" s="1"/>
  <c r="E151" i="22"/>
  <c r="F151" i="22" s="1"/>
  <c r="E150" i="22"/>
  <c r="F150" i="22" s="1"/>
  <c r="E149" i="22"/>
  <c r="F149" i="22" s="1"/>
  <c r="E148" i="22"/>
  <c r="F148" i="22" s="1"/>
  <c r="E147" i="22"/>
  <c r="F147" i="22" s="1"/>
  <c r="E146" i="22"/>
  <c r="F146" i="22" s="1"/>
  <c r="E145" i="22"/>
  <c r="F145" i="22" s="1"/>
  <c r="E144" i="22"/>
  <c r="F144" i="22" s="1"/>
  <c r="E143" i="22"/>
  <c r="F143" i="22" s="1"/>
  <c r="E142" i="22"/>
  <c r="F142" i="22" s="1"/>
  <c r="E141" i="22"/>
  <c r="F141" i="22" s="1"/>
  <c r="E140" i="22"/>
  <c r="F140" i="22" s="1"/>
  <c r="E139" i="22"/>
  <c r="F139" i="22" s="1"/>
  <c r="E138" i="22"/>
  <c r="F138" i="22" s="1"/>
  <c r="E137" i="22"/>
  <c r="F137" i="22" s="1"/>
  <c r="E136" i="22"/>
  <c r="F136" i="22" s="1"/>
  <c r="E135" i="22"/>
  <c r="F135" i="22" s="1"/>
  <c r="E134" i="22"/>
  <c r="F134" i="22" s="1"/>
  <c r="E133" i="22"/>
  <c r="F133" i="22" s="1"/>
  <c r="E132" i="22"/>
  <c r="F132" i="22" s="1"/>
  <c r="E131" i="22"/>
  <c r="F131" i="22" s="1"/>
  <c r="E130" i="22"/>
  <c r="F130" i="22" s="1"/>
  <c r="E129" i="22"/>
  <c r="F129" i="22" s="1"/>
  <c r="E128" i="22"/>
  <c r="F128" i="22" s="1"/>
  <c r="E127" i="22"/>
  <c r="F127" i="22" s="1"/>
  <c r="E126" i="22"/>
  <c r="F126" i="22" s="1"/>
  <c r="E125" i="22"/>
  <c r="F125" i="22" s="1"/>
  <c r="E124" i="22"/>
  <c r="F124" i="22" s="1"/>
  <c r="E123" i="22"/>
  <c r="F123" i="22" s="1"/>
  <c r="E122" i="22"/>
  <c r="F122" i="22" s="1"/>
  <c r="E121" i="22"/>
  <c r="F121" i="22" s="1"/>
  <c r="E120" i="22"/>
  <c r="F120" i="22" s="1"/>
  <c r="E119" i="22"/>
  <c r="F119" i="22" s="1"/>
  <c r="E118" i="22"/>
  <c r="F118" i="22" s="1"/>
  <c r="E117" i="22"/>
  <c r="F117" i="22" s="1"/>
  <c r="E116" i="22"/>
  <c r="F116" i="22" s="1"/>
  <c r="E115" i="22"/>
  <c r="F115" i="22" s="1"/>
  <c r="E114" i="22"/>
  <c r="F114" i="22" s="1"/>
  <c r="E113" i="22"/>
  <c r="F113" i="22" s="1"/>
  <c r="E112" i="22"/>
  <c r="F112" i="22" s="1"/>
  <c r="E111" i="22"/>
  <c r="F111" i="22" s="1"/>
  <c r="E110" i="22"/>
  <c r="F110" i="22" s="1"/>
  <c r="E109" i="22"/>
  <c r="F109" i="22" s="1"/>
  <c r="E108" i="22"/>
  <c r="F108" i="22" s="1"/>
  <c r="E107" i="22"/>
  <c r="F107" i="22" s="1"/>
  <c r="E106" i="22"/>
  <c r="F106" i="22" s="1"/>
  <c r="E105" i="22"/>
  <c r="F105" i="22" s="1"/>
  <c r="E104" i="22"/>
  <c r="F104" i="22" s="1"/>
  <c r="E103" i="22"/>
  <c r="F103" i="22" s="1"/>
  <c r="E102" i="22"/>
  <c r="F102" i="22" s="1"/>
  <c r="E101" i="22"/>
  <c r="F101" i="22" s="1"/>
  <c r="E100" i="22"/>
  <c r="F100" i="22" s="1"/>
  <c r="E99" i="22"/>
  <c r="F99" i="22" s="1"/>
  <c r="E98" i="22"/>
  <c r="F98" i="22" s="1"/>
  <c r="E97" i="22"/>
  <c r="F97" i="22" s="1"/>
  <c r="E96" i="22"/>
  <c r="F96" i="22" s="1"/>
  <c r="E95" i="22"/>
  <c r="F95" i="22" s="1"/>
  <c r="E94" i="22"/>
  <c r="F94" i="22" s="1"/>
  <c r="E93" i="22"/>
  <c r="F93" i="22" s="1"/>
  <c r="E92" i="22"/>
  <c r="F92" i="22" s="1"/>
  <c r="E91" i="22"/>
  <c r="F91" i="22" s="1"/>
  <c r="E90" i="22"/>
  <c r="F90" i="22" s="1"/>
  <c r="E89" i="22"/>
  <c r="F89" i="22" s="1"/>
  <c r="E88" i="22"/>
  <c r="F88" i="22" s="1"/>
  <c r="E87" i="22"/>
  <c r="F87" i="22" s="1"/>
  <c r="E86" i="22"/>
  <c r="F86" i="22" s="1"/>
  <c r="E85" i="22"/>
  <c r="F85" i="22" s="1"/>
  <c r="E84" i="22"/>
  <c r="F84" i="22" s="1"/>
  <c r="E83" i="22"/>
  <c r="F83" i="22" s="1"/>
  <c r="E82" i="22"/>
  <c r="F82" i="22" s="1"/>
  <c r="E81" i="22"/>
  <c r="F81" i="22" s="1"/>
  <c r="E80" i="22"/>
  <c r="F80" i="22" s="1"/>
  <c r="E79" i="22"/>
  <c r="F79" i="22" s="1"/>
  <c r="E78" i="22"/>
  <c r="F78" i="22" s="1"/>
  <c r="E77" i="22"/>
  <c r="F77" i="22" s="1"/>
  <c r="E76" i="22"/>
  <c r="F76" i="22" s="1"/>
  <c r="E75" i="22"/>
  <c r="F75" i="22" s="1"/>
  <c r="E74" i="22"/>
  <c r="F74" i="22" s="1"/>
  <c r="E73" i="22"/>
  <c r="F73" i="22" s="1"/>
  <c r="E72" i="22"/>
  <c r="F72" i="22" s="1"/>
  <c r="E71" i="22"/>
  <c r="F71" i="22" s="1"/>
  <c r="E70" i="22"/>
  <c r="F70" i="22" s="1"/>
  <c r="E69" i="22"/>
  <c r="F69" i="22" s="1"/>
  <c r="E68" i="22"/>
  <c r="F68" i="22" s="1"/>
  <c r="E67" i="22"/>
  <c r="F67" i="22" s="1"/>
  <c r="E66" i="22"/>
  <c r="F66" i="22" s="1"/>
  <c r="E65" i="22"/>
  <c r="F65" i="22" s="1"/>
  <c r="E64" i="22"/>
  <c r="F64" i="22" s="1"/>
  <c r="E63" i="22"/>
  <c r="F63" i="22" s="1"/>
  <c r="E62" i="22"/>
  <c r="F62" i="22" s="1"/>
  <c r="E61" i="22"/>
  <c r="F61" i="22" s="1"/>
  <c r="E60" i="22"/>
  <c r="F60" i="22" s="1"/>
  <c r="E59" i="22"/>
  <c r="F59" i="22" s="1"/>
  <c r="E58" i="22"/>
  <c r="F58" i="22" s="1"/>
  <c r="E57" i="22"/>
  <c r="F57" i="22" s="1"/>
  <c r="E56" i="22"/>
  <c r="F56" i="22" s="1"/>
  <c r="E55" i="22"/>
  <c r="F55" i="22" s="1"/>
  <c r="E54" i="22"/>
  <c r="F54" i="22" s="1"/>
  <c r="E53" i="22"/>
  <c r="F53" i="22" s="1"/>
  <c r="E52" i="22"/>
  <c r="F52" i="22" s="1"/>
  <c r="E51" i="22"/>
  <c r="F51" i="22" s="1"/>
  <c r="E50" i="22"/>
  <c r="F50" i="22" s="1"/>
  <c r="E49" i="22"/>
  <c r="F49" i="22" s="1"/>
  <c r="E48" i="22"/>
  <c r="F48" i="22" s="1"/>
  <c r="E47" i="22"/>
  <c r="F47" i="22" s="1"/>
  <c r="E46" i="22"/>
  <c r="F46" i="22" s="1"/>
  <c r="E45" i="22"/>
  <c r="F45" i="22" s="1"/>
  <c r="E44" i="22"/>
  <c r="F44" i="22" s="1"/>
  <c r="E43" i="22"/>
  <c r="F43" i="22" s="1"/>
  <c r="E42" i="22"/>
  <c r="F42" i="22" s="1"/>
  <c r="E41" i="22"/>
  <c r="F41" i="22" s="1"/>
  <c r="E40" i="22"/>
  <c r="F40" i="22" s="1"/>
  <c r="E39" i="22"/>
  <c r="F39" i="22" s="1"/>
  <c r="E38" i="22"/>
  <c r="F38" i="22" s="1"/>
  <c r="E37" i="22"/>
  <c r="F37" i="22" s="1"/>
  <c r="E36" i="22"/>
  <c r="F36" i="22" s="1"/>
  <c r="E35" i="22"/>
  <c r="F35" i="22" s="1"/>
  <c r="E34" i="22"/>
  <c r="F34" i="22" s="1"/>
  <c r="E33" i="22"/>
  <c r="F33" i="22" s="1"/>
  <c r="E32" i="22"/>
  <c r="F32" i="22" s="1"/>
  <c r="E31" i="22"/>
  <c r="F31" i="22" s="1"/>
  <c r="E30" i="22"/>
  <c r="F30" i="22" s="1"/>
  <c r="E29" i="22"/>
  <c r="F29" i="22" s="1"/>
  <c r="E28" i="22"/>
  <c r="F28" i="22" s="1"/>
  <c r="E27" i="22"/>
  <c r="F27" i="22" s="1"/>
  <c r="E26" i="22"/>
  <c r="F26" i="22" s="1"/>
  <c r="E25" i="22"/>
  <c r="F25" i="22" s="1"/>
  <c r="E24" i="22"/>
  <c r="F24" i="22" s="1"/>
  <c r="E23" i="22"/>
  <c r="F23" i="22" s="1"/>
  <c r="E22" i="22"/>
  <c r="F22" i="22" s="1"/>
  <c r="E21" i="22"/>
  <c r="F21" i="22" s="1"/>
  <c r="E20" i="22"/>
  <c r="F20" i="22" s="1"/>
  <c r="E19" i="22"/>
  <c r="F19" i="22" s="1"/>
  <c r="E18" i="22"/>
  <c r="F18" i="22" s="1"/>
  <c r="E17" i="22"/>
  <c r="F17" i="22" s="1"/>
  <c r="E16" i="22"/>
  <c r="F16" i="22" s="1"/>
  <c r="G5" i="22"/>
  <c r="N37" i="20"/>
  <c r="M37" i="20"/>
  <c r="L37" i="20"/>
  <c r="K37" i="20"/>
  <c r="J37" i="20"/>
  <c r="N36" i="20"/>
  <c r="M36" i="20"/>
  <c r="L36" i="20"/>
  <c r="K36" i="20"/>
  <c r="J36" i="20"/>
  <c r="N35" i="20"/>
  <c r="M35" i="20"/>
  <c r="L35" i="20"/>
  <c r="K35" i="20"/>
  <c r="J35" i="20"/>
  <c r="N34" i="20"/>
  <c r="M34" i="20"/>
  <c r="L34" i="20"/>
  <c r="K34" i="20"/>
  <c r="J34" i="20"/>
  <c r="N33" i="20"/>
  <c r="M33" i="20"/>
  <c r="L33" i="20"/>
  <c r="K33" i="20"/>
  <c r="J33" i="20"/>
  <c r="N32" i="20"/>
  <c r="M32" i="20"/>
  <c r="L32" i="20"/>
  <c r="K32" i="20"/>
  <c r="J32" i="20"/>
  <c r="N31" i="20"/>
  <c r="M31" i="20"/>
  <c r="L31" i="20"/>
  <c r="K31" i="20"/>
  <c r="J31" i="20"/>
  <c r="N30" i="20"/>
  <c r="M30" i="20"/>
  <c r="L30" i="20"/>
  <c r="K30" i="20"/>
  <c r="J30" i="20"/>
  <c r="N29" i="20"/>
  <c r="M29" i="20"/>
  <c r="L29" i="20"/>
  <c r="K29" i="20"/>
  <c r="J29" i="20"/>
  <c r="N28" i="20"/>
  <c r="M28" i="20"/>
  <c r="L28" i="20"/>
  <c r="K28" i="20"/>
  <c r="J28" i="20"/>
  <c r="N27" i="20"/>
  <c r="M27" i="20"/>
  <c r="L27" i="20"/>
  <c r="K27" i="20"/>
  <c r="J27" i="20"/>
  <c r="N26" i="20"/>
  <c r="M26" i="20"/>
  <c r="L26" i="20"/>
  <c r="K26" i="20"/>
  <c r="J26" i="20"/>
  <c r="N25" i="20"/>
  <c r="M25" i="20"/>
  <c r="L25" i="20"/>
  <c r="K25" i="20"/>
  <c r="J25" i="20"/>
  <c r="N24" i="20"/>
  <c r="M24" i="20"/>
  <c r="L24" i="20"/>
  <c r="K24" i="20"/>
  <c r="J24" i="20"/>
  <c r="N23" i="20"/>
  <c r="M23" i="20"/>
  <c r="L23" i="20"/>
  <c r="K23" i="20"/>
  <c r="J23" i="20"/>
  <c r="N22" i="20"/>
  <c r="M22" i="20"/>
  <c r="L22" i="20"/>
  <c r="K22" i="20"/>
  <c r="J22" i="20"/>
  <c r="N21" i="20"/>
  <c r="M21" i="20"/>
  <c r="L21" i="20"/>
  <c r="K21" i="20"/>
  <c r="J21" i="20"/>
  <c r="N20" i="20"/>
  <c r="M20" i="20"/>
  <c r="L20" i="20"/>
  <c r="K20" i="20"/>
  <c r="J20" i="20"/>
  <c r="N19" i="20"/>
  <c r="M19" i="20"/>
  <c r="L19" i="20"/>
  <c r="K19" i="20"/>
  <c r="J19" i="20"/>
  <c r="N18" i="20"/>
  <c r="M18" i="20"/>
  <c r="L18" i="20"/>
  <c r="K18" i="20"/>
  <c r="J18" i="20"/>
  <c r="N17" i="20"/>
  <c r="M17" i="20"/>
  <c r="L17" i="20"/>
  <c r="K17" i="20"/>
  <c r="J17" i="20"/>
  <c r="N16" i="20"/>
  <c r="M16" i="20"/>
  <c r="L16" i="20"/>
  <c r="K16" i="20"/>
  <c r="J16" i="20"/>
  <c r="N15" i="20"/>
  <c r="M15" i="20"/>
  <c r="L15" i="20"/>
  <c r="K15" i="20"/>
  <c r="J15" i="20"/>
  <c r="N14" i="20"/>
  <c r="M14" i="20"/>
  <c r="L14" i="20"/>
  <c r="K14" i="20"/>
  <c r="J14" i="20"/>
  <c r="N13" i="20"/>
  <c r="M13" i="20"/>
  <c r="L13" i="20"/>
  <c r="K13" i="20"/>
  <c r="J13" i="20"/>
  <c r="N12" i="20"/>
  <c r="M12" i="20"/>
  <c r="L12" i="20"/>
  <c r="K12" i="20"/>
  <c r="J12" i="20"/>
  <c r="N11" i="20"/>
  <c r="M11" i="20"/>
  <c r="L11" i="20"/>
  <c r="K11" i="20"/>
  <c r="J11" i="20"/>
  <c r="N10" i="20"/>
  <c r="M10" i="20"/>
  <c r="L10" i="20"/>
  <c r="K10" i="20"/>
  <c r="J10" i="20"/>
  <c r="N9" i="20"/>
  <c r="M9" i="20"/>
  <c r="L9" i="20"/>
  <c r="K9" i="20"/>
  <c r="J9" i="20"/>
  <c r="N8" i="20"/>
  <c r="M8" i="20"/>
  <c r="L8" i="20"/>
  <c r="K8" i="20"/>
  <c r="J8" i="20"/>
  <c r="N7" i="20"/>
  <c r="M7" i="20"/>
  <c r="L7" i="20"/>
  <c r="K7" i="20"/>
  <c r="J7" i="20"/>
  <c r="N6" i="20"/>
  <c r="M6" i="20"/>
  <c r="L6" i="20"/>
  <c r="K6" i="20"/>
  <c r="J6" i="20"/>
  <c r="N5" i="20"/>
  <c r="M5" i="20"/>
  <c r="L5" i="20"/>
  <c r="K5" i="20"/>
  <c r="J5" i="20"/>
  <c r="N4" i="20"/>
  <c r="M4" i="20"/>
  <c r="L4" i="20"/>
  <c r="K4" i="20"/>
  <c r="J4" i="20"/>
  <c r="C23" i="19"/>
  <c r="C21" i="19"/>
  <c r="C20" i="19"/>
  <c r="C17" i="19"/>
  <c r="C16" i="19"/>
  <c r="C15" i="19"/>
  <c r="C18" i="19" s="1"/>
  <c r="C14" i="19"/>
  <c r="C7" i="19"/>
  <c r="F793" i="18"/>
  <c r="B253" i="22" s="1"/>
  <c r="E793" i="18"/>
  <c r="F792" i="18"/>
  <c r="B252" i="22" s="1"/>
  <c r="E792" i="18"/>
  <c r="F791" i="18"/>
  <c r="B251" i="22" s="1"/>
  <c r="E791" i="18"/>
  <c r="F790" i="18"/>
  <c r="B250" i="22" s="1"/>
  <c r="E790" i="18"/>
  <c r="F789" i="18"/>
  <c r="B249" i="22" s="1"/>
  <c r="E789" i="18"/>
  <c r="F788" i="18"/>
  <c r="B248" i="22" s="1"/>
  <c r="E788" i="18"/>
  <c r="F787" i="18"/>
  <c r="B247" i="22" s="1"/>
  <c r="E787" i="18"/>
  <c r="F786" i="18"/>
  <c r="B246" i="22" s="1"/>
  <c r="E786" i="18"/>
  <c r="F785" i="18"/>
  <c r="B245" i="22" s="1"/>
  <c r="E785" i="18"/>
  <c r="F784" i="18"/>
  <c r="B244" i="22" s="1"/>
  <c r="E784" i="18"/>
  <c r="F783" i="18"/>
  <c r="B243" i="22" s="1"/>
  <c r="E783" i="18"/>
  <c r="F782" i="18"/>
  <c r="B242" i="22" s="1"/>
  <c r="E782" i="18"/>
  <c r="F781" i="18"/>
  <c r="B241" i="22" s="1"/>
  <c r="E781" i="18"/>
  <c r="F780" i="18"/>
  <c r="B240" i="22" s="1"/>
  <c r="E780" i="18"/>
  <c r="F779" i="18"/>
  <c r="B239" i="22" s="1"/>
  <c r="E779" i="18"/>
  <c r="F778" i="18"/>
  <c r="B238" i="22" s="1"/>
  <c r="E778" i="18"/>
  <c r="F777" i="18"/>
  <c r="B237" i="22" s="1"/>
  <c r="E777" i="18"/>
  <c r="F776" i="18"/>
  <c r="B236" i="22" s="1"/>
  <c r="E776" i="18"/>
  <c r="F775" i="18"/>
  <c r="B235" i="22" s="1"/>
  <c r="E775" i="18"/>
  <c r="F774" i="18"/>
  <c r="B234" i="22" s="1"/>
  <c r="E774" i="18"/>
  <c r="F773" i="18"/>
  <c r="B233" i="22" s="1"/>
  <c r="E773" i="18"/>
  <c r="F772" i="18"/>
  <c r="B232" i="22" s="1"/>
  <c r="E772" i="18"/>
  <c r="F771" i="18"/>
  <c r="B231" i="22" s="1"/>
  <c r="E771" i="18"/>
  <c r="F770" i="18"/>
  <c r="B230" i="22" s="1"/>
  <c r="E770" i="18"/>
  <c r="F769" i="18"/>
  <c r="B229" i="22" s="1"/>
  <c r="E769" i="18"/>
  <c r="F768" i="18"/>
  <c r="B228" i="22" s="1"/>
  <c r="E768" i="18"/>
  <c r="F767" i="18"/>
  <c r="B227" i="22" s="1"/>
  <c r="E767" i="18"/>
  <c r="F766" i="18"/>
  <c r="B226" i="22" s="1"/>
  <c r="E766" i="18"/>
  <c r="F765" i="18"/>
  <c r="B225" i="22" s="1"/>
  <c r="E765" i="18"/>
  <c r="F764" i="18"/>
  <c r="B224" i="22" s="1"/>
  <c r="E764" i="18"/>
  <c r="F763" i="18"/>
  <c r="B223" i="22" s="1"/>
  <c r="E763" i="18"/>
  <c r="F762" i="18"/>
  <c r="B222" i="22" s="1"/>
  <c r="E762" i="18"/>
  <c r="F761" i="18"/>
  <c r="B221" i="22" s="1"/>
  <c r="E761" i="18"/>
  <c r="F760" i="18"/>
  <c r="B220" i="22" s="1"/>
  <c r="E760" i="18"/>
  <c r="F759" i="18"/>
  <c r="B219" i="22" s="1"/>
  <c r="E759" i="18"/>
  <c r="F758" i="18"/>
  <c r="B218" i="22" s="1"/>
  <c r="E758" i="18"/>
  <c r="F757" i="18"/>
  <c r="B217" i="22" s="1"/>
  <c r="E757" i="18"/>
  <c r="F756" i="18"/>
  <c r="B216" i="22" s="1"/>
  <c r="E756" i="18"/>
  <c r="F755" i="18"/>
  <c r="B215" i="22" s="1"/>
  <c r="E755" i="18"/>
  <c r="F754" i="18"/>
  <c r="B214" i="22" s="1"/>
  <c r="E754" i="18"/>
  <c r="F753" i="18"/>
  <c r="B213" i="22" s="1"/>
  <c r="E753" i="18"/>
  <c r="F752" i="18"/>
  <c r="B212" i="22" s="1"/>
  <c r="E752" i="18"/>
  <c r="F751" i="18"/>
  <c r="B211" i="22" s="1"/>
  <c r="E751" i="18"/>
  <c r="F750" i="18"/>
  <c r="B210" i="22" s="1"/>
  <c r="E750" i="18"/>
  <c r="F749" i="18"/>
  <c r="B209" i="22" s="1"/>
  <c r="E749" i="18"/>
  <c r="F748" i="18"/>
  <c r="B208" i="22" s="1"/>
  <c r="E748" i="18"/>
  <c r="F747" i="18"/>
  <c r="B207" i="22" s="1"/>
  <c r="E747" i="18"/>
  <c r="F746" i="18"/>
  <c r="B206" i="22" s="1"/>
  <c r="E746" i="18"/>
  <c r="F745" i="18"/>
  <c r="B205" i="22" s="1"/>
  <c r="E745" i="18"/>
  <c r="F744" i="18"/>
  <c r="B204" i="22" s="1"/>
  <c r="E744" i="18"/>
  <c r="F743" i="18"/>
  <c r="B203" i="22" s="1"/>
  <c r="E743" i="18"/>
  <c r="F742" i="18"/>
  <c r="B202" i="22" s="1"/>
  <c r="E742" i="18"/>
  <c r="F741" i="18"/>
  <c r="B201" i="22" s="1"/>
  <c r="E741" i="18"/>
  <c r="F740" i="18"/>
  <c r="B200" i="22" s="1"/>
  <c r="E740" i="18"/>
  <c r="F739" i="18"/>
  <c r="B199" i="22" s="1"/>
  <c r="E739" i="18"/>
  <c r="F738" i="18"/>
  <c r="B198" i="22" s="1"/>
  <c r="E738" i="18"/>
  <c r="F737" i="18"/>
  <c r="B197" i="22" s="1"/>
  <c r="E737" i="18"/>
  <c r="F736" i="18"/>
  <c r="B196" i="22" s="1"/>
  <c r="E736" i="18"/>
  <c r="F735" i="18"/>
  <c r="B195" i="22" s="1"/>
  <c r="E735" i="18"/>
  <c r="F734" i="18"/>
  <c r="B194" i="22" s="1"/>
  <c r="E734" i="18"/>
  <c r="F733" i="18"/>
  <c r="B193" i="22" s="1"/>
  <c r="E733" i="18"/>
  <c r="F732" i="18"/>
  <c r="B192" i="22" s="1"/>
  <c r="E732" i="18"/>
  <c r="F731" i="18"/>
  <c r="B191" i="22" s="1"/>
  <c r="E731" i="18"/>
  <c r="F730" i="18"/>
  <c r="B190" i="22" s="1"/>
  <c r="E730" i="18"/>
  <c r="F729" i="18"/>
  <c r="B189" i="22" s="1"/>
  <c r="E729" i="18"/>
  <c r="F728" i="18"/>
  <c r="B188" i="22" s="1"/>
  <c r="E728" i="18"/>
  <c r="F727" i="18"/>
  <c r="B187" i="22" s="1"/>
  <c r="E727" i="18"/>
  <c r="F726" i="18"/>
  <c r="B186" i="22" s="1"/>
  <c r="E726" i="18"/>
  <c r="F725" i="18"/>
  <c r="B185" i="22" s="1"/>
  <c r="E725" i="18"/>
  <c r="F724" i="18"/>
  <c r="B184" i="22" s="1"/>
  <c r="E724" i="18"/>
  <c r="F723" i="18"/>
  <c r="B183" i="22" s="1"/>
  <c r="E723" i="18"/>
  <c r="F722" i="18"/>
  <c r="B182" i="22" s="1"/>
  <c r="E722" i="18"/>
  <c r="F721" i="18"/>
  <c r="B181" i="22" s="1"/>
  <c r="E721" i="18"/>
  <c r="F720" i="18"/>
  <c r="B180" i="22" s="1"/>
  <c r="E720" i="18"/>
  <c r="F719" i="18"/>
  <c r="B179" i="22" s="1"/>
  <c r="E719" i="18"/>
  <c r="F718" i="18"/>
  <c r="B178" i="22" s="1"/>
  <c r="E718" i="18"/>
  <c r="F717" i="18"/>
  <c r="B177" i="22" s="1"/>
  <c r="E717" i="18"/>
  <c r="F716" i="18"/>
  <c r="B176" i="22" s="1"/>
  <c r="E716" i="18"/>
  <c r="F715" i="18"/>
  <c r="B175" i="22" s="1"/>
  <c r="E715" i="18"/>
  <c r="F714" i="18"/>
  <c r="B174" i="22" s="1"/>
  <c r="E714" i="18"/>
  <c r="F713" i="18"/>
  <c r="B173" i="22" s="1"/>
  <c r="E713" i="18"/>
  <c r="F712" i="18"/>
  <c r="B172" i="22" s="1"/>
  <c r="E712" i="18"/>
  <c r="F711" i="18"/>
  <c r="B171" i="22" s="1"/>
  <c r="E711" i="18"/>
  <c r="F710" i="18"/>
  <c r="B170" i="22" s="1"/>
  <c r="E710" i="18"/>
  <c r="F709" i="18"/>
  <c r="B169" i="22" s="1"/>
  <c r="E709" i="18"/>
  <c r="F708" i="18"/>
  <c r="B168" i="22" s="1"/>
  <c r="E708" i="18"/>
  <c r="F707" i="18"/>
  <c r="B167" i="22" s="1"/>
  <c r="E707" i="18"/>
  <c r="F706" i="18"/>
  <c r="B166" i="22" s="1"/>
  <c r="E706" i="18"/>
  <c r="F705" i="18"/>
  <c r="B165" i="22" s="1"/>
  <c r="E705" i="18"/>
  <c r="F704" i="18"/>
  <c r="B164" i="22" s="1"/>
  <c r="E704" i="18"/>
  <c r="F703" i="18"/>
  <c r="B163" i="22" s="1"/>
  <c r="E703" i="18"/>
  <c r="F702" i="18"/>
  <c r="B162" i="22" s="1"/>
  <c r="E702" i="18"/>
  <c r="F701" i="18"/>
  <c r="B161" i="22" s="1"/>
  <c r="E701" i="18"/>
  <c r="F700" i="18"/>
  <c r="B160" i="22" s="1"/>
  <c r="E700" i="18"/>
  <c r="F699" i="18"/>
  <c r="B159" i="22" s="1"/>
  <c r="E699" i="18"/>
  <c r="F698" i="18"/>
  <c r="B158" i="22" s="1"/>
  <c r="E698" i="18"/>
  <c r="F697" i="18"/>
  <c r="B157" i="22" s="1"/>
  <c r="E697" i="18"/>
  <c r="F696" i="18"/>
  <c r="B156" i="22" s="1"/>
  <c r="E696" i="18"/>
  <c r="F695" i="18"/>
  <c r="B155" i="22" s="1"/>
  <c r="E695" i="18"/>
  <c r="F694" i="18"/>
  <c r="B154" i="22" s="1"/>
  <c r="E694" i="18"/>
  <c r="F693" i="18"/>
  <c r="B153" i="22" s="1"/>
  <c r="E693" i="18"/>
  <c r="F692" i="18"/>
  <c r="B152" i="22" s="1"/>
  <c r="E692" i="18"/>
  <c r="F691" i="18"/>
  <c r="B151" i="22" s="1"/>
  <c r="E691" i="18"/>
  <c r="F690" i="18"/>
  <c r="B150" i="22" s="1"/>
  <c r="E690" i="18"/>
  <c r="F689" i="18"/>
  <c r="B149" i="22" s="1"/>
  <c r="E689" i="18"/>
  <c r="F688" i="18"/>
  <c r="B148" i="22" s="1"/>
  <c r="E688" i="18"/>
  <c r="F687" i="18"/>
  <c r="B147" i="22" s="1"/>
  <c r="E687" i="18"/>
  <c r="F686" i="18"/>
  <c r="B146" i="22" s="1"/>
  <c r="E686" i="18"/>
  <c r="F685" i="18"/>
  <c r="B145" i="22" s="1"/>
  <c r="E685" i="18"/>
  <c r="F684" i="18"/>
  <c r="B144" i="22" s="1"/>
  <c r="E684" i="18"/>
  <c r="F683" i="18"/>
  <c r="B143" i="22" s="1"/>
  <c r="E683" i="18"/>
  <c r="F682" i="18"/>
  <c r="B142" i="22" s="1"/>
  <c r="E682" i="18"/>
  <c r="F681" i="18"/>
  <c r="B141" i="22" s="1"/>
  <c r="E681" i="18"/>
  <c r="F680" i="18"/>
  <c r="B140" i="22" s="1"/>
  <c r="E680" i="18"/>
  <c r="F679" i="18"/>
  <c r="B139" i="22" s="1"/>
  <c r="E679" i="18"/>
  <c r="F678" i="18"/>
  <c r="B138" i="22" s="1"/>
  <c r="E678" i="18"/>
  <c r="F677" i="18"/>
  <c r="B137" i="22" s="1"/>
  <c r="E677" i="18"/>
  <c r="F676" i="18"/>
  <c r="B136" i="22" s="1"/>
  <c r="E676" i="18"/>
  <c r="F675" i="18"/>
  <c r="B135" i="22" s="1"/>
  <c r="E675" i="18"/>
  <c r="F674" i="18"/>
  <c r="B134" i="22" s="1"/>
  <c r="E674" i="18"/>
  <c r="F673" i="18"/>
  <c r="B133" i="22" s="1"/>
  <c r="E673" i="18"/>
  <c r="F672" i="18"/>
  <c r="B132" i="22" s="1"/>
  <c r="E672" i="18"/>
  <c r="F671" i="18"/>
  <c r="B131" i="22" s="1"/>
  <c r="E671" i="18"/>
  <c r="F670" i="18"/>
  <c r="B130" i="22" s="1"/>
  <c r="E670" i="18"/>
  <c r="F669" i="18"/>
  <c r="B129" i="22" s="1"/>
  <c r="E669" i="18"/>
  <c r="F668" i="18"/>
  <c r="B128" i="22" s="1"/>
  <c r="E668" i="18"/>
  <c r="F667" i="18"/>
  <c r="B127" i="22" s="1"/>
  <c r="E667" i="18"/>
  <c r="F666" i="18"/>
  <c r="B126" i="22" s="1"/>
  <c r="E666" i="18"/>
  <c r="F665" i="18"/>
  <c r="B125" i="22" s="1"/>
  <c r="E665" i="18"/>
  <c r="F664" i="18"/>
  <c r="B124" i="22" s="1"/>
  <c r="E664" i="18"/>
  <c r="F663" i="18"/>
  <c r="B123" i="22" s="1"/>
  <c r="E663" i="18"/>
  <c r="F662" i="18"/>
  <c r="B122" i="22" s="1"/>
  <c r="E662" i="18"/>
  <c r="F661" i="18"/>
  <c r="B121" i="22" s="1"/>
  <c r="E661" i="18"/>
  <c r="F660" i="18"/>
  <c r="B120" i="22" s="1"/>
  <c r="E660" i="18"/>
  <c r="F659" i="18"/>
  <c r="B119" i="22" s="1"/>
  <c r="E659" i="18"/>
  <c r="F658" i="18"/>
  <c r="B118" i="22" s="1"/>
  <c r="E658" i="18"/>
  <c r="F657" i="18"/>
  <c r="B117" i="22" s="1"/>
  <c r="E657" i="18"/>
  <c r="F656" i="18"/>
  <c r="B116" i="22" s="1"/>
  <c r="E656" i="18"/>
  <c r="F655" i="18"/>
  <c r="B115" i="22" s="1"/>
  <c r="E655" i="18"/>
  <c r="F654" i="18"/>
  <c r="B114" i="22" s="1"/>
  <c r="E654" i="18"/>
  <c r="F653" i="18"/>
  <c r="B113" i="22" s="1"/>
  <c r="E653" i="18"/>
  <c r="F652" i="18"/>
  <c r="B112" i="22" s="1"/>
  <c r="E652" i="18"/>
  <c r="F651" i="18"/>
  <c r="B111" i="22" s="1"/>
  <c r="E651" i="18"/>
  <c r="F650" i="18"/>
  <c r="B110" i="22" s="1"/>
  <c r="E650" i="18"/>
  <c r="F649" i="18"/>
  <c r="B109" i="22" s="1"/>
  <c r="E649" i="18"/>
  <c r="F648" i="18"/>
  <c r="B108" i="22" s="1"/>
  <c r="E648" i="18"/>
  <c r="F647" i="18"/>
  <c r="B107" i="22" s="1"/>
  <c r="E647" i="18"/>
  <c r="F646" i="18"/>
  <c r="B106" i="22" s="1"/>
  <c r="E646" i="18"/>
  <c r="F645" i="18"/>
  <c r="B105" i="22" s="1"/>
  <c r="E645" i="18"/>
  <c r="F644" i="18"/>
  <c r="B104" i="22" s="1"/>
  <c r="E644" i="18"/>
  <c r="F643" i="18"/>
  <c r="B103" i="22" s="1"/>
  <c r="E643" i="18"/>
  <c r="F642" i="18"/>
  <c r="B102" i="22" s="1"/>
  <c r="E642" i="18"/>
  <c r="F641" i="18"/>
  <c r="B101" i="22" s="1"/>
  <c r="E641" i="18"/>
  <c r="F640" i="18"/>
  <c r="B100" i="22" s="1"/>
  <c r="E640" i="18"/>
  <c r="F639" i="18"/>
  <c r="B99" i="22" s="1"/>
  <c r="E639" i="18"/>
  <c r="F638" i="18"/>
  <c r="B98" i="22" s="1"/>
  <c r="E638" i="18"/>
  <c r="F637" i="18"/>
  <c r="B97" i="22" s="1"/>
  <c r="E637" i="18"/>
  <c r="F636" i="18"/>
  <c r="B96" i="22" s="1"/>
  <c r="E636" i="18"/>
  <c r="F635" i="18"/>
  <c r="B95" i="22" s="1"/>
  <c r="E635" i="18"/>
  <c r="F634" i="18"/>
  <c r="B94" i="22" s="1"/>
  <c r="E634" i="18"/>
  <c r="F633" i="18"/>
  <c r="B93" i="22" s="1"/>
  <c r="E633" i="18"/>
  <c r="F632" i="18"/>
  <c r="B92" i="22" s="1"/>
  <c r="E632" i="18"/>
  <c r="F631" i="18"/>
  <c r="B91" i="22" s="1"/>
  <c r="E631" i="18"/>
  <c r="F630" i="18"/>
  <c r="B90" i="22" s="1"/>
  <c r="E630" i="18"/>
  <c r="F629" i="18"/>
  <c r="B89" i="22" s="1"/>
  <c r="E629" i="18"/>
  <c r="F628" i="18"/>
  <c r="B88" i="22" s="1"/>
  <c r="E628" i="18"/>
  <c r="F627" i="18"/>
  <c r="B87" i="22" s="1"/>
  <c r="E627" i="18"/>
  <c r="F626" i="18"/>
  <c r="B86" i="22" s="1"/>
  <c r="E626" i="18"/>
  <c r="F625" i="18"/>
  <c r="B85" i="22" s="1"/>
  <c r="E625" i="18"/>
  <c r="F624" i="18"/>
  <c r="B84" i="22" s="1"/>
  <c r="E624" i="18"/>
  <c r="F623" i="18"/>
  <c r="B83" i="22" s="1"/>
  <c r="E623" i="18"/>
  <c r="F622" i="18"/>
  <c r="B82" i="22" s="1"/>
  <c r="E622" i="18"/>
  <c r="F621" i="18"/>
  <c r="B81" i="22" s="1"/>
  <c r="E621" i="18"/>
  <c r="F620" i="18"/>
  <c r="B80" i="22" s="1"/>
  <c r="E620" i="18"/>
  <c r="F619" i="18"/>
  <c r="B79" i="22" s="1"/>
  <c r="E619" i="18"/>
  <c r="F618" i="18"/>
  <c r="B78" i="22" s="1"/>
  <c r="E618" i="18"/>
  <c r="F617" i="18"/>
  <c r="B77" i="22" s="1"/>
  <c r="E617" i="18"/>
  <c r="F616" i="18"/>
  <c r="B76" i="22" s="1"/>
  <c r="E616" i="18"/>
  <c r="F615" i="18"/>
  <c r="B75" i="22" s="1"/>
  <c r="E615" i="18"/>
  <c r="F614" i="18"/>
  <c r="B74" i="22" s="1"/>
  <c r="E614" i="18"/>
  <c r="F613" i="18"/>
  <c r="B73" i="22" s="1"/>
  <c r="E613" i="18"/>
  <c r="F612" i="18"/>
  <c r="B72" i="22" s="1"/>
  <c r="E612" i="18"/>
  <c r="F611" i="18"/>
  <c r="B71" i="22" s="1"/>
  <c r="E611" i="18"/>
  <c r="F610" i="18"/>
  <c r="B70" i="22" s="1"/>
  <c r="E610" i="18"/>
  <c r="F609" i="18"/>
  <c r="B69" i="22" s="1"/>
  <c r="E609" i="18"/>
  <c r="F608" i="18"/>
  <c r="B68" i="22" s="1"/>
  <c r="E608" i="18"/>
  <c r="F607" i="18"/>
  <c r="B67" i="22" s="1"/>
  <c r="E607" i="18"/>
  <c r="F606" i="18"/>
  <c r="B66" i="22" s="1"/>
  <c r="E606" i="18"/>
  <c r="F605" i="18"/>
  <c r="B65" i="22" s="1"/>
  <c r="E605" i="18"/>
  <c r="F604" i="18"/>
  <c r="B64" i="22" s="1"/>
  <c r="E604" i="18"/>
  <c r="F603" i="18"/>
  <c r="B63" i="22" s="1"/>
  <c r="E603" i="18"/>
  <c r="F602" i="18"/>
  <c r="B62" i="22" s="1"/>
  <c r="E602" i="18"/>
  <c r="F601" i="18"/>
  <c r="B61" i="22" s="1"/>
  <c r="E601" i="18"/>
  <c r="F600" i="18"/>
  <c r="B60" i="22" s="1"/>
  <c r="E600" i="18"/>
  <c r="F599" i="18"/>
  <c r="B59" i="22" s="1"/>
  <c r="E599" i="18"/>
  <c r="F598" i="18"/>
  <c r="B58" i="22" s="1"/>
  <c r="E598" i="18"/>
  <c r="F597" i="18"/>
  <c r="B57" i="22" s="1"/>
  <c r="E597" i="18"/>
  <c r="F596" i="18"/>
  <c r="B56" i="22" s="1"/>
  <c r="E596" i="18"/>
  <c r="F595" i="18"/>
  <c r="B55" i="22" s="1"/>
  <c r="E595" i="18"/>
  <c r="F594" i="18"/>
  <c r="B54" i="22" s="1"/>
  <c r="E594" i="18"/>
  <c r="F593" i="18"/>
  <c r="B53" i="22" s="1"/>
  <c r="E593" i="18"/>
  <c r="F592" i="18"/>
  <c r="B52" i="22" s="1"/>
  <c r="E592" i="18"/>
  <c r="F591" i="18"/>
  <c r="B51" i="22" s="1"/>
  <c r="E591" i="18"/>
  <c r="F590" i="18"/>
  <c r="B50" i="22" s="1"/>
  <c r="E590" i="18"/>
  <c r="F589" i="18"/>
  <c r="B49" i="22" s="1"/>
  <c r="E589" i="18"/>
  <c r="F588" i="18"/>
  <c r="B48" i="22" s="1"/>
  <c r="E588" i="18"/>
  <c r="F587" i="18"/>
  <c r="B47" i="22" s="1"/>
  <c r="E587" i="18"/>
  <c r="F586" i="18"/>
  <c r="B46" i="22" s="1"/>
  <c r="E586" i="18"/>
  <c r="F585" i="18"/>
  <c r="B45" i="22" s="1"/>
  <c r="E585" i="18"/>
  <c r="F584" i="18"/>
  <c r="B44" i="22" s="1"/>
  <c r="E584" i="18"/>
  <c r="F583" i="18"/>
  <c r="B43" i="22" s="1"/>
  <c r="E583" i="18"/>
  <c r="F582" i="18"/>
  <c r="B42" i="22" s="1"/>
  <c r="E582" i="18"/>
  <c r="F581" i="18"/>
  <c r="B41" i="22" s="1"/>
  <c r="E581" i="18"/>
  <c r="F580" i="18"/>
  <c r="B40" i="22" s="1"/>
  <c r="E580" i="18"/>
  <c r="F579" i="18"/>
  <c r="B39" i="22" s="1"/>
  <c r="E579" i="18"/>
  <c r="F578" i="18"/>
  <c r="B38" i="22" s="1"/>
  <c r="E578" i="18"/>
  <c r="F577" i="18"/>
  <c r="B37" i="22" s="1"/>
  <c r="E577" i="18"/>
  <c r="F576" i="18"/>
  <c r="B36" i="22" s="1"/>
  <c r="E576" i="18"/>
  <c r="F575" i="18"/>
  <c r="B35" i="22" s="1"/>
  <c r="E575" i="18"/>
  <c r="F574" i="18"/>
  <c r="B34" i="22" s="1"/>
  <c r="E574" i="18"/>
  <c r="F573" i="18"/>
  <c r="B33" i="22" s="1"/>
  <c r="E573" i="18"/>
  <c r="F572" i="18"/>
  <c r="B32" i="22" s="1"/>
  <c r="E572" i="18"/>
  <c r="F571" i="18"/>
  <c r="B31" i="22" s="1"/>
  <c r="E571" i="18"/>
  <c r="F570" i="18"/>
  <c r="B30" i="22" s="1"/>
  <c r="E570" i="18"/>
  <c r="F569" i="18"/>
  <c r="B29" i="22" s="1"/>
  <c r="E569" i="18"/>
  <c r="F568" i="18"/>
  <c r="B28" i="22" s="1"/>
  <c r="E568" i="18"/>
  <c r="F567" i="18"/>
  <c r="B27" i="22" s="1"/>
  <c r="E567" i="18"/>
  <c r="F566" i="18"/>
  <c r="B26" i="22" s="1"/>
  <c r="E566" i="18"/>
  <c r="F565" i="18"/>
  <c r="B25" i="22" s="1"/>
  <c r="E565" i="18"/>
  <c r="F564" i="18"/>
  <c r="B24" i="22" s="1"/>
  <c r="E564" i="18"/>
  <c r="F563" i="18"/>
  <c r="B23" i="22" s="1"/>
  <c r="E563" i="18"/>
  <c r="F562" i="18"/>
  <c r="B22" i="22" s="1"/>
  <c r="E562" i="18"/>
  <c r="F561" i="18"/>
  <c r="B21" i="22" s="1"/>
  <c r="E561" i="18"/>
  <c r="F560" i="18"/>
  <c r="B20" i="22" s="1"/>
  <c r="E560" i="18"/>
  <c r="F559" i="18"/>
  <c r="B19" i="22" s="1"/>
  <c r="E559" i="18"/>
  <c r="F558" i="18"/>
  <c r="B18" i="22" s="1"/>
  <c r="E558" i="18"/>
  <c r="F557" i="18"/>
  <c r="B17" i="22" s="1"/>
  <c r="E557" i="18"/>
  <c r="F556" i="18"/>
  <c r="B16" i="22" s="1"/>
  <c r="E556" i="18"/>
  <c r="F555" i="18"/>
  <c r="B15" i="22" s="1"/>
  <c r="E555" i="18"/>
  <c r="F554" i="18"/>
  <c r="B14" i="22" s="1"/>
  <c r="E554" i="18"/>
  <c r="F553" i="18"/>
  <c r="B13" i="22" s="1"/>
  <c r="E553" i="18"/>
  <c r="F552" i="18"/>
  <c r="B12" i="22" s="1"/>
  <c r="E552" i="18"/>
  <c r="F551" i="18"/>
  <c r="B11" i="22" s="1"/>
  <c r="E551" i="18"/>
  <c r="F550" i="18"/>
  <c r="B10" i="22" s="1"/>
  <c r="E550" i="18"/>
  <c r="F549" i="18"/>
  <c r="B9" i="22" s="1"/>
  <c r="E549" i="18"/>
  <c r="F548" i="18"/>
  <c r="B8" i="22" s="1"/>
  <c r="E548" i="18"/>
  <c r="F547" i="18"/>
  <c r="B7" i="22" s="1"/>
  <c r="E547" i="18"/>
  <c r="F546" i="18"/>
  <c r="B6" i="22" s="1"/>
  <c r="E546" i="18"/>
  <c r="F545" i="18"/>
  <c r="B5" i="22" s="1"/>
  <c r="E545" i="18"/>
  <c r="F544" i="18"/>
  <c r="B4" i="22" s="1"/>
  <c r="E544" i="18"/>
  <c r="F543" i="18"/>
  <c r="B3" i="22" s="1"/>
  <c r="E543" i="18"/>
  <c r="F542" i="18"/>
  <c r="B2" i="22" s="1"/>
  <c r="E542" i="18"/>
  <c r="F541" i="18"/>
  <c r="E541" i="18"/>
  <c r="F540" i="18"/>
  <c r="E540" i="18"/>
  <c r="F539" i="18"/>
  <c r="E539" i="18"/>
  <c r="F538" i="18"/>
  <c r="E538" i="18"/>
  <c r="F537" i="18"/>
  <c r="E537" i="18"/>
  <c r="F536" i="18"/>
  <c r="E536" i="18"/>
  <c r="F535" i="18"/>
  <c r="E535" i="18"/>
  <c r="F534" i="18"/>
  <c r="E534" i="18"/>
  <c r="F533" i="18"/>
  <c r="E533" i="18"/>
  <c r="F532" i="18"/>
  <c r="E532" i="18"/>
  <c r="F531" i="18"/>
  <c r="E531" i="18"/>
  <c r="F530" i="18"/>
  <c r="E530" i="18"/>
  <c r="F529" i="18"/>
  <c r="E529" i="18"/>
  <c r="F528" i="18"/>
  <c r="E528" i="18"/>
  <c r="F527" i="18"/>
  <c r="E527" i="18"/>
  <c r="F526" i="18"/>
  <c r="E526" i="18"/>
  <c r="F525" i="18"/>
  <c r="E525" i="18"/>
  <c r="F524" i="18"/>
  <c r="E524" i="18"/>
  <c r="F523" i="18"/>
  <c r="E523" i="18"/>
  <c r="F522" i="18"/>
  <c r="E522" i="18"/>
  <c r="F521" i="18"/>
  <c r="E521" i="18"/>
  <c r="F520" i="18"/>
  <c r="E520" i="18"/>
  <c r="F519" i="18"/>
  <c r="E519" i="18"/>
  <c r="F518" i="18"/>
  <c r="E518" i="18"/>
  <c r="F517" i="18"/>
  <c r="E517" i="18"/>
  <c r="F516" i="18"/>
  <c r="E516" i="18"/>
  <c r="F515" i="18"/>
  <c r="E515" i="18"/>
  <c r="F514" i="18"/>
  <c r="E514" i="18"/>
  <c r="F513" i="18"/>
  <c r="E513" i="18"/>
  <c r="F512" i="18"/>
  <c r="E512" i="18"/>
  <c r="F511" i="18"/>
  <c r="E511" i="18"/>
  <c r="F510" i="18"/>
  <c r="E510" i="18"/>
  <c r="F509" i="18"/>
  <c r="E509" i="18"/>
  <c r="F508" i="18"/>
  <c r="E508" i="18"/>
  <c r="F507" i="18"/>
  <c r="E507" i="18"/>
  <c r="F506" i="18"/>
  <c r="E506" i="18"/>
  <c r="F505" i="18"/>
  <c r="E505" i="18"/>
  <c r="F504" i="18"/>
  <c r="E504" i="18"/>
  <c r="F503" i="18"/>
  <c r="E503" i="18"/>
  <c r="F502" i="18"/>
  <c r="E502" i="18"/>
  <c r="F501" i="18"/>
  <c r="E501" i="18"/>
  <c r="F500" i="18"/>
  <c r="E500" i="18"/>
  <c r="F499" i="18"/>
  <c r="E499" i="18"/>
  <c r="F498" i="18"/>
  <c r="E498" i="18"/>
  <c r="F497" i="18"/>
  <c r="E497" i="18"/>
  <c r="F496" i="18"/>
  <c r="E496" i="18"/>
  <c r="F495" i="18"/>
  <c r="E495" i="18"/>
  <c r="F494" i="18"/>
  <c r="E494" i="18"/>
  <c r="F493" i="18"/>
  <c r="E493" i="18"/>
  <c r="F492" i="18"/>
  <c r="E492" i="18"/>
  <c r="F491" i="18"/>
  <c r="E491" i="18"/>
  <c r="F490" i="18"/>
  <c r="E490" i="18"/>
  <c r="F489" i="18"/>
  <c r="E489" i="18"/>
  <c r="F488" i="18"/>
  <c r="E488" i="18"/>
  <c r="F487" i="18"/>
  <c r="E487" i="18"/>
  <c r="F486" i="18"/>
  <c r="E486" i="18"/>
  <c r="F485" i="18"/>
  <c r="E485" i="18"/>
  <c r="F484" i="18"/>
  <c r="E484" i="18"/>
  <c r="F483" i="18"/>
  <c r="E483" i="18"/>
  <c r="F482" i="18"/>
  <c r="E482" i="18"/>
  <c r="F481" i="18"/>
  <c r="E481" i="18"/>
  <c r="F480" i="18"/>
  <c r="E480" i="18"/>
  <c r="F479" i="18"/>
  <c r="E479" i="18"/>
  <c r="F478" i="18"/>
  <c r="E478" i="18"/>
  <c r="F477" i="18"/>
  <c r="E477" i="18"/>
  <c r="F476" i="18"/>
  <c r="E476" i="18"/>
  <c r="F475" i="18"/>
  <c r="E475" i="18"/>
  <c r="F474" i="18"/>
  <c r="E474" i="18"/>
  <c r="F473" i="18"/>
  <c r="E473" i="18"/>
  <c r="F472" i="18"/>
  <c r="E472" i="18"/>
  <c r="F471" i="18"/>
  <c r="E471" i="18"/>
  <c r="F470" i="18"/>
  <c r="E470" i="18"/>
  <c r="F469" i="18"/>
  <c r="E469" i="18"/>
  <c r="F468" i="18"/>
  <c r="E468" i="18"/>
  <c r="F467" i="18"/>
  <c r="E467" i="18"/>
  <c r="F466" i="18"/>
  <c r="E466" i="18"/>
  <c r="F465" i="18"/>
  <c r="E465" i="18"/>
  <c r="F464" i="18"/>
  <c r="E464" i="18"/>
  <c r="F463" i="18"/>
  <c r="E463" i="18"/>
  <c r="F462" i="18"/>
  <c r="E462" i="18"/>
  <c r="F461" i="18"/>
  <c r="E461" i="18"/>
  <c r="F460" i="18"/>
  <c r="E460" i="18"/>
  <c r="F459" i="18"/>
  <c r="E459" i="18"/>
  <c r="F458" i="18"/>
  <c r="E458" i="18"/>
  <c r="F457" i="18"/>
  <c r="E457" i="18"/>
  <c r="F456" i="18"/>
  <c r="E456" i="18"/>
  <c r="F455" i="18"/>
  <c r="E455" i="18"/>
  <c r="F454" i="18"/>
  <c r="E454" i="18"/>
  <c r="F453" i="18"/>
  <c r="E453" i="18"/>
  <c r="F452" i="18"/>
  <c r="E452" i="18"/>
  <c r="F451" i="18"/>
  <c r="E451" i="18"/>
  <c r="F450" i="18"/>
  <c r="E450" i="18"/>
  <c r="F449" i="18"/>
  <c r="E449" i="18"/>
  <c r="F448" i="18"/>
  <c r="E448" i="18"/>
  <c r="F447" i="18"/>
  <c r="E447" i="18"/>
  <c r="F446" i="18"/>
  <c r="E446" i="18"/>
  <c r="F445" i="18"/>
  <c r="E445" i="18"/>
  <c r="F444" i="18"/>
  <c r="E444" i="18"/>
  <c r="F443" i="18"/>
  <c r="E443" i="18"/>
  <c r="F442" i="18"/>
  <c r="E442" i="18"/>
  <c r="F441" i="18"/>
  <c r="E441" i="18"/>
  <c r="F440" i="18"/>
  <c r="E440" i="18"/>
  <c r="F439" i="18"/>
  <c r="E439" i="18"/>
  <c r="F438" i="18"/>
  <c r="E438" i="18"/>
  <c r="F437" i="18"/>
  <c r="E437" i="18"/>
  <c r="F436" i="18"/>
  <c r="E436" i="18"/>
  <c r="F435" i="18"/>
  <c r="E435" i="18"/>
  <c r="F434" i="18"/>
  <c r="E434" i="18"/>
  <c r="F433" i="18"/>
  <c r="E433" i="18"/>
  <c r="F432" i="18"/>
  <c r="E432" i="18"/>
  <c r="F431" i="18"/>
  <c r="E431" i="18"/>
  <c r="F430" i="18"/>
  <c r="E430" i="18"/>
  <c r="F429" i="18"/>
  <c r="E429" i="18"/>
  <c r="F428" i="18"/>
  <c r="E428" i="18"/>
  <c r="F427" i="18"/>
  <c r="E427" i="18"/>
  <c r="F426" i="18"/>
  <c r="E426" i="18"/>
  <c r="F425" i="18"/>
  <c r="E425" i="18"/>
  <c r="F424" i="18"/>
  <c r="E424" i="18"/>
  <c r="F423" i="18"/>
  <c r="E423" i="18"/>
  <c r="F422" i="18"/>
  <c r="E422" i="18"/>
  <c r="F421" i="18"/>
  <c r="E421" i="18"/>
  <c r="F420" i="18"/>
  <c r="E420" i="18"/>
  <c r="F419" i="18"/>
  <c r="E419" i="18"/>
  <c r="F418" i="18"/>
  <c r="E418" i="18"/>
  <c r="F417" i="18"/>
  <c r="E417" i="18"/>
  <c r="F416" i="18"/>
  <c r="E416" i="18"/>
  <c r="F415" i="18"/>
  <c r="E415" i="18"/>
  <c r="F414" i="18"/>
  <c r="E414" i="18"/>
  <c r="F413" i="18"/>
  <c r="E413" i="18"/>
  <c r="F412" i="18"/>
  <c r="E412" i="18"/>
  <c r="F411" i="18"/>
  <c r="E411" i="18"/>
  <c r="F410" i="18"/>
  <c r="E410" i="18"/>
  <c r="F409" i="18"/>
  <c r="E409" i="18"/>
  <c r="F408" i="18"/>
  <c r="E408" i="18"/>
  <c r="F407" i="18"/>
  <c r="E407" i="18"/>
  <c r="F406" i="18"/>
  <c r="E406" i="18"/>
  <c r="F405" i="18"/>
  <c r="E405" i="18"/>
  <c r="F404" i="18"/>
  <c r="E404" i="18"/>
  <c r="F403" i="18"/>
  <c r="E403" i="18"/>
  <c r="F402" i="18"/>
  <c r="E402" i="18"/>
  <c r="F401" i="18"/>
  <c r="E401" i="18"/>
  <c r="F400" i="18"/>
  <c r="E400" i="18"/>
  <c r="F399" i="18"/>
  <c r="E399" i="18"/>
  <c r="F398" i="18"/>
  <c r="E398" i="18"/>
  <c r="F397" i="18"/>
  <c r="E397" i="18"/>
  <c r="F396" i="18"/>
  <c r="E396" i="18"/>
  <c r="F395" i="18"/>
  <c r="E395" i="18"/>
  <c r="F394" i="18"/>
  <c r="E394" i="18"/>
  <c r="F393" i="18"/>
  <c r="E393" i="18"/>
  <c r="F392" i="18"/>
  <c r="E392" i="18"/>
  <c r="F391" i="18"/>
  <c r="E391" i="18"/>
  <c r="F390" i="18"/>
  <c r="E390" i="18"/>
  <c r="F389" i="18"/>
  <c r="E389" i="18"/>
  <c r="F388" i="18"/>
  <c r="E388" i="18"/>
  <c r="F387" i="18"/>
  <c r="E387" i="18"/>
  <c r="F386" i="18"/>
  <c r="E386" i="18"/>
  <c r="F385" i="18"/>
  <c r="E385" i="18"/>
  <c r="F384" i="18"/>
  <c r="E384" i="18"/>
  <c r="F383" i="18"/>
  <c r="E383" i="18"/>
  <c r="F382" i="18"/>
  <c r="E382" i="18"/>
  <c r="F381" i="18"/>
  <c r="E381" i="18"/>
  <c r="F380" i="18"/>
  <c r="E380" i="18"/>
  <c r="F379" i="18"/>
  <c r="E379" i="18"/>
  <c r="F378" i="18"/>
  <c r="E378" i="18"/>
  <c r="F377" i="18"/>
  <c r="E377" i="18"/>
  <c r="F376" i="18"/>
  <c r="E376" i="18"/>
  <c r="F375" i="18"/>
  <c r="E375" i="18"/>
  <c r="F374" i="18"/>
  <c r="E374" i="18"/>
  <c r="F373" i="18"/>
  <c r="E373" i="18"/>
  <c r="F372" i="18"/>
  <c r="E372" i="18"/>
  <c r="F371" i="18"/>
  <c r="E371" i="18"/>
  <c r="F370" i="18"/>
  <c r="E370" i="18"/>
  <c r="F369" i="18"/>
  <c r="E369" i="18"/>
  <c r="F368" i="18"/>
  <c r="E368" i="18"/>
  <c r="F367" i="18"/>
  <c r="E367" i="18"/>
  <c r="F366" i="18"/>
  <c r="E366" i="18"/>
  <c r="F365" i="18"/>
  <c r="E365" i="18"/>
  <c r="F364" i="18"/>
  <c r="E364" i="18"/>
  <c r="F363" i="18"/>
  <c r="E363" i="18"/>
  <c r="F362" i="18"/>
  <c r="E362" i="18"/>
  <c r="F361" i="18"/>
  <c r="E361" i="18"/>
  <c r="F360" i="18"/>
  <c r="E360" i="18"/>
  <c r="F359" i="18"/>
  <c r="E359" i="18"/>
  <c r="F358" i="18"/>
  <c r="E358" i="18"/>
  <c r="F357" i="18"/>
  <c r="E357" i="18"/>
  <c r="F356" i="18"/>
  <c r="E356" i="18"/>
  <c r="F355" i="18"/>
  <c r="E355" i="18"/>
  <c r="F354" i="18"/>
  <c r="E354" i="18"/>
  <c r="F353" i="18"/>
  <c r="E353" i="18"/>
  <c r="F352" i="18"/>
  <c r="E352" i="18"/>
  <c r="F351" i="18"/>
  <c r="E351" i="18"/>
  <c r="F350" i="18"/>
  <c r="E350" i="18"/>
  <c r="F349" i="18"/>
  <c r="E349" i="18"/>
  <c r="F348" i="18"/>
  <c r="E348" i="18"/>
  <c r="F347" i="18"/>
  <c r="E347" i="18"/>
  <c r="F346" i="18"/>
  <c r="E346" i="18"/>
  <c r="F345" i="18"/>
  <c r="E345" i="18"/>
  <c r="F344" i="18"/>
  <c r="E344" i="18"/>
  <c r="F343" i="18"/>
  <c r="E343" i="18"/>
  <c r="F342" i="18"/>
  <c r="E342" i="18"/>
  <c r="F341" i="18"/>
  <c r="E341" i="18"/>
  <c r="F340" i="18"/>
  <c r="E340" i="18"/>
  <c r="F339" i="18"/>
  <c r="E339" i="18"/>
  <c r="F338" i="18"/>
  <c r="E338" i="18"/>
  <c r="F337" i="18"/>
  <c r="E337" i="18"/>
  <c r="F336" i="18"/>
  <c r="E336" i="18"/>
  <c r="F335" i="18"/>
  <c r="E335" i="18"/>
  <c r="F334" i="18"/>
  <c r="E334" i="18"/>
  <c r="F333" i="18"/>
  <c r="E333" i="18"/>
  <c r="F332" i="18"/>
  <c r="E332" i="18"/>
  <c r="F331" i="18"/>
  <c r="E331" i="18"/>
  <c r="F330" i="18"/>
  <c r="E330" i="18"/>
  <c r="F329" i="18"/>
  <c r="E329" i="18"/>
  <c r="F328" i="18"/>
  <c r="E328" i="18"/>
  <c r="F327" i="18"/>
  <c r="E327" i="18"/>
  <c r="F326" i="18"/>
  <c r="E326" i="18"/>
  <c r="F325" i="18"/>
  <c r="E325" i="18"/>
  <c r="F324" i="18"/>
  <c r="E324" i="18"/>
  <c r="F323" i="18"/>
  <c r="E323" i="18"/>
  <c r="F322" i="18"/>
  <c r="E322" i="18"/>
  <c r="F321" i="18"/>
  <c r="E321" i="18"/>
  <c r="F320" i="18"/>
  <c r="E320" i="18"/>
  <c r="F319" i="18"/>
  <c r="E319" i="18"/>
  <c r="F318" i="18"/>
  <c r="E318" i="18"/>
  <c r="F317" i="18"/>
  <c r="E317" i="18"/>
  <c r="F316" i="18"/>
  <c r="E316" i="18"/>
  <c r="F315" i="18"/>
  <c r="E315" i="18"/>
  <c r="F314" i="18"/>
  <c r="E314" i="18"/>
  <c r="F313" i="18"/>
  <c r="E313" i="18"/>
  <c r="F312" i="18"/>
  <c r="E312" i="18"/>
  <c r="F311" i="18"/>
  <c r="E311" i="18"/>
  <c r="F310" i="18"/>
  <c r="E310" i="18"/>
  <c r="F309" i="18"/>
  <c r="E309" i="18"/>
  <c r="F308" i="18"/>
  <c r="E308" i="18"/>
  <c r="F307" i="18"/>
  <c r="E307" i="18"/>
  <c r="F306" i="18"/>
  <c r="E306" i="18"/>
  <c r="F305" i="18"/>
  <c r="E305" i="18"/>
  <c r="F304" i="18"/>
  <c r="E304" i="18"/>
  <c r="F303" i="18"/>
  <c r="E303" i="18"/>
  <c r="F302" i="18"/>
  <c r="E302" i="18"/>
  <c r="F301" i="18"/>
  <c r="E301" i="18"/>
  <c r="F300" i="18"/>
  <c r="E300" i="18"/>
  <c r="F299" i="18"/>
  <c r="E299" i="18"/>
  <c r="F298" i="18"/>
  <c r="E298" i="18"/>
  <c r="F297" i="18"/>
  <c r="E297" i="18"/>
  <c r="F296" i="18"/>
  <c r="E296" i="18"/>
  <c r="F295" i="18"/>
  <c r="E295" i="18"/>
  <c r="F294" i="18"/>
  <c r="E294" i="18"/>
  <c r="F293" i="18"/>
  <c r="E293" i="18"/>
  <c r="F292" i="18"/>
  <c r="E292" i="18"/>
  <c r="F291" i="18"/>
  <c r="E291" i="18"/>
  <c r="F290" i="18"/>
  <c r="E290" i="18"/>
  <c r="F289" i="18"/>
  <c r="E289" i="18"/>
  <c r="F288" i="18"/>
  <c r="E288" i="18"/>
  <c r="F287" i="18"/>
  <c r="E287" i="18"/>
  <c r="F286" i="18"/>
  <c r="E286" i="18"/>
  <c r="F285" i="18"/>
  <c r="E285" i="18"/>
  <c r="F284" i="18"/>
  <c r="E284" i="18"/>
  <c r="F283" i="18"/>
  <c r="E283" i="18"/>
  <c r="F282" i="18"/>
  <c r="E282" i="18"/>
  <c r="F281" i="18"/>
  <c r="E281" i="18"/>
  <c r="F280" i="18"/>
  <c r="E280" i="18"/>
  <c r="F279" i="18"/>
  <c r="E279" i="18"/>
  <c r="F278" i="18"/>
  <c r="E278" i="18"/>
  <c r="F277" i="18"/>
  <c r="E277" i="18"/>
  <c r="F276" i="18"/>
  <c r="E276" i="18"/>
  <c r="F275" i="18"/>
  <c r="E275" i="18"/>
  <c r="F274" i="18"/>
  <c r="E274" i="18"/>
  <c r="F273" i="18"/>
  <c r="E273" i="18"/>
  <c r="F272" i="18"/>
  <c r="E272" i="18"/>
  <c r="F271" i="18"/>
  <c r="E271" i="18"/>
  <c r="F270" i="18"/>
  <c r="E270" i="18"/>
  <c r="F269" i="18"/>
  <c r="E269" i="18"/>
  <c r="F268" i="18"/>
  <c r="E268" i="18"/>
  <c r="F267" i="18"/>
  <c r="E267" i="18"/>
  <c r="F266" i="18"/>
  <c r="E266" i="18"/>
  <c r="F265" i="18"/>
  <c r="E265" i="18"/>
  <c r="F264" i="18"/>
  <c r="E264" i="18"/>
  <c r="F263" i="18"/>
  <c r="E263" i="18"/>
  <c r="F262" i="18"/>
  <c r="E262" i="18"/>
  <c r="F261" i="18"/>
  <c r="E261" i="18"/>
  <c r="F260" i="18"/>
  <c r="E260" i="18"/>
  <c r="F259" i="18"/>
  <c r="E259" i="18"/>
  <c r="F258" i="18"/>
  <c r="E258" i="18"/>
  <c r="F257" i="18"/>
  <c r="E257" i="18"/>
  <c r="F256" i="18"/>
  <c r="E256" i="18"/>
  <c r="F255" i="18"/>
  <c r="E255" i="18"/>
  <c r="F254" i="18"/>
  <c r="E254" i="18"/>
  <c r="F253" i="18"/>
  <c r="E253" i="18"/>
  <c r="F252" i="18"/>
  <c r="E252" i="18"/>
  <c r="F251" i="18"/>
  <c r="E251" i="18"/>
  <c r="F250" i="18"/>
  <c r="E250" i="18"/>
  <c r="F249" i="18"/>
  <c r="E249" i="18"/>
  <c r="F248" i="18"/>
  <c r="E248" i="18"/>
  <c r="F247" i="18"/>
  <c r="E247" i="18"/>
  <c r="F246" i="18"/>
  <c r="E246" i="18"/>
  <c r="F245" i="18"/>
  <c r="E245" i="18"/>
  <c r="F244" i="18"/>
  <c r="E244" i="18"/>
  <c r="F243" i="18"/>
  <c r="E243" i="18"/>
  <c r="F242" i="18"/>
  <c r="E242" i="18"/>
  <c r="F241" i="18"/>
  <c r="E241" i="18"/>
  <c r="F240" i="18"/>
  <c r="E240" i="18"/>
  <c r="F239" i="18"/>
  <c r="E239" i="18"/>
  <c r="F238" i="18"/>
  <c r="E238" i="18"/>
  <c r="F237" i="18"/>
  <c r="E237" i="18"/>
  <c r="F236" i="18"/>
  <c r="E236" i="18"/>
  <c r="F235" i="18"/>
  <c r="E235" i="18"/>
  <c r="F234" i="18"/>
  <c r="E234" i="18"/>
  <c r="F233" i="18"/>
  <c r="E233" i="18"/>
  <c r="F232" i="18"/>
  <c r="E232" i="18"/>
  <c r="F231" i="18"/>
  <c r="E231" i="18"/>
  <c r="F230" i="18"/>
  <c r="E230" i="18"/>
  <c r="F229" i="18"/>
  <c r="E229" i="18"/>
  <c r="F228" i="18"/>
  <c r="E228" i="18"/>
  <c r="F227" i="18"/>
  <c r="E227" i="18"/>
  <c r="F226" i="18"/>
  <c r="E226" i="18"/>
  <c r="F225" i="18"/>
  <c r="E225" i="18"/>
  <c r="F224" i="18"/>
  <c r="E224" i="18"/>
  <c r="F223" i="18"/>
  <c r="E223" i="18"/>
  <c r="F222" i="18"/>
  <c r="E222" i="18"/>
  <c r="F221" i="18"/>
  <c r="E221" i="18"/>
  <c r="F220" i="18"/>
  <c r="E220" i="18"/>
  <c r="F219" i="18"/>
  <c r="E219" i="18"/>
  <c r="F218" i="18"/>
  <c r="E218" i="18"/>
  <c r="F217" i="18"/>
  <c r="E217" i="18"/>
  <c r="F216" i="18"/>
  <c r="E216" i="18"/>
  <c r="F215" i="18"/>
  <c r="E215" i="18"/>
  <c r="F214" i="18"/>
  <c r="E214" i="18"/>
  <c r="F213" i="18"/>
  <c r="E213" i="18"/>
  <c r="F212" i="18"/>
  <c r="E212" i="18"/>
  <c r="F211" i="18"/>
  <c r="E211" i="18"/>
  <c r="F210" i="18"/>
  <c r="E210" i="18"/>
  <c r="F209" i="18"/>
  <c r="E209" i="18"/>
  <c r="F208" i="18"/>
  <c r="E208" i="18"/>
  <c r="F207" i="18"/>
  <c r="E207" i="18"/>
  <c r="F206" i="18"/>
  <c r="E206" i="18"/>
  <c r="F205" i="18"/>
  <c r="E205" i="18"/>
  <c r="F204" i="18"/>
  <c r="E204" i="18"/>
  <c r="F203" i="18"/>
  <c r="E203" i="18"/>
  <c r="F202" i="18"/>
  <c r="E202" i="18"/>
  <c r="F201" i="18"/>
  <c r="E201" i="18"/>
  <c r="F200" i="18"/>
  <c r="E200" i="18"/>
  <c r="F199" i="18"/>
  <c r="E199" i="18"/>
  <c r="F198" i="18"/>
  <c r="E198" i="18"/>
  <c r="F197" i="18"/>
  <c r="E197" i="18"/>
  <c r="F196" i="18"/>
  <c r="E196" i="18"/>
  <c r="F195" i="18"/>
  <c r="E195" i="18"/>
  <c r="F194" i="18"/>
  <c r="E194" i="18"/>
  <c r="F193" i="18"/>
  <c r="E193" i="18"/>
  <c r="F192" i="18"/>
  <c r="E192" i="18"/>
  <c r="F191" i="18"/>
  <c r="E191" i="18"/>
  <c r="F190" i="18"/>
  <c r="E190" i="18"/>
  <c r="F189" i="18"/>
  <c r="E189" i="18"/>
  <c r="F188" i="18"/>
  <c r="E188" i="18"/>
  <c r="F187" i="18"/>
  <c r="E187" i="18"/>
  <c r="F186" i="18"/>
  <c r="E186" i="18"/>
  <c r="F185" i="18"/>
  <c r="E185" i="18"/>
  <c r="F184" i="18"/>
  <c r="E184" i="18"/>
  <c r="F183" i="18"/>
  <c r="E183" i="18"/>
  <c r="F182" i="18"/>
  <c r="E182" i="18"/>
  <c r="F181" i="18"/>
  <c r="E181" i="18"/>
  <c r="F180" i="18"/>
  <c r="E180" i="18"/>
  <c r="F179" i="18"/>
  <c r="E179" i="18"/>
  <c r="F178" i="18"/>
  <c r="E178" i="18"/>
  <c r="F177" i="18"/>
  <c r="E177" i="18"/>
  <c r="F176" i="18"/>
  <c r="E176" i="18"/>
  <c r="F175" i="18"/>
  <c r="E175" i="18"/>
  <c r="F174" i="18"/>
  <c r="E174" i="18"/>
  <c r="F173" i="18"/>
  <c r="E173" i="18"/>
  <c r="F172" i="18"/>
  <c r="E172" i="18"/>
  <c r="F171" i="18"/>
  <c r="E171" i="18"/>
  <c r="F170" i="18"/>
  <c r="E170" i="18"/>
  <c r="F169" i="18"/>
  <c r="E169" i="18"/>
  <c r="F168" i="18"/>
  <c r="E168" i="18"/>
  <c r="F167" i="18"/>
  <c r="E167" i="18"/>
  <c r="F166" i="18"/>
  <c r="E166" i="18"/>
  <c r="F165" i="18"/>
  <c r="E165" i="18"/>
  <c r="F164" i="18"/>
  <c r="E164" i="18"/>
  <c r="F163" i="18"/>
  <c r="E163" i="18"/>
  <c r="F162" i="18"/>
  <c r="E162" i="18"/>
  <c r="F161" i="18"/>
  <c r="E161" i="18"/>
  <c r="F160" i="18"/>
  <c r="E160" i="18"/>
  <c r="F159" i="18"/>
  <c r="E159" i="18"/>
  <c r="F158" i="18"/>
  <c r="E158" i="18"/>
  <c r="F157" i="18"/>
  <c r="E157" i="18"/>
  <c r="F156" i="18"/>
  <c r="E156" i="18"/>
  <c r="F155" i="18"/>
  <c r="E155" i="18"/>
  <c r="F154" i="18"/>
  <c r="E154" i="18"/>
  <c r="F153" i="18"/>
  <c r="E153" i="18"/>
  <c r="F152" i="18"/>
  <c r="E152" i="18"/>
  <c r="F151" i="18"/>
  <c r="E151" i="18"/>
  <c r="F150" i="18"/>
  <c r="E150" i="18"/>
  <c r="F149" i="18"/>
  <c r="E149" i="18"/>
  <c r="F148" i="18"/>
  <c r="E148" i="18"/>
  <c r="F147" i="18"/>
  <c r="E147" i="18"/>
  <c r="F146" i="18"/>
  <c r="E146" i="18"/>
  <c r="F145" i="18"/>
  <c r="E145" i="18"/>
  <c r="F144" i="18"/>
  <c r="E144" i="18"/>
  <c r="F143" i="18"/>
  <c r="E143" i="18"/>
  <c r="F142" i="18"/>
  <c r="E142" i="18"/>
  <c r="F141" i="18"/>
  <c r="E141" i="18"/>
  <c r="F140" i="18"/>
  <c r="E140" i="18"/>
  <c r="F139" i="18"/>
  <c r="E139" i="18"/>
  <c r="F138" i="18"/>
  <c r="E138" i="18"/>
  <c r="F137" i="18"/>
  <c r="E137" i="18"/>
  <c r="F136" i="18"/>
  <c r="E136" i="18"/>
  <c r="F135" i="18"/>
  <c r="E135" i="18"/>
  <c r="F134" i="18"/>
  <c r="E134" i="18"/>
  <c r="F133" i="18"/>
  <c r="E133" i="18"/>
  <c r="F132" i="18"/>
  <c r="E132" i="18"/>
  <c r="F131" i="18"/>
  <c r="E131" i="18"/>
  <c r="F130" i="18"/>
  <c r="E130" i="18"/>
  <c r="F129" i="18"/>
  <c r="E129" i="18"/>
  <c r="F128" i="18"/>
  <c r="E128" i="18"/>
  <c r="F127" i="18"/>
  <c r="E127" i="18"/>
  <c r="F126" i="18"/>
  <c r="E126" i="18"/>
  <c r="F125" i="18"/>
  <c r="E125" i="18"/>
  <c r="F124" i="18"/>
  <c r="E124" i="18"/>
  <c r="F123" i="18"/>
  <c r="E123" i="18"/>
  <c r="F122" i="18"/>
  <c r="E122" i="18"/>
  <c r="F121" i="18"/>
  <c r="E121" i="18"/>
  <c r="F120" i="18"/>
  <c r="E120" i="18"/>
  <c r="F119" i="18"/>
  <c r="E119" i="18"/>
  <c r="F118" i="18"/>
  <c r="E118" i="18"/>
  <c r="F117" i="18"/>
  <c r="E117" i="18"/>
  <c r="F116" i="18"/>
  <c r="E116" i="18"/>
  <c r="F115" i="18"/>
  <c r="E115" i="18"/>
  <c r="F114" i="18"/>
  <c r="E114" i="18"/>
  <c r="F113" i="18"/>
  <c r="E113" i="18"/>
  <c r="F112" i="18"/>
  <c r="E112" i="18"/>
  <c r="F111" i="18"/>
  <c r="E111" i="18"/>
  <c r="F110" i="18"/>
  <c r="E110" i="18"/>
  <c r="F109" i="18"/>
  <c r="E109" i="18"/>
  <c r="F108" i="18"/>
  <c r="E108" i="18"/>
  <c r="F107" i="18"/>
  <c r="E107" i="18"/>
  <c r="F106" i="18"/>
  <c r="E106" i="18"/>
  <c r="F105" i="18"/>
  <c r="E105" i="18"/>
  <c r="F104" i="18"/>
  <c r="E104" i="18"/>
  <c r="F103" i="18"/>
  <c r="E103" i="18"/>
  <c r="F102" i="18"/>
  <c r="E102" i="18"/>
  <c r="F101" i="18"/>
  <c r="E101" i="18"/>
  <c r="F100" i="18"/>
  <c r="E100" i="18"/>
  <c r="F99" i="18"/>
  <c r="E99" i="18"/>
  <c r="F98" i="18"/>
  <c r="E98" i="18"/>
  <c r="F97" i="18"/>
  <c r="E97" i="18"/>
  <c r="F96" i="18"/>
  <c r="E96" i="18"/>
  <c r="F95" i="18"/>
  <c r="E95" i="18"/>
  <c r="F94" i="18"/>
  <c r="E94" i="18"/>
  <c r="F93" i="18"/>
  <c r="E93" i="18"/>
  <c r="F92" i="18"/>
  <c r="E92" i="18"/>
  <c r="F91" i="18"/>
  <c r="E91" i="18"/>
  <c r="F90" i="18"/>
  <c r="E90" i="18"/>
  <c r="F89" i="18"/>
  <c r="E89" i="18"/>
  <c r="F88" i="18"/>
  <c r="E88" i="18"/>
  <c r="F87" i="18"/>
  <c r="E87" i="18"/>
  <c r="F86" i="18"/>
  <c r="E86" i="18"/>
  <c r="F85" i="18"/>
  <c r="E85" i="18"/>
  <c r="F84" i="18"/>
  <c r="E84" i="18"/>
  <c r="F83" i="18"/>
  <c r="E83" i="18"/>
  <c r="F82" i="18"/>
  <c r="E82" i="18"/>
  <c r="F81" i="18"/>
  <c r="E81" i="18"/>
  <c r="F80" i="18"/>
  <c r="E80" i="18"/>
  <c r="F79" i="18"/>
  <c r="E79" i="18"/>
  <c r="F78" i="18"/>
  <c r="E78" i="18"/>
  <c r="F77" i="18"/>
  <c r="E77" i="18"/>
  <c r="F76" i="18"/>
  <c r="E76" i="18"/>
  <c r="F75" i="18"/>
  <c r="E75" i="18"/>
  <c r="F74" i="18"/>
  <c r="E74" i="18"/>
  <c r="F73" i="18"/>
  <c r="E73" i="18"/>
  <c r="F72" i="18"/>
  <c r="E72" i="18"/>
  <c r="F71" i="18"/>
  <c r="E71" i="18"/>
  <c r="F70" i="18"/>
  <c r="E70" i="18"/>
  <c r="F69" i="18"/>
  <c r="E69" i="18"/>
  <c r="F68" i="18"/>
  <c r="E68" i="18"/>
  <c r="F67" i="18"/>
  <c r="E67" i="18"/>
  <c r="F66" i="18"/>
  <c r="E66" i="18"/>
  <c r="F65" i="18"/>
  <c r="E65" i="18"/>
  <c r="F64" i="18"/>
  <c r="E64" i="18"/>
  <c r="F63" i="18"/>
  <c r="E63" i="18"/>
  <c r="F62" i="18"/>
  <c r="E62" i="18"/>
  <c r="F61" i="18"/>
  <c r="E61" i="18"/>
  <c r="F60" i="18"/>
  <c r="E60" i="18"/>
  <c r="F59" i="18"/>
  <c r="E59" i="18"/>
  <c r="F58" i="18"/>
  <c r="E58" i="18"/>
  <c r="F57" i="18"/>
  <c r="E57" i="18"/>
  <c r="F56" i="18"/>
  <c r="E56" i="18"/>
  <c r="F55" i="18"/>
  <c r="E55" i="18"/>
  <c r="F54" i="18"/>
  <c r="E54" i="18"/>
  <c r="F53" i="18"/>
  <c r="E53" i="18"/>
  <c r="F52" i="18"/>
  <c r="E52" i="18"/>
  <c r="F51" i="18"/>
  <c r="E51" i="18"/>
  <c r="F50" i="18"/>
  <c r="E50" i="18"/>
  <c r="F49" i="18"/>
  <c r="E49" i="18"/>
  <c r="F48" i="18"/>
  <c r="E48" i="18"/>
  <c r="F47" i="18"/>
  <c r="E47" i="18"/>
  <c r="F46" i="18"/>
  <c r="E46" i="18"/>
  <c r="F45" i="18"/>
  <c r="E45" i="18"/>
  <c r="F44" i="18"/>
  <c r="E44" i="18"/>
  <c r="F43" i="18"/>
  <c r="E43" i="18"/>
  <c r="F42" i="18"/>
  <c r="E42" i="18"/>
  <c r="F41" i="18"/>
  <c r="E41" i="18"/>
  <c r="F40" i="18"/>
  <c r="E40" i="18"/>
  <c r="F39" i="18"/>
  <c r="E39" i="18"/>
  <c r="F38" i="18"/>
  <c r="E38" i="18"/>
  <c r="F37" i="18"/>
  <c r="E37" i="18"/>
  <c r="F36" i="18"/>
  <c r="E36" i="18"/>
  <c r="F35" i="18"/>
  <c r="E35" i="18"/>
  <c r="F34" i="18"/>
  <c r="E34" i="18"/>
  <c r="F33" i="18"/>
  <c r="E33" i="18"/>
  <c r="F32" i="18"/>
  <c r="E32" i="18"/>
  <c r="F31" i="18"/>
  <c r="E31" i="18"/>
  <c r="F30" i="18"/>
  <c r="E30" i="18"/>
  <c r="F29" i="18"/>
  <c r="E29" i="18"/>
  <c r="F28" i="18"/>
  <c r="E28" i="18"/>
  <c r="F27" i="18"/>
  <c r="E27" i="18"/>
  <c r="F26" i="18"/>
  <c r="E26" i="18"/>
  <c r="F25" i="18"/>
  <c r="E25" i="18"/>
  <c r="F24" i="18"/>
  <c r="E24" i="18"/>
  <c r="F23" i="18"/>
  <c r="E23" i="18"/>
  <c r="F22" i="18"/>
  <c r="E22" i="18"/>
  <c r="F21" i="18"/>
  <c r="E21" i="18"/>
  <c r="F20" i="18"/>
  <c r="E20" i="18"/>
  <c r="F19" i="18"/>
  <c r="E19" i="18"/>
  <c r="F18" i="18"/>
  <c r="E18" i="18"/>
  <c r="F17" i="18"/>
  <c r="E17" i="18"/>
  <c r="F16" i="18"/>
  <c r="E16" i="18"/>
  <c r="F15" i="18"/>
  <c r="E15" i="18"/>
  <c r="F14" i="18"/>
  <c r="E14" i="18"/>
  <c r="F13" i="18"/>
  <c r="E13" i="18"/>
  <c r="F12" i="18"/>
  <c r="E12" i="18"/>
  <c r="F11" i="18"/>
  <c r="E11" i="18"/>
  <c r="F10" i="18"/>
  <c r="E10" i="18"/>
  <c r="F9" i="18"/>
  <c r="E9" i="18"/>
  <c r="F8" i="18"/>
  <c r="E8" i="18"/>
  <c r="F7" i="18"/>
  <c r="E7" i="18"/>
  <c r="F6" i="18"/>
  <c r="E6" i="18"/>
  <c r="F5" i="18"/>
  <c r="E5" i="18"/>
  <c r="F4" i="18"/>
  <c r="E4" i="18"/>
  <c r="F3" i="18"/>
  <c r="E3" i="18"/>
  <c r="D1978" i="17"/>
  <c r="E1977" i="17"/>
  <c r="D1977" i="17"/>
  <c r="D1976" i="17"/>
  <c r="D1975" i="17"/>
  <c r="D1974" i="17"/>
  <c r="D1973" i="17"/>
  <c r="E1972" i="17"/>
  <c r="D1972" i="17"/>
  <c r="D1971" i="17"/>
  <c r="D1970" i="17"/>
  <c r="D1969" i="17"/>
  <c r="D1968" i="17"/>
  <c r="E1967" i="17"/>
  <c r="D1967" i="17"/>
  <c r="D1966" i="17"/>
  <c r="D1965" i="17"/>
  <c r="D1964" i="17"/>
  <c r="D1963" i="17"/>
  <c r="E1962" i="17"/>
  <c r="D1962" i="17"/>
  <c r="D1961" i="17"/>
  <c r="D1960" i="17"/>
  <c r="D1959" i="17"/>
  <c r="D1958" i="17"/>
  <c r="E1957" i="17"/>
  <c r="D1957" i="17"/>
  <c r="D1956" i="17"/>
  <c r="D1955" i="17"/>
  <c r="D1954" i="17"/>
  <c r="D1953" i="17"/>
  <c r="E1952" i="17"/>
  <c r="D1952" i="17"/>
  <c r="D1951" i="17"/>
  <c r="D1950" i="17"/>
  <c r="D1949" i="17"/>
  <c r="D1948" i="17"/>
  <c r="E1947" i="17"/>
  <c r="D1947" i="17"/>
  <c r="D1946" i="17"/>
  <c r="D1945" i="17"/>
  <c r="D1944" i="17"/>
  <c r="D1943" i="17"/>
  <c r="E1942" i="17"/>
  <c r="D1942" i="17"/>
  <c r="D1941" i="17"/>
  <c r="D1940" i="17"/>
  <c r="D1939" i="17"/>
  <c r="D1938" i="17"/>
  <c r="E1937" i="17"/>
  <c r="D1937" i="17"/>
  <c r="D1936" i="17"/>
  <c r="D1935" i="17"/>
  <c r="D1934" i="17"/>
  <c r="D1933" i="17"/>
  <c r="E1932" i="17"/>
  <c r="D1932" i="17"/>
  <c r="D1931" i="17"/>
  <c r="D1930" i="17"/>
  <c r="D1929" i="17"/>
  <c r="D1928" i="17"/>
  <c r="E1927" i="17"/>
  <c r="D1927" i="17"/>
  <c r="D1926" i="17"/>
  <c r="D1925" i="17"/>
  <c r="D1924" i="17"/>
  <c r="D1923" i="17"/>
  <c r="E1922" i="17"/>
  <c r="D1922" i="17"/>
  <c r="D1921" i="17"/>
  <c r="D1920" i="17"/>
  <c r="D1919" i="17"/>
  <c r="D1918" i="17"/>
  <c r="E1917" i="17"/>
  <c r="D1917" i="17"/>
  <c r="D1916" i="17"/>
  <c r="D1915" i="17"/>
  <c r="D1914" i="17"/>
  <c r="D1913" i="17"/>
  <c r="E1912" i="17"/>
  <c r="D1912" i="17"/>
  <c r="D1911" i="17"/>
  <c r="D1910" i="17"/>
  <c r="D1909" i="17"/>
  <c r="D1908" i="17"/>
  <c r="E1907" i="17"/>
  <c r="D1907" i="17"/>
  <c r="D1906" i="17"/>
  <c r="D1905" i="17"/>
  <c r="D1904" i="17"/>
  <c r="D1903" i="17"/>
  <c r="E1902" i="17"/>
  <c r="D1902" i="17"/>
  <c r="D1901" i="17"/>
  <c r="D1900" i="17"/>
  <c r="D1899" i="17"/>
  <c r="D1898" i="17"/>
  <c r="E1897" i="17"/>
  <c r="D1897" i="17"/>
  <c r="D1896" i="17"/>
  <c r="D1895" i="17"/>
  <c r="D1894" i="17"/>
  <c r="D1893" i="17"/>
  <c r="E1892" i="17"/>
  <c r="D1892" i="17"/>
  <c r="D1891" i="17"/>
  <c r="D1890" i="17"/>
  <c r="D1889" i="17"/>
  <c r="D1888" i="17"/>
  <c r="E1887" i="17"/>
  <c r="D1887" i="17"/>
  <c r="D1886" i="17"/>
  <c r="D1885" i="17"/>
  <c r="D1884" i="17"/>
  <c r="D1883" i="17"/>
  <c r="E1882" i="17"/>
  <c r="D1882" i="17"/>
  <c r="D1881" i="17"/>
  <c r="D1880" i="17"/>
  <c r="D1879" i="17"/>
  <c r="D1878" i="17"/>
  <c r="E1877" i="17"/>
  <c r="D1877" i="17"/>
  <c r="D1876" i="17"/>
  <c r="D1875" i="17"/>
  <c r="D1874" i="17"/>
  <c r="D1873" i="17"/>
  <c r="E1872" i="17"/>
  <c r="D1872" i="17"/>
  <c r="D1871" i="17"/>
  <c r="D1870" i="17"/>
  <c r="D1869" i="17"/>
  <c r="D1868" i="17"/>
  <c r="E1867" i="17"/>
  <c r="D1867" i="17"/>
  <c r="D1866" i="17"/>
  <c r="D1865" i="17"/>
  <c r="D1864" i="17"/>
  <c r="D1863" i="17"/>
  <c r="E1862" i="17"/>
  <c r="D1862" i="17"/>
  <c r="D1861" i="17"/>
  <c r="D1860" i="17"/>
  <c r="D1859" i="17"/>
  <c r="D1858" i="17"/>
  <c r="E1857" i="17"/>
  <c r="D1857" i="17"/>
  <c r="D1856" i="17"/>
  <c r="D1855" i="17"/>
  <c r="D1854" i="17"/>
  <c r="D1853" i="17"/>
  <c r="E1852" i="17"/>
  <c r="D1852" i="17"/>
  <c r="D1851" i="17"/>
  <c r="D1850" i="17"/>
  <c r="D1849" i="17"/>
  <c r="D1848" i="17"/>
  <c r="E1847" i="17"/>
  <c r="D1847" i="17"/>
  <c r="D1846" i="17"/>
  <c r="D1845" i="17"/>
  <c r="D1844" i="17"/>
  <c r="D1843" i="17"/>
  <c r="E1842" i="17"/>
  <c r="D1842" i="17"/>
  <c r="D1841" i="17"/>
  <c r="D1840" i="17"/>
  <c r="D1839" i="17"/>
  <c r="D1838" i="17"/>
  <c r="E1837" i="17"/>
  <c r="D1837" i="17"/>
  <c r="D1836" i="17"/>
  <c r="D1835" i="17"/>
  <c r="D1834" i="17"/>
  <c r="D1833" i="17"/>
  <c r="E1832" i="17"/>
  <c r="D1832" i="17"/>
  <c r="D1831" i="17"/>
  <c r="D1830" i="17"/>
  <c r="D1829" i="17"/>
  <c r="D1828" i="17"/>
  <c r="E1827" i="17"/>
  <c r="D1827" i="17"/>
  <c r="D1826" i="17"/>
  <c r="D1825" i="17"/>
  <c r="D1824" i="17"/>
  <c r="D1823" i="17"/>
  <c r="E1822" i="17"/>
  <c r="D1822" i="17"/>
  <c r="D1821" i="17"/>
  <c r="D1820" i="17"/>
  <c r="D1819" i="17"/>
  <c r="D1818" i="17"/>
  <c r="E1817" i="17"/>
  <c r="D1817" i="17"/>
  <c r="D1816" i="17"/>
  <c r="D1815" i="17"/>
  <c r="D1814" i="17"/>
  <c r="D1813" i="17"/>
  <c r="E1812" i="17"/>
  <c r="D1812" i="17"/>
  <c r="D1811" i="17"/>
  <c r="D1810" i="17"/>
  <c r="D1809" i="17"/>
  <c r="D1808" i="17"/>
  <c r="E1807" i="17"/>
  <c r="D1807" i="17"/>
  <c r="D1806" i="17"/>
  <c r="D1805" i="17"/>
  <c r="D1804" i="17"/>
  <c r="D1803" i="17"/>
  <c r="E1802" i="17"/>
  <c r="D1802" i="17"/>
  <c r="D1801" i="17"/>
  <c r="D1800" i="17"/>
  <c r="D1799" i="17"/>
  <c r="D1798" i="17"/>
  <c r="E1797" i="17"/>
  <c r="D1797" i="17"/>
  <c r="D1796" i="17"/>
  <c r="D1795" i="17"/>
  <c r="D1794" i="17"/>
  <c r="D1793" i="17"/>
  <c r="E1792" i="17"/>
  <c r="D1792" i="17"/>
  <c r="D1791" i="17"/>
  <c r="D1790" i="17"/>
  <c r="D1789" i="17"/>
  <c r="D1788" i="17"/>
  <c r="E1787" i="17"/>
  <c r="D1787" i="17"/>
  <c r="D1786" i="17"/>
  <c r="D1785" i="17"/>
  <c r="D1784" i="17"/>
  <c r="D1783" i="17"/>
  <c r="E1782" i="17"/>
  <c r="D1782" i="17"/>
  <c r="D1781" i="17"/>
  <c r="D1780" i="17"/>
  <c r="D1779" i="17"/>
  <c r="D1778" i="17"/>
  <c r="E1777" i="17"/>
  <c r="D1777" i="17"/>
  <c r="D1776" i="17"/>
  <c r="D1775" i="17"/>
  <c r="D1774" i="17"/>
  <c r="D1773" i="17"/>
  <c r="E1772" i="17"/>
  <c r="D1772" i="17"/>
  <c r="D1771" i="17"/>
  <c r="D1770" i="17"/>
  <c r="D1769" i="17"/>
  <c r="D1768" i="17"/>
  <c r="E1767" i="17"/>
  <c r="D1767" i="17"/>
  <c r="D1766" i="17"/>
  <c r="D1765" i="17"/>
  <c r="D1764" i="17"/>
  <c r="D1763" i="17"/>
  <c r="E1762" i="17"/>
  <c r="D1762" i="17"/>
  <c r="D1761" i="17"/>
  <c r="D1760" i="17"/>
  <c r="D1759" i="17"/>
  <c r="D1758" i="17"/>
  <c r="E1757" i="17"/>
  <c r="D1757" i="17"/>
  <c r="D1756" i="17"/>
  <c r="D1755" i="17"/>
  <c r="D1754" i="17"/>
  <c r="D1753" i="17"/>
  <c r="E1752" i="17"/>
  <c r="D1752" i="17"/>
  <c r="D1751" i="17"/>
  <c r="D1750" i="17"/>
  <c r="D1749" i="17"/>
  <c r="D1748" i="17"/>
  <c r="E1747" i="17"/>
  <c r="D1747" i="17"/>
  <c r="D1746" i="17"/>
  <c r="D1745" i="17"/>
  <c r="D1744" i="17"/>
  <c r="D1743" i="17"/>
  <c r="E1742" i="17"/>
  <c r="D1742" i="17"/>
  <c r="D1741" i="17"/>
  <c r="D1740" i="17"/>
  <c r="D1739" i="17"/>
  <c r="D1738" i="17"/>
  <c r="E1737" i="17"/>
  <c r="D1737" i="17"/>
  <c r="D1736" i="17"/>
  <c r="D1735" i="17"/>
  <c r="D1734" i="17"/>
  <c r="D1733" i="17"/>
  <c r="E1732" i="17"/>
  <c r="D1732" i="17"/>
  <c r="D1731" i="17"/>
  <c r="D1730" i="17"/>
  <c r="D1729" i="17"/>
  <c r="D1728" i="17"/>
  <c r="E1727" i="17"/>
  <c r="D1727" i="17"/>
  <c r="D1726" i="17"/>
  <c r="D1725" i="17"/>
  <c r="D1724" i="17"/>
  <c r="D1723" i="17"/>
  <c r="E1722" i="17"/>
  <c r="D1722" i="17"/>
  <c r="D1721" i="17"/>
  <c r="D1720" i="17"/>
  <c r="D1719" i="17"/>
  <c r="D1718" i="17"/>
  <c r="E1717" i="17"/>
  <c r="D1717" i="17"/>
  <c r="D1716" i="17"/>
  <c r="D1715" i="17"/>
  <c r="D1714" i="17"/>
  <c r="D1713" i="17"/>
  <c r="E1712" i="17"/>
  <c r="D1712" i="17"/>
  <c r="D1711" i="17"/>
  <c r="D1710" i="17"/>
  <c r="D1709" i="17"/>
  <c r="D1708" i="17"/>
  <c r="E1707" i="17"/>
  <c r="D1707" i="17"/>
  <c r="D1706" i="17"/>
  <c r="D1705" i="17"/>
  <c r="D1704" i="17"/>
  <c r="D1703" i="17"/>
  <c r="E1702" i="17"/>
  <c r="D1702" i="17"/>
  <c r="D1701" i="17"/>
  <c r="D1700" i="17"/>
  <c r="D1699" i="17"/>
  <c r="D1698" i="17"/>
  <c r="E1697" i="17"/>
  <c r="D1697" i="17"/>
  <c r="D1696" i="17"/>
  <c r="D1695" i="17"/>
  <c r="D1694" i="17"/>
  <c r="D1693" i="17"/>
  <c r="E1692" i="17"/>
  <c r="D1692" i="17"/>
  <c r="D1691" i="17"/>
  <c r="D1690" i="17"/>
  <c r="D1689" i="17"/>
  <c r="D1688" i="17"/>
  <c r="E1687" i="17"/>
  <c r="D1687" i="17"/>
  <c r="D1686" i="17"/>
  <c r="D1685" i="17"/>
  <c r="D1684" i="17"/>
  <c r="D1683" i="17"/>
  <c r="E1682" i="17"/>
  <c r="D1682" i="17"/>
  <c r="D1681" i="17"/>
  <c r="D1680" i="17"/>
  <c r="D1679" i="17"/>
  <c r="D1678" i="17"/>
  <c r="E1677" i="17"/>
  <c r="D1677" i="17"/>
  <c r="D1676" i="17"/>
  <c r="D1675" i="17"/>
  <c r="D1674" i="17"/>
  <c r="D1673" i="17"/>
  <c r="E1672" i="17"/>
  <c r="D1672" i="17"/>
  <c r="D1671" i="17"/>
  <c r="D1670" i="17"/>
  <c r="D1669" i="17"/>
  <c r="D1668" i="17"/>
  <c r="E1667" i="17"/>
  <c r="D1667" i="17"/>
  <c r="D1666" i="17"/>
  <c r="D1665" i="17"/>
  <c r="D1664" i="17"/>
  <c r="D1663" i="17"/>
  <c r="E1662" i="17"/>
  <c r="D1662" i="17"/>
  <c r="D1661" i="17"/>
  <c r="D1660" i="17"/>
  <c r="D1659" i="17"/>
  <c r="D1658" i="17"/>
  <c r="E1657" i="17"/>
  <c r="D1657" i="17"/>
  <c r="D1656" i="17"/>
  <c r="D1655" i="17"/>
  <c r="D1654" i="17"/>
  <c r="D1653" i="17"/>
  <c r="E1652" i="17"/>
  <c r="D1652" i="17"/>
  <c r="D1651" i="17"/>
  <c r="D1650" i="17"/>
  <c r="D1649" i="17"/>
  <c r="D1648" i="17"/>
  <c r="E1647" i="17"/>
  <c r="D1647" i="17"/>
  <c r="D1646" i="17"/>
  <c r="D1645" i="17"/>
  <c r="D1644" i="17"/>
  <c r="D1643" i="17"/>
  <c r="E1642" i="17"/>
  <c r="D1642" i="17"/>
  <c r="D1641" i="17"/>
  <c r="D1640" i="17"/>
  <c r="D1639" i="17"/>
  <c r="D1638" i="17"/>
  <c r="E1637" i="17"/>
  <c r="D1637" i="17"/>
  <c r="D1636" i="17"/>
  <c r="D1635" i="17"/>
  <c r="D1634" i="17"/>
  <c r="D1633" i="17"/>
  <c r="E1632" i="17"/>
  <c r="D1632" i="17"/>
  <c r="D1631" i="17"/>
  <c r="D1630" i="17"/>
  <c r="D1629" i="17"/>
  <c r="D1628" i="17"/>
  <c r="E1627" i="17"/>
  <c r="D1627" i="17"/>
  <c r="D1626" i="17"/>
  <c r="D1625" i="17"/>
  <c r="D1624" i="17"/>
  <c r="D1623" i="17"/>
  <c r="E1622" i="17"/>
  <c r="D1622" i="17"/>
  <c r="D1621" i="17"/>
  <c r="D1620" i="17"/>
  <c r="D1619" i="17"/>
  <c r="D1618" i="17"/>
  <c r="E1617" i="17"/>
  <c r="D1617" i="17"/>
  <c r="D1616" i="17"/>
  <c r="D1615" i="17"/>
  <c r="D1614" i="17"/>
  <c r="D1613" i="17"/>
  <c r="E1612" i="17"/>
  <c r="D1612" i="17"/>
  <c r="D1611" i="17"/>
  <c r="D1610" i="17"/>
  <c r="D1609" i="17"/>
  <c r="D1608" i="17"/>
  <c r="E1607" i="17"/>
  <c r="D1607" i="17"/>
  <c r="D1606" i="17"/>
  <c r="D1605" i="17"/>
  <c r="D1604" i="17"/>
  <c r="D1603" i="17"/>
  <c r="E1602" i="17"/>
  <c r="D1602" i="17"/>
  <c r="D1601" i="17"/>
  <c r="D1600" i="17"/>
  <c r="D1599" i="17"/>
  <c r="D1598" i="17"/>
  <c r="E1597" i="17"/>
  <c r="D1597" i="17"/>
  <c r="D1596" i="17"/>
  <c r="D1595" i="17"/>
  <c r="D1594" i="17"/>
  <c r="D1593" i="17"/>
  <c r="E1592" i="17"/>
  <c r="D1592" i="17"/>
  <c r="D1591" i="17"/>
  <c r="D1590" i="17"/>
  <c r="D1589" i="17"/>
  <c r="D1588" i="17"/>
  <c r="E1587" i="17"/>
  <c r="D1587" i="17"/>
  <c r="D1586" i="17"/>
  <c r="D1585" i="17"/>
  <c r="D1584" i="17"/>
  <c r="D1583" i="17"/>
  <c r="E1582" i="17"/>
  <c r="D1582" i="17"/>
  <c r="D1581" i="17"/>
  <c r="D1580" i="17"/>
  <c r="D1579" i="17"/>
  <c r="D1578" i="17"/>
  <c r="E1577" i="17"/>
  <c r="D1577" i="17"/>
  <c r="D1576" i="17"/>
  <c r="D1575" i="17"/>
  <c r="D1574" i="17"/>
  <c r="D1573" i="17"/>
  <c r="E1572" i="17"/>
  <c r="D1572" i="17"/>
  <c r="D1571" i="17"/>
  <c r="D1570" i="17"/>
  <c r="D1569" i="17"/>
  <c r="D1568" i="17"/>
  <c r="E1567" i="17"/>
  <c r="D1567" i="17"/>
  <c r="D1566" i="17"/>
  <c r="D1565" i="17"/>
  <c r="D1564" i="17"/>
  <c r="D1563" i="17"/>
  <c r="E1562" i="17"/>
  <c r="D1562" i="17"/>
  <c r="D1561" i="17"/>
  <c r="D1560" i="17"/>
  <c r="D1559" i="17"/>
  <c r="D1558" i="17"/>
  <c r="E1557" i="17"/>
  <c r="D1557" i="17"/>
  <c r="D1556" i="17"/>
  <c r="D1555" i="17"/>
  <c r="D1554" i="17"/>
  <c r="D1553" i="17"/>
  <c r="E1552" i="17"/>
  <c r="D1552" i="17"/>
  <c r="D1551" i="17"/>
  <c r="D1550" i="17"/>
  <c r="D1549" i="17"/>
  <c r="D1548" i="17"/>
  <c r="E1547" i="17"/>
  <c r="D1547" i="17"/>
  <c r="D1546" i="17"/>
  <c r="D1545" i="17"/>
  <c r="D1544" i="17"/>
  <c r="D1543" i="17"/>
  <c r="E1542" i="17"/>
  <c r="D1542" i="17"/>
  <c r="D1541" i="17"/>
  <c r="D1540" i="17"/>
  <c r="D1539" i="17"/>
  <c r="D1538" i="17"/>
  <c r="E1537" i="17"/>
  <c r="D1537" i="17"/>
  <c r="D1536" i="17"/>
  <c r="D1535" i="17"/>
  <c r="D1534" i="17"/>
  <c r="D1533" i="17"/>
  <c r="E1532" i="17"/>
  <c r="D1532" i="17"/>
  <c r="D1531" i="17"/>
  <c r="D1530" i="17"/>
  <c r="D1529" i="17"/>
  <c r="D1528" i="17"/>
  <c r="E1527" i="17"/>
  <c r="D1527" i="17"/>
  <c r="D1526" i="17"/>
  <c r="D1525" i="17"/>
  <c r="D1524" i="17"/>
  <c r="D1523" i="17"/>
  <c r="E1522" i="17"/>
  <c r="D1522" i="17"/>
  <c r="D1521" i="17"/>
  <c r="D1520" i="17"/>
  <c r="D1519" i="17"/>
  <c r="D1518" i="17"/>
  <c r="E1517" i="17"/>
  <c r="D1517" i="17"/>
  <c r="D1516" i="17"/>
  <c r="D1515" i="17"/>
  <c r="D1514" i="17"/>
  <c r="D1513" i="17"/>
  <c r="E1512" i="17"/>
  <c r="D1512" i="17"/>
  <c r="D1511" i="17"/>
  <c r="D1510" i="17"/>
  <c r="D1509" i="17"/>
  <c r="D1508" i="17"/>
  <c r="E1507" i="17"/>
  <c r="D1507" i="17"/>
  <c r="D1506" i="17"/>
  <c r="D1505" i="17"/>
  <c r="D1504" i="17"/>
  <c r="D1503" i="17"/>
  <c r="E1502" i="17"/>
  <c r="D1502" i="17"/>
  <c r="D1501" i="17"/>
  <c r="D1500" i="17"/>
  <c r="D1499" i="17"/>
  <c r="D1498" i="17"/>
  <c r="E1497" i="17"/>
  <c r="D1497" i="17"/>
  <c r="D1496" i="17"/>
  <c r="D1495" i="17"/>
  <c r="D1494" i="17"/>
  <c r="D1493" i="17"/>
  <c r="E1492" i="17"/>
  <c r="D1492" i="17"/>
  <c r="D1491" i="17"/>
  <c r="D1490" i="17"/>
  <c r="D1489" i="17"/>
  <c r="D1488" i="17"/>
  <c r="E1487" i="17"/>
  <c r="D1487" i="17"/>
  <c r="D1486" i="17"/>
  <c r="D1485" i="17"/>
  <c r="D1484" i="17"/>
  <c r="D1483" i="17"/>
  <c r="E1482" i="17"/>
  <c r="D1482" i="17"/>
  <c r="D1481" i="17"/>
  <c r="D1480" i="17"/>
  <c r="D1479" i="17"/>
  <c r="D1478" i="17"/>
  <c r="E1477" i="17"/>
  <c r="D1477" i="17"/>
  <c r="D1476" i="17"/>
  <c r="D1475" i="17"/>
  <c r="D1474" i="17"/>
  <c r="D1473" i="17"/>
  <c r="E1472" i="17"/>
  <c r="D1472" i="17"/>
  <c r="D1471" i="17"/>
  <c r="D1470" i="17"/>
  <c r="D1469" i="17"/>
  <c r="D1468" i="17"/>
  <c r="E1467" i="17"/>
  <c r="D1467" i="17"/>
  <c r="D1466" i="17"/>
  <c r="D1465" i="17"/>
  <c r="D1464" i="17"/>
  <c r="D1463" i="17"/>
  <c r="E1462" i="17"/>
  <c r="D1462" i="17"/>
  <c r="D1461" i="17"/>
  <c r="D1460" i="17"/>
  <c r="D1459" i="17"/>
  <c r="D1458" i="17"/>
  <c r="E1457" i="17"/>
  <c r="D1457" i="17"/>
  <c r="D1456" i="17"/>
  <c r="D1455" i="17"/>
  <c r="D1454" i="17"/>
  <c r="D1453" i="17"/>
  <c r="E1452" i="17"/>
  <c r="D1452" i="17"/>
  <c r="D1451" i="17"/>
  <c r="D1450" i="17"/>
  <c r="D1449" i="17"/>
  <c r="D1448" i="17"/>
  <c r="E1447" i="17"/>
  <c r="D1447" i="17"/>
  <c r="D1446" i="17"/>
  <c r="D1445" i="17"/>
  <c r="D1444" i="17"/>
  <c r="D1443" i="17"/>
  <c r="E1442" i="17"/>
  <c r="D1442" i="17"/>
  <c r="D1441" i="17"/>
  <c r="D1440" i="17"/>
  <c r="D1439" i="17"/>
  <c r="D1438" i="17"/>
  <c r="E1437" i="17"/>
  <c r="D1437" i="17"/>
  <c r="D1436" i="17"/>
  <c r="D1435" i="17"/>
  <c r="D1434" i="17"/>
  <c r="D1433" i="17"/>
  <c r="E1432" i="17"/>
  <c r="D1432" i="17"/>
  <c r="D1431" i="17"/>
  <c r="D1430" i="17"/>
  <c r="D1429" i="17"/>
  <c r="D1428" i="17"/>
  <c r="E1427" i="17"/>
  <c r="D1427" i="17"/>
  <c r="D1426" i="17"/>
  <c r="D1425" i="17"/>
  <c r="D1424" i="17"/>
  <c r="D1423" i="17"/>
  <c r="E1422" i="17"/>
  <c r="D1422" i="17"/>
  <c r="D1421" i="17"/>
  <c r="D1420" i="17"/>
  <c r="D1419" i="17"/>
  <c r="D1418" i="17"/>
  <c r="E1417" i="17"/>
  <c r="D1417" i="17"/>
  <c r="D1416" i="17"/>
  <c r="D1415" i="17"/>
  <c r="D1414" i="17"/>
  <c r="D1413" i="17"/>
  <c r="E1412" i="17"/>
  <c r="D1412" i="17"/>
  <c r="D1411" i="17"/>
  <c r="D1410" i="17"/>
  <c r="D1409" i="17"/>
  <c r="D1408" i="17"/>
  <c r="E1407" i="17"/>
  <c r="D1407" i="17"/>
  <c r="D1406" i="17"/>
  <c r="D1405" i="17"/>
  <c r="D1404" i="17"/>
  <c r="D1403" i="17"/>
  <c r="E1402" i="17"/>
  <c r="D1402" i="17"/>
  <c r="D1401" i="17"/>
  <c r="D1400" i="17"/>
  <c r="D1399" i="17"/>
  <c r="D1398" i="17"/>
  <c r="E1397" i="17"/>
  <c r="D1397" i="17"/>
  <c r="D1396" i="17"/>
  <c r="D1395" i="17"/>
  <c r="D1394" i="17"/>
  <c r="D1393" i="17"/>
  <c r="E1392" i="17"/>
  <c r="D1392" i="17"/>
  <c r="D1391" i="17"/>
  <c r="D1390" i="17"/>
  <c r="D1389" i="17"/>
  <c r="D1388" i="17"/>
  <c r="E1387" i="17"/>
  <c r="D1387" i="17"/>
  <c r="D1386" i="17"/>
  <c r="D1385" i="17"/>
  <c r="D1384" i="17"/>
  <c r="D1383" i="17"/>
  <c r="E1382" i="17"/>
  <c r="D1382" i="17"/>
  <c r="D1381" i="17"/>
  <c r="D1380" i="17"/>
  <c r="D1379" i="17"/>
  <c r="D1378" i="17"/>
  <c r="E1377" i="17"/>
  <c r="D1377" i="17"/>
  <c r="D1376" i="17"/>
  <c r="D1375" i="17"/>
  <c r="D1374" i="17"/>
  <c r="D1373" i="17"/>
  <c r="E1372" i="17"/>
  <c r="D1372" i="17"/>
  <c r="D1371" i="17"/>
  <c r="D1370" i="17"/>
  <c r="D1369" i="17"/>
  <c r="D1368" i="17"/>
  <c r="E1367" i="17"/>
  <c r="D1367" i="17"/>
  <c r="D1366" i="17"/>
  <c r="D1365" i="17"/>
  <c r="D1364" i="17"/>
  <c r="D1363" i="17"/>
  <c r="E1362" i="17"/>
  <c r="D1362" i="17"/>
  <c r="D1361" i="17"/>
  <c r="D1360" i="17"/>
  <c r="D1359" i="17"/>
  <c r="D1358" i="17"/>
  <c r="E1357" i="17"/>
  <c r="D1357" i="17"/>
  <c r="D1356" i="17"/>
  <c r="D1355" i="17"/>
  <c r="D1354" i="17"/>
  <c r="D1353" i="17"/>
  <c r="E1352" i="17"/>
  <c r="D1352" i="17"/>
  <c r="D1351" i="17"/>
  <c r="D1350" i="17"/>
  <c r="D1349" i="17"/>
  <c r="D1348" i="17"/>
  <c r="E1347" i="17"/>
  <c r="D1347" i="17"/>
  <c r="D1346" i="17"/>
  <c r="D1345" i="17"/>
  <c r="D1344" i="17"/>
  <c r="D1343" i="17"/>
  <c r="E1342" i="17"/>
  <c r="D1342" i="17"/>
  <c r="D1341" i="17"/>
  <c r="D1340" i="17"/>
  <c r="D1339" i="17"/>
  <c r="D1338" i="17"/>
  <c r="E1337" i="17"/>
  <c r="D1337" i="17"/>
  <c r="D1336" i="17"/>
  <c r="D1335" i="17"/>
  <c r="D1334" i="17"/>
  <c r="D1333" i="17"/>
  <c r="E1332" i="17"/>
  <c r="D1332" i="17"/>
  <c r="D1331" i="17"/>
  <c r="D1330" i="17"/>
  <c r="D1329" i="17"/>
  <c r="D1328" i="17"/>
  <c r="E1327" i="17"/>
  <c r="D1327" i="17"/>
  <c r="D1326" i="17"/>
  <c r="D1325" i="17"/>
  <c r="D1324" i="17"/>
  <c r="D1323" i="17"/>
  <c r="E1322" i="17"/>
  <c r="D1322" i="17"/>
  <c r="D1321" i="17"/>
  <c r="D1320" i="17"/>
  <c r="D1319" i="17"/>
  <c r="D1318" i="17"/>
  <c r="E1317" i="17"/>
  <c r="D1317" i="17"/>
  <c r="D1316" i="17"/>
  <c r="D1315" i="17"/>
  <c r="D1314" i="17"/>
  <c r="D1313" i="17"/>
  <c r="E1312" i="17"/>
  <c r="D1312" i="17"/>
  <c r="D1311" i="17"/>
  <c r="D1310" i="17"/>
  <c r="D1309" i="17"/>
  <c r="D1308" i="17"/>
  <c r="E1307" i="17"/>
  <c r="D1307" i="17"/>
  <c r="D1306" i="17"/>
  <c r="D1305" i="17"/>
  <c r="D1304" i="17"/>
  <c r="D1303" i="17"/>
  <c r="E1302" i="17"/>
  <c r="D1302" i="17"/>
  <c r="D1301" i="17"/>
  <c r="D1300" i="17"/>
  <c r="D1299" i="17"/>
  <c r="D1298" i="17"/>
  <c r="E1297" i="17"/>
  <c r="D1297" i="17"/>
  <c r="D1296" i="17"/>
  <c r="D1295" i="17"/>
  <c r="D1294" i="17"/>
  <c r="D1293" i="17"/>
  <c r="E1292" i="17"/>
  <c r="D1292" i="17"/>
  <c r="D1291" i="17"/>
  <c r="D1290" i="17"/>
  <c r="D1289" i="17"/>
  <c r="D1288" i="17"/>
  <c r="E1287" i="17"/>
  <c r="D1287" i="17"/>
  <c r="D1286" i="17"/>
  <c r="D1285" i="17"/>
  <c r="D1284" i="17"/>
  <c r="D1283" i="17"/>
  <c r="E1282" i="17"/>
  <c r="D1282" i="17"/>
  <c r="D1281" i="17"/>
  <c r="D1280" i="17"/>
  <c r="D1279" i="17"/>
  <c r="D1278" i="17"/>
  <c r="E1277" i="17"/>
  <c r="D1277" i="17"/>
  <c r="D1276" i="17"/>
  <c r="D1275" i="17"/>
  <c r="D1274" i="17"/>
  <c r="D1273" i="17"/>
  <c r="E1272" i="17"/>
  <c r="D1272" i="17"/>
  <c r="D1271" i="17"/>
  <c r="D1270" i="17"/>
  <c r="D1269" i="17"/>
  <c r="D1268" i="17"/>
  <c r="E1267" i="17"/>
  <c r="D1267" i="17"/>
  <c r="D1266" i="17"/>
  <c r="D1265" i="17"/>
  <c r="D1264" i="17"/>
  <c r="D1263" i="17"/>
  <c r="E1262" i="17"/>
  <c r="D1262" i="17"/>
  <c r="D1261" i="17"/>
  <c r="D1260" i="17"/>
  <c r="D1259" i="17"/>
  <c r="D1258" i="17"/>
  <c r="E1257" i="17"/>
  <c r="D1257" i="17"/>
  <c r="D1256" i="17"/>
  <c r="D1255" i="17"/>
  <c r="D1254" i="17"/>
  <c r="D1253" i="17"/>
  <c r="E1252" i="17"/>
  <c r="D1252" i="17"/>
  <c r="D1251" i="17"/>
  <c r="D1250" i="17"/>
  <c r="D1249" i="17"/>
  <c r="D1248" i="17"/>
  <c r="E1247" i="17"/>
  <c r="D1247" i="17"/>
  <c r="D1246" i="17"/>
  <c r="D1245" i="17"/>
  <c r="D1244" i="17"/>
  <c r="D1243" i="17"/>
  <c r="E1242" i="17"/>
  <c r="D1242" i="17"/>
  <c r="D1241" i="17"/>
  <c r="D1240" i="17"/>
  <c r="D1239" i="17"/>
  <c r="D1238" i="17"/>
  <c r="E1237" i="17"/>
  <c r="D1237" i="17"/>
  <c r="D1236" i="17"/>
  <c r="D1235" i="17"/>
  <c r="D1234" i="17"/>
  <c r="D1233" i="17"/>
  <c r="E1232" i="17"/>
  <c r="D1232" i="17"/>
  <c r="D1231" i="17"/>
  <c r="D1230" i="17"/>
  <c r="D1229" i="17"/>
  <c r="D1228" i="17"/>
  <c r="E1227" i="17"/>
  <c r="D1227" i="17"/>
  <c r="D1226" i="17"/>
  <c r="D1225" i="17"/>
  <c r="D1224" i="17"/>
  <c r="D1223" i="17"/>
  <c r="E1222" i="17"/>
  <c r="D1222" i="17"/>
  <c r="D1221" i="17"/>
  <c r="D1220" i="17"/>
  <c r="D1219" i="17"/>
  <c r="D1218" i="17"/>
  <c r="E1217" i="17"/>
  <c r="D1217" i="17"/>
  <c r="D1216" i="17"/>
  <c r="D1215" i="17"/>
  <c r="D1214" i="17"/>
  <c r="D1213" i="17"/>
  <c r="E1212" i="17"/>
  <c r="D1212" i="17"/>
  <c r="D1211" i="17"/>
  <c r="D1210" i="17"/>
  <c r="D1209" i="17"/>
  <c r="D1208" i="17"/>
  <c r="E1207" i="17"/>
  <c r="D1207" i="17"/>
  <c r="D1206" i="17"/>
  <c r="D1205" i="17"/>
  <c r="D1204" i="17"/>
  <c r="D1203" i="17"/>
  <c r="E1202" i="17"/>
  <c r="D1202" i="17"/>
  <c r="D1201" i="17"/>
  <c r="D1200" i="17"/>
  <c r="D1199" i="17"/>
  <c r="D1198" i="17"/>
  <c r="E1197" i="17"/>
  <c r="D1197" i="17"/>
  <c r="D1196" i="17"/>
  <c r="D1195" i="17"/>
  <c r="D1194" i="17"/>
  <c r="D1193" i="17"/>
  <c r="E1192" i="17"/>
  <c r="D1192" i="17"/>
  <c r="D1191" i="17"/>
  <c r="D1190" i="17"/>
  <c r="D1189" i="17"/>
  <c r="D1188" i="17"/>
  <c r="E1187" i="17"/>
  <c r="D1187" i="17"/>
  <c r="D1186" i="17"/>
  <c r="D1185" i="17"/>
  <c r="D1184" i="17"/>
  <c r="D1183" i="17"/>
  <c r="E1182" i="17"/>
  <c r="D1182" i="17"/>
  <c r="D1181" i="17"/>
  <c r="D1180" i="17"/>
  <c r="D1179" i="17"/>
  <c r="D1178" i="17"/>
  <c r="E1177" i="17"/>
  <c r="D1177" i="17"/>
  <c r="D1176" i="17"/>
  <c r="D1175" i="17"/>
  <c r="D1174" i="17"/>
  <c r="D1173" i="17"/>
  <c r="E1172" i="17"/>
  <c r="D1172" i="17"/>
  <c r="D1171" i="17"/>
  <c r="D1170" i="17"/>
  <c r="D1169" i="17"/>
  <c r="D1168" i="17"/>
  <c r="E1167" i="17"/>
  <c r="D1167" i="17"/>
  <c r="D1166" i="17"/>
  <c r="D1165" i="17"/>
  <c r="D1164" i="17"/>
  <c r="D1163" i="17"/>
  <c r="E1162" i="17"/>
  <c r="D1162" i="17"/>
  <c r="D1161" i="17"/>
  <c r="D1160" i="17"/>
  <c r="D1159" i="17"/>
  <c r="D1158" i="17"/>
  <c r="E1157" i="17"/>
  <c r="D1157" i="17"/>
  <c r="D1156" i="17"/>
  <c r="D1155" i="17"/>
  <c r="D1154" i="17"/>
  <c r="D1153" i="17"/>
  <c r="E1152" i="17"/>
  <c r="D1152" i="17"/>
  <c r="D1151" i="17"/>
  <c r="D1150" i="17"/>
  <c r="D1149" i="17"/>
  <c r="D1148" i="17"/>
  <c r="E1147" i="17"/>
  <c r="D1147" i="17"/>
  <c r="D1146" i="17"/>
  <c r="D1145" i="17"/>
  <c r="D1144" i="17"/>
  <c r="D1143" i="17"/>
  <c r="E1142" i="17"/>
  <c r="D1142" i="17"/>
  <c r="D1141" i="17"/>
  <c r="D1140" i="17"/>
  <c r="D1139" i="17"/>
  <c r="D1138" i="17"/>
  <c r="E1137" i="17"/>
  <c r="D1137" i="17"/>
  <c r="D1136" i="17"/>
  <c r="D1135" i="17"/>
  <c r="D1134" i="17"/>
  <c r="D1133" i="17"/>
  <c r="E1132" i="17"/>
  <c r="D1132" i="17"/>
  <c r="D1131" i="17"/>
  <c r="D1130" i="17"/>
  <c r="D1129" i="17"/>
  <c r="D1128" i="17"/>
  <c r="E1127" i="17"/>
  <c r="D1127" i="17"/>
  <c r="D1126" i="17"/>
  <c r="D1125" i="17"/>
  <c r="D1124" i="17"/>
  <c r="D1123" i="17"/>
  <c r="E1122" i="17"/>
  <c r="D1122" i="17"/>
  <c r="D1121" i="17"/>
  <c r="D1120" i="17"/>
  <c r="D1119" i="17"/>
  <c r="D1118" i="17"/>
  <c r="E1117" i="17"/>
  <c r="D1117" i="17"/>
  <c r="D1116" i="17"/>
  <c r="D1115" i="17"/>
  <c r="D1114" i="17"/>
  <c r="D1113" i="17"/>
  <c r="E1112" i="17"/>
  <c r="D1112" i="17"/>
  <c r="D1111" i="17"/>
  <c r="D1110" i="17"/>
  <c r="D1109" i="17"/>
  <c r="D1108" i="17"/>
  <c r="E1107" i="17"/>
  <c r="D1107" i="17"/>
  <c r="D1106" i="17"/>
  <c r="D1105" i="17"/>
  <c r="D1104" i="17"/>
  <c r="D1103" i="17"/>
  <c r="E1102" i="17"/>
  <c r="D1102" i="17"/>
  <c r="D1101" i="17"/>
  <c r="D1100" i="17"/>
  <c r="D1099" i="17"/>
  <c r="D1098" i="17"/>
  <c r="E1097" i="17"/>
  <c r="D1097" i="17"/>
  <c r="D1096" i="17"/>
  <c r="D1095" i="17"/>
  <c r="D1094" i="17"/>
  <c r="D1093" i="17"/>
  <c r="E1092" i="17"/>
  <c r="D1092" i="17"/>
  <c r="D1091" i="17"/>
  <c r="D1090" i="17"/>
  <c r="D1089" i="17"/>
  <c r="D1088" i="17"/>
  <c r="E1087" i="17"/>
  <c r="D1087" i="17"/>
  <c r="D1086" i="17"/>
  <c r="D1085" i="17"/>
  <c r="D1084" i="17"/>
  <c r="D1083" i="17"/>
  <c r="E1082" i="17"/>
  <c r="D1082" i="17"/>
  <c r="D1081" i="17"/>
  <c r="D1080" i="17"/>
  <c r="D1079" i="17"/>
  <c r="D1078" i="17"/>
  <c r="E1077" i="17"/>
  <c r="D1077" i="17"/>
  <c r="D1076" i="17"/>
  <c r="D1075" i="17"/>
  <c r="D1074" i="17"/>
  <c r="D1073" i="17"/>
  <c r="E1072" i="17"/>
  <c r="D1072" i="17"/>
  <c r="D1071" i="17"/>
  <c r="D1070" i="17"/>
  <c r="D1069" i="17"/>
  <c r="D1068" i="17"/>
  <c r="E1067" i="17"/>
  <c r="D1067" i="17"/>
  <c r="D1066" i="17"/>
  <c r="D1065" i="17"/>
  <c r="D1064" i="17"/>
  <c r="D1063" i="17"/>
  <c r="E1062" i="17"/>
  <c r="D1062" i="17"/>
  <c r="D1061" i="17"/>
  <c r="D1060" i="17"/>
  <c r="D1059" i="17"/>
  <c r="D1058" i="17"/>
  <c r="E1057" i="17"/>
  <c r="D1057" i="17"/>
  <c r="D1056" i="17"/>
  <c r="D1055" i="17"/>
  <c r="D1054" i="17"/>
  <c r="D1053" i="17"/>
  <c r="E1052" i="17"/>
  <c r="D1052" i="17"/>
  <c r="D1051" i="17"/>
  <c r="D1050" i="17"/>
  <c r="D1049" i="17"/>
  <c r="D1048" i="17"/>
  <c r="E1047" i="17"/>
  <c r="D1047" i="17"/>
  <c r="D1046" i="17"/>
  <c r="D1045" i="17"/>
  <c r="D1044" i="17"/>
  <c r="D1043" i="17"/>
  <c r="E1042" i="17"/>
  <c r="D1042" i="17"/>
  <c r="D1041" i="17"/>
  <c r="D1040" i="17"/>
  <c r="D1039" i="17"/>
  <c r="D1038" i="17"/>
  <c r="E1037" i="17"/>
  <c r="D1037" i="17"/>
  <c r="D1036" i="17"/>
  <c r="D1035" i="17"/>
  <c r="D1034" i="17"/>
  <c r="D1033" i="17"/>
  <c r="E1032" i="17"/>
  <c r="D1032" i="17"/>
  <c r="D1031" i="17"/>
  <c r="D1030" i="17"/>
  <c r="D1029" i="17"/>
  <c r="D1028" i="17"/>
  <c r="E1027" i="17"/>
  <c r="D1027" i="17"/>
  <c r="D1026" i="17"/>
  <c r="D1025" i="17"/>
  <c r="D1024" i="17"/>
  <c r="D1023" i="17"/>
  <c r="E1022" i="17"/>
  <c r="D1022" i="17"/>
  <c r="D1021" i="17"/>
  <c r="D1020" i="17"/>
  <c r="D1019" i="17"/>
  <c r="D1018" i="17"/>
  <c r="E1017" i="17"/>
  <c r="D1017" i="17"/>
  <c r="D1016" i="17"/>
  <c r="D1015" i="17"/>
  <c r="D1014" i="17"/>
  <c r="D1013" i="17"/>
  <c r="E1012" i="17"/>
  <c r="D1012" i="17"/>
  <c r="D1011" i="17"/>
  <c r="D1010" i="17"/>
  <c r="D1009" i="17"/>
  <c r="D1008" i="17"/>
  <c r="E1007" i="17"/>
  <c r="D1007" i="17"/>
  <c r="D1006" i="17"/>
  <c r="D1005" i="17"/>
  <c r="D1004" i="17"/>
  <c r="D1003" i="17"/>
  <c r="E1002" i="17"/>
  <c r="D1002" i="17"/>
  <c r="D1001" i="17"/>
  <c r="D1000" i="17"/>
  <c r="D999" i="17"/>
  <c r="D998" i="17"/>
  <c r="E997" i="17"/>
  <c r="D997" i="17"/>
  <c r="D996" i="17"/>
  <c r="D995" i="17"/>
  <c r="D994" i="17"/>
  <c r="D993" i="17"/>
  <c r="E992" i="17"/>
  <c r="D992" i="17"/>
  <c r="D991" i="17"/>
  <c r="D990" i="17"/>
  <c r="D989" i="17"/>
  <c r="D988" i="17"/>
  <c r="E987" i="17"/>
  <c r="D987" i="17"/>
  <c r="D986" i="17"/>
  <c r="D985" i="17"/>
  <c r="D984" i="17"/>
  <c r="D983" i="17"/>
  <c r="E982" i="17"/>
  <c r="D982" i="17"/>
  <c r="D981" i="17"/>
  <c r="D980" i="17"/>
  <c r="D979" i="17"/>
  <c r="D978" i="17"/>
  <c r="E977" i="17"/>
  <c r="D977" i="17"/>
  <c r="D976" i="17"/>
  <c r="D975" i="17"/>
  <c r="D974" i="17"/>
  <c r="D973" i="17"/>
  <c r="E972" i="17"/>
  <c r="D972" i="17"/>
  <c r="D971" i="17"/>
  <c r="D970" i="17"/>
  <c r="D969" i="17"/>
  <c r="D968" i="17"/>
  <c r="E967" i="17"/>
  <c r="D967" i="17"/>
  <c r="D966" i="17"/>
  <c r="D965" i="17"/>
  <c r="D964" i="17"/>
  <c r="D963" i="17"/>
  <c r="E962" i="17"/>
  <c r="D962" i="17"/>
  <c r="D961" i="17"/>
  <c r="D960" i="17"/>
  <c r="D959" i="17"/>
  <c r="D958" i="17"/>
  <c r="E957" i="17"/>
  <c r="D957" i="17"/>
  <c r="D956" i="17"/>
  <c r="D955" i="17"/>
  <c r="D954" i="17"/>
  <c r="D953" i="17"/>
  <c r="E952" i="17"/>
  <c r="D952" i="17"/>
  <c r="D951" i="17"/>
  <c r="D950" i="17"/>
  <c r="D949" i="17"/>
  <c r="D948" i="17"/>
  <c r="E947" i="17"/>
  <c r="D947" i="17"/>
  <c r="D946" i="17"/>
  <c r="D945" i="17"/>
  <c r="D944" i="17"/>
  <c r="D943" i="17"/>
  <c r="E942" i="17"/>
  <c r="D942" i="17"/>
  <c r="D941" i="17"/>
  <c r="D940" i="17"/>
  <c r="D939" i="17"/>
  <c r="D938" i="17"/>
  <c r="E937" i="17"/>
  <c r="D937" i="17"/>
  <c r="D936" i="17"/>
  <c r="D935" i="17"/>
  <c r="D934" i="17"/>
  <c r="D933" i="17"/>
  <c r="E932" i="17"/>
  <c r="D932" i="17"/>
  <c r="D931" i="17"/>
  <c r="D930" i="17"/>
  <c r="D929" i="17"/>
  <c r="D928" i="17"/>
  <c r="E927" i="17"/>
  <c r="D927" i="17"/>
  <c r="D926" i="17"/>
  <c r="D925" i="17"/>
  <c r="D924" i="17"/>
  <c r="D923" i="17"/>
  <c r="E922" i="17"/>
  <c r="D922" i="17"/>
  <c r="D921" i="17"/>
  <c r="D920" i="17"/>
  <c r="D919" i="17"/>
  <c r="D918" i="17"/>
  <c r="E917" i="17"/>
  <c r="D917" i="17"/>
  <c r="D916" i="17"/>
  <c r="D915" i="17"/>
  <c r="D914" i="17"/>
  <c r="D913" i="17"/>
  <c r="E912" i="17"/>
  <c r="D912" i="17"/>
  <c r="D911" i="17"/>
  <c r="D910" i="17"/>
  <c r="D909" i="17"/>
  <c r="D908" i="17"/>
  <c r="E907" i="17"/>
  <c r="D907" i="17"/>
  <c r="D906" i="17"/>
  <c r="D905" i="17"/>
  <c r="D904" i="17"/>
  <c r="D903" i="17"/>
  <c r="E902" i="17"/>
  <c r="D902" i="17"/>
  <c r="D901" i="17"/>
  <c r="D900" i="17"/>
  <c r="D899" i="17"/>
  <c r="D898" i="17"/>
  <c r="E897" i="17"/>
  <c r="D897" i="17"/>
  <c r="D896" i="17"/>
  <c r="D895" i="17"/>
  <c r="D894" i="17"/>
  <c r="D893" i="17"/>
  <c r="E892" i="17"/>
  <c r="D892" i="17"/>
  <c r="D891" i="17"/>
  <c r="D890" i="17"/>
  <c r="D889" i="17"/>
  <c r="D888" i="17"/>
  <c r="E887" i="17"/>
  <c r="D887" i="17"/>
  <c r="D886" i="17"/>
  <c r="D885" i="17"/>
  <c r="D884" i="17"/>
  <c r="D883" i="17"/>
  <c r="E882" i="17"/>
  <c r="D882" i="17"/>
  <c r="D881" i="17"/>
  <c r="D880" i="17"/>
  <c r="D879" i="17"/>
  <c r="D878" i="17"/>
  <c r="E877" i="17"/>
  <c r="D877" i="17"/>
  <c r="D876" i="17"/>
  <c r="D875" i="17"/>
  <c r="D874" i="17"/>
  <c r="D873" i="17"/>
  <c r="E872" i="17"/>
  <c r="D872" i="17"/>
  <c r="D871" i="17"/>
  <c r="D870" i="17"/>
  <c r="D869" i="17"/>
  <c r="D868" i="17"/>
  <c r="E867" i="17"/>
  <c r="D867" i="17"/>
  <c r="D866" i="17"/>
  <c r="D865" i="17"/>
  <c r="D864" i="17"/>
  <c r="D863" i="17"/>
  <c r="E862" i="17"/>
  <c r="D862" i="17"/>
  <c r="D861" i="17"/>
  <c r="D860" i="17"/>
  <c r="D859" i="17"/>
  <c r="D858" i="17"/>
  <c r="E857" i="17"/>
  <c r="D857" i="17"/>
  <c r="D856" i="17"/>
  <c r="D855" i="17"/>
  <c r="D854" i="17"/>
  <c r="D853" i="17"/>
  <c r="E852" i="17"/>
  <c r="D852" i="17"/>
  <c r="D851" i="17"/>
  <c r="D850" i="17"/>
  <c r="D849" i="17"/>
  <c r="D848" i="17"/>
  <c r="E847" i="17"/>
  <c r="D847" i="17"/>
  <c r="D846" i="17"/>
  <c r="D845" i="17"/>
  <c r="D844" i="17"/>
  <c r="D843" i="17"/>
  <c r="E842" i="17"/>
  <c r="D842" i="17"/>
  <c r="D841" i="17"/>
  <c r="D840" i="17"/>
  <c r="D839" i="17"/>
  <c r="D838" i="17"/>
  <c r="E837" i="17"/>
  <c r="D837" i="17"/>
  <c r="D836" i="17"/>
  <c r="D835" i="17"/>
  <c r="D834" i="17"/>
  <c r="D833" i="17"/>
  <c r="E832" i="17"/>
  <c r="D832" i="17"/>
  <c r="D831" i="17"/>
  <c r="D830" i="17"/>
  <c r="D829" i="17"/>
  <c r="D828" i="17"/>
  <c r="E827" i="17"/>
  <c r="D827" i="17"/>
  <c r="D826" i="17"/>
  <c r="D825" i="17"/>
  <c r="D824" i="17"/>
  <c r="D823" i="17"/>
  <c r="E822" i="17"/>
  <c r="D822" i="17"/>
  <c r="D821" i="17"/>
  <c r="D820" i="17"/>
  <c r="D819" i="17"/>
  <c r="D818" i="17"/>
  <c r="E817" i="17"/>
  <c r="D817" i="17"/>
  <c r="D816" i="17"/>
  <c r="D815" i="17"/>
  <c r="D814" i="17"/>
  <c r="D813" i="17"/>
  <c r="E812" i="17"/>
  <c r="D812" i="17"/>
  <c r="D811" i="17"/>
  <c r="D810" i="17"/>
  <c r="D809" i="17"/>
  <c r="D808" i="17"/>
  <c r="E807" i="17"/>
  <c r="D807" i="17"/>
  <c r="D806" i="17"/>
  <c r="D805" i="17"/>
  <c r="D804" i="17"/>
  <c r="D803" i="17"/>
  <c r="E802" i="17"/>
  <c r="D802" i="17"/>
  <c r="D801" i="17"/>
  <c r="D800" i="17"/>
  <c r="D799" i="17"/>
  <c r="D798" i="17"/>
  <c r="E797" i="17"/>
  <c r="D797" i="17"/>
  <c r="D796" i="17"/>
  <c r="D795" i="17"/>
  <c r="D794" i="17"/>
  <c r="D793" i="17"/>
  <c r="E792" i="17"/>
  <c r="D792" i="17"/>
  <c r="D791" i="17"/>
  <c r="D790" i="17"/>
  <c r="D789" i="17"/>
  <c r="D788" i="17"/>
  <c r="E787" i="17"/>
  <c r="D787" i="17"/>
  <c r="D786" i="17"/>
  <c r="D785" i="17"/>
  <c r="D784" i="17"/>
  <c r="D783" i="17"/>
  <c r="E782" i="17"/>
  <c r="D782" i="17"/>
  <c r="D781" i="17"/>
  <c r="D780" i="17"/>
  <c r="D779" i="17"/>
  <c r="D778" i="17"/>
  <c r="E777" i="17"/>
  <c r="D777" i="17"/>
  <c r="D776" i="17"/>
  <c r="D775" i="17"/>
  <c r="D774" i="17"/>
  <c r="D773" i="17"/>
  <c r="E772" i="17"/>
  <c r="D772" i="17"/>
  <c r="D771" i="17"/>
  <c r="D770" i="17"/>
  <c r="D769" i="17"/>
  <c r="D768" i="17"/>
  <c r="E767" i="17"/>
  <c r="D767" i="17"/>
  <c r="D766" i="17"/>
  <c r="D765" i="17"/>
  <c r="D764" i="17"/>
  <c r="D763" i="17"/>
  <c r="E762" i="17"/>
  <c r="D762" i="17"/>
  <c r="D761" i="17"/>
  <c r="D760" i="17"/>
  <c r="D759" i="17"/>
  <c r="D758" i="17"/>
  <c r="E757" i="17"/>
  <c r="D757" i="17"/>
  <c r="D756" i="17"/>
  <c r="D755" i="17"/>
  <c r="D754" i="17"/>
  <c r="D753" i="17"/>
  <c r="E752" i="17"/>
  <c r="D752" i="17"/>
  <c r="D751" i="17"/>
  <c r="D750" i="17"/>
  <c r="D749" i="17"/>
  <c r="D748" i="17"/>
  <c r="E747" i="17"/>
  <c r="D747" i="17"/>
  <c r="D746" i="17"/>
  <c r="D745" i="17"/>
  <c r="D744" i="17"/>
  <c r="D743" i="17"/>
  <c r="E742" i="17"/>
  <c r="D742" i="17"/>
  <c r="D741" i="17"/>
  <c r="D740" i="17"/>
  <c r="D739" i="17"/>
  <c r="D738" i="17"/>
  <c r="E737" i="17"/>
  <c r="D737" i="17"/>
  <c r="D736" i="17"/>
  <c r="D735" i="17"/>
  <c r="D734" i="17"/>
  <c r="D733" i="17"/>
  <c r="E732" i="17"/>
  <c r="D732" i="17"/>
  <c r="D731" i="17"/>
  <c r="D730" i="17"/>
  <c r="D729" i="17"/>
  <c r="D728" i="17"/>
  <c r="E727" i="17"/>
  <c r="D727" i="17"/>
  <c r="D726" i="17"/>
  <c r="D725" i="17"/>
  <c r="D724" i="17"/>
  <c r="D723" i="17"/>
  <c r="E722" i="17"/>
  <c r="D722" i="17"/>
  <c r="D721" i="17"/>
  <c r="D720" i="17"/>
  <c r="D719" i="17"/>
  <c r="D718" i="17"/>
  <c r="E717" i="17"/>
  <c r="D717" i="17"/>
  <c r="D716" i="17"/>
  <c r="D715" i="17"/>
  <c r="D714" i="17"/>
  <c r="D713" i="17"/>
  <c r="E712" i="17"/>
  <c r="D712" i="17"/>
  <c r="D711" i="17"/>
  <c r="D710" i="17"/>
  <c r="D709" i="17"/>
  <c r="D708" i="17"/>
  <c r="E707" i="17"/>
  <c r="D707" i="17"/>
  <c r="D706" i="17"/>
  <c r="D705" i="17"/>
  <c r="D704" i="17"/>
  <c r="D703" i="17"/>
  <c r="E702" i="17"/>
  <c r="D702" i="17"/>
  <c r="D701" i="17"/>
  <c r="D700" i="17"/>
  <c r="D699" i="17"/>
  <c r="D698" i="17"/>
  <c r="E697" i="17"/>
  <c r="D697" i="17"/>
  <c r="D696" i="17"/>
  <c r="D695" i="17"/>
  <c r="D694" i="17"/>
  <c r="D693" i="17"/>
  <c r="E692" i="17"/>
  <c r="D692" i="17"/>
  <c r="D691" i="17"/>
  <c r="D690" i="17"/>
  <c r="D689" i="17"/>
  <c r="D688" i="17"/>
  <c r="E687" i="17"/>
  <c r="D687" i="17"/>
  <c r="D686" i="17"/>
  <c r="D685" i="17"/>
  <c r="D684" i="17"/>
  <c r="D683" i="17"/>
  <c r="E682" i="17"/>
  <c r="D682" i="17"/>
  <c r="D681" i="17"/>
  <c r="D680" i="17"/>
  <c r="D679" i="17"/>
  <c r="D678" i="17"/>
  <c r="E677" i="17"/>
  <c r="D677" i="17"/>
  <c r="D676" i="17"/>
  <c r="D675" i="17"/>
  <c r="D674" i="17"/>
  <c r="D673" i="17"/>
  <c r="E672" i="17"/>
  <c r="D672" i="17"/>
  <c r="D671" i="17"/>
  <c r="D670" i="17"/>
  <c r="D669" i="17"/>
  <c r="D668" i="17"/>
  <c r="E667" i="17"/>
  <c r="D667" i="17"/>
  <c r="D666" i="17"/>
  <c r="D665" i="17"/>
  <c r="D664" i="17"/>
  <c r="D663" i="17"/>
  <c r="E662" i="17"/>
  <c r="D662" i="17"/>
  <c r="D661" i="17"/>
  <c r="D660" i="17"/>
  <c r="D659" i="17"/>
  <c r="D658" i="17"/>
  <c r="E657" i="17"/>
  <c r="D657" i="17"/>
  <c r="D656" i="17"/>
  <c r="D655" i="17"/>
  <c r="D654" i="17"/>
  <c r="D653" i="17"/>
  <c r="E652" i="17"/>
  <c r="D652" i="17"/>
  <c r="D651" i="17"/>
  <c r="D650" i="17"/>
  <c r="D649" i="17"/>
  <c r="D648" i="17"/>
  <c r="E647" i="17"/>
  <c r="D647" i="17"/>
  <c r="D646" i="17"/>
  <c r="D645" i="17"/>
  <c r="D644" i="17"/>
  <c r="D643" i="17"/>
  <c r="E642" i="17"/>
  <c r="D642" i="17"/>
  <c r="D641" i="17"/>
  <c r="D640" i="17"/>
  <c r="D639" i="17"/>
  <c r="D638" i="17"/>
  <c r="E637" i="17"/>
  <c r="D637" i="17"/>
  <c r="D636" i="17"/>
  <c r="D635" i="17"/>
  <c r="D634" i="17"/>
  <c r="D633" i="17"/>
  <c r="E632" i="17"/>
  <c r="D632" i="17"/>
  <c r="D631" i="17"/>
  <c r="D630" i="17"/>
  <c r="D629" i="17"/>
  <c r="D628" i="17"/>
  <c r="E627" i="17"/>
  <c r="D627" i="17"/>
  <c r="D626" i="17"/>
  <c r="D625" i="17"/>
  <c r="D624" i="17"/>
  <c r="D623" i="17"/>
  <c r="E622" i="17"/>
  <c r="D622" i="17"/>
  <c r="D621" i="17"/>
  <c r="D620" i="17"/>
  <c r="D619" i="17"/>
  <c r="D618" i="17"/>
  <c r="E617" i="17"/>
  <c r="D617" i="17"/>
  <c r="D616" i="17"/>
  <c r="D615" i="17"/>
  <c r="D614" i="17"/>
  <c r="D613" i="17"/>
  <c r="E612" i="17"/>
  <c r="D612" i="17"/>
  <c r="D611" i="17"/>
  <c r="D610" i="17"/>
  <c r="D609" i="17"/>
  <c r="D608" i="17"/>
  <c r="E607" i="17"/>
  <c r="D607" i="17"/>
  <c r="D606" i="17"/>
  <c r="D605" i="17"/>
  <c r="D604" i="17"/>
  <c r="D603" i="17"/>
  <c r="E602" i="17"/>
  <c r="D602" i="17"/>
  <c r="D601" i="17"/>
  <c r="D600" i="17"/>
  <c r="D599" i="17"/>
  <c r="D598" i="17"/>
  <c r="E597" i="17"/>
  <c r="D597" i="17"/>
  <c r="D596" i="17"/>
  <c r="D595" i="17"/>
  <c r="D594" i="17"/>
  <c r="D593" i="17"/>
  <c r="E592" i="17"/>
  <c r="D592" i="17"/>
  <c r="D591" i="17"/>
  <c r="D590" i="17"/>
  <c r="D589" i="17"/>
  <c r="D588" i="17"/>
  <c r="E587" i="17"/>
  <c r="D587" i="17"/>
  <c r="D586" i="17"/>
  <c r="D585" i="17"/>
  <c r="D584" i="17"/>
  <c r="D583" i="17"/>
  <c r="E582" i="17"/>
  <c r="D582" i="17"/>
  <c r="D581" i="17"/>
  <c r="D580" i="17"/>
  <c r="D579" i="17"/>
  <c r="D578" i="17"/>
  <c r="E577" i="17"/>
  <c r="D577" i="17"/>
  <c r="D576" i="17"/>
  <c r="D575" i="17"/>
  <c r="D574" i="17"/>
  <c r="D573" i="17"/>
  <c r="E572" i="17"/>
  <c r="D572" i="17"/>
  <c r="D571" i="17"/>
  <c r="D570" i="17"/>
  <c r="D569" i="17"/>
  <c r="D568" i="17"/>
  <c r="E567" i="17"/>
  <c r="D567" i="17"/>
  <c r="D566" i="17"/>
  <c r="D565" i="17"/>
  <c r="D564" i="17"/>
  <c r="D563" i="17"/>
  <c r="E562" i="17"/>
  <c r="D562" i="17"/>
  <c r="D561" i="17"/>
  <c r="D560" i="17"/>
  <c r="D559" i="17"/>
  <c r="D558" i="17"/>
  <c r="E557" i="17"/>
  <c r="D557" i="17"/>
  <c r="D556" i="17"/>
  <c r="D555" i="17"/>
  <c r="D554" i="17"/>
  <c r="D553" i="17"/>
  <c r="E552" i="17"/>
  <c r="D552" i="17"/>
  <c r="D551" i="17"/>
  <c r="D550" i="17"/>
  <c r="D549" i="17"/>
  <c r="D548" i="17"/>
  <c r="E547" i="17"/>
  <c r="D547" i="17"/>
  <c r="D546" i="17"/>
  <c r="D545" i="17"/>
  <c r="D544" i="17"/>
  <c r="D543" i="17"/>
  <c r="E542" i="17"/>
  <c r="D542" i="17"/>
  <c r="D541" i="17"/>
  <c r="D540" i="17"/>
  <c r="D539" i="17"/>
  <c r="D538" i="17"/>
  <c r="E537" i="17"/>
  <c r="D537" i="17"/>
  <c r="D536" i="17"/>
  <c r="D535" i="17"/>
  <c r="D534" i="17"/>
  <c r="D533" i="17"/>
  <c r="E532" i="17"/>
  <c r="D532" i="17"/>
  <c r="D531" i="17"/>
  <c r="D530" i="17"/>
  <c r="D529" i="17"/>
  <c r="D528" i="17"/>
  <c r="E527" i="17"/>
  <c r="D527" i="17"/>
  <c r="D526" i="17"/>
  <c r="D525" i="17"/>
  <c r="D524" i="17"/>
  <c r="D523" i="17"/>
  <c r="E522" i="17"/>
  <c r="D522" i="17"/>
  <c r="D521" i="17"/>
  <c r="D520" i="17"/>
  <c r="D519" i="17"/>
  <c r="D518" i="17"/>
  <c r="E517" i="17"/>
  <c r="D517" i="17"/>
  <c r="D516" i="17"/>
  <c r="D515" i="17"/>
  <c r="D514" i="17"/>
  <c r="D513" i="17"/>
  <c r="E512" i="17"/>
  <c r="D512" i="17"/>
  <c r="D511" i="17"/>
  <c r="D510" i="17"/>
  <c r="D509" i="17"/>
  <c r="D508" i="17"/>
  <c r="E507" i="17"/>
  <c r="D507" i="17"/>
  <c r="D506" i="17"/>
  <c r="D505" i="17"/>
  <c r="D504" i="17"/>
  <c r="D503" i="17"/>
  <c r="E502" i="17"/>
  <c r="D502" i="17"/>
  <c r="D501" i="17"/>
  <c r="D500" i="17"/>
  <c r="D499" i="17"/>
  <c r="D498" i="17"/>
  <c r="E497" i="17"/>
  <c r="D497" i="17"/>
  <c r="D496" i="17"/>
  <c r="D495" i="17"/>
  <c r="D494" i="17"/>
  <c r="D493" i="17"/>
  <c r="E492" i="17"/>
  <c r="D492" i="17"/>
  <c r="D491" i="17"/>
  <c r="D490" i="17"/>
  <c r="D489" i="17"/>
  <c r="D488" i="17"/>
  <c r="E487" i="17"/>
  <c r="D487" i="17"/>
  <c r="D486" i="17"/>
  <c r="D485" i="17"/>
  <c r="D484" i="17"/>
  <c r="D483" i="17"/>
  <c r="E482" i="17"/>
  <c r="D482" i="17"/>
  <c r="D481" i="17"/>
  <c r="D480" i="17"/>
  <c r="D479" i="17"/>
  <c r="D478" i="17"/>
  <c r="E477" i="17"/>
  <c r="D477" i="17"/>
  <c r="D476" i="17"/>
  <c r="D475" i="17"/>
  <c r="D474" i="17"/>
  <c r="D473" i="17"/>
  <c r="E472" i="17"/>
  <c r="D472" i="17"/>
  <c r="D471" i="17"/>
  <c r="D470" i="17"/>
  <c r="D469" i="17"/>
  <c r="D468" i="17"/>
  <c r="E467" i="17"/>
  <c r="D467" i="17"/>
  <c r="D466" i="17"/>
  <c r="D465" i="17"/>
  <c r="D464" i="17"/>
  <c r="D463" i="17"/>
  <c r="E462" i="17"/>
  <c r="D462" i="17"/>
  <c r="D461" i="17"/>
  <c r="D460" i="17"/>
  <c r="D459" i="17"/>
  <c r="D458" i="17"/>
  <c r="E457" i="17"/>
  <c r="D457" i="17"/>
  <c r="D456" i="17"/>
  <c r="D455" i="17"/>
  <c r="D454" i="17"/>
  <c r="D453" i="17"/>
  <c r="E452" i="17"/>
  <c r="D452" i="17"/>
  <c r="D451" i="17"/>
  <c r="D450" i="17"/>
  <c r="D449" i="17"/>
  <c r="D448" i="17"/>
  <c r="E447" i="17"/>
  <c r="D447" i="17"/>
  <c r="D446" i="17"/>
  <c r="D445" i="17"/>
  <c r="D444" i="17"/>
  <c r="D443" i="17"/>
  <c r="E442" i="17"/>
  <c r="D442" i="17"/>
  <c r="D441" i="17"/>
  <c r="D440" i="17"/>
  <c r="D439" i="17"/>
  <c r="D438" i="17"/>
  <c r="E437" i="17"/>
  <c r="D437" i="17"/>
  <c r="D436" i="17"/>
  <c r="D435" i="17"/>
  <c r="D434" i="17"/>
  <c r="D433" i="17"/>
  <c r="E432" i="17"/>
  <c r="D432" i="17"/>
  <c r="D431" i="17"/>
  <c r="D430" i="17"/>
  <c r="D429" i="17"/>
  <c r="D428" i="17"/>
  <c r="E427" i="17"/>
  <c r="D427" i="17"/>
  <c r="D426" i="17"/>
  <c r="D425" i="17"/>
  <c r="D424" i="17"/>
  <c r="D423" i="17"/>
  <c r="E422" i="17"/>
  <c r="D422" i="17"/>
  <c r="D421" i="17"/>
  <c r="D420" i="17"/>
  <c r="D419" i="17"/>
  <c r="D418" i="17"/>
  <c r="E417" i="17"/>
  <c r="D417" i="17"/>
  <c r="D416" i="17"/>
  <c r="D415" i="17"/>
  <c r="D414" i="17"/>
  <c r="D413" i="17"/>
  <c r="E412" i="17"/>
  <c r="D412" i="17"/>
  <c r="D411" i="17"/>
  <c r="D410" i="17"/>
  <c r="D409" i="17"/>
  <c r="D408" i="17"/>
  <c r="E407" i="17"/>
  <c r="D407" i="17"/>
  <c r="D406" i="17"/>
  <c r="D405" i="17"/>
  <c r="D404" i="17"/>
  <c r="D403" i="17"/>
  <c r="E402" i="17"/>
  <c r="D402" i="17"/>
  <c r="D401" i="17"/>
  <c r="D400" i="17"/>
  <c r="D399" i="17"/>
  <c r="D398" i="17"/>
  <c r="E397" i="17"/>
  <c r="D397" i="17"/>
  <c r="D396" i="17"/>
  <c r="D395" i="17"/>
  <c r="D394" i="17"/>
  <c r="D393" i="17"/>
  <c r="E392" i="17"/>
  <c r="D392" i="17"/>
  <c r="D391" i="17"/>
  <c r="D390" i="17"/>
  <c r="D389" i="17"/>
  <c r="D388" i="17"/>
  <c r="E387" i="17"/>
  <c r="D387" i="17"/>
  <c r="D386" i="17"/>
  <c r="D385" i="17"/>
  <c r="D384" i="17"/>
  <c r="D383" i="17"/>
  <c r="E382" i="17"/>
  <c r="D382" i="17"/>
  <c r="D381" i="17"/>
  <c r="D380" i="17"/>
  <c r="D379" i="17"/>
  <c r="D378" i="17"/>
  <c r="E377" i="17"/>
  <c r="D377" i="17"/>
  <c r="D376" i="17"/>
  <c r="D375" i="17"/>
  <c r="D374" i="17"/>
  <c r="D373" i="17"/>
  <c r="E372" i="17"/>
  <c r="D372" i="17"/>
  <c r="D371" i="17"/>
  <c r="D370" i="17"/>
  <c r="D369" i="17"/>
  <c r="D368" i="17"/>
  <c r="E367" i="17"/>
  <c r="D367" i="17"/>
  <c r="D366" i="17"/>
  <c r="D365" i="17"/>
  <c r="D364" i="17"/>
  <c r="D363" i="17"/>
  <c r="E362" i="17"/>
  <c r="D362" i="17"/>
  <c r="D361" i="17"/>
  <c r="D360" i="17"/>
  <c r="D359" i="17"/>
  <c r="D358" i="17"/>
  <c r="E357" i="17"/>
  <c r="D357" i="17"/>
  <c r="D356" i="17"/>
  <c r="D355" i="17"/>
  <c r="D354" i="17"/>
  <c r="D353" i="17"/>
  <c r="E352" i="17"/>
  <c r="D352" i="17"/>
  <c r="D351" i="17"/>
  <c r="D350" i="17"/>
  <c r="D349" i="17"/>
  <c r="D348" i="17"/>
  <c r="E347" i="17"/>
  <c r="D347" i="17"/>
  <c r="D346" i="17"/>
  <c r="D345" i="17"/>
  <c r="D344" i="17"/>
  <c r="D343" i="17"/>
  <c r="E342" i="17"/>
  <c r="D342" i="17"/>
  <c r="D341" i="17"/>
  <c r="D340" i="17"/>
  <c r="D339" i="17"/>
  <c r="D338" i="17"/>
  <c r="E337" i="17"/>
  <c r="D337" i="17"/>
  <c r="D336" i="17"/>
  <c r="D335" i="17"/>
  <c r="D334" i="17"/>
  <c r="D333" i="17"/>
  <c r="E332" i="17"/>
  <c r="D332" i="17"/>
  <c r="D331" i="17"/>
  <c r="D330" i="17"/>
  <c r="D329" i="17"/>
  <c r="D328" i="17"/>
  <c r="E327" i="17"/>
  <c r="D327" i="17"/>
  <c r="D326" i="17"/>
  <c r="D325" i="17"/>
  <c r="D324" i="17"/>
  <c r="D323" i="17"/>
  <c r="E322" i="17"/>
  <c r="D322" i="17"/>
  <c r="D321" i="17"/>
  <c r="D320" i="17"/>
  <c r="D319" i="17"/>
  <c r="D318" i="17"/>
  <c r="E317" i="17"/>
  <c r="D317" i="17"/>
  <c r="D316" i="17"/>
  <c r="D315" i="17"/>
  <c r="D314" i="17"/>
  <c r="D313" i="17"/>
  <c r="E312" i="17"/>
  <c r="D312" i="17"/>
  <c r="D311" i="17"/>
  <c r="D310" i="17"/>
  <c r="D309" i="17"/>
  <c r="D308" i="17"/>
  <c r="E307" i="17"/>
  <c r="D307" i="17"/>
  <c r="D306" i="17"/>
  <c r="D305" i="17"/>
  <c r="D304" i="17"/>
  <c r="D303" i="17"/>
  <c r="E302" i="17"/>
  <c r="D302" i="17"/>
  <c r="D301" i="17"/>
  <c r="D300" i="17"/>
  <c r="D299" i="17"/>
  <c r="D298" i="17"/>
  <c r="E297" i="17"/>
  <c r="D297" i="17"/>
  <c r="D296" i="17"/>
  <c r="D295" i="17"/>
  <c r="D294" i="17"/>
  <c r="D293" i="17"/>
  <c r="E292" i="17"/>
  <c r="D292" i="17"/>
  <c r="D291" i="17"/>
  <c r="D290" i="17"/>
  <c r="D289" i="17"/>
  <c r="D288" i="17"/>
  <c r="E287" i="17"/>
  <c r="D287" i="17"/>
  <c r="D286" i="17"/>
  <c r="D285" i="17"/>
  <c r="D284" i="17"/>
  <c r="D283" i="17"/>
  <c r="E282" i="17"/>
  <c r="D282" i="17"/>
  <c r="D281" i="17"/>
  <c r="D280" i="17"/>
  <c r="D279" i="17"/>
  <c r="D278" i="17"/>
  <c r="E277" i="17"/>
  <c r="D277" i="17"/>
  <c r="D276" i="17"/>
  <c r="D275" i="17"/>
  <c r="D274" i="17"/>
  <c r="D273" i="17"/>
  <c r="E272" i="17"/>
  <c r="D272" i="17"/>
  <c r="D271" i="17"/>
  <c r="D270" i="17"/>
  <c r="D269" i="17"/>
  <c r="D268" i="17"/>
  <c r="E267" i="17"/>
  <c r="D267" i="17"/>
  <c r="D266" i="17"/>
  <c r="D265" i="17"/>
  <c r="D264" i="17"/>
  <c r="D263" i="17"/>
  <c r="E262" i="17"/>
  <c r="D262" i="17"/>
  <c r="D261" i="17"/>
  <c r="D260" i="17"/>
  <c r="D259" i="17"/>
  <c r="D258" i="17"/>
  <c r="E257" i="17"/>
  <c r="D257" i="17"/>
  <c r="D256" i="17"/>
  <c r="D255" i="17"/>
  <c r="D254" i="17"/>
  <c r="D253" i="17"/>
  <c r="E252" i="17"/>
  <c r="D252" i="17"/>
  <c r="D251" i="17"/>
  <c r="D250" i="17"/>
  <c r="D249" i="17"/>
  <c r="D248" i="17"/>
  <c r="E247" i="17"/>
  <c r="D247" i="17"/>
  <c r="D246" i="17"/>
  <c r="D245" i="17"/>
  <c r="D244" i="17"/>
  <c r="D243" i="17"/>
  <c r="E242" i="17"/>
  <c r="D242" i="17"/>
  <c r="D241" i="17"/>
  <c r="D240" i="17"/>
  <c r="D239" i="17"/>
  <c r="D238" i="17"/>
  <c r="E237" i="17"/>
  <c r="D237" i="17"/>
  <c r="D236" i="17"/>
  <c r="D235" i="17"/>
  <c r="D234" i="17"/>
  <c r="D233" i="17"/>
  <c r="E232" i="17"/>
  <c r="D232" i="17"/>
  <c r="D231" i="17"/>
  <c r="D230" i="17"/>
  <c r="D229" i="17"/>
  <c r="D228" i="17"/>
  <c r="E227" i="17"/>
  <c r="D227" i="17"/>
  <c r="D226" i="17"/>
  <c r="D225" i="17"/>
  <c r="D224" i="17"/>
  <c r="D223" i="17"/>
  <c r="E222" i="17"/>
  <c r="D222" i="17"/>
  <c r="D221" i="17"/>
  <c r="D220" i="17"/>
  <c r="D219" i="17"/>
  <c r="D218" i="17"/>
  <c r="E217" i="17"/>
  <c r="D217" i="17"/>
  <c r="D216" i="17"/>
  <c r="D215" i="17"/>
  <c r="D214" i="17"/>
  <c r="D213" i="17"/>
  <c r="E212" i="17"/>
  <c r="D212" i="17"/>
  <c r="D211" i="17"/>
  <c r="D210" i="17"/>
  <c r="D209" i="17"/>
  <c r="D208" i="17"/>
  <c r="E207" i="17"/>
  <c r="D207" i="17"/>
  <c r="D206" i="17"/>
  <c r="D205" i="17"/>
  <c r="D204" i="17"/>
  <c r="D203" i="17"/>
  <c r="E202" i="17"/>
  <c r="D202" i="17"/>
  <c r="D201" i="17"/>
  <c r="D200" i="17"/>
  <c r="D199" i="17"/>
  <c r="D198" i="17"/>
  <c r="E197" i="17"/>
  <c r="D197" i="17"/>
  <c r="D196" i="17"/>
  <c r="D195" i="17"/>
  <c r="D194" i="17"/>
  <c r="D193" i="17"/>
  <c r="E192" i="17"/>
  <c r="D192" i="17"/>
  <c r="D191" i="17"/>
  <c r="D190" i="17"/>
  <c r="D189" i="17"/>
  <c r="D188" i="17"/>
  <c r="E187" i="17"/>
  <c r="D187" i="17"/>
  <c r="D186" i="17"/>
  <c r="D185" i="17"/>
  <c r="D184" i="17"/>
  <c r="D183" i="17"/>
  <c r="E182" i="17"/>
  <c r="D182" i="17"/>
  <c r="D181" i="17"/>
  <c r="D180" i="17"/>
  <c r="D179" i="17"/>
  <c r="D178" i="17"/>
  <c r="E177" i="17"/>
  <c r="D177" i="17"/>
  <c r="D176" i="17"/>
  <c r="D175" i="17"/>
  <c r="D174" i="17"/>
  <c r="D173" i="17"/>
  <c r="E172" i="17"/>
  <c r="D172" i="17"/>
  <c r="D171" i="17"/>
  <c r="D170" i="17"/>
  <c r="D169" i="17"/>
  <c r="D168" i="17"/>
  <c r="E167" i="17"/>
  <c r="D167" i="17"/>
  <c r="D166" i="17"/>
  <c r="D165" i="17"/>
  <c r="D164" i="17"/>
  <c r="D163" i="17"/>
  <c r="E162" i="17"/>
  <c r="D162" i="17"/>
  <c r="D161" i="17"/>
  <c r="D160" i="17"/>
  <c r="D159" i="17"/>
  <c r="D158" i="17"/>
  <c r="E157" i="17"/>
  <c r="D157" i="17"/>
  <c r="D156" i="17"/>
  <c r="D155" i="17"/>
  <c r="D154" i="17"/>
  <c r="D153" i="17"/>
  <c r="E152" i="17"/>
  <c r="D152" i="17"/>
  <c r="D151" i="17"/>
  <c r="D150" i="17"/>
  <c r="D149" i="17"/>
  <c r="D148" i="17"/>
  <c r="E147" i="17"/>
  <c r="D147" i="17"/>
  <c r="D146" i="17"/>
  <c r="D145" i="17"/>
  <c r="D144" i="17"/>
  <c r="D143" i="17"/>
  <c r="E142" i="17"/>
  <c r="D142" i="17"/>
  <c r="D141" i="17"/>
  <c r="D140" i="17"/>
  <c r="D139" i="17"/>
  <c r="D138" i="17"/>
  <c r="E137" i="17"/>
  <c r="D137" i="17"/>
  <c r="D136" i="17"/>
  <c r="D135" i="17"/>
  <c r="D134" i="17"/>
  <c r="D133" i="17"/>
  <c r="E132" i="17"/>
  <c r="D132" i="17"/>
  <c r="D131" i="17"/>
  <c r="D130" i="17"/>
  <c r="D129" i="17"/>
  <c r="D128" i="17"/>
  <c r="E127" i="17"/>
  <c r="D127" i="17"/>
  <c r="D126" i="17"/>
  <c r="D125" i="17"/>
  <c r="D124" i="17"/>
  <c r="D123" i="17"/>
  <c r="E122" i="17"/>
  <c r="D122" i="17"/>
  <c r="D121" i="17"/>
  <c r="D120" i="17"/>
  <c r="D119" i="17"/>
  <c r="D118" i="17"/>
  <c r="E117" i="17"/>
  <c r="D117" i="17"/>
  <c r="D116" i="17"/>
  <c r="D115" i="17"/>
  <c r="D114" i="17"/>
  <c r="D113" i="17"/>
  <c r="E112" i="17"/>
  <c r="D112" i="17"/>
  <c r="D111" i="17"/>
  <c r="D110" i="17"/>
  <c r="D109" i="17"/>
  <c r="D108" i="17"/>
  <c r="E107" i="17"/>
  <c r="D107" i="17"/>
  <c r="D106" i="17"/>
  <c r="D105" i="17"/>
  <c r="D104" i="17"/>
  <c r="D103" i="17"/>
  <c r="E102" i="17"/>
  <c r="D102" i="17"/>
  <c r="D101" i="17"/>
  <c r="D100" i="17"/>
  <c r="D99" i="17"/>
  <c r="D98" i="17"/>
  <c r="E97" i="17"/>
  <c r="D97" i="17"/>
  <c r="D96" i="17"/>
  <c r="D95" i="17"/>
  <c r="D94" i="17"/>
  <c r="D93" i="17"/>
  <c r="E92" i="17"/>
  <c r="D92" i="17"/>
  <c r="D91" i="17"/>
  <c r="D90" i="17"/>
  <c r="D89" i="17"/>
  <c r="D88" i="17"/>
  <c r="E87" i="17"/>
  <c r="D87" i="17"/>
  <c r="D86" i="17"/>
  <c r="D85" i="17"/>
  <c r="D84" i="17"/>
  <c r="D83" i="17"/>
  <c r="E82" i="17"/>
  <c r="D82" i="17"/>
  <c r="D81" i="17"/>
  <c r="D80" i="17"/>
  <c r="D79" i="17"/>
  <c r="D78" i="17"/>
  <c r="E77" i="17"/>
  <c r="D77" i="17"/>
  <c r="D76" i="17"/>
  <c r="D75" i="17"/>
  <c r="D74" i="17"/>
  <c r="D73" i="17"/>
  <c r="E72" i="17"/>
  <c r="D72" i="17"/>
  <c r="D71" i="17"/>
  <c r="D70" i="17"/>
  <c r="D69" i="17"/>
  <c r="D68" i="17"/>
  <c r="E67" i="17"/>
  <c r="D67" i="17"/>
  <c r="D66" i="17"/>
  <c r="D65" i="17"/>
  <c r="D64" i="17"/>
  <c r="D63" i="17"/>
  <c r="E62" i="17"/>
  <c r="D62" i="17"/>
  <c r="D61" i="17"/>
  <c r="D60" i="17"/>
  <c r="D59" i="17"/>
  <c r="D58" i="17"/>
  <c r="E57" i="17"/>
  <c r="D57" i="17"/>
  <c r="D56" i="17"/>
  <c r="D55" i="17"/>
  <c r="D54" i="17"/>
  <c r="D53" i="17"/>
  <c r="E52" i="17"/>
  <c r="D52" i="17"/>
  <c r="D51" i="17"/>
  <c r="D50" i="17"/>
  <c r="D49" i="17"/>
  <c r="D48" i="17"/>
  <c r="E47" i="17"/>
  <c r="D47" i="17"/>
  <c r="D46" i="17"/>
  <c r="D45" i="17"/>
  <c r="D44" i="17"/>
  <c r="D43" i="17"/>
  <c r="E42" i="17"/>
  <c r="D42" i="17"/>
  <c r="D41" i="17"/>
  <c r="D40" i="17"/>
  <c r="D39" i="17"/>
  <c r="D38" i="17"/>
  <c r="E37" i="17"/>
  <c r="D37" i="17"/>
  <c r="D36" i="17"/>
  <c r="D35" i="17"/>
  <c r="D34" i="17"/>
  <c r="D33" i="17"/>
  <c r="E32" i="17"/>
  <c r="D32" i="17"/>
  <c r="D31" i="17"/>
  <c r="D30" i="17"/>
  <c r="D29" i="17"/>
  <c r="D28" i="17"/>
  <c r="E27" i="17"/>
  <c r="D27" i="17"/>
  <c r="D26" i="17"/>
  <c r="D25" i="17"/>
  <c r="D24" i="17"/>
  <c r="D23" i="17"/>
  <c r="E22" i="17"/>
  <c r="D22" i="17"/>
  <c r="D21" i="17"/>
  <c r="D20" i="17"/>
  <c r="D19" i="17"/>
  <c r="D18" i="17"/>
  <c r="E17" i="17"/>
  <c r="D17" i="17"/>
  <c r="D16" i="17"/>
  <c r="D15" i="17"/>
  <c r="D14" i="17"/>
  <c r="D13" i="17"/>
  <c r="E12" i="17"/>
  <c r="D12" i="17"/>
  <c r="D11" i="17"/>
  <c r="D10" i="17"/>
  <c r="D9" i="17"/>
  <c r="D8" i="17"/>
  <c r="E7" i="17"/>
  <c r="D7" i="17"/>
  <c r="D6" i="17"/>
  <c r="D5" i="17"/>
  <c r="D4" i="17"/>
  <c r="D3" i="17"/>
  <c r="I2" i="17"/>
  <c r="I3" i="17" s="1"/>
  <c r="I5" i="17" s="1"/>
  <c r="C5" i="19" s="1"/>
  <c r="C6" i="19" s="1"/>
  <c r="C8" i="19" s="1"/>
  <c r="B26" i="15"/>
  <c r="B17" i="15"/>
  <c r="B7" i="15"/>
  <c r="E6" i="15"/>
  <c r="E7" i="15" s="1"/>
  <c r="D6" i="15"/>
  <c r="D7" i="15" s="1"/>
  <c r="C6" i="15"/>
  <c r="C7" i="15" s="1"/>
  <c r="B6" i="15"/>
  <c r="F24" i="14"/>
  <c r="E24" i="14"/>
  <c r="D24" i="14"/>
  <c r="C24" i="14"/>
  <c r="F23" i="14"/>
  <c r="E23" i="14"/>
  <c r="D23" i="14"/>
  <c r="C23" i="14"/>
  <c r="H23" i="14" s="1"/>
  <c r="I23" i="14" s="1"/>
  <c r="J23" i="14" s="1"/>
  <c r="K23" i="14" s="1"/>
  <c r="L23" i="14" s="1"/>
  <c r="O11" i="14"/>
  <c r="O12" i="14" s="1"/>
  <c r="O9" i="14" s="1"/>
  <c r="P9" i="14"/>
  <c r="O6" i="14"/>
  <c r="F5" i="14"/>
  <c r="F11" i="14" s="1"/>
  <c r="F62" i="13"/>
  <c r="E62" i="13"/>
  <c r="D62" i="13"/>
  <c r="C62" i="13"/>
  <c r="F60" i="13"/>
  <c r="E60" i="13"/>
  <c r="D60" i="13"/>
  <c r="F59" i="13"/>
  <c r="E59" i="13"/>
  <c r="D59" i="13"/>
  <c r="C59" i="13"/>
  <c r="F58" i="13"/>
  <c r="E58" i="13"/>
  <c r="D58" i="13"/>
  <c r="C58" i="13"/>
  <c r="F55" i="13"/>
  <c r="E55" i="13"/>
  <c r="D55" i="13"/>
  <c r="F54" i="13"/>
  <c r="E54" i="13"/>
  <c r="D54" i="13"/>
  <c r="F45" i="13"/>
  <c r="F48" i="13" s="1"/>
  <c r="G43" i="13"/>
  <c r="G62" i="13" s="1"/>
  <c r="F40" i="13"/>
  <c r="F33" i="13"/>
  <c r="E8" i="15" s="1"/>
  <c r="E9" i="15" s="1"/>
  <c r="E33" i="13"/>
  <c r="D33" i="13"/>
  <c r="C33" i="13"/>
  <c r="F23" i="13"/>
  <c r="F25" i="13" s="1"/>
  <c r="D23" i="13"/>
  <c r="G22" i="13"/>
  <c r="G16" i="13"/>
  <c r="E14" i="13"/>
  <c r="E45" i="13" s="1"/>
  <c r="E48" i="13" s="1"/>
  <c r="D14" i="13"/>
  <c r="D45" i="13" s="1"/>
  <c r="D48" i="13" s="1"/>
  <c r="C14" i="13"/>
  <c r="C45" i="13" s="1"/>
  <c r="C48" i="13" s="1"/>
  <c r="G13" i="13"/>
  <c r="F11" i="13"/>
  <c r="G8" i="13"/>
  <c r="G56" i="13" s="1"/>
  <c r="F8" i="13"/>
  <c r="G7" i="13"/>
  <c r="G6" i="13"/>
  <c r="G5" i="13"/>
  <c r="G54" i="13" s="1"/>
  <c r="G30" i="12"/>
  <c r="D27" i="12"/>
  <c r="G26" i="12"/>
  <c r="C22" i="19" s="1"/>
  <c r="C24" i="19" s="1"/>
  <c r="F24" i="12"/>
  <c r="E21" i="12"/>
  <c r="E22" i="12" s="1"/>
  <c r="D21" i="12"/>
  <c r="D5" i="14" s="1"/>
  <c r="C21" i="12"/>
  <c r="C22" i="12" s="1"/>
  <c r="D20" i="12"/>
  <c r="F19" i="12"/>
  <c r="D19" i="12"/>
  <c r="G18" i="12"/>
  <c r="G17" i="12"/>
  <c r="D16" i="12"/>
  <c r="G15" i="12"/>
  <c r="F14" i="12"/>
  <c r="F22" i="12" s="1"/>
  <c r="P13" i="12" s="1"/>
  <c r="H22" i="12" s="1"/>
  <c r="E14" i="12"/>
  <c r="E27" i="12" s="1"/>
  <c r="D14" i="12"/>
  <c r="C14" i="12"/>
  <c r="C19" i="12" s="1"/>
  <c r="F13" i="12"/>
  <c r="E13" i="12"/>
  <c r="D13" i="12"/>
  <c r="C13" i="12"/>
  <c r="G11" i="12"/>
  <c r="F11" i="12"/>
  <c r="E11" i="12"/>
  <c r="D11" i="12"/>
  <c r="C11" i="12"/>
  <c r="P6" i="12" s="1"/>
  <c r="H11" i="12" s="1"/>
  <c r="G10" i="12"/>
  <c r="G13" i="12" s="1"/>
  <c r="G9" i="12"/>
  <c r="F9" i="12"/>
  <c r="E9" i="12"/>
  <c r="D9" i="12"/>
  <c r="P5" i="12" s="1"/>
  <c r="H9" i="12" s="1"/>
  <c r="C9" i="12"/>
  <c r="G8" i="12"/>
  <c r="G7" i="12"/>
  <c r="F7" i="12"/>
  <c r="E7" i="12"/>
  <c r="D7" i="12"/>
  <c r="M6" i="12"/>
  <c r="G6" i="12"/>
  <c r="G14" i="12" s="1"/>
  <c r="P4" i="12"/>
  <c r="H6" i="12" s="1"/>
  <c r="M21" i="11"/>
  <c r="L21" i="11"/>
  <c r="K21" i="11"/>
  <c r="J21" i="11"/>
  <c r="I21" i="11"/>
  <c r="C16" i="11"/>
  <c r="L15" i="11"/>
  <c r="K15" i="11"/>
  <c r="J15" i="11"/>
  <c r="D15" i="11"/>
  <c r="L14" i="11"/>
  <c r="K14" i="11"/>
  <c r="J14" i="11"/>
  <c r="D14" i="11"/>
  <c r="I14" i="11" s="1"/>
  <c r="L13" i="11"/>
  <c r="K13" i="11"/>
  <c r="J13" i="11"/>
  <c r="D13" i="11"/>
  <c r="I13" i="11" s="1"/>
  <c r="L12" i="11"/>
  <c r="K12" i="11"/>
  <c r="J12" i="11"/>
  <c r="D12" i="11"/>
  <c r="L11" i="11"/>
  <c r="K11" i="11"/>
  <c r="J11" i="11"/>
  <c r="D11" i="11"/>
  <c r="L10" i="11"/>
  <c r="K10" i="11"/>
  <c r="J10" i="11"/>
  <c r="D10" i="11"/>
  <c r="L9" i="11"/>
  <c r="K9" i="11"/>
  <c r="J9" i="11"/>
  <c r="D9" i="11"/>
  <c r="I9" i="11" s="1"/>
  <c r="L8" i="11"/>
  <c r="K8" i="11"/>
  <c r="J8" i="11"/>
  <c r="D8" i="11"/>
  <c r="I8" i="11" s="1"/>
  <c r="L7" i="11"/>
  <c r="K7" i="11"/>
  <c r="J7" i="11"/>
  <c r="D7" i="11"/>
  <c r="L6" i="11"/>
  <c r="K6" i="11"/>
  <c r="J6" i="11"/>
  <c r="D6" i="11"/>
  <c r="I15" i="11" s="1"/>
  <c r="P86" i="10"/>
  <c r="J86" i="10"/>
  <c r="D83" i="10"/>
  <c r="M73" i="10"/>
  <c r="G73" i="10"/>
  <c r="A73" i="10"/>
  <c r="M72" i="10"/>
  <c r="G72" i="10"/>
  <c r="A72" i="10"/>
  <c r="M71" i="10"/>
  <c r="G71" i="10"/>
  <c r="A71" i="10"/>
  <c r="P44" i="10"/>
  <c r="J44" i="10"/>
  <c r="D44" i="10"/>
  <c r="M34" i="10"/>
  <c r="G34" i="10"/>
  <c r="A34" i="10"/>
  <c r="M33" i="10"/>
  <c r="G33" i="10"/>
  <c r="A33" i="10"/>
  <c r="M32" i="10"/>
  <c r="G32" i="10"/>
  <c r="A32" i="10"/>
  <c r="M31" i="10"/>
  <c r="H31" i="10"/>
  <c r="I31" i="10" s="1"/>
  <c r="G31" i="10"/>
  <c r="A31" i="10"/>
  <c r="M30" i="10"/>
  <c r="G30" i="10"/>
  <c r="A30" i="10"/>
  <c r="H15" i="10"/>
  <c r="H16" i="10" s="1"/>
  <c r="H14" i="10"/>
  <c r="H13" i="10"/>
  <c r="H30" i="10" s="1"/>
  <c r="N10" i="10"/>
  <c r="N13" i="10" s="1"/>
  <c r="H10" i="10"/>
  <c r="B10" i="10"/>
  <c r="B13" i="10" s="1"/>
  <c r="O24" i="9"/>
  <c r="N24" i="9"/>
  <c r="M24" i="9"/>
  <c r="O22" i="9"/>
  <c r="N22" i="9"/>
  <c r="J11" i="9"/>
  <c r="G11" i="9"/>
  <c r="N11" i="9" s="1"/>
  <c r="F11" i="9"/>
  <c r="E11" i="9"/>
  <c r="O11" i="9" s="1"/>
  <c r="F10" i="9"/>
  <c r="E10" i="9"/>
  <c r="O10" i="9" s="1"/>
  <c r="N9" i="9"/>
  <c r="M9" i="9"/>
  <c r="G9" i="9"/>
  <c r="F9" i="9"/>
  <c r="E9" i="9"/>
  <c r="O9" i="9" s="1"/>
  <c r="F8" i="9"/>
  <c r="G8" i="9" s="1"/>
  <c r="E8" i="9"/>
  <c r="O8" i="9" s="1"/>
  <c r="G7" i="9"/>
  <c r="N7" i="9" s="1"/>
  <c r="F7" i="9"/>
  <c r="M22" i="9" s="1"/>
  <c r="E7" i="9"/>
  <c r="O7" i="9" s="1"/>
  <c r="B24" i="8"/>
  <c r="B22" i="8"/>
  <c r="B21" i="8"/>
  <c r="B13" i="8"/>
  <c r="B24" i="7"/>
  <c r="B22" i="7"/>
  <c r="B21" i="7"/>
  <c r="B13" i="7"/>
  <c r="B25" i="6"/>
  <c r="B23" i="6"/>
  <c r="B22" i="6"/>
  <c r="B13" i="6"/>
  <c r="C78" i="5"/>
  <c r="F76" i="5"/>
  <c r="E76" i="5"/>
  <c r="D76" i="5"/>
  <c r="C76" i="5"/>
  <c r="G74" i="5"/>
  <c r="F74" i="5"/>
  <c r="E74" i="5"/>
  <c r="D74" i="5"/>
  <c r="G72" i="5"/>
  <c r="F72" i="5"/>
  <c r="E72" i="5"/>
  <c r="D72" i="5"/>
  <c r="C72" i="5"/>
  <c r="B88" i="4"/>
  <c r="B90" i="4" s="1"/>
  <c r="B87" i="4"/>
  <c r="B89" i="4" s="1"/>
  <c r="B91" i="4" s="1"/>
  <c r="B84" i="4"/>
  <c r="B83" i="4"/>
  <c r="B80" i="4"/>
  <c r="B77" i="4"/>
  <c r="B76" i="4"/>
  <c r="B70" i="4"/>
  <c r="B69" i="4"/>
  <c r="B68" i="4"/>
  <c r="B65" i="4"/>
  <c r="B66" i="4" s="1"/>
  <c r="B63" i="4"/>
  <c r="B64" i="4" s="1"/>
  <c r="B61" i="4"/>
  <c r="B62" i="4" s="1"/>
  <c r="B56" i="4"/>
  <c r="B55" i="4"/>
  <c r="B54" i="4"/>
  <c r="B51" i="4"/>
  <c r="B50" i="4"/>
  <c r="B47" i="4"/>
  <c r="B46" i="4"/>
  <c r="B45" i="4"/>
  <c r="B44" i="4"/>
  <c r="B43" i="4"/>
  <c r="B42" i="4"/>
  <c r="B67" i="4" l="1"/>
  <c r="G22" i="12"/>
  <c r="G20" i="12"/>
  <c r="G25" i="12" s="1"/>
  <c r="G29" i="12" s="1"/>
  <c r="G32" i="12" s="1"/>
  <c r="I9" i="12"/>
  <c r="H8" i="12"/>
  <c r="I22" i="12"/>
  <c r="O18" i="9"/>
  <c r="O15" i="9"/>
  <c r="O17" i="9"/>
  <c r="O14" i="9"/>
  <c r="O13" i="9"/>
  <c r="O16" i="9"/>
  <c r="O23" i="9" s="1"/>
  <c r="O25" i="9" s="1"/>
  <c r="C10" i="21" s="1"/>
  <c r="G16" i="12"/>
  <c r="F49" i="13"/>
  <c r="M8" i="9"/>
  <c r="N8" i="9"/>
  <c r="H7" i="12"/>
  <c r="I6" i="12"/>
  <c r="H17" i="10"/>
  <c r="H34" i="10" s="1"/>
  <c r="I34" i="10" s="1"/>
  <c r="H33" i="10"/>
  <c r="I33" i="10" s="1"/>
  <c r="H55" i="10"/>
  <c r="H56" i="10" s="1"/>
  <c r="H57" i="10" s="1"/>
  <c r="H60" i="10" s="1"/>
  <c r="I30" i="10"/>
  <c r="I35" i="10" s="1"/>
  <c r="P7" i="12"/>
  <c r="H13" i="12" s="1"/>
  <c r="H10" i="12"/>
  <c r="I11" i="12"/>
  <c r="G19" i="12"/>
  <c r="B30" i="10"/>
  <c r="B14" i="10"/>
  <c r="N14" i="10"/>
  <c r="N30" i="10"/>
  <c r="P10" i="12"/>
  <c r="H19" i="12" s="1"/>
  <c r="I11" i="11"/>
  <c r="I12" i="11"/>
  <c r="I6" i="11"/>
  <c r="C16" i="12"/>
  <c r="E19" i="12"/>
  <c r="C20" i="12"/>
  <c r="C27" i="12"/>
  <c r="G60" i="13"/>
  <c r="H60" i="13" s="1"/>
  <c r="I22" i="13" s="1"/>
  <c r="E23" i="13"/>
  <c r="D8" i="15"/>
  <c r="D9" i="15" s="1"/>
  <c r="G59" i="13"/>
  <c r="H59" i="13" s="1"/>
  <c r="G6" i="22"/>
  <c r="G8" i="22" s="1"/>
  <c r="G7" i="22"/>
  <c r="G9" i="22" s="1"/>
  <c r="M7" i="9"/>
  <c r="H22" i="10"/>
  <c r="H32" i="10"/>
  <c r="I32" i="10" s="1"/>
  <c r="D16" i="11"/>
  <c r="E16" i="12"/>
  <c r="E20" i="12"/>
  <c r="P12" i="14"/>
  <c r="G5" i="14" s="1"/>
  <c r="G10" i="9"/>
  <c r="M11" i="9"/>
  <c r="D17" i="11"/>
  <c r="F16" i="12"/>
  <c r="F20" i="12"/>
  <c r="F25" i="12" s="1"/>
  <c r="F29" i="12" s="1"/>
  <c r="D11" i="14"/>
  <c r="D22" i="12"/>
  <c r="F27" i="12"/>
  <c r="G58" i="13"/>
  <c r="H58" i="13" s="1"/>
  <c r="I16" i="13" s="1"/>
  <c r="H62" i="13"/>
  <c r="I10" i="11"/>
  <c r="G27" i="12"/>
  <c r="G24" i="14"/>
  <c r="G22" i="14" s="1"/>
  <c r="G55" i="13"/>
  <c r="H55" i="13" s="1"/>
  <c r="I6" i="13" s="1"/>
  <c r="I7" i="11"/>
  <c r="G13" i="14"/>
  <c r="F13" i="14"/>
  <c r="C23" i="13"/>
  <c r="B8" i="15"/>
  <c r="B9" i="15" s="1"/>
  <c r="F50" i="13"/>
  <c r="C25" i="19"/>
  <c r="C27" i="19" s="1"/>
  <c r="C8" i="15"/>
  <c r="C9" i="15" s="1"/>
  <c r="H54" i="13"/>
  <c r="I5" i="13" s="1"/>
  <c r="F6" i="14"/>
  <c r="F12" i="14" s="1"/>
  <c r="C38" i="23"/>
  <c r="C37" i="23"/>
  <c r="C42" i="23"/>
  <c r="C41" i="23"/>
  <c r="C46" i="23"/>
  <c r="C45" i="23"/>
  <c r="C54" i="23"/>
  <c r="C53" i="23"/>
  <c r="C58" i="23"/>
  <c r="C57" i="23"/>
  <c r="G5" i="23"/>
  <c r="C14" i="23"/>
  <c r="C18" i="23"/>
  <c r="C22" i="23"/>
  <c r="C26" i="23"/>
  <c r="C30" i="23"/>
  <c r="C34" i="23"/>
  <c r="C50" i="23"/>
  <c r="C62" i="23"/>
  <c r="C66" i="23"/>
  <c r="C70" i="23"/>
  <c r="C74" i="23"/>
  <c r="C78" i="23"/>
  <c r="C82" i="23"/>
  <c r="D4" i="23"/>
  <c r="D5" i="23" s="1"/>
  <c r="D6" i="23" s="1"/>
  <c r="D7" i="23" s="1"/>
  <c r="D8" i="23" s="1"/>
  <c r="D9" i="23" s="1"/>
  <c r="C40" i="23"/>
  <c r="C39" i="23"/>
  <c r="C44" i="23"/>
  <c r="C43" i="23"/>
  <c r="C48" i="23"/>
  <c r="C47" i="23"/>
  <c r="C56" i="23"/>
  <c r="C55" i="23"/>
  <c r="C60" i="23"/>
  <c r="C59" i="23"/>
  <c r="C12" i="23"/>
  <c r="C16" i="23"/>
  <c r="C20" i="23"/>
  <c r="C24" i="23"/>
  <c r="C28" i="23"/>
  <c r="C32" i="23"/>
  <c r="C36" i="23"/>
  <c r="C52" i="23"/>
  <c r="C64" i="23"/>
  <c r="C68" i="23"/>
  <c r="C72" i="23"/>
  <c r="C76" i="23"/>
  <c r="C80" i="23"/>
  <c r="G3" i="23"/>
  <c r="C10" i="23"/>
  <c r="C84" i="23"/>
  <c r="C87" i="23"/>
  <c r="D4" i="16" l="1"/>
  <c r="C4" i="16"/>
  <c r="D5" i="16"/>
  <c r="J22" i="13"/>
  <c r="C5" i="16"/>
  <c r="H24" i="14"/>
  <c r="H22" i="14" s="1"/>
  <c r="J6" i="13"/>
  <c r="G10" i="22"/>
  <c r="I19" i="12"/>
  <c r="H12" i="12"/>
  <c r="H14" i="12" s="1"/>
  <c r="I13" i="12"/>
  <c r="B22" i="10"/>
  <c r="O30" i="10"/>
  <c r="I39" i="10"/>
  <c r="J45" i="10"/>
  <c r="J6" i="12"/>
  <c r="J16" i="13"/>
  <c r="I7" i="12"/>
  <c r="I8" i="12"/>
  <c r="J9" i="12"/>
  <c r="J5" i="13"/>
  <c r="I43" i="13"/>
  <c r="C7" i="16" s="1"/>
  <c r="I13" i="13"/>
  <c r="G16" i="14"/>
  <c r="F32" i="12"/>
  <c r="F31" i="12"/>
  <c r="N22" i="10"/>
  <c r="N31" i="10"/>
  <c r="O31" i="10" s="1"/>
  <c r="N15" i="10"/>
  <c r="H61" i="10"/>
  <c r="H71" i="10"/>
  <c r="I71" i="10" s="1"/>
  <c r="C26" i="19"/>
  <c r="C29" i="19" s="1"/>
  <c r="B15" i="10"/>
  <c r="B31" i="10"/>
  <c r="C31" i="10" s="1"/>
  <c r="N17" i="9"/>
  <c r="N14" i="9"/>
  <c r="P9" i="12"/>
  <c r="H16" i="12" s="1"/>
  <c r="C30" i="10"/>
  <c r="M15" i="9"/>
  <c r="O21" i="9"/>
  <c r="B10" i="15"/>
  <c r="I38" i="10"/>
  <c r="J85" i="10"/>
  <c r="J43" i="10"/>
  <c r="J22" i="12"/>
  <c r="G11" i="14"/>
  <c r="G6" i="14"/>
  <c r="G12" i="14" s="1"/>
  <c r="D10" i="23"/>
  <c r="G4" i="23"/>
  <c r="D11" i="23"/>
  <c r="D12" i="23" s="1"/>
  <c r="D13" i="23" s="1"/>
  <c r="D14" i="23" s="1"/>
  <c r="D15" i="23" s="1"/>
  <c r="D16" i="23" s="1"/>
  <c r="D17" i="23" s="1"/>
  <c r="D18" i="23" s="1"/>
  <c r="D19" i="23" s="1"/>
  <c r="D20" i="23" s="1"/>
  <c r="D21" i="23" s="1"/>
  <c r="D22" i="23" s="1"/>
  <c r="D23" i="23" s="1"/>
  <c r="D24" i="23" s="1"/>
  <c r="D25" i="23" s="1"/>
  <c r="D26" i="23" s="1"/>
  <c r="D27" i="23" s="1"/>
  <c r="D28" i="23" s="1"/>
  <c r="D29" i="23" s="1"/>
  <c r="D30" i="23" s="1"/>
  <c r="D31" i="23" s="1"/>
  <c r="D32" i="23" s="1"/>
  <c r="D33" i="23" s="1"/>
  <c r="D34" i="23" s="1"/>
  <c r="D35" i="23" s="1"/>
  <c r="D36" i="23" s="1"/>
  <c r="D37" i="23" s="1"/>
  <c r="D38" i="23" s="1"/>
  <c r="D39" i="23" s="1"/>
  <c r="D40" i="23" s="1"/>
  <c r="D41" i="23" s="1"/>
  <c r="D42" i="23" s="1"/>
  <c r="D43" i="23" s="1"/>
  <c r="D44" i="23" s="1"/>
  <c r="D45" i="23" s="1"/>
  <c r="D46" i="23" s="1"/>
  <c r="D47" i="23" s="1"/>
  <c r="D48" i="23" s="1"/>
  <c r="D49" i="23" s="1"/>
  <c r="D50" i="23" s="1"/>
  <c r="D51" i="23" s="1"/>
  <c r="D52" i="23" s="1"/>
  <c r="D53" i="23" s="1"/>
  <c r="D54" i="23" s="1"/>
  <c r="D55" i="23" s="1"/>
  <c r="D56" i="23" s="1"/>
  <c r="D57" i="23" s="1"/>
  <c r="D58" i="23" s="1"/>
  <c r="D59" i="23" s="1"/>
  <c r="D60" i="23" s="1"/>
  <c r="D61" i="23" s="1"/>
  <c r="D62" i="23" s="1"/>
  <c r="D63" i="23" s="1"/>
  <c r="D64" i="23" s="1"/>
  <c r="D65" i="23" s="1"/>
  <c r="D66" i="23" s="1"/>
  <c r="D67" i="23" s="1"/>
  <c r="D68" i="23" s="1"/>
  <c r="D69" i="23" s="1"/>
  <c r="D70" i="23" s="1"/>
  <c r="D71" i="23" s="1"/>
  <c r="D72" i="23" s="1"/>
  <c r="D73" i="23" s="1"/>
  <c r="D74" i="23" s="1"/>
  <c r="D75" i="23" s="1"/>
  <c r="D76" i="23" s="1"/>
  <c r="D77" i="23" s="1"/>
  <c r="D78" i="23" s="1"/>
  <c r="D79" i="23" s="1"/>
  <c r="D80" i="23" s="1"/>
  <c r="D81" i="23" s="1"/>
  <c r="D82" i="23" s="1"/>
  <c r="D83" i="23" s="1"/>
  <c r="D84" i="23" s="1"/>
  <c r="D85" i="23" s="1"/>
  <c r="D86" i="23" s="1"/>
  <c r="D87" i="23" s="1"/>
  <c r="D88" i="23" s="1"/>
  <c r="D89" i="23" s="1"/>
  <c r="D90" i="23" s="1"/>
  <c r="D91" i="23" s="1"/>
  <c r="D92" i="23" s="1"/>
  <c r="D93" i="23" s="1"/>
  <c r="D94" i="23" s="1"/>
  <c r="D95" i="23" s="1"/>
  <c r="D96" i="23" s="1"/>
  <c r="D97" i="23" s="1"/>
  <c r="D98" i="23" s="1"/>
  <c r="D99" i="23" s="1"/>
  <c r="D100" i="23" s="1"/>
  <c r="D101" i="23" s="1"/>
  <c r="D102" i="23" s="1"/>
  <c r="D103" i="23" s="1"/>
  <c r="D104" i="23" s="1"/>
  <c r="D105" i="23" s="1"/>
  <c r="D106" i="23" s="1"/>
  <c r="D107" i="23" s="1"/>
  <c r="D108" i="23" s="1"/>
  <c r="D109" i="23" s="1"/>
  <c r="D110" i="23" s="1"/>
  <c r="D111" i="23" s="1"/>
  <c r="D112" i="23" s="1"/>
  <c r="D113" i="23" s="1"/>
  <c r="D114" i="23" s="1"/>
  <c r="D115" i="23" s="1"/>
  <c r="D116" i="23" s="1"/>
  <c r="D117" i="23" s="1"/>
  <c r="D118" i="23" s="1"/>
  <c r="D119" i="23" s="1"/>
  <c r="D120" i="23" s="1"/>
  <c r="D121" i="23" s="1"/>
  <c r="D122" i="23" s="1"/>
  <c r="D123" i="23" s="1"/>
  <c r="D124" i="23" s="1"/>
  <c r="D125" i="23" s="1"/>
  <c r="D126" i="23" s="1"/>
  <c r="D127" i="23" s="1"/>
  <c r="D128" i="23" s="1"/>
  <c r="D129" i="23" s="1"/>
  <c r="D130" i="23" s="1"/>
  <c r="D131" i="23" s="1"/>
  <c r="D132" i="23" s="1"/>
  <c r="D133" i="23" s="1"/>
  <c r="D134" i="23" s="1"/>
  <c r="D135" i="23" s="1"/>
  <c r="D136" i="23" s="1"/>
  <c r="D137" i="23" s="1"/>
  <c r="D138" i="23" s="1"/>
  <c r="D139" i="23" s="1"/>
  <c r="D140" i="23" s="1"/>
  <c r="D141" i="23" s="1"/>
  <c r="D142" i="23" s="1"/>
  <c r="D143" i="23" s="1"/>
  <c r="D144" i="23" s="1"/>
  <c r="D145" i="23" s="1"/>
  <c r="D146" i="23" s="1"/>
  <c r="D147" i="23" s="1"/>
  <c r="D148" i="23" s="1"/>
  <c r="D149" i="23" s="1"/>
  <c r="D150" i="23" s="1"/>
  <c r="D151" i="23" s="1"/>
  <c r="D152" i="23" s="1"/>
  <c r="D153" i="23" s="1"/>
  <c r="D154" i="23" s="1"/>
  <c r="D155" i="23" s="1"/>
  <c r="D156" i="23" s="1"/>
  <c r="D157" i="23" s="1"/>
  <c r="D158" i="23" s="1"/>
  <c r="D159" i="23" s="1"/>
  <c r="D160" i="23" s="1"/>
  <c r="D161" i="23" s="1"/>
  <c r="D162" i="23" s="1"/>
  <c r="D163" i="23" s="1"/>
  <c r="D164" i="23" s="1"/>
  <c r="D165" i="23" s="1"/>
  <c r="D166" i="23" s="1"/>
  <c r="D167" i="23" s="1"/>
  <c r="D168" i="23" s="1"/>
  <c r="D169" i="23" s="1"/>
  <c r="D170" i="23" s="1"/>
  <c r="D171" i="23" s="1"/>
  <c r="D172" i="23" s="1"/>
  <c r="D173" i="23" s="1"/>
  <c r="D174" i="23" s="1"/>
  <c r="D175" i="23" s="1"/>
  <c r="D176" i="23" s="1"/>
  <c r="D177" i="23" s="1"/>
  <c r="D178" i="23" s="1"/>
  <c r="D179" i="23" s="1"/>
  <c r="D180" i="23" s="1"/>
  <c r="D181" i="23" s="1"/>
  <c r="D182" i="23" s="1"/>
  <c r="D183" i="23" s="1"/>
  <c r="D184" i="23" s="1"/>
  <c r="D185" i="23" s="1"/>
  <c r="D186" i="23" s="1"/>
  <c r="D187" i="23" s="1"/>
  <c r="D188" i="23" s="1"/>
  <c r="D189" i="23" s="1"/>
  <c r="D190" i="23" s="1"/>
  <c r="D191" i="23" s="1"/>
  <c r="D192" i="23" s="1"/>
  <c r="D193" i="23" s="1"/>
  <c r="D194" i="23" s="1"/>
  <c r="D195" i="23" s="1"/>
  <c r="D196" i="23" s="1"/>
  <c r="D197" i="23" s="1"/>
  <c r="D198" i="23" s="1"/>
  <c r="D199" i="23" s="1"/>
  <c r="D200" i="23" s="1"/>
  <c r="D201" i="23" s="1"/>
  <c r="D202" i="23" s="1"/>
  <c r="D203" i="23" s="1"/>
  <c r="D204" i="23" s="1"/>
  <c r="D205" i="23" s="1"/>
  <c r="D206" i="23" s="1"/>
  <c r="D207" i="23" s="1"/>
  <c r="D208" i="23" s="1"/>
  <c r="D209" i="23" s="1"/>
  <c r="D210" i="23" s="1"/>
  <c r="D211" i="23" s="1"/>
  <c r="D212" i="23" s="1"/>
  <c r="D213" i="23" s="1"/>
  <c r="D214" i="23" s="1"/>
  <c r="D215" i="23" s="1"/>
  <c r="D216" i="23" s="1"/>
  <c r="D217" i="23" s="1"/>
  <c r="D218" i="23" s="1"/>
  <c r="D219" i="23" s="1"/>
  <c r="D220" i="23" s="1"/>
  <c r="D221" i="23" s="1"/>
  <c r="D222" i="23" s="1"/>
  <c r="D223" i="23" s="1"/>
  <c r="D224" i="23" s="1"/>
  <c r="D225" i="23" s="1"/>
  <c r="D226" i="23" s="1"/>
  <c r="D227" i="23" s="1"/>
  <c r="D228" i="23" s="1"/>
  <c r="D229" i="23" s="1"/>
  <c r="D230" i="23" s="1"/>
  <c r="D231" i="23" s="1"/>
  <c r="D232" i="23" s="1"/>
  <c r="D233" i="23" s="1"/>
  <c r="D234" i="23" s="1"/>
  <c r="D235" i="23" s="1"/>
  <c r="D236" i="23" s="1"/>
  <c r="D237" i="23" s="1"/>
  <c r="D238" i="23" s="1"/>
  <c r="D239" i="23" s="1"/>
  <c r="D240" i="23" s="1"/>
  <c r="D241" i="23" s="1"/>
  <c r="D242" i="23" s="1"/>
  <c r="D243" i="23" s="1"/>
  <c r="D244" i="23" s="1"/>
  <c r="D245" i="23" s="1"/>
  <c r="D246" i="23" s="1"/>
  <c r="D247" i="23" s="1"/>
  <c r="D248" i="23" s="1"/>
  <c r="D249" i="23" s="1"/>
  <c r="D250" i="23" s="1"/>
  <c r="D251" i="23" s="1"/>
  <c r="D252" i="23" s="1"/>
  <c r="N10" i="9"/>
  <c r="M10" i="9"/>
  <c r="M14" i="9" s="1"/>
  <c r="J11" i="12"/>
  <c r="I10" i="12"/>
  <c r="G31" i="12"/>
  <c r="H27" i="12" l="1"/>
  <c r="H21" i="12"/>
  <c r="H18" i="12"/>
  <c r="G2" i="23"/>
  <c r="D253" i="23"/>
  <c r="I24" i="14"/>
  <c r="I22" i="14" s="1"/>
  <c r="K6" i="13"/>
  <c r="K11" i="12"/>
  <c r="J10" i="12"/>
  <c r="M17" i="9"/>
  <c r="N16" i="9"/>
  <c r="N21" i="9" s="1"/>
  <c r="N23" i="9" s="1"/>
  <c r="N25" i="9" s="1"/>
  <c r="C9" i="21" s="1"/>
  <c r="K6" i="12"/>
  <c r="K16" i="13"/>
  <c r="J7" i="12"/>
  <c r="J19" i="12"/>
  <c r="H62" i="10"/>
  <c r="H72" i="10"/>
  <c r="I72" i="10" s="1"/>
  <c r="G2197" i="22"/>
  <c r="G2189" i="22"/>
  <c r="G2181" i="22"/>
  <c r="G2173" i="22"/>
  <c r="G2165" i="22"/>
  <c r="G2157" i="22"/>
  <c r="G2149" i="22"/>
  <c r="G2141" i="22"/>
  <c r="G2133" i="22"/>
  <c r="G2125" i="22"/>
  <c r="G2117" i="22"/>
  <c r="G2109" i="22"/>
  <c r="G2199" i="22"/>
  <c r="G2196" i="22"/>
  <c r="G2188" i="22"/>
  <c r="G2180" i="22"/>
  <c r="G2172" i="22"/>
  <c r="G2164" i="22"/>
  <c r="G2156" i="22"/>
  <c r="G2148" i="22"/>
  <c r="G2140" i="22"/>
  <c r="G2132" i="22"/>
  <c r="G2124" i="22"/>
  <c r="G2116" i="22"/>
  <c r="G2108" i="22"/>
  <c r="G2100" i="22"/>
  <c r="G2198" i="22"/>
  <c r="G2190" i="22"/>
  <c r="G2182" i="22"/>
  <c r="G2174" i="22"/>
  <c r="G2166" i="22"/>
  <c r="G2158" i="22"/>
  <c r="G2150" i="22"/>
  <c r="G2142" i="22"/>
  <c r="G2134" i="22"/>
  <c r="G2126" i="22"/>
  <c r="G2118" i="22"/>
  <c r="G2110" i="22"/>
  <c r="G2178" i="22"/>
  <c r="G2146" i="22"/>
  <c r="G2114" i="22"/>
  <c r="G2092" i="22"/>
  <c r="G2084" i="22"/>
  <c r="G2076" i="22"/>
  <c r="G2068" i="22"/>
  <c r="G2060" i="22"/>
  <c r="G2052" i="22"/>
  <c r="G2044" i="22"/>
  <c r="G2036" i="22"/>
  <c r="G2028" i="22"/>
  <c r="G2020" i="22"/>
  <c r="G2012" i="22"/>
  <c r="G2004" i="22"/>
  <c r="G1996" i="22"/>
  <c r="G1988" i="22"/>
  <c r="G2195" i="22"/>
  <c r="G2192" i="22"/>
  <c r="G2185" i="22"/>
  <c r="G2167" i="22"/>
  <c r="G2163" i="22"/>
  <c r="G2160" i="22"/>
  <c r="G2153" i="22"/>
  <c r="G2135" i="22"/>
  <c r="G2131" i="22"/>
  <c r="G2128" i="22"/>
  <c r="G2121" i="22"/>
  <c r="G2103" i="22"/>
  <c r="G2097" i="22"/>
  <c r="G2089" i="22"/>
  <c r="G2081" i="22"/>
  <c r="G2073" i="22"/>
  <c r="G2065" i="22"/>
  <c r="G2057" i="22"/>
  <c r="G2049" i="22"/>
  <c r="G2041" i="22"/>
  <c r="G2033" i="22"/>
  <c r="G2025" i="22"/>
  <c r="G2017" i="22"/>
  <c r="G2009" i="22"/>
  <c r="G2001" i="22"/>
  <c r="G1993" i="22"/>
  <c r="G1985" i="22"/>
  <c r="G1977" i="22"/>
  <c r="G1969" i="22"/>
  <c r="G1961" i="22"/>
  <c r="G1953" i="22"/>
  <c r="G1945" i="22"/>
  <c r="G1937" i="22"/>
  <c r="G1929" i="22"/>
  <c r="G1921" i="22"/>
  <c r="G1913" i="22"/>
  <c r="G1905" i="22"/>
  <c r="G1897" i="22"/>
  <c r="G2170" i="22"/>
  <c r="G2138" i="22"/>
  <c r="G2106" i="22"/>
  <c r="G2094" i="22"/>
  <c r="G2086" i="22"/>
  <c r="G2078" i="22"/>
  <c r="G2070" i="22"/>
  <c r="G2062" i="22"/>
  <c r="G2054" i="22"/>
  <c r="G2046" i="22"/>
  <c r="G2038" i="22"/>
  <c r="G2030" i="22"/>
  <c r="G2022" i="22"/>
  <c r="G2014" i="22"/>
  <c r="G2006" i="22"/>
  <c r="G1998" i="22"/>
  <c r="G1990" i="22"/>
  <c r="G1982" i="22"/>
  <c r="G1974" i="22"/>
  <c r="G1966" i="22"/>
  <c r="G1958" i="22"/>
  <c r="G2191" i="22"/>
  <c r="G2187" i="22"/>
  <c r="G2184" i="22"/>
  <c r="G2177" i="22"/>
  <c r="G2159" i="22"/>
  <c r="G2155" i="22"/>
  <c r="G2152" i="22"/>
  <c r="G2145" i="22"/>
  <c r="G2127" i="22"/>
  <c r="G2123" i="22"/>
  <c r="G2120" i="22"/>
  <c r="G2113" i="22"/>
  <c r="G2102" i="22"/>
  <c r="G2099" i="22"/>
  <c r="G2091" i="22"/>
  <c r="G2083" i="22"/>
  <c r="G2075" i="22"/>
  <c r="G2067" i="22"/>
  <c r="G2059" i="22"/>
  <c r="G2051" i="22"/>
  <c r="G2043" i="22"/>
  <c r="G2194" i="22"/>
  <c r="G2162" i="22"/>
  <c r="G2130" i="22"/>
  <c r="G2096" i="22"/>
  <c r="G2088" i="22"/>
  <c r="G2080" i="22"/>
  <c r="G2072" i="22"/>
  <c r="G2064" i="22"/>
  <c r="G2056" i="22"/>
  <c r="G2048" i="22"/>
  <c r="G2040" i="22"/>
  <c r="G2032" i="22"/>
  <c r="G2024" i="22"/>
  <c r="G2016" i="22"/>
  <c r="G2008" i="22"/>
  <c r="G2000" i="22"/>
  <c r="G1992" i="22"/>
  <c r="G2183" i="22"/>
  <c r="G2179" i="22"/>
  <c r="G2176" i="22"/>
  <c r="G2169" i="22"/>
  <c r="G2151" i="22"/>
  <c r="G2147" i="22"/>
  <c r="G2144" i="22"/>
  <c r="G2137" i="22"/>
  <c r="G2119" i="22"/>
  <c r="G2115" i="22"/>
  <c r="G2112" i="22"/>
  <c r="G2105" i="22"/>
  <c r="G2093" i="22"/>
  <c r="G2085" i="22"/>
  <c r="G2077" i="22"/>
  <c r="G2069" i="22"/>
  <c r="G2061" i="22"/>
  <c r="G2053" i="22"/>
  <c r="G2045" i="22"/>
  <c r="G2037" i="22"/>
  <c r="G2029" i="22"/>
  <c r="G2021" i="22"/>
  <c r="G2013" i="22"/>
  <c r="G2005" i="22"/>
  <c r="G1997" i="22"/>
  <c r="G1989" i="22"/>
  <c r="G1981" i="22"/>
  <c r="G1973" i="22"/>
  <c r="G1965" i="22"/>
  <c r="G1957" i="22"/>
  <c r="G1949" i="22"/>
  <c r="G1941" i="22"/>
  <c r="G1933" i="22"/>
  <c r="G1925" i="22"/>
  <c r="G1917" i="22"/>
  <c r="G1909" i="22"/>
  <c r="G1901" i="22"/>
  <c r="G2186" i="22"/>
  <c r="G2154" i="22"/>
  <c r="G2122" i="22"/>
  <c r="G2101" i="22"/>
  <c r="G2098" i="22"/>
  <c r="G2090" i="22"/>
  <c r="G2082" i="22"/>
  <c r="G2074" i="22"/>
  <c r="G2066" i="22"/>
  <c r="G2058" i="22"/>
  <c r="G2050" i="22"/>
  <c r="G2042" i="22"/>
  <c r="G2034" i="22"/>
  <c r="G2026" i="22"/>
  <c r="G2018" i="22"/>
  <c r="G2010" i="22"/>
  <c r="G2002" i="22"/>
  <c r="G1994" i="22"/>
  <c r="G1986" i="22"/>
  <c r="G1978" i="22"/>
  <c r="G1970" i="22"/>
  <c r="G1962" i="22"/>
  <c r="G1954" i="22"/>
  <c r="G2161" i="22"/>
  <c r="G2136" i="22"/>
  <c r="G2047" i="22"/>
  <c r="G2019" i="22"/>
  <c r="G1987" i="22"/>
  <c r="G1983" i="22"/>
  <c r="G1979" i="22"/>
  <c r="G1975" i="22"/>
  <c r="G1971" i="22"/>
  <c r="G1967" i="22"/>
  <c r="G1963" i="22"/>
  <c r="G1959" i="22"/>
  <c r="G1955" i="22"/>
  <c r="G1951" i="22"/>
  <c r="G1948" i="22"/>
  <c r="G1935" i="22"/>
  <c r="G1932" i="22"/>
  <c r="G1919" i="22"/>
  <c r="G1916" i="22"/>
  <c r="G1903" i="22"/>
  <c r="G1900" i="22"/>
  <c r="G1888" i="22"/>
  <c r="G1880" i="22"/>
  <c r="G1872" i="22"/>
  <c r="G1864" i="22"/>
  <c r="G1856" i="22"/>
  <c r="G1848" i="22"/>
  <c r="G1840" i="22"/>
  <c r="G1832" i="22"/>
  <c r="G1824" i="22"/>
  <c r="G1816" i="22"/>
  <c r="G1808" i="22"/>
  <c r="G1800" i="22"/>
  <c r="G1792" i="22"/>
  <c r="G1784" i="22"/>
  <c r="G1776" i="22"/>
  <c r="G1768" i="22"/>
  <c r="G1760" i="22"/>
  <c r="G1752" i="22"/>
  <c r="G1744" i="22"/>
  <c r="G1736" i="22"/>
  <c r="G1728" i="22"/>
  <c r="G1720" i="22"/>
  <c r="G1712" i="22"/>
  <c r="G1704" i="22"/>
  <c r="G1696" i="22"/>
  <c r="G1688" i="22"/>
  <c r="G1680" i="22"/>
  <c r="G1672" i="22"/>
  <c r="G2071" i="22"/>
  <c r="G2023" i="22"/>
  <c r="G1991" i="22"/>
  <c r="G1938" i="22"/>
  <c r="G1922" i="22"/>
  <c r="G1906" i="22"/>
  <c r="G1885" i="22"/>
  <c r="G1877" i="22"/>
  <c r="G1869" i="22"/>
  <c r="G1861" i="22"/>
  <c r="G1853" i="22"/>
  <c r="G1845" i="22"/>
  <c r="G1837" i="22"/>
  <c r="G1829" i="22"/>
  <c r="G1821" i="22"/>
  <c r="G1813" i="22"/>
  <c r="G1805" i="22"/>
  <c r="G1797" i="22"/>
  <c r="G1789" i="22"/>
  <c r="G1781" i="22"/>
  <c r="G1773" i="22"/>
  <c r="G1765" i="22"/>
  <c r="G2139" i="22"/>
  <c r="G2095" i="22"/>
  <c r="G2027" i="22"/>
  <c r="G1995" i="22"/>
  <c r="G1947" i="22"/>
  <c r="G1944" i="22"/>
  <c r="G1931" i="22"/>
  <c r="G1928" i="22"/>
  <c r="G1915" i="22"/>
  <c r="G1912" i="22"/>
  <c r="G1899" i="22"/>
  <c r="G1896" i="22"/>
  <c r="G1893" i="22"/>
  <c r="G1890" i="22"/>
  <c r="G1882" i="22"/>
  <c r="G1874" i="22"/>
  <c r="G1866" i="22"/>
  <c r="G1858" i="22"/>
  <c r="G1850" i="22"/>
  <c r="G1842" i="22"/>
  <c r="G1834" i="22"/>
  <c r="G1826" i="22"/>
  <c r="G1818" i="22"/>
  <c r="G1810" i="22"/>
  <c r="G1802" i="22"/>
  <c r="G1794" i="22"/>
  <c r="G1786" i="22"/>
  <c r="G1778" i="22"/>
  <c r="G1770" i="22"/>
  <c r="G1762" i="22"/>
  <c r="G1754" i="22"/>
  <c r="G1746" i="22"/>
  <c r="G1738" i="22"/>
  <c r="G1730" i="22"/>
  <c r="G1722" i="22"/>
  <c r="G1714" i="22"/>
  <c r="G2143" i="22"/>
  <c r="G2055" i="22"/>
  <c r="G2031" i="22"/>
  <c r="G1999" i="22"/>
  <c r="G1950" i="22"/>
  <c r="G1934" i="22"/>
  <c r="G1918" i="22"/>
  <c r="G1902" i="22"/>
  <c r="G1887" i="22"/>
  <c r="G1879" i="22"/>
  <c r="G1871" i="22"/>
  <c r="G1863" i="22"/>
  <c r="G1855" i="22"/>
  <c r="G1847" i="22"/>
  <c r="G1839" i="22"/>
  <c r="G1831" i="22"/>
  <c r="G1823" i="22"/>
  <c r="G1815" i="22"/>
  <c r="G1807" i="22"/>
  <c r="G1799" i="22"/>
  <c r="G1791" i="22"/>
  <c r="G1783" i="22"/>
  <c r="G1775" i="22"/>
  <c r="G1767" i="22"/>
  <c r="G1759" i="22"/>
  <c r="G1751" i="22"/>
  <c r="G1743" i="22"/>
  <c r="G1735" i="22"/>
  <c r="G1727" i="22"/>
  <c r="G1719" i="22"/>
  <c r="G1711" i="22"/>
  <c r="G1703" i="22"/>
  <c r="G1695" i="22"/>
  <c r="G1687" i="22"/>
  <c r="G1679" i="22"/>
  <c r="G1671" i="22"/>
  <c r="G2193" i="22"/>
  <c r="G2168" i="22"/>
  <c r="G2129" i="22"/>
  <c r="G2104" i="22"/>
  <c r="G2079" i="22"/>
  <c r="G2035" i="22"/>
  <c r="G2003" i="22"/>
  <c r="G1943" i="22"/>
  <c r="G1940" i="22"/>
  <c r="G1927" i="22"/>
  <c r="G1924" i="22"/>
  <c r="G1911" i="22"/>
  <c r="G1908" i="22"/>
  <c r="G1895" i="22"/>
  <c r="G1884" i="22"/>
  <c r="G1876" i="22"/>
  <c r="G1868" i="22"/>
  <c r="G1860" i="22"/>
  <c r="G1852" i="22"/>
  <c r="G1844" i="22"/>
  <c r="G1836" i="22"/>
  <c r="G1828" i="22"/>
  <c r="G1820" i="22"/>
  <c r="G1812" i="22"/>
  <c r="G1804" i="22"/>
  <c r="G1796" i="22"/>
  <c r="G1788" i="22"/>
  <c r="G1780" i="22"/>
  <c r="G1772" i="22"/>
  <c r="G1764" i="22"/>
  <c r="G1756" i="22"/>
  <c r="G2039" i="22"/>
  <c r="G2007" i="22"/>
  <c r="G1946" i="22"/>
  <c r="G1930" i="22"/>
  <c r="G1914" i="22"/>
  <c r="G1898" i="22"/>
  <c r="G1892" i="22"/>
  <c r="G1889" i="22"/>
  <c r="G1881" i="22"/>
  <c r="G1873" i="22"/>
  <c r="G1865" i="22"/>
  <c r="G1857" i="22"/>
  <c r="G1849" i="22"/>
  <c r="G1841" i="22"/>
  <c r="G1833" i="22"/>
  <c r="G1825" i="22"/>
  <c r="G1817" i="22"/>
  <c r="G1809" i="22"/>
  <c r="G1801" i="22"/>
  <c r="G1793" i="22"/>
  <c r="G1785" i="22"/>
  <c r="G1777" i="22"/>
  <c r="G1769" i="22"/>
  <c r="G1761" i="22"/>
  <c r="G1753" i="22"/>
  <c r="G1745" i="22"/>
  <c r="G2171" i="22"/>
  <c r="G2107" i="22"/>
  <c r="G2063" i="22"/>
  <c r="G2011" i="22"/>
  <c r="G1984" i="22"/>
  <c r="G1980" i="22"/>
  <c r="G1976" i="22"/>
  <c r="G1972" i="22"/>
  <c r="G1968" i="22"/>
  <c r="G1964" i="22"/>
  <c r="G1960" i="22"/>
  <c r="G1956" i="22"/>
  <c r="G1952" i="22"/>
  <c r="G1939" i="22"/>
  <c r="G1936" i="22"/>
  <c r="G1923" i="22"/>
  <c r="G1920" i="22"/>
  <c r="G1907" i="22"/>
  <c r="G1904" i="22"/>
  <c r="G1886" i="22"/>
  <c r="G1878" i="22"/>
  <c r="G1870" i="22"/>
  <c r="G1862" i="22"/>
  <c r="G1854" i="22"/>
  <c r="G1846" i="22"/>
  <c r="G1838" i="22"/>
  <c r="G1830" i="22"/>
  <c r="G1822" i="22"/>
  <c r="G1814" i="22"/>
  <c r="G1806" i="22"/>
  <c r="G1798" i="22"/>
  <c r="G1790" i="22"/>
  <c r="G1782" i="22"/>
  <c r="G1774" i="22"/>
  <c r="G1766" i="22"/>
  <c r="G1758" i="22"/>
  <c r="G1750" i="22"/>
  <c r="G1742" i="22"/>
  <c r="G1734" i="22"/>
  <c r="G1726" i="22"/>
  <c r="G1718" i="22"/>
  <c r="G1710" i="22"/>
  <c r="G1702" i="22"/>
  <c r="G1694" i="22"/>
  <c r="G1686" i="22"/>
  <c r="G1851" i="22"/>
  <c r="G1827" i="22"/>
  <c r="G1795" i="22"/>
  <c r="G1763" i="22"/>
  <c r="G1731" i="22"/>
  <c r="G1708" i="22"/>
  <c r="G1670" i="22"/>
  <c r="G1662" i="22"/>
  <c r="G1654" i="22"/>
  <c r="G1646" i="22"/>
  <c r="G1638" i="22"/>
  <c r="G1630" i="22"/>
  <c r="G1622" i="22"/>
  <c r="G1614" i="22"/>
  <c r="G1606" i="22"/>
  <c r="G1598" i="22"/>
  <c r="G1590" i="22"/>
  <c r="G1582" i="22"/>
  <c r="G1574" i="22"/>
  <c r="G1566" i="22"/>
  <c r="G1558" i="22"/>
  <c r="G1550" i="22"/>
  <c r="G1542" i="22"/>
  <c r="G1534" i="22"/>
  <c r="G1526" i="22"/>
  <c r="G1518" i="22"/>
  <c r="G1510" i="22"/>
  <c r="G1502" i="22"/>
  <c r="G1494" i="22"/>
  <c r="G1486" i="22"/>
  <c r="G1478" i="22"/>
  <c r="G1470" i="22"/>
  <c r="G1462" i="22"/>
  <c r="G1454" i="22"/>
  <c r="G1446" i="22"/>
  <c r="G1438" i="22"/>
  <c r="G2015" i="22"/>
  <c r="G1875" i="22"/>
  <c r="G1749" i="22"/>
  <c r="G1741" i="22"/>
  <c r="G1723" i="22"/>
  <c r="G1697" i="22"/>
  <c r="G1693" i="22"/>
  <c r="G1690" i="22"/>
  <c r="G1683" i="22"/>
  <c r="G1673" i="22"/>
  <c r="G1667" i="22"/>
  <c r="G1659" i="22"/>
  <c r="G1651" i="22"/>
  <c r="G1643" i="22"/>
  <c r="G1635" i="22"/>
  <c r="G1627" i="22"/>
  <c r="G1619" i="22"/>
  <c r="G1611" i="22"/>
  <c r="G1603" i="22"/>
  <c r="G1595" i="22"/>
  <c r="G1587" i="22"/>
  <c r="G1579" i="22"/>
  <c r="G1571" i="22"/>
  <c r="G1563" i="22"/>
  <c r="G1555" i="22"/>
  <c r="G1547" i="22"/>
  <c r="G1539" i="22"/>
  <c r="G1531" i="22"/>
  <c r="G1523" i="22"/>
  <c r="G1515" i="22"/>
  <c r="G1507" i="22"/>
  <c r="G1499" i="22"/>
  <c r="G1491" i="22"/>
  <c r="G1483" i="22"/>
  <c r="G1475" i="22"/>
  <c r="G1467" i="22"/>
  <c r="G1459" i="22"/>
  <c r="G1451" i="22"/>
  <c r="G1443" i="22"/>
  <c r="G1435" i="22"/>
  <c r="G1427" i="22"/>
  <c r="G1419" i="22"/>
  <c r="G1411" i="22"/>
  <c r="G1403" i="22"/>
  <c r="G1835" i="22"/>
  <c r="G1803" i="22"/>
  <c r="G1771" i="22"/>
  <c r="G1757" i="22"/>
  <c r="G1737" i="22"/>
  <c r="G1733" i="22"/>
  <c r="G1715" i="22"/>
  <c r="G1700" i="22"/>
  <c r="G1676" i="22"/>
  <c r="G1664" i="22"/>
  <c r="G1656" i="22"/>
  <c r="G1648" i="22"/>
  <c r="G1640" i="22"/>
  <c r="G1632" i="22"/>
  <c r="G1624" i="22"/>
  <c r="G1616" i="22"/>
  <c r="G1608" i="22"/>
  <c r="G1600" i="22"/>
  <c r="G1592" i="22"/>
  <c r="G1584" i="22"/>
  <c r="G1576" i="22"/>
  <c r="G1568" i="22"/>
  <c r="G1560" i="22"/>
  <c r="G1552" i="22"/>
  <c r="G1544" i="22"/>
  <c r="G1536" i="22"/>
  <c r="G1528" i="22"/>
  <c r="G1520" i="22"/>
  <c r="G1512" i="22"/>
  <c r="G1504" i="22"/>
  <c r="G1496" i="22"/>
  <c r="G1488" i="22"/>
  <c r="G1480" i="22"/>
  <c r="G1472" i="22"/>
  <c r="G1464" i="22"/>
  <c r="G1456" i="22"/>
  <c r="G1448" i="22"/>
  <c r="G1440" i="22"/>
  <c r="G1432" i="22"/>
  <c r="G1424" i="22"/>
  <c r="G1416" i="22"/>
  <c r="G1408" i="22"/>
  <c r="G1400" i="22"/>
  <c r="G1392" i="22"/>
  <c r="G1384" i="22"/>
  <c r="G1376" i="22"/>
  <c r="G1894" i="22"/>
  <c r="G1859" i="22"/>
  <c r="G1729" i="22"/>
  <c r="G1725" i="22"/>
  <c r="G1707" i="22"/>
  <c r="G1689" i="22"/>
  <c r="G1685" i="22"/>
  <c r="G1682" i="22"/>
  <c r="G1669" i="22"/>
  <c r="G1661" i="22"/>
  <c r="G1653" i="22"/>
  <c r="G1645" i="22"/>
  <c r="G1637" i="22"/>
  <c r="G1629" i="22"/>
  <c r="G1621" i="22"/>
  <c r="G1613" i="22"/>
  <c r="G1605" i="22"/>
  <c r="G1597" i="22"/>
  <c r="G1589" i="22"/>
  <c r="G1581" i="22"/>
  <c r="G1573" i="22"/>
  <c r="G1565" i="22"/>
  <c r="G1557" i="22"/>
  <c r="G1549" i="22"/>
  <c r="G1541" i="22"/>
  <c r="G1533" i="22"/>
  <c r="G1525" i="22"/>
  <c r="G1517" i="22"/>
  <c r="G1509" i="22"/>
  <c r="G1501" i="22"/>
  <c r="G1493" i="22"/>
  <c r="G1485" i="22"/>
  <c r="G1477" i="22"/>
  <c r="G1469" i="22"/>
  <c r="G1461" i="22"/>
  <c r="G1453" i="22"/>
  <c r="G1445" i="22"/>
  <c r="G2087" i="22"/>
  <c r="G1910" i="22"/>
  <c r="G1883" i="22"/>
  <c r="G1811" i="22"/>
  <c r="G1779" i="22"/>
  <c r="G1748" i="22"/>
  <c r="G1740" i="22"/>
  <c r="G1721" i="22"/>
  <c r="G1717" i="22"/>
  <c r="G1692" i="22"/>
  <c r="G1678" i="22"/>
  <c r="G1666" i="22"/>
  <c r="G1658" i="22"/>
  <c r="G1650" i="22"/>
  <c r="G1642" i="22"/>
  <c r="G1634" i="22"/>
  <c r="G1626" i="22"/>
  <c r="G1618" i="22"/>
  <c r="G1610" i="22"/>
  <c r="G1602" i="22"/>
  <c r="G1594" i="22"/>
  <c r="G1586" i="22"/>
  <c r="G1578" i="22"/>
  <c r="G1570" i="22"/>
  <c r="G1562" i="22"/>
  <c r="G1554" i="22"/>
  <c r="G1546" i="22"/>
  <c r="G1538" i="22"/>
  <c r="G1530" i="22"/>
  <c r="G1522" i="22"/>
  <c r="G1514" i="22"/>
  <c r="G1506" i="22"/>
  <c r="G1498" i="22"/>
  <c r="G1490" i="22"/>
  <c r="G1482" i="22"/>
  <c r="G1474" i="22"/>
  <c r="G1466" i="22"/>
  <c r="G1458" i="22"/>
  <c r="G1450" i="22"/>
  <c r="G1442" i="22"/>
  <c r="G1434" i="22"/>
  <c r="G1426" i="22"/>
  <c r="G1418" i="22"/>
  <c r="G1410" i="22"/>
  <c r="G1402" i="22"/>
  <c r="G1394" i="22"/>
  <c r="G1386" i="22"/>
  <c r="G1378" i="22"/>
  <c r="G1926" i="22"/>
  <c r="G1843" i="22"/>
  <c r="G1732" i="22"/>
  <c r="G1713" i="22"/>
  <c r="G1709" i="22"/>
  <c r="G1706" i="22"/>
  <c r="G1699" i="22"/>
  <c r="G1681" i="22"/>
  <c r="G1675" i="22"/>
  <c r="G1663" i="22"/>
  <c r="G1655" i="22"/>
  <c r="G1647" i="22"/>
  <c r="G1639" i="22"/>
  <c r="G1631" i="22"/>
  <c r="G1623" i="22"/>
  <c r="G1615" i="22"/>
  <c r="G1607" i="22"/>
  <c r="G1599" i="22"/>
  <c r="G1591" i="22"/>
  <c r="G1583" i="22"/>
  <c r="G1575" i="22"/>
  <c r="G1567" i="22"/>
  <c r="G1559" i="22"/>
  <c r="G1551" i="22"/>
  <c r="G1543" i="22"/>
  <c r="G1535" i="22"/>
  <c r="G1527" i="22"/>
  <c r="G1519" i="22"/>
  <c r="G1511" i="22"/>
  <c r="G1503" i="22"/>
  <c r="G1495" i="22"/>
  <c r="G1487" i="22"/>
  <c r="G1479" i="22"/>
  <c r="G1471" i="22"/>
  <c r="G1463" i="22"/>
  <c r="G1455" i="22"/>
  <c r="G1447" i="22"/>
  <c r="G1439" i="22"/>
  <c r="G1431" i="22"/>
  <c r="G2175" i="22"/>
  <c r="G1942" i="22"/>
  <c r="G1867" i="22"/>
  <c r="G1819" i="22"/>
  <c r="G1787" i="22"/>
  <c r="G1724" i="22"/>
  <c r="G1684" i="22"/>
  <c r="G1668" i="22"/>
  <c r="G1660" i="22"/>
  <c r="G1652" i="22"/>
  <c r="G1644" i="22"/>
  <c r="G1636" i="22"/>
  <c r="G1628" i="22"/>
  <c r="G1620" i="22"/>
  <c r="G1612" i="22"/>
  <c r="G1604" i="22"/>
  <c r="G1596" i="22"/>
  <c r="G1588" i="22"/>
  <c r="G1580" i="22"/>
  <c r="G1572" i="22"/>
  <c r="G1564" i="22"/>
  <c r="G1556" i="22"/>
  <c r="G1548" i="22"/>
  <c r="G1540" i="22"/>
  <c r="G1532" i="22"/>
  <c r="G1524" i="22"/>
  <c r="G1516" i="22"/>
  <c r="G1508" i="22"/>
  <c r="G1500" i="22"/>
  <c r="G1492" i="22"/>
  <c r="G1484" i="22"/>
  <c r="G1476" i="22"/>
  <c r="G1468" i="22"/>
  <c r="G1460" i="22"/>
  <c r="G1452" i="22"/>
  <c r="G1444" i="22"/>
  <c r="G1436" i="22"/>
  <c r="G1428" i="22"/>
  <c r="G1420" i="22"/>
  <c r="G1412" i="22"/>
  <c r="G1404" i="22"/>
  <c r="G1396" i="22"/>
  <c r="G1388" i="22"/>
  <c r="G1380" i="22"/>
  <c r="G1705" i="22"/>
  <c r="G1677" i="22"/>
  <c r="G1617" i="22"/>
  <c r="G1553" i="22"/>
  <c r="G1521" i="22"/>
  <c r="G1489" i="22"/>
  <c r="G1457" i="22"/>
  <c r="G1423" i="22"/>
  <c r="G1397" i="22"/>
  <c r="G1393" i="22"/>
  <c r="G1379" i="22"/>
  <c r="G1367" i="22"/>
  <c r="G1359" i="22"/>
  <c r="G1351" i="22"/>
  <c r="G1343" i="22"/>
  <c r="G1335" i="22"/>
  <c r="G1327" i="22"/>
  <c r="G1319" i="22"/>
  <c r="G1311" i="22"/>
  <c r="G1303" i="22"/>
  <c r="G1295" i="22"/>
  <c r="G1287" i="22"/>
  <c r="G1279" i="22"/>
  <c r="G1271" i="22"/>
  <c r="G1263" i="22"/>
  <c r="G1255" i="22"/>
  <c r="G1247" i="22"/>
  <c r="G1239" i="22"/>
  <c r="G1231" i="22"/>
  <c r="G1223" i="22"/>
  <c r="G1215" i="22"/>
  <c r="G1207" i="22"/>
  <c r="G1199" i="22"/>
  <c r="G1191" i="22"/>
  <c r="G1183" i="22"/>
  <c r="G1175" i="22"/>
  <c r="G1167" i="22"/>
  <c r="G1159" i="22"/>
  <c r="G1151" i="22"/>
  <c r="G1143" i="22"/>
  <c r="G1135" i="22"/>
  <c r="G1127" i="22"/>
  <c r="G1119" i="22"/>
  <c r="G1111" i="22"/>
  <c r="G1103" i="22"/>
  <c r="G1095" i="22"/>
  <c r="G1087" i="22"/>
  <c r="G1079" i="22"/>
  <c r="G1071" i="22"/>
  <c r="G1063" i="22"/>
  <c r="G1055" i="22"/>
  <c r="G1047" i="22"/>
  <c r="G1039" i="22"/>
  <c r="G1031" i="22"/>
  <c r="G1023" i="22"/>
  <c r="G1015" i="22"/>
  <c r="G1007" i="22"/>
  <c r="G999" i="22"/>
  <c r="G991" i="22"/>
  <c r="G983" i="22"/>
  <c r="G975" i="22"/>
  <c r="G967" i="22"/>
  <c r="G959" i="22"/>
  <c r="G951" i="22"/>
  <c r="G943" i="22"/>
  <c r="G935" i="22"/>
  <c r="G927" i="22"/>
  <c r="G919" i="22"/>
  <c r="G911" i="22"/>
  <c r="G903" i="22"/>
  <c r="G895" i="22"/>
  <c r="G887" i="22"/>
  <c r="G879" i="22"/>
  <c r="G871" i="22"/>
  <c r="G863" i="22"/>
  <c r="G855" i="22"/>
  <c r="G847" i="22"/>
  <c r="G839" i="22"/>
  <c r="G831" i="22"/>
  <c r="G823" i="22"/>
  <c r="G815" i="22"/>
  <c r="G807" i="22"/>
  <c r="G799" i="22"/>
  <c r="G791" i="22"/>
  <c r="G783" i="22"/>
  <c r="G775" i="22"/>
  <c r="G767" i="22"/>
  <c r="G759" i="22"/>
  <c r="G1641" i="22"/>
  <c r="G1577" i="22"/>
  <c r="G1430" i="22"/>
  <c r="G1415" i="22"/>
  <c r="G1382" i="22"/>
  <c r="G1375" i="22"/>
  <c r="G1372" i="22"/>
  <c r="G1364" i="22"/>
  <c r="G1356" i="22"/>
  <c r="G1348" i="22"/>
  <c r="G1340" i="22"/>
  <c r="G1332" i="22"/>
  <c r="G1324" i="22"/>
  <c r="G1316" i="22"/>
  <c r="G1308" i="22"/>
  <c r="G1300" i="22"/>
  <c r="G1292" i="22"/>
  <c r="G1284" i="22"/>
  <c r="G1276" i="22"/>
  <c r="G1268" i="22"/>
  <c r="G1260" i="22"/>
  <c r="G1252" i="22"/>
  <c r="G1244" i="22"/>
  <c r="G1236" i="22"/>
  <c r="G1228" i="22"/>
  <c r="G1220" i="22"/>
  <c r="G1212" i="22"/>
  <c r="G1204" i="22"/>
  <c r="G1196" i="22"/>
  <c r="G1188" i="22"/>
  <c r="G1180" i="22"/>
  <c r="G1172" i="22"/>
  <c r="G1164" i="22"/>
  <c r="G1156" i="22"/>
  <c r="G1148" i="22"/>
  <c r="G1140" i="22"/>
  <c r="G1132" i="22"/>
  <c r="G1124" i="22"/>
  <c r="G1116" i="22"/>
  <c r="G1108" i="22"/>
  <c r="G1100" i="22"/>
  <c r="G1092" i="22"/>
  <c r="G1084" i="22"/>
  <c r="G1076" i="22"/>
  <c r="G1068" i="22"/>
  <c r="G1060" i="22"/>
  <c r="G1052" i="22"/>
  <c r="G1044" i="22"/>
  <c r="G1036" i="22"/>
  <c r="G1028" i="22"/>
  <c r="G1020" i="22"/>
  <c r="G1012" i="22"/>
  <c r="G1004" i="22"/>
  <c r="G996" i="22"/>
  <c r="G988" i="22"/>
  <c r="G980" i="22"/>
  <c r="G972" i="22"/>
  <c r="G964" i="22"/>
  <c r="G956" i="22"/>
  <c r="G948" i="22"/>
  <c r="G940" i="22"/>
  <c r="G932" i="22"/>
  <c r="G924" i="22"/>
  <c r="G916" i="22"/>
  <c r="G908" i="22"/>
  <c r="G900" i="22"/>
  <c r="G892" i="22"/>
  <c r="G884" i="22"/>
  <c r="G876" i="22"/>
  <c r="G868" i="22"/>
  <c r="G860" i="22"/>
  <c r="G1739" i="22"/>
  <c r="G1691" i="22"/>
  <c r="G1665" i="22"/>
  <c r="G1601" i="22"/>
  <c r="G1529" i="22"/>
  <c r="G1497" i="22"/>
  <c r="G1465" i="22"/>
  <c r="G1422" i="22"/>
  <c r="G1407" i="22"/>
  <c r="G1389" i="22"/>
  <c r="G1385" i="22"/>
  <c r="G1369" i="22"/>
  <c r="G1361" i="22"/>
  <c r="G1353" i="22"/>
  <c r="G1345" i="22"/>
  <c r="G1337" i="22"/>
  <c r="G1329" i="22"/>
  <c r="G1321" i="22"/>
  <c r="G1313" i="22"/>
  <c r="G1305" i="22"/>
  <c r="G1297" i="22"/>
  <c r="G1289" i="22"/>
  <c r="G1281" i="22"/>
  <c r="G1273" i="22"/>
  <c r="G1265" i="22"/>
  <c r="G1257" i="22"/>
  <c r="G1249" i="22"/>
  <c r="G1241" i="22"/>
  <c r="G1233" i="22"/>
  <c r="G1225" i="22"/>
  <c r="G1217" i="22"/>
  <c r="G1209" i="22"/>
  <c r="G1201" i="22"/>
  <c r="G1193" i="22"/>
  <c r="G1185" i="22"/>
  <c r="G1177" i="22"/>
  <c r="G1169" i="22"/>
  <c r="G1161" i="22"/>
  <c r="G1153" i="22"/>
  <c r="G1145" i="22"/>
  <c r="G1137" i="22"/>
  <c r="G1129" i="22"/>
  <c r="G1121" i="22"/>
  <c r="G1113" i="22"/>
  <c r="G1105" i="22"/>
  <c r="G1097" i="22"/>
  <c r="G1089" i="22"/>
  <c r="G1081" i="22"/>
  <c r="G1073" i="22"/>
  <c r="G1065" i="22"/>
  <c r="G1057" i="22"/>
  <c r="G1049" i="22"/>
  <c r="G1041" i="22"/>
  <c r="G1033" i="22"/>
  <c r="G1025" i="22"/>
  <c r="G1017" i="22"/>
  <c r="G1009" i="22"/>
  <c r="G1001" i="22"/>
  <c r="G993" i="22"/>
  <c r="G985" i="22"/>
  <c r="G977" i="22"/>
  <c r="G969" i="22"/>
  <c r="G961" i="22"/>
  <c r="G953" i="22"/>
  <c r="G945" i="22"/>
  <c r="G937" i="22"/>
  <c r="G929" i="22"/>
  <c r="G921" i="22"/>
  <c r="G913" i="22"/>
  <c r="G905" i="22"/>
  <c r="G897" i="22"/>
  <c r="G889" i="22"/>
  <c r="G881" i="22"/>
  <c r="G873" i="22"/>
  <c r="G865" i="22"/>
  <c r="G857" i="22"/>
  <c r="G849" i="22"/>
  <c r="G841" i="22"/>
  <c r="G833" i="22"/>
  <c r="G825" i="22"/>
  <c r="G817" i="22"/>
  <c r="G809" i="22"/>
  <c r="G801" i="22"/>
  <c r="G793" i="22"/>
  <c r="G785" i="22"/>
  <c r="G777" i="22"/>
  <c r="G769" i="22"/>
  <c r="G761" i="22"/>
  <c r="G1625" i="22"/>
  <c r="G1561" i="22"/>
  <c r="G1433" i="22"/>
  <c r="G1425" i="22"/>
  <c r="G1414" i="22"/>
  <c r="G1399" i="22"/>
  <c r="G1374" i="22"/>
  <c r="G1366" i="22"/>
  <c r="G1358" i="22"/>
  <c r="G1350" i="22"/>
  <c r="G1342" i="22"/>
  <c r="G1334" i="22"/>
  <c r="G1326" i="22"/>
  <c r="G1318" i="22"/>
  <c r="G1310" i="22"/>
  <c r="G1302" i="22"/>
  <c r="G1294" i="22"/>
  <c r="G1286" i="22"/>
  <c r="G1278" i="22"/>
  <c r="G1270" i="22"/>
  <c r="G1262" i="22"/>
  <c r="G1254" i="22"/>
  <c r="G1246" i="22"/>
  <c r="G1238" i="22"/>
  <c r="G1230" i="22"/>
  <c r="G1222" i="22"/>
  <c r="G1214" i="22"/>
  <c r="G1206" i="22"/>
  <c r="G1198" i="22"/>
  <c r="G1190" i="22"/>
  <c r="G1182" i="22"/>
  <c r="G1174" i="22"/>
  <c r="G1166" i="22"/>
  <c r="G1158" i="22"/>
  <c r="G1150" i="22"/>
  <c r="G1142" i="22"/>
  <c r="G1134" i="22"/>
  <c r="G1126" i="22"/>
  <c r="G1118" i="22"/>
  <c r="G1110" i="22"/>
  <c r="G1102" i="22"/>
  <c r="G1094" i="22"/>
  <c r="G1086" i="22"/>
  <c r="G1078" i="22"/>
  <c r="G1070" i="22"/>
  <c r="G1062" i="22"/>
  <c r="G1054" i="22"/>
  <c r="G1046" i="22"/>
  <c r="G1038" i="22"/>
  <c r="G1030" i="22"/>
  <c r="G1022" i="22"/>
  <c r="G1014" i="22"/>
  <c r="G1006" i="22"/>
  <c r="G998" i="22"/>
  <c r="G990" i="22"/>
  <c r="G982" i="22"/>
  <c r="G974" i="22"/>
  <c r="G966" i="22"/>
  <c r="G958" i="22"/>
  <c r="G950" i="22"/>
  <c r="G942" i="22"/>
  <c r="G934" i="22"/>
  <c r="G926" i="22"/>
  <c r="G918" i="22"/>
  <c r="G910" i="22"/>
  <c r="G902" i="22"/>
  <c r="G894" i="22"/>
  <c r="G886" i="22"/>
  <c r="G878" i="22"/>
  <c r="G870" i="22"/>
  <c r="G862" i="22"/>
  <c r="G1747" i="22"/>
  <c r="G1649" i="22"/>
  <c r="G1585" i="22"/>
  <c r="G1537" i="22"/>
  <c r="G1505" i="22"/>
  <c r="G1473" i="22"/>
  <c r="G1441" i="22"/>
  <c r="G1437" i="22"/>
  <c r="G1429" i="22"/>
  <c r="G1417" i="22"/>
  <c r="G1406" i="22"/>
  <c r="G1395" i="22"/>
  <c r="G1381" i="22"/>
  <c r="G1377" i="22"/>
  <c r="G1371" i="22"/>
  <c r="G1363" i="22"/>
  <c r="G1355" i="22"/>
  <c r="G1347" i="22"/>
  <c r="G1339" i="22"/>
  <c r="G1331" i="22"/>
  <c r="G1323" i="22"/>
  <c r="G1315" i="22"/>
  <c r="G1307" i="22"/>
  <c r="G1299" i="22"/>
  <c r="G1291" i="22"/>
  <c r="G1283" i="22"/>
  <c r="G1275" i="22"/>
  <c r="G1267" i="22"/>
  <c r="G1259" i="22"/>
  <c r="G1251" i="22"/>
  <c r="G1243" i="22"/>
  <c r="G1235" i="22"/>
  <c r="G1227" i="22"/>
  <c r="G1219" i="22"/>
  <c r="G1211" i="22"/>
  <c r="G1203" i="22"/>
  <c r="G1195" i="22"/>
  <c r="G1187" i="22"/>
  <c r="G1179" i="22"/>
  <c r="G1171" i="22"/>
  <c r="G1163" i="22"/>
  <c r="G1155" i="22"/>
  <c r="G1147" i="22"/>
  <c r="G1139" i="22"/>
  <c r="G1131" i="22"/>
  <c r="G1123" i="22"/>
  <c r="G1115" i="22"/>
  <c r="G1107" i="22"/>
  <c r="G1099" i="22"/>
  <c r="G1091" i="22"/>
  <c r="G1083" i="22"/>
  <c r="G1075" i="22"/>
  <c r="G1067" i="22"/>
  <c r="G1059" i="22"/>
  <c r="G1051" i="22"/>
  <c r="G1043" i="22"/>
  <c r="G1035" i="22"/>
  <c r="G1027" i="22"/>
  <c r="G1019" i="22"/>
  <c r="G1011" i="22"/>
  <c r="G1003" i="22"/>
  <c r="G995" i="22"/>
  <c r="G987" i="22"/>
  <c r="G979" i="22"/>
  <c r="G971" i="22"/>
  <c r="G963" i="22"/>
  <c r="G955" i="22"/>
  <c r="G947" i="22"/>
  <c r="G939" i="22"/>
  <c r="G931" i="22"/>
  <c r="G923" i="22"/>
  <c r="G915" i="22"/>
  <c r="G907" i="22"/>
  <c r="G899" i="22"/>
  <c r="G891" i="22"/>
  <c r="G883" i="22"/>
  <c r="G875" i="22"/>
  <c r="G867" i="22"/>
  <c r="G859" i="22"/>
  <c r="G851" i="22"/>
  <c r="G843" i="22"/>
  <c r="G835" i="22"/>
  <c r="G827" i="22"/>
  <c r="G819" i="22"/>
  <c r="G811" i="22"/>
  <c r="G803" i="22"/>
  <c r="G795" i="22"/>
  <c r="G787" i="22"/>
  <c r="G779" i="22"/>
  <c r="G771" i="22"/>
  <c r="G763" i="22"/>
  <c r="G2111" i="22"/>
  <c r="G1698" i="22"/>
  <c r="G1609" i="22"/>
  <c r="G1421" i="22"/>
  <c r="G1409" i="22"/>
  <c r="G1398" i="22"/>
  <c r="G1391" i="22"/>
  <c r="G1368" i="22"/>
  <c r="G1360" i="22"/>
  <c r="G1352" i="22"/>
  <c r="G1344" i="22"/>
  <c r="G1336" i="22"/>
  <c r="G1328" i="22"/>
  <c r="G1320" i="22"/>
  <c r="G1312" i="22"/>
  <c r="G1304" i="22"/>
  <c r="G1296" i="22"/>
  <c r="G1288" i="22"/>
  <c r="G1280" i="22"/>
  <c r="G1272" i="22"/>
  <c r="G1264" i="22"/>
  <c r="G1256" i="22"/>
  <c r="G1248" i="22"/>
  <c r="G1240" i="22"/>
  <c r="G1232" i="22"/>
  <c r="G1224" i="22"/>
  <c r="G1216" i="22"/>
  <c r="G1208" i="22"/>
  <c r="G1200" i="22"/>
  <c r="G1192" i="22"/>
  <c r="G1184" i="22"/>
  <c r="G1176" i="22"/>
  <c r="G1168" i="22"/>
  <c r="G1160" i="22"/>
  <c r="G1152" i="22"/>
  <c r="G1144" i="22"/>
  <c r="G1136" i="22"/>
  <c r="G1128" i="22"/>
  <c r="G1120" i="22"/>
  <c r="G1112" i="22"/>
  <c r="G1104" i="22"/>
  <c r="G1096" i="22"/>
  <c r="G1088" i="22"/>
  <c r="G1080" i="22"/>
  <c r="G1072" i="22"/>
  <c r="G1064" i="22"/>
  <c r="G1056" i="22"/>
  <c r="G1048" i="22"/>
  <c r="G1040" i="22"/>
  <c r="G1032" i="22"/>
  <c r="G1024" i="22"/>
  <c r="G1016" i="22"/>
  <c r="G1008" i="22"/>
  <c r="G1000" i="22"/>
  <c r="G992" i="22"/>
  <c r="G984" i="22"/>
  <c r="G976" i="22"/>
  <c r="G968" i="22"/>
  <c r="G960" i="22"/>
  <c r="G952" i="22"/>
  <c r="G944" i="22"/>
  <c r="G936" i="22"/>
  <c r="G928" i="22"/>
  <c r="G920" i="22"/>
  <c r="G912" i="22"/>
  <c r="G904" i="22"/>
  <c r="G896" i="22"/>
  <c r="G888" i="22"/>
  <c r="G880" i="22"/>
  <c r="G1755" i="22"/>
  <c r="G1674" i="22"/>
  <c r="G1633" i="22"/>
  <c r="G1569" i="22"/>
  <c r="G1545" i="22"/>
  <c r="G1513" i="22"/>
  <c r="G1481" i="22"/>
  <c r="G1449" i="22"/>
  <c r="G1413" i="22"/>
  <c r="G1401" i="22"/>
  <c r="G1387" i="22"/>
  <c r="G1373" i="22"/>
  <c r="G1365" i="22"/>
  <c r="G1357" i="22"/>
  <c r="G1349" i="22"/>
  <c r="G1341" i="22"/>
  <c r="G1333" i="22"/>
  <c r="G1325" i="22"/>
  <c r="G1317" i="22"/>
  <c r="G1309" i="22"/>
  <c r="G1301" i="22"/>
  <c r="G1293" i="22"/>
  <c r="G1285" i="22"/>
  <c r="G1277" i="22"/>
  <c r="G1269" i="22"/>
  <c r="G1261" i="22"/>
  <c r="G1253" i="22"/>
  <c r="G1245" i="22"/>
  <c r="G1237" i="22"/>
  <c r="G1229" i="22"/>
  <c r="G1221" i="22"/>
  <c r="G1213" i="22"/>
  <c r="G1205" i="22"/>
  <c r="G1197" i="22"/>
  <c r="G1189" i="22"/>
  <c r="G1181" i="22"/>
  <c r="G1173" i="22"/>
  <c r="G1165" i="22"/>
  <c r="G1157" i="22"/>
  <c r="G1149" i="22"/>
  <c r="G1141" i="22"/>
  <c r="G1133" i="22"/>
  <c r="G1125" i="22"/>
  <c r="G1117" i="22"/>
  <c r="G1109" i="22"/>
  <c r="G1101" i="22"/>
  <c r="G1093" i="22"/>
  <c r="G1085" i="22"/>
  <c r="G1077" i="22"/>
  <c r="G1069" i="22"/>
  <c r="G1061" i="22"/>
  <c r="G1053" i="22"/>
  <c r="G1045" i="22"/>
  <c r="G1037" i="22"/>
  <c r="G1029" i="22"/>
  <c r="G1021" i="22"/>
  <c r="G1013" i="22"/>
  <c r="G1005" i="22"/>
  <c r="G997" i="22"/>
  <c r="G989" i="22"/>
  <c r="G981" i="22"/>
  <c r="G973" i="22"/>
  <c r="G965" i="22"/>
  <c r="G957" i="22"/>
  <c r="G949" i="22"/>
  <c r="G941" i="22"/>
  <c r="G933" i="22"/>
  <c r="G925" i="22"/>
  <c r="G917" i="22"/>
  <c r="G909" i="22"/>
  <c r="G901" i="22"/>
  <c r="G893" i="22"/>
  <c r="G885" i="22"/>
  <c r="G877" i="22"/>
  <c r="G869" i="22"/>
  <c r="G861" i="22"/>
  <c r="G853" i="22"/>
  <c r="G845" i="22"/>
  <c r="G837" i="22"/>
  <c r="G829" i="22"/>
  <c r="G821" i="22"/>
  <c r="G813" i="22"/>
  <c r="G805" i="22"/>
  <c r="G797" i="22"/>
  <c r="G789" i="22"/>
  <c r="G781" i="22"/>
  <c r="G773" i="22"/>
  <c r="G765" i="22"/>
  <c r="G757" i="22"/>
  <c r="G1322" i="22"/>
  <c r="G1258" i="22"/>
  <c r="G1194" i="22"/>
  <c r="G1130" i="22"/>
  <c r="G1066" i="22"/>
  <c r="G1002" i="22"/>
  <c r="G938" i="22"/>
  <c r="G874" i="22"/>
  <c r="G856" i="22"/>
  <c r="G852" i="22"/>
  <c r="G848" i="22"/>
  <c r="G844" i="22"/>
  <c r="G840" i="22"/>
  <c r="G836" i="22"/>
  <c r="G832" i="22"/>
  <c r="G828" i="22"/>
  <c r="G824" i="22"/>
  <c r="G820" i="22"/>
  <c r="G816" i="22"/>
  <c r="G812" i="22"/>
  <c r="G808" i="22"/>
  <c r="G804" i="22"/>
  <c r="G800" i="22"/>
  <c r="G796" i="22"/>
  <c r="G792" i="22"/>
  <c r="G788" i="22"/>
  <c r="G784" i="22"/>
  <c r="G780" i="22"/>
  <c r="G776" i="22"/>
  <c r="G772" i="22"/>
  <c r="G768" i="22"/>
  <c r="G764" i="22"/>
  <c r="G760" i="22"/>
  <c r="G756" i="22"/>
  <c r="G753" i="22"/>
  <c r="G745" i="22"/>
  <c r="G737" i="22"/>
  <c r="G729" i="22"/>
  <c r="G721" i="22"/>
  <c r="G713" i="22"/>
  <c r="G705" i="22"/>
  <c r="G697" i="22"/>
  <c r="G689" i="22"/>
  <c r="G681" i="22"/>
  <c r="G673" i="22"/>
  <c r="G665" i="22"/>
  <c r="G657" i="22"/>
  <c r="G649" i="22"/>
  <c r="G641" i="22"/>
  <c r="G633" i="22"/>
  <c r="G625" i="22"/>
  <c r="G617" i="22"/>
  <c r="G609" i="22"/>
  <c r="G601" i="22"/>
  <c r="G593" i="22"/>
  <c r="G585" i="22"/>
  <c r="G577" i="22"/>
  <c r="G569" i="22"/>
  <c r="G561" i="22"/>
  <c r="G553" i="22"/>
  <c r="G545" i="22"/>
  <c r="G537" i="22"/>
  <c r="G529" i="22"/>
  <c r="G521" i="22"/>
  <c r="G513" i="22"/>
  <c r="G505" i="22"/>
  <c r="G497" i="22"/>
  <c r="G489" i="22"/>
  <c r="G481" i="22"/>
  <c r="G473" i="22"/>
  <c r="G465" i="22"/>
  <c r="G457" i="22"/>
  <c r="G449" i="22"/>
  <c r="G441" i="22"/>
  <c r="G433" i="22"/>
  <c r="G425" i="22"/>
  <c r="G417" i="22"/>
  <c r="G409" i="22"/>
  <c r="G401" i="22"/>
  <c r="G393" i="22"/>
  <c r="G385" i="22"/>
  <c r="G377" i="22"/>
  <c r="G369" i="22"/>
  <c r="G361" i="22"/>
  <c r="G353" i="22"/>
  <c r="G345" i="22"/>
  <c r="G337" i="22"/>
  <c r="G329" i="22"/>
  <c r="G321" i="22"/>
  <c r="G1346" i="22"/>
  <c r="G1282" i="22"/>
  <c r="G1218" i="22"/>
  <c r="G1154" i="22"/>
  <c r="G1090" i="22"/>
  <c r="G1026" i="22"/>
  <c r="G962" i="22"/>
  <c r="G898" i="22"/>
  <c r="G750" i="22"/>
  <c r="G742" i="22"/>
  <c r="G734" i="22"/>
  <c r="G726" i="22"/>
  <c r="G718" i="22"/>
  <c r="G710" i="22"/>
  <c r="G702" i="22"/>
  <c r="G694" i="22"/>
  <c r="G686" i="22"/>
  <c r="G678" i="22"/>
  <c r="G670" i="22"/>
  <c r="G662" i="22"/>
  <c r="G654" i="22"/>
  <c r="G646" i="22"/>
  <c r="G638" i="22"/>
  <c r="G630" i="22"/>
  <c r="G622" i="22"/>
  <c r="G614" i="22"/>
  <c r="G606" i="22"/>
  <c r="G598" i="22"/>
  <c r="G590" i="22"/>
  <c r="G582" i="22"/>
  <c r="G574" i="22"/>
  <c r="G566" i="22"/>
  <c r="G558" i="22"/>
  <c r="G550" i="22"/>
  <c r="G542" i="22"/>
  <c r="G534" i="22"/>
  <c r="G526" i="22"/>
  <c r="G518" i="22"/>
  <c r="G510" i="22"/>
  <c r="G502" i="22"/>
  <c r="G494" i="22"/>
  <c r="G486" i="22"/>
  <c r="G478" i="22"/>
  <c r="G470" i="22"/>
  <c r="G462" i="22"/>
  <c r="G1701" i="22"/>
  <c r="G1405" i="22"/>
  <c r="G1390" i="22"/>
  <c r="G1370" i="22"/>
  <c r="G1306" i="22"/>
  <c r="G1242" i="22"/>
  <c r="G1178" i="22"/>
  <c r="G1114" i="22"/>
  <c r="G1050" i="22"/>
  <c r="G986" i="22"/>
  <c r="G922" i="22"/>
  <c r="G864" i="22"/>
  <c r="G755" i="22"/>
  <c r="G747" i="22"/>
  <c r="G739" i="22"/>
  <c r="G731" i="22"/>
  <c r="G723" i="22"/>
  <c r="G715" i="22"/>
  <c r="G707" i="22"/>
  <c r="G699" i="22"/>
  <c r="G691" i="22"/>
  <c r="G683" i="22"/>
  <c r="G675" i="22"/>
  <c r="G667" i="22"/>
  <c r="G659" i="22"/>
  <c r="G651" i="22"/>
  <c r="G643" i="22"/>
  <c r="G635" i="22"/>
  <c r="G627" i="22"/>
  <c r="G619" i="22"/>
  <c r="G611" i="22"/>
  <c r="G603" i="22"/>
  <c r="G595" i="22"/>
  <c r="G587" i="22"/>
  <c r="G579" i="22"/>
  <c r="G571" i="22"/>
  <c r="G563" i="22"/>
  <c r="G555" i="22"/>
  <c r="G547" i="22"/>
  <c r="G539" i="22"/>
  <c r="G531" i="22"/>
  <c r="G523" i="22"/>
  <c r="G515" i="22"/>
  <c r="G507" i="22"/>
  <c r="G499" i="22"/>
  <c r="G491" i="22"/>
  <c r="G483" i="22"/>
  <c r="G475" i="22"/>
  <c r="G467" i="22"/>
  <c r="G459" i="22"/>
  <c r="G451" i="22"/>
  <c r="G443" i="22"/>
  <c r="G435" i="22"/>
  <c r="G427" i="22"/>
  <c r="G419" i="22"/>
  <c r="G1716" i="22"/>
  <c r="G1330" i="22"/>
  <c r="G1266" i="22"/>
  <c r="G1202" i="22"/>
  <c r="G1138" i="22"/>
  <c r="G1074" i="22"/>
  <c r="G1010" i="22"/>
  <c r="G946" i="22"/>
  <c r="G882" i="22"/>
  <c r="G752" i="22"/>
  <c r="G744" i="22"/>
  <c r="G736" i="22"/>
  <c r="G728" i="22"/>
  <c r="G720" i="22"/>
  <c r="G712" i="22"/>
  <c r="G704" i="22"/>
  <c r="G696" i="22"/>
  <c r="G688" i="22"/>
  <c r="G680" i="22"/>
  <c r="G672" i="22"/>
  <c r="G664" i="22"/>
  <c r="G656" i="22"/>
  <c r="G648" i="22"/>
  <c r="G640" i="22"/>
  <c r="G632" i="22"/>
  <c r="G624" i="22"/>
  <c r="G616" i="22"/>
  <c r="G608" i="22"/>
  <c r="G600" i="22"/>
  <c r="G592" i="22"/>
  <c r="G584" i="22"/>
  <c r="G576" i="22"/>
  <c r="G568" i="22"/>
  <c r="G560" i="22"/>
  <c r="G552" i="22"/>
  <c r="G544" i="22"/>
  <c r="G536" i="22"/>
  <c r="G528" i="22"/>
  <c r="G520" i="22"/>
  <c r="G512" i="22"/>
  <c r="G504" i="22"/>
  <c r="G496" i="22"/>
  <c r="G488" i="22"/>
  <c r="G480" i="22"/>
  <c r="G472" i="22"/>
  <c r="G464" i="22"/>
  <c r="G456" i="22"/>
  <c r="G448" i="22"/>
  <c r="G440" i="22"/>
  <c r="G432" i="22"/>
  <c r="G424" i="22"/>
  <c r="G416" i="22"/>
  <c r="G408" i="22"/>
  <c r="G400" i="22"/>
  <c r="G392" i="22"/>
  <c r="G384" i="22"/>
  <c r="G376" i="22"/>
  <c r="G368" i="22"/>
  <c r="G360" i="22"/>
  <c r="G1354" i="22"/>
  <c r="G1290" i="22"/>
  <c r="G1226" i="22"/>
  <c r="G1162" i="22"/>
  <c r="G1098" i="22"/>
  <c r="G1034" i="22"/>
  <c r="G970" i="22"/>
  <c r="G906" i="22"/>
  <c r="G872" i="22"/>
  <c r="G858" i="22"/>
  <c r="G854" i="22"/>
  <c r="G850" i="22"/>
  <c r="G846" i="22"/>
  <c r="G842" i="22"/>
  <c r="G838" i="22"/>
  <c r="G834" i="22"/>
  <c r="G830" i="22"/>
  <c r="G826" i="22"/>
  <c r="G822" i="22"/>
  <c r="G818" i="22"/>
  <c r="G814" i="22"/>
  <c r="G810" i="22"/>
  <c r="G806" i="22"/>
  <c r="G802" i="22"/>
  <c r="G798" i="22"/>
  <c r="G794" i="22"/>
  <c r="G790" i="22"/>
  <c r="G786" i="22"/>
  <c r="G782" i="22"/>
  <c r="G778" i="22"/>
  <c r="G774" i="22"/>
  <c r="G770" i="22"/>
  <c r="G766" i="22"/>
  <c r="G762" i="22"/>
  <c r="G758" i="22"/>
  <c r="G749" i="22"/>
  <c r="G741" i="22"/>
  <c r="G733" i="22"/>
  <c r="G725" i="22"/>
  <c r="G717" i="22"/>
  <c r="G709" i="22"/>
  <c r="G701" i="22"/>
  <c r="G693" i="22"/>
  <c r="G685" i="22"/>
  <c r="G677" i="22"/>
  <c r="G669" i="22"/>
  <c r="G661" i="22"/>
  <c r="G653" i="22"/>
  <c r="G645" i="22"/>
  <c r="G637" i="22"/>
  <c r="G629" i="22"/>
  <c r="G621" i="22"/>
  <c r="G613" i="22"/>
  <c r="G605" i="22"/>
  <c r="G597" i="22"/>
  <c r="G589" i="22"/>
  <c r="G581" i="22"/>
  <c r="G573" i="22"/>
  <c r="G565" i="22"/>
  <c r="G557" i="22"/>
  <c r="G549" i="22"/>
  <c r="G541" i="22"/>
  <c r="G533" i="22"/>
  <c r="G525" i="22"/>
  <c r="G517" i="22"/>
  <c r="G509" i="22"/>
  <c r="G501" i="22"/>
  <c r="G493" i="22"/>
  <c r="G485" i="22"/>
  <c r="G477" i="22"/>
  <c r="G469" i="22"/>
  <c r="G461" i="22"/>
  <c r="G453" i="22"/>
  <c r="G445" i="22"/>
  <c r="G437" i="22"/>
  <c r="G429" i="22"/>
  <c r="G421" i="22"/>
  <c r="G413" i="22"/>
  <c r="G405" i="22"/>
  <c r="G397" i="22"/>
  <c r="G389" i="22"/>
  <c r="G381" i="22"/>
  <c r="G373" i="22"/>
  <c r="G365" i="22"/>
  <c r="G357" i="22"/>
  <c r="G349" i="22"/>
  <c r="G341" i="22"/>
  <c r="G333" i="22"/>
  <c r="G325" i="22"/>
  <c r="G1657" i="22"/>
  <c r="G1314" i="22"/>
  <c r="G1250" i="22"/>
  <c r="G1186" i="22"/>
  <c r="G1122" i="22"/>
  <c r="G1058" i="22"/>
  <c r="G994" i="22"/>
  <c r="G930" i="22"/>
  <c r="G754" i="22"/>
  <c r="G746" i="22"/>
  <c r="G738" i="22"/>
  <c r="G730" i="22"/>
  <c r="G722" i="22"/>
  <c r="G714" i="22"/>
  <c r="G706" i="22"/>
  <c r="G698" i="22"/>
  <c r="G690" i="22"/>
  <c r="G682" i="22"/>
  <c r="G674" i="22"/>
  <c r="G666" i="22"/>
  <c r="G658" i="22"/>
  <c r="G650" i="22"/>
  <c r="G642" i="22"/>
  <c r="G634" i="22"/>
  <c r="G626" i="22"/>
  <c r="G618" i="22"/>
  <c r="G610" i="22"/>
  <c r="G602" i="22"/>
  <c r="G594" i="22"/>
  <c r="G586" i="22"/>
  <c r="G578" i="22"/>
  <c r="G570" i="22"/>
  <c r="G562" i="22"/>
  <c r="G554" i="22"/>
  <c r="G546" i="22"/>
  <c r="G538" i="22"/>
  <c r="G530" i="22"/>
  <c r="G522" i="22"/>
  <c r="G514" i="22"/>
  <c r="G506" i="22"/>
  <c r="G498" i="22"/>
  <c r="G490" i="22"/>
  <c r="G482" i="22"/>
  <c r="G1891" i="22"/>
  <c r="G1593" i="22"/>
  <c r="G1383" i="22"/>
  <c r="G1338" i="22"/>
  <c r="G1274" i="22"/>
  <c r="G1210" i="22"/>
  <c r="G1146" i="22"/>
  <c r="G1082" i="22"/>
  <c r="G1018" i="22"/>
  <c r="G954" i="22"/>
  <c r="G890" i="22"/>
  <c r="G866" i="22"/>
  <c r="G751" i="22"/>
  <c r="G743" i="22"/>
  <c r="G735" i="22"/>
  <c r="G727" i="22"/>
  <c r="G719" i="22"/>
  <c r="G711" i="22"/>
  <c r="G703" i="22"/>
  <c r="G695" i="22"/>
  <c r="G687" i="22"/>
  <c r="G679" i="22"/>
  <c r="G671" i="22"/>
  <c r="G663" i="22"/>
  <c r="G655" i="22"/>
  <c r="G647" i="22"/>
  <c r="G639" i="22"/>
  <c r="G631" i="22"/>
  <c r="G623" i="22"/>
  <c r="G615" i="22"/>
  <c r="G607" i="22"/>
  <c r="G599" i="22"/>
  <c r="G591" i="22"/>
  <c r="G583" i="22"/>
  <c r="G575" i="22"/>
  <c r="G567" i="22"/>
  <c r="G559" i="22"/>
  <c r="G551" i="22"/>
  <c r="G543" i="22"/>
  <c r="G535" i="22"/>
  <c r="G527" i="22"/>
  <c r="G519" i="22"/>
  <c r="G511" i="22"/>
  <c r="G503" i="22"/>
  <c r="G495" i="22"/>
  <c r="G487" i="22"/>
  <c r="G479" i="22"/>
  <c r="G471" i="22"/>
  <c r="G463" i="22"/>
  <c r="G455" i="22"/>
  <c r="G447" i="22"/>
  <c r="G439" i="22"/>
  <c r="G431" i="22"/>
  <c r="G423" i="22"/>
  <c r="G415" i="22"/>
  <c r="G407" i="22"/>
  <c r="G399" i="22"/>
  <c r="G391" i="22"/>
  <c r="G383" i="22"/>
  <c r="G375" i="22"/>
  <c r="G367" i="22"/>
  <c r="G359" i="22"/>
  <c r="G1234" i="22"/>
  <c r="G708" i="22"/>
  <c r="G644" i="22"/>
  <c r="G580" i="22"/>
  <c r="G532" i="22"/>
  <c r="G500" i="22"/>
  <c r="G460" i="22"/>
  <c r="G452" i="22"/>
  <c r="G444" i="22"/>
  <c r="G436" i="22"/>
  <c r="G428" i="22"/>
  <c r="G420" i="22"/>
  <c r="G412" i="22"/>
  <c r="G386" i="22"/>
  <c r="G374" i="22"/>
  <c r="G363" i="22"/>
  <c r="G346" i="22"/>
  <c r="G330" i="22"/>
  <c r="G315" i="22"/>
  <c r="G307" i="22"/>
  <c r="G299" i="22"/>
  <c r="G291" i="22"/>
  <c r="G283" i="22"/>
  <c r="G275" i="22"/>
  <c r="G267" i="22"/>
  <c r="G259" i="22"/>
  <c r="G1170" i="22"/>
  <c r="G732" i="22"/>
  <c r="G668" i="22"/>
  <c r="G604" i="22"/>
  <c r="G468" i="22"/>
  <c r="G404" i="22"/>
  <c r="G378" i="22"/>
  <c r="G366" i="22"/>
  <c r="G355" i="22"/>
  <c r="G352" i="22"/>
  <c r="G339" i="22"/>
  <c r="G336" i="22"/>
  <c r="G323" i="22"/>
  <c r="G320" i="22"/>
  <c r="G312" i="22"/>
  <c r="G304" i="22"/>
  <c r="G296" i="22"/>
  <c r="G288" i="22"/>
  <c r="G280" i="22"/>
  <c r="G272" i="22"/>
  <c r="G264" i="22"/>
  <c r="G256" i="22"/>
  <c r="G1106" i="22"/>
  <c r="G692" i="22"/>
  <c r="G628" i="22"/>
  <c r="G564" i="22"/>
  <c r="G540" i="22"/>
  <c r="G508" i="22"/>
  <c r="G476" i="22"/>
  <c r="G411" i="22"/>
  <c r="G396" i="22"/>
  <c r="G370" i="22"/>
  <c r="G358" i="22"/>
  <c r="G342" i="22"/>
  <c r="G326" i="22"/>
  <c r="G317" i="22"/>
  <c r="G309" i="22"/>
  <c r="G301" i="22"/>
  <c r="G293" i="22"/>
  <c r="G285" i="22"/>
  <c r="G277" i="22"/>
  <c r="G269" i="22"/>
  <c r="G261" i="22"/>
  <c r="G253" i="22"/>
  <c r="G251" i="22"/>
  <c r="G249" i="22"/>
  <c r="G247" i="22"/>
  <c r="G245" i="22"/>
  <c r="G243" i="22"/>
  <c r="G241" i="22"/>
  <c r="G239" i="22"/>
  <c r="G237" i="22"/>
  <c r="G235" i="22"/>
  <c r="G233" i="22"/>
  <c r="G231" i="22"/>
  <c r="G229" i="22"/>
  <c r="G227" i="22"/>
  <c r="G225" i="22"/>
  <c r="G223" i="22"/>
  <c r="G221" i="22"/>
  <c r="G219" i="22"/>
  <c r="G217" i="22"/>
  <c r="G215" i="22"/>
  <c r="G213" i="22"/>
  <c r="G211" i="22"/>
  <c r="G209" i="22"/>
  <c r="G207" i="22"/>
  <c r="G205" i="22"/>
  <c r="G203" i="22"/>
  <c r="G201" i="22"/>
  <c r="G199" i="22"/>
  <c r="G197" i="22"/>
  <c r="G195" i="22"/>
  <c r="G193" i="22"/>
  <c r="G191" i="22"/>
  <c r="G189" i="22"/>
  <c r="G187" i="22"/>
  <c r="G185" i="22"/>
  <c r="G183" i="22"/>
  <c r="G181" i="22"/>
  <c r="G179" i="22"/>
  <c r="G177" i="22"/>
  <c r="G175" i="22"/>
  <c r="G173" i="22"/>
  <c r="G171" i="22"/>
  <c r="G169" i="22"/>
  <c r="G167" i="22"/>
  <c r="G165" i="22"/>
  <c r="G163" i="22"/>
  <c r="G161" i="22"/>
  <c r="G159" i="22"/>
  <c r="G157" i="22"/>
  <c r="G155" i="22"/>
  <c r="G153" i="22"/>
  <c r="G151" i="22"/>
  <c r="G149" i="22"/>
  <c r="G147" i="22"/>
  <c r="G145" i="22"/>
  <c r="G143" i="22"/>
  <c r="G141" i="22"/>
  <c r="G139" i="22"/>
  <c r="G137" i="22"/>
  <c r="G135" i="22"/>
  <c r="G133" i="22"/>
  <c r="G131" i="22"/>
  <c r="G129" i="22"/>
  <c r="G127" i="22"/>
  <c r="G125" i="22"/>
  <c r="G123" i="22"/>
  <c r="G121" i="22"/>
  <c r="G119" i="22"/>
  <c r="G117" i="22"/>
  <c r="G115" i="22"/>
  <c r="G113" i="22"/>
  <c r="G111" i="22"/>
  <c r="G1042" i="22"/>
  <c r="G716" i="22"/>
  <c r="G652" i="22"/>
  <c r="G588" i="22"/>
  <c r="G454" i="22"/>
  <c r="G446" i="22"/>
  <c r="G438" i="22"/>
  <c r="G430" i="22"/>
  <c r="G422" i="22"/>
  <c r="G414" i="22"/>
  <c r="G403" i="22"/>
  <c r="G388" i="22"/>
  <c r="G362" i="22"/>
  <c r="G351" i="22"/>
  <c r="G348" i="22"/>
  <c r="G335" i="22"/>
  <c r="G332" i="22"/>
  <c r="G314" i="22"/>
  <c r="G306" i="22"/>
  <c r="G298" i="22"/>
  <c r="G290" i="22"/>
  <c r="G282" i="22"/>
  <c r="G274" i="22"/>
  <c r="G266" i="22"/>
  <c r="G258" i="22"/>
  <c r="G978" i="22"/>
  <c r="G740" i="22"/>
  <c r="G676" i="22"/>
  <c r="G612" i="22"/>
  <c r="G548" i="22"/>
  <c r="G516" i="22"/>
  <c r="G484" i="22"/>
  <c r="G458" i="22"/>
  <c r="G450" i="22"/>
  <c r="G442" i="22"/>
  <c r="G434" i="22"/>
  <c r="G426" i="22"/>
  <c r="G418" i="22"/>
  <c r="G406" i="22"/>
  <c r="G395" i="22"/>
  <c r="G380" i="22"/>
  <c r="G354" i="22"/>
  <c r="G338" i="22"/>
  <c r="G322" i="22"/>
  <c r="G319" i="22"/>
  <c r="G311" i="22"/>
  <c r="G303" i="22"/>
  <c r="G295" i="22"/>
  <c r="G287" i="22"/>
  <c r="G279" i="22"/>
  <c r="G271" i="22"/>
  <c r="G263" i="22"/>
  <c r="G255" i="22"/>
  <c r="G914" i="22"/>
  <c r="G700" i="22"/>
  <c r="G636" i="22"/>
  <c r="G572" i="22"/>
  <c r="G466" i="22"/>
  <c r="G410" i="22"/>
  <c r="G398" i="22"/>
  <c r="G387" i="22"/>
  <c r="G372" i="22"/>
  <c r="G347" i="22"/>
  <c r="G344" i="22"/>
  <c r="G331" i="22"/>
  <c r="G328" i="22"/>
  <c r="G316" i="22"/>
  <c r="G308" i="22"/>
  <c r="G300" i="22"/>
  <c r="G292" i="22"/>
  <c r="G284" i="22"/>
  <c r="G276" i="22"/>
  <c r="G268" i="22"/>
  <c r="G260" i="22"/>
  <c r="G1362" i="22"/>
  <c r="G1298" i="22"/>
  <c r="G748" i="22"/>
  <c r="G684" i="22"/>
  <c r="G620" i="22"/>
  <c r="G556" i="22"/>
  <c r="G394" i="22"/>
  <c r="G382" i="22"/>
  <c r="G371" i="22"/>
  <c r="G356" i="22"/>
  <c r="G343" i="22"/>
  <c r="G340" i="22"/>
  <c r="G327" i="22"/>
  <c r="G324" i="22"/>
  <c r="G318" i="22"/>
  <c r="G310" i="22"/>
  <c r="G302" i="22"/>
  <c r="G294" i="22"/>
  <c r="G286" i="22"/>
  <c r="G278" i="22"/>
  <c r="G270" i="22"/>
  <c r="G262" i="22"/>
  <c r="G254" i="22"/>
  <c r="G474" i="22"/>
  <c r="G305" i="22"/>
  <c r="G144" i="22"/>
  <c r="G128" i="22"/>
  <c r="G112" i="22"/>
  <c r="G390" i="22"/>
  <c r="G350" i="22"/>
  <c r="G265" i="22"/>
  <c r="G250" i="22"/>
  <c r="G246" i="22"/>
  <c r="G242" i="22"/>
  <c r="G238" i="22"/>
  <c r="G234" i="22"/>
  <c r="G230" i="22"/>
  <c r="G226" i="22"/>
  <c r="G222" i="22"/>
  <c r="G218" i="22"/>
  <c r="G214" i="22"/>
  <c r="G210" i="22"/>
  <c r="G206" i="22"/>
  <c r="G202" i="22"/>
  <c r="G198" i="22"/>
  <c r="G194" i="22"/>
  <c r="G190" i="22"/>
  <c r="G186" i="22"/>
  <c r="G182" i="22"/>
  <c r="G178" i="22"/>
  <c r="G174" i="22"/>
  <c r="G170" i="22"/>
  <c r="G166" i="22"/>
  <c r="G162" i="22"/>
  <c r="G158" i="22"/>
  <c r="G146" i="22"/>
  <c r="G130" i="22"/>
  <c r="G114" i="22"/>
  <c r="G492" i="22"/>
  <c r="G334" i="22"/>
  <c r="G289" i="22"/>
  <c r="G148" i="22"/>
  <c r="G132" i="22"/>
  <c r="G116" i="22"/>
  <c r="G724" i="22"/>
  <c r="G379" i="22"/>
  <c r="G313" i="22"/>
  <c r="G150" i="22"/>
  <c r="G134" i="22"/>
  <c r="G118" i="22"/>
  <c r="G109" i="22"/>
  <c r="G107" i="22"/>
  <c r="G105" i="22"/>
  <c r="G103" i="22"/>
  <c r="G101" i="22"/>
  <c r="G99" i="22"/>
  <c r="G97" i="22"/>
  <c r="G95" i="22"/>
  <c r="G93" i="22"/>
  <c r="G91" i="22"/>
  <c r="G89" i="22"/>
  <c r="G87" i="22"/>
  <c r="G85" i="22"/>
  <c r="G83" i="22"/>
  <c r="G81" i="22"/>
  <c r="G79" i="22"/>
  <c r="G77" i="22"/>
  <c r="G75" i="22"/>
  <c r="G73" i="22"/>
  <c r="G71" i="22"/>
  <c r="G69" i="22"/>
  <c r="G67" i="22"/>
  <c r="G65" i="22"/>
  <c r="G63" i="22"/>
  <c r="G61" i="22"/>
  <c r="G59" i="22"/>
  <c r="G57" i="22"/>
  <c r="G55" i="22"/>
  <c r="G53" i="22"/>
  <c r="G51" i="22"/>
  <c r="G49" i="22"/>
  <c r="G47" i="22"/>
  <c r="G45" i="22"/>
  <c r="G43" i="22"/>
  <c r="G41" i="22"/>
  <c r="G39" i="22"/>
  <c r="G37" i="22"/>
  <c r="G35" i="22"/>
  <c r="G33" i="22"/>
  <c r="G31" i="22"/>
  <c r="G29" i="22"/>
  <c r="G27" i="22"/>
  <c r="G25" i="22"/>
  <c r="G23" i="22"/>
  <c r="G21" i="22"/>
  <c r="G19" i="22"/>
  <c r="G17" i="22"/>
  <c r="G660" i="22"/>
  <c r="G273" i="22"/>
  <c r="G152" i="22"/>
  <c r="G136" i="22"/>
  <c r="G120" i="22"/>
  <c r="G596" i="22"/>
  <c r="G524" i="22"/>
  <c r="G364" i="22"/>
  <c r="G297" i="22"/>
  <c r="G252" i="22"/>
  <c r="G248" i="22"/>
  <c r="G244" i="22"/>
  <c r="G240" i="22"/>
  <c r="G236" i="22"/>
  <c r="G232" i="22"/>
  <c r="G228" i="22"/>
  <c r="G224" i="22"/>
  <c r="G220" i="22"/>
  <c r="G216" i="22"/>
  <c r="G212" i="22"/>
  <c r="G208" i="22"/>
  <c r="G204" i="22"/>
  <c r="G200" i="22"/>
  <c r="G196" i="22"/>
  <c r="G192" i="22"/>
  <c r="G188" i="22"/>
  <c r="G184" i="22"/>
  <c r="G180" i="22"/>
  <c r="G176" i="22"/>
  <c r="G172" i="22"/>
  <c r="G168" i="22"/>
  <c r="G164" i="22"/>
  <c r="G160" i="22"/>
  <c r="G154" i="22"/>
  <c r="G138" i="22"/>
  <c r="G122" i="22"/>
  <c r="G402" i="22"/>
  <c r="G257" i="22"/>
  <c r="G156" i="22"/>
  <c r="G140" i="22"/>
  <c r="G124" i="22"/>
  <c r="G281" i="22"/>
  <c r="G142" i="22"/>
  <c r="G126" i="22"/>
  <c r="G110" i="22"/>
  <c r="G108" i="22"/>
  <c r="G106" i="22"/>
  <c r="G104" i="22"/>
  <c r="G102" i="22"/>
  <c r="G100" i="22"/>
  <c r="G98" i="22"/>
  <c r="G96" i="22"/>
  <c r="G94" i="22"/>
  <c r="G92" i="22"/>
  <c r="G90" i="22"/>
  <c r="G88" i="22"/>
  <c r="G86" i="22"/>
  <c r="G84" i="22"/>
  <c r="G82" i="22"/>
  <c r="G80" i="22"/>
  <c r="G78" i="22"/>
  <c r="G76" i="22"/>
  <c r="G74" i="22"/>
  <c r="G72" i="22"/>
  <c r="G70" i="22"/>
  <c r="G68" i="22"/>
  <c r="G66" i="22"/>
  <c r="G64" i="22"/>
  <c r="G62" i="22"/>
  <c r="G60" i="22"/>
  <c r="G58" i="22"/>
  <c r="G56" i="22"/>
  <c r="G54" i="22"/>
  <c r="G52" i="22"/>
  <c r="G50" i="22"/>
  <c r="G48" i="22"/>
  <c r="G46" i="22"/>
  <c r="G44" i="22"/>
  <c r="G42" i="22"/>
  <c r="G40" i="22"/>
  <c r="G38" i="22"/>
  <c r="G36" i="22"/>
  <c r="G34" i="22"/>
  <c r="G32" i="22"/>
  <c r="G30" i="22"/>
  <c r="G28" i="22"/>
  <c r="G26" i="22"/>
  <c r="G24" i="22"/>
  <c r="G22" i="22"/>
  <c r="G20" i="22"/>
  <c r="G18" i="22"/>
  <c r="G16" i="22"/>
  <c r="M16" i="9"/>
  <c r="M21" i="9" s="1"/>
  <c r="M23" i="9" s="1"/>
  <c r="M25" i="9" s="1"/>
  <c r="C8" i="21" s="1"/>
  <c r="N15" i="9"/>
  <c r="N32" i="10"/>
  <c r="O32" i="10" s="1"/>
  <c r="N16" i="10"/>
  <c r="K9" i="12"/>
  <c r="J8" i="12"/>
  <c r="G7" i="23"/>
  <c r="G8" i="23" s="1"/>
  <c r="G6" i="23"/>
  <c r="K22" i="12"/>
  <c r="N13" i="9"/>
  <c r="M18" i="9"/>
  <c r="P85" i="10"/>
  <c r="P43" i="10"/>
  <c r="J46" i="10"/>
  <c r="M13" i="9"/>
  <c r="I16" i="12"/>
  <c r="H15" i="12"/>
  <c r="B32" i="10"/>
  <c r="B16" i="10"/>
  <c r="E4" i="16"/>
  <c r="D43" i="10"/>
  <c r="D82" i="10"/>
  <c r="J13" i="12"/>
  <c r="I12" i="12"/>
  <c r="K5" i="13"/>
  <c r="J43" i="13"/>
  <c r="D7" i="16" s="1"/>
  <c r="J13" i="13"/>
  <c r="N18" i="9"/>
  <c r="C6" i="16"/>
  <c r="C8" i="16" s="1"/>
  <c r="I14" i="12"/>
  <c r="I18" i="12" s="1"/>
  <c r="K22" i="13"/>
  <c r="E5" i="16" s="1"/>
  <c r="B10" i="6" l="1"/>
  <c r="B10" i="8"/>
  <c r="B10" i="7"/>
  <c r="C32" i="10"/>
  <c r="B55" i="10"/>
  <c r="B56" i="10" s="1"/>
  <c r="B57" i="10" s="1"/>
  <c r="B60" i="10" s="1"/>
  <c r="J12" i="12"/>
  <c r="K13" i="12"/>
  <c r="L9" i="12"/>
  <c r="L8" i="12" s="1"/>
  <c r="K8" i="12"/>
  <c r="L4" i="22"/>
  <c r="L6" i="22" s="1"/>
  <c r="L7" i="22" s="1"/>
  <c r="L16" i="13"/>
  <c r="K7" i="12"/>
  <c r="L6" i="12"/>
  <c r="G9" i="23"/>
  <c r="G10" i="23" s="1"/>
  <c r="H73" i="10"/>
  <c r="I73" i="10" s="1"/>
  <c r="I76" i="10" s="1"/>
  <c r="H63" i="10"/>
  <c r="L5" i="13"/>
  <c r="B33" i="10"/>
  <c r="C33" i="10" s="1"/>
  <c r="B17" i="10"/>
  <c r="B34" i="10" s="1"/>
  <c r="C34" i="10" s="1"/>
  <c r="L22" i="12"/>
  <c r="K43" i="13"/>
  <c r="E7" i="16" s="1"/>
  <c r="K13" i="13"/>
  <c r="K19" i="12"/>
  <c r="L11" i="12"/>
  <c r="L10" i="12" s="1"/>
  <c r="K10" i="12"/>
  <c r="I27" i="12"/>
  <c r="I21" i="12"/>
  <c r="J24" i="14"/>
  <c r="J22" i="14" s="1"/>
  <c r="L6" i="13"/>
  <c r="G14" i="8"/>
  <c r="E14" i="8"/>
  <c r="D14" i="8"/>
  <c r="C14" i="8"/>
  <c r="B14" i="8"/>
  <c r="F14" i="8"/>
  <c r="E6" i="16"/>
  <c r="E8" i="16" s="1"/>
  <c r="N33" i="10"/>
  <c r="N17" i="10"/>
  <c r="N34" i="10" s="1"/>
  <c r="O34" i="10" s="1"/>
  <c r="F5" i="16"/>
  <c r="L22" i="13"/>
  <c r="F4" i="16"/>
  <c r="F15" i="6"/>
  <c r="D15" i="6"/>
  <c r="C15" i="6"/>
  <c r="B15" i="6"/>
  <c r="E15" i="6"/>
  <c r="D6" i="16"/>
  <c r="D8" i="16" s="1"/>
  <c r="J16" i="12"/>
  <c r="I15" i="12"/>
  <c r="J14" i="12"/>
  <c r="C14" i="7"/>
  <c r="G14" i="7"/>
  <c r="F14" i="7"/>
  <c r="D14" i="7"/>
  <c r="B14" i="7"/>
  <c r="E14" i="7"/>
  <c r="J91" i="10" l="1"/>
  <c r="D28" i="12" s="1"/>
  <c r="D8" i="13"/>
  <c r="I81" i="10"/>
  <c r="J87" i="10"/>
  <c r="I80" i="10"/>
  <c r="D10" i="8"/>
  <c r="D10" i="7"/>
  <c r="D10" i="6"/>
  <c r="C35" i="10"/>
  <c r="J27" i="12"/>
  <c r="J21" i="12"/>
  <c r="B71" i="10"/>
  <c r="C71" i="10" s="1"/>
  <c r="B61" i="10"/>
  <c r="J15" i="12"/>
  <c r="K16" i="12"/>
  <c r="M22" i="13"/>
  <c r="G5" i="16" s="1"/>
  <c r="L43" i="13"/>
  <c r="F7" i="16" s="1"/>
  <c r="L13" i="13"/>
  <c r="G6" i="16" s="1"/>
  <c r="C10" i="8"/>
  <c r="C10" i="7"/>
  <c r="C10" i="6"/>
  <c r="M43" i="13"/>
  <c r="M13" i="13"/>
  <c r="J18" i="12"/>
  <c r="M16" i="13"/>
  <c r="G4" i="16" s="1"/>
  <c r="L7" i="12"/>
  <c r="H64" i="10"/>
  <c r="H75" i="10" s="1"/>
  <c r="I75" i="10" s="1"/>
  <c r="H74" i="10"/>
  <c r="I74" i="10" s="1"/>
  <c r="O33" i="10"/>
  <c r="O35" i="10" s="1"/>
  <c r="N55" i="10"/>
  <c r="N56" i="10" s="1"/>
  <c r="N57" i="10" s="1"/>
  <c r="N60" i="10" s="1"/>
  <c r="K24" i="14"/>
  <c r="K22" i="14" s="1"/>
  <c r="M6" i="13"/>
  <c r="L24" i="14" s="1"/>
  <c r="L22" i="14" s="1"/>
  <c r="L19" i="12"/>
  <c r="M5" i="13"/>
  <c r="L13" i="12"/>
  <c r="L12" i="12" s="1"/>
  <c r="L14" i="12" s="1"/>
  <c r="K12" i="12"/>
  <c r="K14" i="12" s="1"/>
  <c r="L27" i="12" l="1"/>
  <c r="L21" i="12"/>
  <c r="G8" i="16"/>
  <c r="K27" i="12"/>
  <c r="K21" i="12"/>
  <c r="O39" i="10"/>
  <c r="P45" i="10"/>
  <c r="O38" i="10"/>
  <c r="L16" i="12"/>
  <c r="L15" i="12" s="1"/>
  <c r="K15" i="12"/>
  <c r="D23" i="12"/>
  <c r="J88" i="10"/>
  <c r="L18" i="12"/>
  <c r="C39" i="10"/>
  <c r="D45" i="10"/>
  <c r="C38" i="10"/>
  <c r="N61" i="10"/>
  <c r="N71" i="10"/>
  <c r="O71" i="10" s="1"/>
  <c r="G7" i="16"/>
  <c r="D13" i="14"/>
  <c r="D11" i="13"/>
  <c r="D25" i="13" s="1"/>
  <c r="D38" i="13"/>
  <c r="D40" i="13" s="1"/>
  <c r="D49" i="13" s="1"/>
  <c r="D50" i="13" s="1"/>
  <c r="D6" i="14"/>
  <c r="D12" i="14" s="1"/>
  <c r="K18" i="12"/>
  <c r="B62" i="10"/>
  <c r="B73" i="10" s="1"/>
  <c r="C73" i="10" s="1"/>
  <c r="C74" i="10" s="1"/>
  <c r="B72" i="10"/>
  <c r="C72" i="10" s="1"/>
  <c r="F6" i="16"/>
  <c r="F8" i="16" s="1"/>
  <c r="D89" i="10" l="1"/>
  <c r="E28" i="12" s="1"/>
  <c r="E8" i="13"/>
  <c r="D24" i="12"/>
  <c r="D25" i="12"/>
  <c r="D29" i="12" s="1"/>
  <c r="F10" i="8"/>
  <c r="F10" i="7"/>
  <c r="F10" i="6"/>
  <c r="D84" i="10"/>
  <c r="D46" i="10"/>
  <c r="C77" i="10" s="1"/>
  <c r="C78" i="10"/>
  <c r="P46" i="10"/>
  <c r="N62" i="10"/>
  <c r="N72" i="10"/>
  <c r="O72" i="10" s="1"/>
  <c r="E10" i="6"/>
  <c r="E10" i="7"/>
  <c r="E10" i="8"/>
  <c r="D32" i="12" l="1"/>
  <c r="D31" i="12"/>
  <c r="E13" i="14"/>
  <c r="E11" i="13"/>
  <c r="E25" i="13" s="1"/>
  <c r="E56" i="13"/>
  <c r="E38" i="13"/>
  <c r="E40" i="13" s="1"/>
  <c r="E49" i="13" s="1"/>
  <c r="E50" i="13" s="1"/>
  <c r="O5" i="14"/>
  <c r="F56" i="13"/>
  <c r="N73" i="10"/>
  <c r="O73" i="10" s="1"/>
  <c r="O76" i="10" s="1"/>
  <c r="N63" i="10"/>
  <c r="E23" i="12"/>
  <c r="D85" i="10"/>
  <c r="P91" i="10" l="1"/>
  <c r="C28" i="12" s="1"/>
  <c r="C8" i="13"/>
  <c r="P87" i="10"/>
  <c r="O81" i="10"/>
  <c r="O80" i="10"/>
  <c r="E5" i="14"/>
  <c r="E24" i="12"/>
  <c r="E25" i="12"/>
  <c r="E29" i="12" s="1"/>
  <c r="F16" i="14"/>
  <c r="N64" i="10"/>
  <c r="N75" i="10" s="1"/>
  <c r="O75" i="10" s="1"/>
  <c r="N74" i="10"/>
  <c r="O74" i="10" s="1"/>
  <c r="E32" i="12" l="1"/>
  <c r="E31" i="12"/>
  <c r="E11" i="14"/>
  <c r="E16" i="14" s="1"/>
  <c r="E6" i="14"/>
  <c r="E12" i="14" s="1"/>
  <c r="C23" i="12"/>
  <c r="P88" i="10"/>
  <c r="C13" i="14"/>
  <c r="D16" i="14" s="1"/>
  <c r="C11" i="13"/>
  <c r="C25" i="13" s="1"/>
  <c r="C38" i="13"/>
  <c r="C40" i="13" s="1"/>
  <c r="C49" i="13" s="1"/>
  <c r="C50" i="13" s="1"/>
  <c r="D56" i="13"/>
  <c r="H56" i="13" s="1"/>
  <c r="I8" i="13" s="1"/>
  <c r="C5" i="14" l="1"/>
  <c r="C24" i="12"/>
  <c r="P14" i="12" s="1"/>
  <c r="H24" i="12" s="1"/>
  <c r="C25" i="12"/>
  <c r="C29" i="12" s="1"/>
  <c r="J8" i="13"/>
  <c r="H28" i="12"/>
  <c r="H13" i="14"/>
  <c r="C32" i="12" l="1"/>
  <c r="C31" i="12"/>
  <c r="H31" i="12" s="1"/>
  <c r="I28" i="12"/>
  <c r="K8" i="13"/>
  <c r="I13" i="14"/>
  <c r="H23" i="12"/>
  <c r="I24" i="12"/>
  <c r="C11" i="14"/>
  <c r="C6" i="14"/>
  <c r="C12" i="14" s="1"/>
  <c r="H12" i="14" s="1"/>
  <c r="I12" i="14" s="1"/>
  <c r="J12" i="14" s="1"/>
  <c r="K12" i="14" s="1"/>
  <c r="L12" i="14" s="1"/>
  <c r="I11" i="14" l="1"/>
  <c r="J28" i="12"/>
  <c r="L8" i="13"/>
  <c r="J13" i="14"/>
  <c r="C28" i="19"/>
  <c r="I31" i="12"/>
  <c r="H11" i="14"/>
  <c r="J24" i="12"/>
  <c r="I23" i="12"/>
  <c r="J11" i="14" l="1"/>
  <c r="J23" i="12"/>
  <c r="K24" i="12"/>
  <c r="C7" i="6"/>
  <c r="I17" i="12"/>
  <c r="I20" i="12" s="1"/>
  <c r="I25" i="12" s="1"/>
  <c r="C7" i="8"/>
  <c r="C7" i="7"/>
  <c r="J31" i="12"/>
  <c r="M8" i="13"/>
  <c r="K28" i="12"/>
  <c r="K13" i="14"/>
  <c r="B7" i="7"/>
  <c r="B7" i="6"/>
  <c r="H17" i="12"/>
  <c r="H20" i="12" s="1"/>
  <c r="H25" i="12" s="1"/>
  <c r="B7" i="8"/>
  <c r="H16" i="14"/>
  <c r="I16" i="14"/>
  <c r="H29" i="12" l="1"/>
  <c r="B3" i="7"/>
  <c r="B3" i="6"/>
  <c r="B3" i="8"/>
  <c r="C3" i="6"/>
  <c r="C3" i="8"/>
  <c r="I29" i="12"/>
  <c r="C3" i="7"/>
  <c r="C9" i="7"/>
  <c r="C9" i="6"/>
  <c r="C9" i="8"/>
  <c r="B9" i="7"/>
  <c r="B9" i="8"/>
  <c r="B9" i="6"/>
  <c r="J17" i="12"/>
  <c r="J20" i="12" s="1"/>
  <c r="J25" i="12" s="1"/>
  <c r="D7" i="8"/>
  <c r="D7" i="6"/>
  <c r="D7" i="7"/>
  <c r="K11" i="14"/>
  <c r="L24" i="12"/>
  <c r="L23" i="12" s="1"/>
  <c r="K23" i="12"/>
  <c r="L28" i="12"/>
  <c r="L13" i="14"/>
  <c r="K31" i="12"/>
  <c r="J16" i="14"/>
  <c r="I30" i="12" l="1"/>
  <c r="E7" i="6"/>
  <c r="K17" i="12"/>
  <c r="K20" i="12" s="1"/>
  <c r="K25" i="12" s="1"/>
  <c r="E7" i="7"/>
  <c r="E7" i="8"/>
  <c r="D3" i="6"/>
  <c r="D3" i="7"/>
  <c r="D3" i="8"/>
  <c r="J29" i="12"/>
  <c r="D9" i="6"/>
  <c r="D9" i="8"/>
  <c r="D9" i="7"/>
  <c r="L16" i="14"/>
  <c r="L11" i="14"/>
  <c r="K16" i="14"/>
  <c r="L31" i="12"/>
  <c r="H30" i="12"/>
  <c r="E9" i="6" l="1"/>
  <c r="E9" i="8"/>
  <c r="E9" i="7"/>
  <c r="C4" i="7"/>
  <c r="C5" i="7" s="1"/>
  <c r="C11" i="7" s="1"/>
  <c r="C15" i="7" s="1"/>
  <c r="C4" i="6"/>
  <c r="C5" i="6" s="1"/>
  <c r="C11" i="6" s="1"/>
  <c r="C16" i="6" s="1"/>
  <c r="C4" i="8"/>
  <c r="C5" i="8" s="1"/>
  <c r="C11" i="8" s="1"/>
  <c r="C15" i="8" s="1"/>
  <c r="E3" i="6"/>
  <c r="E3" i="8"/>
  <c r="K29" i="12"/>
  <c r="E3" i="7"/>
  <c r="I32" i="12"/>
  <c r="F9" i="6"/>
  <c r="F9" i="8"/>
  <c r="F9" i="7"/>
  <c r="J32" i="12"/>
  <c r="J30" i="12"/>
  <c r="B4" i="7"/>
  <c r="B5" i="7" s="1"/>
  <c r="B11" i="7" s="1"/>
  <c r="B15" i="7" s="1"/>
  <c r="B4" i="6"/>
  <c r="B5" i="6" s="1"/>
  <c r="B11" i="6" s="1"/>
  <c r="B16" i="6" s="1"/>
  <c r="B4" i="8"/>
  <c r="B5" i="8" s="1"/>
  <c r="B11" i="8" s="1"/>
  <c r="B15" i="8" s="1"/>
  <c r="H32" i="12"/>
  <c r="L17" i="12"/>
  <c r="L20" i="12" s="1"/>
  <c r="F7" i="8"/>
  <c r="F7" i="7"/>
  <c r="F7" i="6"/>
  <c r="L25" i="12" l="1"/>
  <c r="G11" i="7"/>
  <c r="G15" i="7" s="1"/>
  <c r="B19" i="7" s="1"/>
  <c r="D4" i="6"/>
  <c r="D5" i="6" s="1"/>
  <c r="D11" i="6" s="1"/>
  <c r="D16" i="6" s="1"/>
  <c r="D4" i="8"/>
  <c r="D5" i="8" s="1"/>
  <c r="D11" i="8" s="1"/>
  <c r="D15" i="8" s="1"/>
  <c r="D4" i="7"/>
  <c r="D5" i="7" s="1"/>
  <c r="D11" i="7" s="1"/>
  <c r="D15" i="7" s="1"/>
  <c r="K32" i="12"/>
  <c r="K30" i="12"/>
  <c r="E4" i="7" l="1"/>
  <c r="E5" i="7" s="1"/>
  <c r="E11" i="7" s="1"/>
  <c r="E15" i="7" s="1"/>
  <c r="E4" i="6"/>
  <c r="E5" i="6" s="1"/>
  <c r="E11" i="6" s="1"/>
  <c r="E16" i="6" s="1"/>
  <c r="E4" i="8"/>
  <c r="E5" i="8" s="1"/>
  <c r="E11" i="8" s="1"/>
  <c r="E15" i="8" s="1"/>
  <c r="F3" i="8"/>
  <c r="L29" i="12"/>
  <c r="F3" i="7"/>
  <c r="F3" i="6"/>
  <c r="L30" i="12" l="1"/>
  <c r="F4" i="6" l="1"/>
  <c r="F5" i="6" s="1"/>
  <c r="F11" i="6" s="1"/>
  <c r="F4" i="8"/>
  <c r="F5" i="8" s="1"/>
  <c r="F11" i="8" s="1"/>
  <c r="F4" i="7"/>
  <c r="F5" i="7" s="1"/>
  <c r="F11" i="7" s="1"/>
  <c r="F15" i="7" s="1"/>
  <c r="B18" i="7" s="1"/>
  <c r="B20" i="7" s="1"/>
  <c r="L32" i="12"/>
  <c r="G11" i="8" l="1"/>
  <c r="G16" i="8" s="1"/>
  <c r="B19" i="8" s="1"/>
  <c r="F15" i="8"/>
  <c r="B18" i="8" s="1"/>
  <c r="B20" i="8" s="1"/>
  <c r="B23" i="7"/>
  <c r="B26" i="7" s="1"/>
  <c r="B25" i="7"/>
  <c r="F16" i="6"/>
  <c r="B19" i="6" s="1"/>
  <c r="G11" i="6"/>
  <c r="G17" i="6" s="1"/>
  <c r="B20" i="6" s="1"/>
  <c r="C6" i="21" l="1"/>
  <c r="B32" i="7"/>
  <c r="B21" i="6"/>
  <c r="J4" i="6" s="1"/>
  <c r="B25" i="8"/>
  <c r="B23" i="8"/>
  <c r="B26" i="8" s="1"/>
  <c r="C7" i="21" l="1"/>
  <c r="B33" i="8"/>
  <c r="B26" i="6"/>
  <c r="B24" i="6"/>
  <c r="B27" i="6" s="1"/>
  <c r="C5" i="21" l="1"/>
  <c r="C13" i="21" s="1"/>
  <c r="B32" i="6"/>
</calcChain>
</file>

<file path=xl/comments1.xml><?xml version="1.0" encoding="utf-8"?>
<comments xmlns="http://schemas.openxmlformats.org/spreadsheetml/2006/main">
  <authors>
    <author/>
  </authors>
  <commentList>
    <comment ref="A91" authorId="0" shapeId="0">
      <text>
        <r>
          <rPr>
            <sz val="10"/>
            <color rgb="FF000000"/>
            <rFont val="Arial"/>
            <scheme val="minor"/>
          </rPr>
          <t>While calculating a PEG ratio, the P/E ratio is divided by the growth rate number not percentage. Eg, if growth rate comes to be 10%, its just 10 not 0.10
	-Ankit Bhandari</t>
        </r>
      </text>
    </comment>
  </commentList>
</comments>
</file>

<file path=xl/comments2.xml><?xml version="1.0" encoding="utf-8"?>
<comments xmlns="http://schemas.openxmlformats.org/spreadsheetml/2006/main">
  <authors>
    <author/>
  </authors>
  <commentList>
    <comment ref="B23" authorId="0" shapeId="0">
      <text>
        <r>
          <rPr>
            <sz val="10"/>
            <color rgb="FF000000"/>
            <rFont val="Arial"/>
            <scheme val="minor"/>
          </rPr>
          <t>Cuz UNL has no int bearing debt either short term or long term
	-Ankit Bhandari</t>
        </r>
      </text>
    </comment>
    <comment ref="C38" authorId="0" shapeId="0">
      <text>
        <r>
          <rPr>
            <sz val="10"/>
            <color rgb="FF000000"/>
            <rFont val="Arial"/>
            <scheme val="minor"/>
          </rPr>
          <t>This is a shortcut method to find out the EBIT after adjustment, for accurate full adjustments see below. This value is just a shortcut method.
	-Ankit Bhandari</t>
        </r>
      </text>
    </comment>
  </commentList>
</comments>
</file>

<file path=xl/comments3.xml><?xml version="1.0" encoding="utf-8"?>
<comments xmlns="http://schemas.openxmlformats.org/spreadsheetml/2006/main">
  <authors>
    <author/>
  </authors>
  <commentList>
    <comment ref="F21" authorId="0" shapeId="0">
      <text>
        <r>
          <rPr>
            <sz val="10"/>
            <color rgb="FF000000"/>
            <rFont val="Arial"/>
            <scheme val="minor"/>
          </rPr>
          <t>Since the amount of leases are already capitalized by UNL for this year, there will be no adjustments.
	-Ankit Bhandari</t>
        </r>
      </text>
    </comment>
    <comment ref="F22" authorId="0" shapeId="0">
      <text>
        <r>
          <rPr>
            <sz val="10"/>
            <color rgb="FF000000"/>
            <rFont val="Arial"/>
            <scheme val="minor"/>
          </rPr>
          <t>Since the current year lease liability is not here on the income stmt for this year, we can derive the amount from short term lease liability. Its basically the same amount which is not shown in the income statement of 2078/79 because the lease has already been capitalized by the company itself.
	-Ankit Bhandari</t>
        </r>
      </text>
    </comment>
    <comment ref="F24" authorId="0" shapeId="0">
      <text>
        <r>
          <rPr>
            <sz val="10"/>
            <color rgb="FF000000"/>
            <rFont val="Arial"/>
            <scheme val="minor"/>
          </rPr>
          <t>The depreciation amt of 78104692 has been extracted from the cash flow stmt
	-Ankit Bhandari</t>
        </r>
      </text>
    </comment>
  </commentList>
</comments>
</file>

<file path=xl/comments4.xml><?xml version="1.0" encoding="utf-8"?>
<comments xmlns="http://schemas.openxmlformats.org/spreadsheetml/2006/main">
  <authors>
    <author/>
  </authors>
  <commentList>
    <comment ref="H54" authorId="0" shapeId="0">
      <text>
        <r>
          <rPr>
            <sz val="10"/>
            <color rgb="FF000000"/>
            <rFont val="Arial"/>
            <scheme val="minor"/>
          </rPr>
          <t>Hence, pride projects ,related to 
advancement of manufacturing hygiene system 
with high end technology are on track of projected 
glidepath.
	-Ankit Bhandari</t>
        </r>
      </text>
    </comment>
    <comment ref="D55" authorId="0" shapeId="0">
      <text>
        <r>
          <rPr>
            <sz val="10"/>
            <color rgb="FF000000"/>
            <rFont val="Arial"/>
            <scheme val="minor"/>
          </rPr>
          <t>During this year, UNL invested heavily on the GPs system to track the outlets. Also, it invested heavily on data analytics, business analytics systems to enable evidence based decision making
	-Ankit Bhandari</t>
        </r>
      </text>
    </comment>
    <comment ref="H55" authorId="0" shapeId="0">
      <text>
        <r>
          <rPr>
            <sz val="10"/>
            <color rgb="FF000000"/>
            <rFont val="Arial"/>
            <scheme val="minor"/>
          </rPr>
          <t>This year, UNL has recently intergrated 
applications such as PEGA tool, SAP Concur etc in 
various functions within Procure to Pay processs to 
enhance service quality and simplify transaction 
complexity. Even after this, the Intangible asset did not increase, therefore we ASSUME THAT SUCH SMALL INTEGRATION WILL NOT INCREASE THE INTANGIBLE ASSETS. THIS DECREASING TREND WILL CONTINUE.
	-Ankit Bhandari</t>
        </r>
      </text>
    </comment>
  </commentList>
</comments>
</file>

<file path=xl/sharedStrings.xml><?xml version="1.0" encoding="utf-8"?>
<sst xmlns="http://schemas.openxmlformats.org/spreadsheetml/2006/main" count="3706" uniqueCount="557">
  <si>
    <t>Arima analysis of UNL</t>
  </si>
  <si>
    <t>Power BI dashboard for the Horizontal analysis, Major ratios ETC</t>
  </si>
  <si>
    <t>Do an event study of the inc in profits after release of the 4th quarterly statement</t>
  </si>
  <si>
    <t>Do monte carlo VAR</t>
  </si>
  <si>
    <t>Sensitivity analysis</t>
  </si>
  <si>
    <t>Run test</t>
  </si>
  <si>
    <t>Laptop sleeve from amazon</t>
  </si>
  <si>
    <t>Financial tenets</t>
  </si>
  <si>
    <t>Ratios</t>
  </si>
  <si>
    <t>UNL(4th Qtr, 2079/80)</t>
  </si>
  <si>
    <t>Industry Average</t>
  </si>
  <si>
    <t>Remarks</t>
  </si>
  <si>
    <t>Income Statement</t>
  </si>
  <si>
    <t>Gross Profit Ratio</t>
  </si>
  <si>
    <t>Operating Profit Ratio</t>
  </si>
  <si>
    <t>Net Profit Ratio</t>
  </si>
  <si>
    <t>Other Income/Total Income</t>
  </si>
  <si>
    <t>EBITDA Margin</t>
  </si>
  <si>
    <t>Interest Coverage Ratio</t>
  </si>
  <si>
    <t>% of sales</t>
  </si>
  <si>
    <t>SG&amp;A</t>
  </si>
  <si>
    <t>Dep. &amp; Amort.</t>
  </si>
  <si>
    <t>Balance Sheet</t>
  </si>
  <si>
    <t>Quick Ratio</t>
  </si>
  <si>
    <t>Current Ratio</t>
  </si>
  <si>
    <t>Total Asset Turnover Ratio</t>
  </si>
  <si>
    <t>Days in Period</t>
  </si>
  <si>
    <t>Efficiency</t>
  </si>
  <si>
    <t>Inventory Turnover Ratio</t>
  </si>
  <si>
    <t>Inventory Days</t>
  </si>
  <si>
    <t>Accounts Receivable Ratio</t>
  </si>
  <si>
    <t>Accounts Receivable Days</t>
  </si>
  <si>
    <t>Accounts Payable Ratio</t>
  </si>
  <si>
    <t>Accounts Payable Days</t>
  </si>
  <si>
    <t>Cash Conversion Cycle</t>
  </si>
  <si>
    <t>Working Capital Turnover</t>
  </si>
  <si>
    <t>Cash Turnover</t>
  </si>
  <si>
    <t>PP&amp;E Turnover Ratio</t>
  </si>
  <si>
    <t>Leverage &amp; Solvency</t>
  </si>
  <si>
    <t>Debt to Equity</t>
  </si>
  <si>
    <t>Debt to Capital</t>
  </si>
  <si>
    <t>Debt to Tangible Net Worth</t>
  </si>
  <si>
    <t>Total Liabilities to Equity</t>
  </si>
  <si>
    <t>Total Assets to Equity</t>
  </si>
  <si>
    <t>Debt to EBITDA</t>
  </si>
  <si>
    <t>Capital Structure Impact</t>
  </si>
  <si>
    <t>Altman z score</t>
  </si>
  <si>
    <t>Z-Score &gt; 2.99: Safe Zone (low bankruptcy risk)</t>
  </si>
  <si>
    <t>1.8 &lt; Z-Score &lt; 2.99: Grey Zone (caution)</t>
  </si>
  <si>
    <t>Rates of Return</t>
  </si>
  <si>
    <t>Z-Score &lt; 1.8: Distress Zone (higher bankruptcy risk)</t>
  </si>
  <si>
    <t>Return on Equity</t>
  </si>
  <si>
    <t>Return on Assets</t>
  </si>
  <si>
    <t>For 4th quarter</t>
  </si>
  <si>
    <t>EPS</t>
  </si>
  <si>
    <t>BVPS</t>
  </si>
  <si>
    <t>P/E</t>
  </si>
  <si>
    <t>P/B</t>
  </si>
  <si>
    <t>PEG</t>
  </si>
  <si>
    <t>2079/2080</t>
  </si>
  <si>
    <t>2078/2079</t>
  </si>
  <si>
    <t>2077/2078</t>
  </si>
  <si>
    <t>2076/2077</t>
  </si>
  <si>
    <t>2075/2076</t>
  </si>
  <si>
    <t>Q4</t>
  </si>
  <si>
    <t>Revenue from Operation</t>
  </si>
  <si>
    <t>Cost of Sales</t>
  </si>
  <si>
    <t>Gross Profit</t>
  </si>
  <si>
    <t>Other Income</t>
  </si>
  <si>
    <t>Expenses</t>
  </si>
  <si>
    <t>Selling and Distribution Expenses</t>
  </si>
  <si>
    <t>Administrative and Operating Expenses</t>
  </si>
  <si>
    <t>Employee Benefit Expenses</t>
  </si>
  <si>
    <t>Profit from Operations</t>
  </si>
  <si>
    <t>Depreciation &amp; Amortization</t>
  </si>
  <si>
    <t>Finance Costs</t>
  </si>
  <si>
    <t>Financial Income</t>
  </si>
  <si>
    <t>Other Expenses</t>
  </si>
  <si>
    <t>Profit before Tax</t>
  </si>
  <si>
    <t>Income Tax Expenses</t>
  </si>
  <si>
    <t>Current Tax</t>
  </si>
  <si>
    <t>Deferred Tax</t>
  </si>
  <si>
    <t>Net profit</t>
  </si>
  <si>
    <t>Balance sheet</t>
  </si>
  <si>
    <t>Assets</t>
  </si>
  <si>
    <t>Intangible Assets</t>
  </si>
  <si>
    <t>Property Plant and Equipment</t>
  </si>
  <si>
    <t>Investments</t>
  </si>
  <si>
    <t>Right of use assets-Lease</t>
  </si>
  <si>
    <t>Prepayments</t>
  </si>
  <si>
    <t>Advances</t>
  </si>
  <si>
    <t>Deferred Tax Assets</t>
  </si>
  <si>
    <t>Others Non-Current Assets</t>
  </si>
  <si>
    <t>Total Non-Current Assets</t>
  </si>
  <si>
    <t>Current Assets</t>
  </si>
  <si>
    <t>Inventories</t>
  </si>
  <si>
    <t>Trade Receivables</t>
  </si>
  <si>
    <t>Income Tax Receivable</t>
  </si>
  <si>
    <t>Cash and Cash Equivalents</t>
  </si>
  <si>
    <t>Other Current Assets</t>
  </si>
  <si>
    <t>Total Current Assets</t>
  </si>
  <si>
    <t>Total Assets</t>
  </si>
  <si>
    <t>Equity And Liabilities</t>
  </si>
  <si>
    <t>Paid Up Capital</t>
  </si>
  <si>
    <t>Reserves and Surpluses</t>
  </si>
  <si>
    <t>Non-Controlling Interest</t>
  </si>
  <si>
    <t>Total Equity</t>
  </si>
  <si>
    <t>Liabilities</t>
  </si>
  <si>
    <t>Non-Current Liabilities</t>
  </si>
  <si>
    <t>Retirement Benefit Obligation</t>
  </si>
  <si>
    <t>Deferred Tax Liability</t>
  </si>
  <si>
    <t>Borrowing</t>
  </si>
  <si>
    <t>Provisions and Payables</t>
  </si>
  <si>
    <t>Total Non-Current Liabilities</t>
  </si>
  <si>
    <t>Current Liabilities</t>
  </si>
  <si>
    <t>Trade Payables</t>
  </si>
  <si>
    <t>Income Tax Payables</t>
  </si>
  <si>
    <t>Other Current Liabilities</t>
  </si>
  <si>
    <t>Total Current Liabilities</t>
  </si>
  <si>
    <t>Total Liabilities</t>
  </si>
  <si>
    <t>Total Equity and Liabilities</t>
  </si>
  <si>
    <t>Other Financials</t>
  </si>
  <si>
    <t>Gross Profit Margin (%)</t>
  </si>
  <si>
    <t>operating Profit Margin (%)</t>
  </si>
  <si>
    <t>Net Profit Margin (%)</t>
  </si>
  <si>
    <t>Number of shares outstanding</t>
  </si>
  <si>
    <t>Price per share</t>
  </si>
  <si>
    <t>Retained earnings</t>
  </si>
  <si>
    <t>Earnings growth</t>
  </si>
  <si>
    <t>Earnings growth number of PEG</t>
  </si>
  <si>
    <t>CAGR on sales</t>
  </si>
  <si>
    <t>For the forecasted Period</t>
  </si>
  <si>
    <t>Terminal Value</t>
  </si>
  <si>
    <t>Particulars</t>
  </si>
  <si>
    <t>2080/81</t>
  </si>
  <si>
    <t>2081/82</t>
  </si>
  <si>
    <t>2082/83</t>
  </si>
  <si>
    <t>2083/84</t>
  </si>
  <si>
    <t>2084/85</t>
  </si>
  <si>
    <t>Adjusted Operating Profit (After lease adjustment)</t>
  </si>
  <si>
    <t>Less: Tax</t>
  </si>
  <si>
    <t>Proportion of terminal value in final value</t>
  </si>
  <si>
    <t>NOPAT</t>
  </si>
  <si>
    <t>Add: Non cash expenses</t>
  </si>
  <si>
    <t>Depreciation and Amortization</t>
  </si>
  <si>
    <t>Less: Capex</t>
  </si>
  <si>
    <t>Add/Less: Change in Working Capital</t>
  </si>
  <si>
    <t>Free cash flow to firm</t>
  </si>
  <si>
    <t>Cost of capital</t>
  </si>
  <si>
    <t>Cost of equity</t>
  </si>
  <si>
    <t>Terminal Growth rate</t>
  </si>
  <si>
    <t>Discounting factor</t>
  </si>
  <si>
    <t>PV</t>
  </si>
  <si>
    <t>PV of terminal cash flow to firm</t>
  </si>
  <si>
    <t>Sum of PV of FCFF</t>
  </si>
  <si>
    <t>PV of terminal value</t>
  </si>
  <si>
    <t>Enterprise value</t>
  </si>
  <si>
    <t>Add: Cash and cash equivalent</t>
  </si>
  <si>
    <t>Less: Debt</t>
  </si>
  <si>
    <t>Equity value</t>
  </si>
  <si>
    <t>Intrinsic Value FCFF</t>
  </si>
  <si>
    <t>Intrinsic Value FCFE</t>
  </si>
  <si>
    <t>&lt;&lt;Industry Average EV/EBITDA after removal of outliers</t>
  </si>
  <si>
    <t>&lt;&lt;Industry Average P/E after removal of outliers</t>
  </si>
  <si>
    <t>&lt;&lt;&lt;Lease liability amt has been taken as debt</t>
  </si>
  <si>
    <t>UNL Relative</t>
  </si>
  <si>
    <t>Market Data</t>
  </si>
  <si>
    <t>Financials</t>
  </si>
  <si>
    <t>Valuation</t>
  </si>
  <si>
    <t>Company</t>
  </si>
  <si>
    <t>Symbol</t>
  </si>
  <si>
    <t>Share 
 Price</t>
  </si>
  <si>
    <t>Shares Outstanding</t>
  </si>
  <si>
    <t>Equity Value</t>
  </si>
  <si>
    <t>Net Debt</t>
  </si>
  <si>
    <t>Enterprise 
 Value</t>
  </si>
  <si>
    <t>Revenue</t>
  </si>
  <si>
    <t>EBITDA</t>
  </si>
  <si>
    <t>Net Income</t>
  </si>
  <si>
    <t>EV/Revenue</t>
  </si>
  <si>
    <t>EV/EBITDA</t>
  </si>
  <si>
    <t>UNL</t>
  </si>
  <si>
    <t>HDL</t>
  </si>
  <si>
    <t>SHIVM</t>
  </si>
  <si>
    <t>BNL</t>
  </si>
  <si>
    <t>BNT</t>
  </si>
  <si>
    <t>High</t>
  </si>
  <si>
    <t>75th Percentile</t>
  </si>
  <si>
    <t>Average</t>
  </si>
  <si>
    <t>Median</t>
  </si>
  <si>
    <t>25th Percentile</t>
  </si>
  <si>
    <t>Low</t>
  </si>
  <si>
    <t>Implied Enterprise Value</t>
  </si>
  <si>
    <t>Implied Market Value</t>
  </si>
  <si>
    <t>Implied Value Per Share</t>
  </si>
  <si>
    <t>For operating lease expense in Current year and Amount of lease Later than 1 year &amp; Not
 Later than 5 years</t>
  </si>
  <si>
    <t>2077/78</t>
  </si>
  <si>
    <t>2076/77</t>
  </si>
  <si>
    <t>2075/76</t>
  </si>
  <si>
    <t>Operating lease expense in current year</t>
  </si>
  <si>
    <t>Amount of lease Later than 1 year &amp; Not
 Later than 5 years</t>
  </si>
  <si>
    <t>Operating Lease Commitments for 5 years
 (From footnote to financials)</t>
  </si>
  <si>
    <t>Year</t>
  </si>
  <si>
    <t>Commitment</t>
  </si>
  <si>
    <t>Pre-tax Cost of Debt =</t>
  </si>
  <si>
    <t>From the current financial statements enter the following</t>
  </si>
  <si>
    <t>Note:</t>
  </si>
  <si>
    <t>Reported Operating Income (EBIT) =</t>
  </si>
  <si>
    <t>EBIT as reported in the current income statement</t>
  </si>
  <si>
    <t>Reported Debt =</t>
  </si>
  <si>
    <t>Interest-bearing debt as reported in the balance sheet</t>
  </si>
  <si>
    <t>Reported Interest Expenses =</t>
  </si>
  <si>
    <t>Interest expenses as reported in Income Statement</t>
  </si>
  <si>
    <t>Converting Operating Leases into debt</t>
  </si>
  <si>
    <t>Present Value</t>
  </si>
  <si>
    <t>Debt Value of leases =</t>
  </si>
  <si>
    <t>Restated Financials</t>
  </si>
  <si>
    <t>Operating Income(EBIT) with Operating leases reclassified as debt =</t>
  </si>
  <si>
    <t>Debt with Operating leases reclassified as debt =</t>
  </si>
  <si>
    <t>Full Operating lease adjustment</t>
  </si>
  <si>
    <t>Reported Operating income(EBIT)</t>
  </si>
  <si>
    <t>Add: Current year operating lease</t>
  </si>
  <si>
    <t>- Depreciation on leased asset</t>
  </si>
  <si>
    <t>Adjusted Operating Income(EBIT)</t>
  </si>
  <si>
    <t>For amount of lease more than 5 years and beyond</t>
  </si>
  <si>
    <t>Amount of lease for 5 years and beyond</t>
  </si>
  <si>
    <t>Average of lease commitment for for 1-5 years</t>
  </si>
  <si>
    <t>Number of years for 5 years and beyond amount lease</t>
  </si>
  <si>
    <t>Operating Lease Commitments for 5 years and beyond
 (From footnote to financials)</t>
  </si>
  <si>
    <t>Converting Operating Leases into debt for more than 5 yrs</t>
  </si>
  <si>
    <t>Debt Value of leases for more than 5 yrs =</t>
  </si>
  <si>
    <t>Restated Financials after adjusting for 5 years and beyond</t>
  </si>
  <si>
    <t>Full Operating lease adjustment after adjusting morethan 5 yrs lease too</t>
  </si>
  <si>
    <t>Add: Current year Operating lease</t>
  </si>
  <si>
    <t>- Depreciation on leased asset(Total i.e upto 5 yrs + 5 yrs and more)</t>
  </si>
  <si>
    <t>Final Adjusted Operating Income(EBIT)</t>
  </si>
  <si>
    <t>Add: Current year's Operating lease</t>
  </si>
  <si>
    <t>Imputed Interest on Debt from lease</t>
  </si>
  <si>
    <t>Regression of revenue growth with national GDP growth rate</t>
  </si>
  <si>
    <t>Revenue from operation</t>
  </si>
  <si>
    <t>Revenue Growth</t>
  </si>
  <si>
    <t>GDP Growth Rate</t>
  </si>
  <si>
    <t>Inflation</t>
  </si>
  <si>
    <t>Y-o-Y growth rate of 
 manufacturing on GDP</t>
  </si>
  <si>
    <t>2068/69</t>
  </si>
  <si>
    <t>2069/70</t>
  </si>
  <si>
    <t>2070/71</t>
  </si>
  <si>
    <t>2071/72</t>
  </si>
  <si>
    <t>2072/73</t>
  </si>
  <si>
    <t>2073/74</t>
  </si>
  <si>
    <t>2074/75</t>
  </si>
  <si>
    <t>2078/79</t>
  </si>
  <si>
    <t>World Bank</t>
  </si>
  <si>
    <t>NRB</t>
  </si>
  <si>
    <t>Economic Survey, 2021/22</t>
  </si>
  <si>
    <t>GDP forecast</t>
  </si>
  <si>
    <t>&lt;&lt;&lt;World bank</t>
  </si>
  <si>
    <t>Forcasted growth rate</t>
  </si>
  <si>
    <t>SUMMARY OUTPUT</t>
  </si>
  <si>
    <t>Regression Statistics</t>
  </si>
  <si>
    <t>Multiple R</t>
  </si>
  <si>
    <t>R Square</t>
  </si>
  <si>
    <t>Adjusted R Square</t>
  </si>
  <si>
    <t>Standard Error</t>
  </si>
  <si>
    <t>Observations</t>
  </si>
  <si>
    <t>ANOVA</t>
  </si>
  <si>
    <t>df</t>
  </si>
  <si>
    <t>SS</t>
  </si>
  <si>
    <t>MS</t>
  </si>
  <si>
    <t>F</t>
  </si>
  <si>
    <t>Significance F</t>
  </si>
  <si>
    <t>Regression</t>
  </si>
  <si>
    <t>&lt;&lt;&lt;Not significant as 95%</t>
  </si>
  <si>
    <t>Residual</t>
  </si>
  <si>
    <t>Because FMCG is quite inelastic in demand compared to other companies such as HDL</t>
  </si>
  <si>
    <t>Total</t>
  </si>
  <si>
    <t>Coefficients</t>
  </si>
  <si>
    <t>t Stat</t>
  </si>
  <si>
    <t>P-value</t>
  </si>
  <si>
    <t>Lower 95%</t>
  </si>
  <si>
    <t>Upper 95%</t>
  </si>
  <si>
    <t>Lower 90%</t>
  </si>
  <si>
    <t>Upper 90%</t>
  </si>
  <si>
    <t>Intercept</t>
  </si>
  <si>
    <t>GDP Growth</t>
  </si>
  <si>
    <t>&lt;&lt;&lt;Adjustments resulting from lease</t>
  </si>
  <si>
    <t>Historical Period</t>
  </si>
  <si>
    <t>Forecasted period</t>
  </si>
  <si>
    <t>Rate for revenue forecast</t>
  </si>
  <si>
    <t>2079/80</t>
  </si>
  <si>
    <t>CAGR</t>
  </si>
  <si>
    <t>Other income</t>
  </si>
  <si>
    <t>Revenue from operations</t>
  </si>
  <si>
    <t>Cost of materials consumed</t>
  </si>
  <si>
    <t>% Horizontal growth</t>
  </si>
  <si>
    <t>Changes in inventory of Finished goods and WIP</t>
  </si>
  <si>
    <t>% of revenue</t>
  </si>
  <si>
    <t>Employee benefit expenses</t>
  </si>
  <si>
    <t>Less: Cost of materials consumed</t>
  </si>
  <si>
    <t>Other expenses*</t>
  </si>
  <si>
    <t>Finance cost</t>
  </si>
  <si>
    <t>% of COGS</t>
  </si>
  <si>
    <t>Current year operating lease</t>
  </si>
  <si>
    <t>&gt;&gt;&gt;</t>
  </si>
  <si>
    <t>Total operating Income</t>
  </si>
  <si>
    <t>Depreciation of leased asset</t>
  </si>
  <si>
    <t>% of operating income</t>
  </si>
  <si>
    <t>Depreciation and amortization(Depn for non lease)</t>
  </si>
  <si>
    <t>% of  operating income</t>
  </si>
  <si>
    <t>Operating profit(EBIT)</t>
  </si>
  <si>
    <t xml:space="preserve">- Depreciation on leased asset </t>
  </si>
  <si>
    <t>% Of Leased Asset</t>
  </si>
  <si>
    <t>Imputed Interest from lease</t>
  </si>
  <si>
    <t>Earning Before Tax (EBT)</t>
  </si>
  <si>
    <t>Effective Tax rate</t>
  </si>
  <si>
    <t>Profit for the year (NI)</t>
  </si>
  <si>
    <t>ASSETS
Non-Current Assets</t>
  </si>
  <si>
    <t>Property, plant and equipment</t>
  </si>
  <si>
    <t>Intangible assets</t>
  </si>
  <si>
    <t>Right of use Assets -Lease</t>
  </si>
  <si>
    <t>Leased asset</t>
  </si>
  <si>
    <t>Deferred tax assets</t>
  </si>
  <si>
    <t>Other Non current assets</t>
  </si>
  <si>
    <t>Current assets</t>
  </si>
  <si>
    <t>Prepaid lease payment</t>
  </si>
  <si>
    <t>Financial assets</t>
  </si>
  <si>
    <t>Trade and other receivables</t>
  </si>
  <si>
    <t>Cash and cash equivalents</t>
  </si>
  <si>
    <t>Bank balance other than CCE</t>
  </si>
  <si>
    <t>Other current assets</t>
  </si>
  <si>
    <t>Current tax assets</t>
  </si>
  <si>
    <t>Total current assets</t>
  </si>
  <si>
    <t>Total assets</t>
  </si>
  <si>
    <t>EQUITY AND LIABILITIES</t>
  </si>
  <si>
    <t>Equity</t>
  </si>
  <si>
    <t>Share capital</t>
  </si>
  <si>
    <t>Employees housing reserve</t>
  </si>
  <si>
    <t>Retirement Benefit Scheme Reserve</t>
  </si>
  <si>
    <t>Deferred tax liabilities</t>
  </si>
  <si>
    <t>Lease liabilities given for 2078/79</t>
  </si>
  <si>
    <t>Lease liabilities after capitalization</t>
  </si>
  <si>
    <t>Provisions</t>
  </si>
  <si>
    <t>Financial liabilities</t>
  </si>
  <si>
    <t>Trade and other payables</t>
  </si>
  <si>
    <t>Lease Liabilities given</t>
  </si>
  <si>
    <t>Current Portion of lease liability</t>
  </si>
  <si>
    <t>Current tax liabilities</t>
  </si>
  <si>
    <t>Non-Current assets</t>
  </si>
  <si>
    <t>Growth Metrics for forecast</t>
  </si>
  <si>
    <t>Property Plant and equipment</t>
  </si>
  <si>
    <t xml:space="preserve">Leased asset </t>
  </si>
  <si>
    <t>Days Sales Outstanding</t>
  </si>
  <si>
    <t>Days Inventory Held</t>
  </si>
  <si>
    <t>Account Payable days</t>
  </si>
  <si>
    <t>Depreciation amount(Non lease assets Taken from cash flow stmt +Lease assets,   Excluding AMORTIZATION)</t>
  </si>
  <si>
    <t>Depreciation on leased asset 2079(From cash flow)</t>
  </si>
  <si>
    <t xml:space="preserve"> Depreciation on property, plant and equipment(Incl leased assets)</t>
  </si>
  <si>
    <t>% of PPE</t>
  </si>
  <si>
    <t>In 2078/79, we assume the same proportion of dep for 2079/80</t>
  </si>
  <si>
    <t>For 2079/80</t>
  </si>
  <si>
    <t>Total Depreciation proportion on dep and amort amount</t>
  </si>
  <si>
    <t>Depreciation on PPE</t>
  </si>
  <si>
    <t>Total Depreciation Charges</t>
  </si>
  <si>
    <t>Dep on leased asset</t>
  </si>
  <si>
    <t>% OF PPE</t>
  </si>
  <si>
    <t xml:space="preserve">Total Depreciation </t>
  </si>
  <si>
    <t>For amortization, we will take last year's proportion</t>
  </si>
  <si>
    <t>CAPEX</t>
  </si>
  <si>
    <t>For Amortization</t>
  </si>
  <si>
    <t>Taken from cash flow of historical period</t>
  </si>
  <si>
    <t>Calculated for forecasted period</t>
  </si>
  <si>
    <t xml:space="preserve">Amortization amount </t>
  </si>
  <si>
    <t>% of intangible assets</t>
  </si>
  <si>
    <t>Calculation of Sustainable growth rate</t>
  </si>
  <si>
    <t>Dividend paid</t>
  </si>
  <si>
    <t>Not available</t>
  </si>
  <si>
    <t>Dividend payout ratio(DPR)</t>
  </si>
  <si>
    <t>Retention ratio(RR)</t>
  </si>
  <si>
    <t>Return on equity(ROE)</t>
  </si>
  <si>
    <t>Sustainable growth rate(SGR) (ROE*RR)</t>
  </si>
  <si>
    <t>Average SGR from the financial data</t>
  </si>
  <si>
    <t>Proposed SGR for the company</t>
  </si>
  <si>
    <t>IMF Historical and Forecasted growth rate for Nepal</t>
  </si>
  <si>
    <t>Real GDP growth</t>
  </si>
  <si>
    <t>Source: https://www.imf.org/en/Publications/WEO/Issues/2023/04/11/world-economic-outlook-april-2023</t>
  </si>
  <si>
    <t>Central Beareau of statistics's historical growth rate for Nepal</t>
  </si>
  <si>
    <t>2012/13</t>
  </si>
  <si>
    <t>2013/14</t>
  </si>
  <si>
    <t>2014/15</t>
  </si>
  <si>
    <t>2015/16</t>
  </si>
  <si>
    <t>2016/17</t>
  </si>
  <si>
    <t>2017/18</t>
  </si>
  <si>
    <t>2018/19</t>
  </si>
  <si>
    <t>2019/20</t>
  </si>
  <si>
    <t>2020/21</t>
  </si>
  <si>
    <t>Source: https://nsonepal.gov.np/national-accounts/</t>
  </si>
  <si>
    <t>Calculation of changes in NWC</t>
  </si>
  <si>
    <t>Working capital adjustments:</t>
  </si>
  <si>
    <t>(Increase)/ Decrease in Trade receivables</t>
  </si>
  <si>
    <t>(Increase)/ Decrease in other current assets(Prepayments)</t>
  </si>
  <si>
    <t>(Increase)/ Decrease in Inventories</t>
  </si>
  <si>
    <t>Increase / (Decrease) in trade payables</t>
  </si>
  <si>
    <t>Net Change in (operating) working capital</t>
  </si>
  <si>
    <t>Date</t>
  </si>
  <si>
    <t>Close</t>
  </si>
  <si>
    <t>Return</t>
  </si>
  <si>
    <t>Weekly Return</t>
  </si>
  <si>
    <t>NEPSE</t>
  </si>
  <si>
    <t>Weekly rate</t>
  </si>
  <si>
    <t>Annualized return</t>
  </si>
  <si>
    <t>Days taken 252 divided by 5 days a week trading days in nepal</t>
  </si>
  <si>
    <t>Rm</t>
  </si>
  <si>
    <t>Nepse</t>
  </si>
  <si>
    <t>Return nepse</t>
  </si>
  <si>
    <t>Return UNL</t>
  </si>
  <si>
    <t>Market Regressed Beta</t>
  </si>
  <si>
    <t>Lower 95.0%</t>
  </si>
  <si>
    <t>Upper 95.0%</t>
  </si>
  <si>
    <t>X Variable 1</t>
  </si>
  <si>
    <t>As at 32 nd Ashadh 2080</t>
  </si>
  <si>
    <t>Risk Free Rate (Rf)</t>
  </si>
  <si>
    <t>Market Return (Rm)</t>
  </si>
  <si>
    <t>Market Risk Premium (Rm-Rf)</t>
  </si>
  <si>
    <t>Beta</t>
  </si>
  <si>
    <t>Cost of Equity (Ke)</t>
  </si>
  <si>
    <t>Cost of debt(Kd)</t>
  </si>
  <si>
    <t>&lt;&lt;&lt;Taken as a proxy from Interest rate of coporate term loan</t>
  </si>
  <si>
    <t>Book Value of Debt</t>
  </si>
  <si>
    <t>Book Value of Equity</t>
  </si>
  <si>
    <t>Total capital</t>
  </si>
  <si>
    <t>Weight of debt</t>
  </si>
  <si>
    <t>Weight of Equity</t>
  </si>
  <si>
    <t>Number of Shares Outstanding</t>
  </si>
  <si>
    <t>Market Value of Equity</t>
  </si>
  <si>
    <t>Market Price of July 17, 2023</t>
  </si>
  <si>
    <t>Interest Expense</t>
  </si>
  <si>
    <t>Cost of Debt</t>
  </si>
  <si>
    <t>Market Value of Debt</t>
  </si>
  <si>
    <t>Total capital at market value</t>
  </si>
  <si>
    <t>Weight of Debt (Market Value)</t>
  </si>
  <si>
    <t>Weight of Equity (Market Value)</t>
  </si>
  <si>
    <t>Tax</t>
  </si>
  <si>
    <t>Cost of Capital (For the next 5 years)</t>
  </si>
  <si>
    <t>Z score Calculation</t>
  </si>
  <si>
    <t>Number of 
 BOD members</t>
  </si>
  <si>
    <t>Proportion of 
 executives in BOD</t>
  </si>
  <si>
    <t>Proportion of independent 
 members in BOD</t>
  </si>
  <si>
    <t>Proportion of 
 women in BOD</t>
  </si>
  <si>
    <t>Arun Valley Hydropower Development Co. Ltd.</t>
  </si>
  <si>
    <t>AHPC</t>
  </si>
  <si>
    <t>Balephi Hydropower Limited</t>
  </si>
  <si>
    <t>BHL</t>
  </si>
  <si>
    <t>Butwal Power Company</t>
  </si>
  <si>
    <t>BPCL</t>
  </si>
  <si>
    <t>Chilime Hydropower Company Limited</t>
  </si>
  <si>
    <t>CHCL</t>
  </si>
  <si>
    <t>Chhyangdi Hydropower Ltd</t>
  </si>
  <si>
    <t>CHL</t>
  </si>
  <si>
    <t>Dibyashwori Hydropower Ltd</t>
  </si>
  <si>
    <t>DHPL</t>
  </si>
  <si>
    <t>Ghalemdi Hydro Limited</t>
  </si>
  <si>
    <t>GHL</t>
  </si>
  <si>
    <t>Himalayan Power Partner Ltd</t>
  </si>
  <si>
    <t>HPPL</t>
  </si>
  <si>
    <t>Himalayan Urja Bikas Company Limited</t>
  </si>
  <si>
    <t>HURJA</t>
  </si>
  <si>
    <t>Kalika power Company Ltd</t>
  </si>
  <si>
    <t>KPCL</t>
  </si>
  <si>
    <t>Liberty Energy Company Limited</t>
  </si>
  <si>
    <t>LEC</t>
  </si>
  <si>
    <t>Mountain Energy Nepal Limited</t>
  </si>
  <si>
    <t>MEN</t>
  </si>
  <si>
    <t>Mountain Hydro Nepal Limited</t>
  </si>
  <si>
    <t>MHNL</t>
  </si>
  <si>
    <t>Ngadi Group Power Ltd.</t>
  </si>
  <si>
    <t>NGPL</t>
  </si>
  <si>
    <t>National Hydro Power Company Limited</t>
  </si>
  <si>
    <t>NHPC</t>
  </si>
  <si>
    <t>Nyadi Hydropower Limited</t>
  </si>
  <si>
    <t>NYADI</t>
  </si>
  <si>
    <t>Panchakanya Mai Hydropower Ltd</t>
  </si>
  <si>
    <t>PMHPL</t>
  </si>
  <si>
    <t>Peoples Power Limited</t>
  </si>
  <si>
    <t>PPL</t>
  </si>
  <si>
    <t>RASUWAGADHI HYDROPOWER COMPANY LIMITED</t>
  </si>
  <si>
    <t>RHPL</t>
  </si>
  <si>
    <t>Sahas Urja Ltd</t>
  </si>
  <si>
    <t>SAHAS</t>
  </si>
  <si>
    <t>Sanima Mai Hydropower Ltd.</t>
  </si>
  <si>
    <t>SHPC</t>
  </si>
  <si>
    <t>Sikles Hydropower Limited</t>
  </si>
  <si>
    <t>SIKLES</t>
  </si>
  <si>
    <t>Sanjen Jalavidhyut Company Limited</t>
  </si>
  <si>
    <t>SJCL</t>
  </si>
  <si>
    <t>Samling Power Company Limited</t>
  </si>
  <si>
    <t>SPC</t>
  </si>
  <si>
    <t>Sayapatri Hydropower Limited</t>
  </si>
  <si>
    <t>SPHL</t>
  </si>
  <si>
    <t>Shiva Shree Hydropower Limited</t>
  </si>
  <si>
    <t>SSHL</t>
  </si>
  <si>
    <t>United Modi Hydropower Ltd.</t>
  </si>
  <si>
    <t>UMHL</t>
  </si>
  <si>
    <t>United IDI Mardi and RB Hydropower Ltd</t>
  </si>
  <si>
    <t>UMRH</t>
  </si>
  <si>
    <t>Upper Tamakoshi Hydropower Ltd</t>
  </si>
  <si>
    <t>UPPER</t>
  </si>
  <si>
    <t>Universal Power Company Ltd</t>
  </si>
  <si>
    <t>UPCL</t>
  </si>
  <si>
    <t>Joshi Hydropower Development Company Ltd</t>
  </si>
  <si>
    <t>JOSHI</t>
  </si>
  <si>
    <t>Bottlers Nepal Terai</t>
  </si>
  <si>
    <t>Himalayan Distillery Limited</t>
  </si>
  <si>
    <t>Shivam Cement  Limited</t>
  </si>
  <si>
    <t>Shivam</t>
  </si>
  <si>
    <t>&gt;&gt;&gt;&gt;</t>
  </si>
  <si>
    <t>Amount</t>
  </si>
  <si>
    <t>DCF Value</t>
  </si>
  <si>
    <t>Exit multiple EV/EBITDA</t>
  </si>
  <si>
    <t>EXIT multiple P/E</t>
  </si>
  <si>
    <t>Relative EV/Revenue</t>
  </si>
  <si>
    <t>Relative EV/EBITDA</t>
  </si>
  <si>
    <t>Relative P/E</t>
  </si>
  <si>
    <t>52 weeks high</t>
  </si>
  <si>
    <t>52 weeks low</t>
  </si>
  <si>
    <t>UNL Return</t>
  </si>
  <si>
    <t>Montecarlo simulation</t>
  </si>
  <si>
    <t>No of Trading Days</t>
  </si>
  <si>
    <t>Worst possible loss at 5% level of Significance</t>
  </si>
  <si>
    <t>Time increment for 1 day</t>
  </si>
  <si>
    <t>If Investment</t>
  </si>
  <si>
    <t>Average Daily Return</t>
  </si>
  <si>
    <t>Worst daily loss</t>
  </si>
  <si>
    <t>Daily Std Dev</t>
  </si>
  <si>
    <t>if this continues for 10 days</t>
  </si>
  <si>
    <t>Annualised mean return</t>
  </si>
  <si>
    <t>Annualised Std Dev</t>
  </si>
  <si>
    <t>Expected Annualized Return</t>
  </si>
  <si>
    <t>Random probability</t>
  </si>
  <si>
    <t>Equivalent z value</t>
  </si>
  <si>
    <t>MCS daily return</t>
  </si>
  <si>
    <t>Close Price</t>
  </si>
  <si>
    <t>Binary</t>
  </si>
  <si>
    <t>Run Count</t>
  </si>
  <si>
    <t>Total Run [R]</t>
  </si>
  <si>
    <t>n</t>
  </si>
  <si>
    <t>n0</t>
  </si>
  <si>
    <t>n1</t>
  </si>
  <si>
    <t>E(Ret)</t>
  </si>
  <si>
    <t>VAR</t>
  </si>
  <si>
    <t>STDEV</t>
  </si>
  <si>
    <t>Z</t>
  </si>
  <si>
    <t>p-value</t>
  </si>
  <si>
    <t>WACC</t>
  </si>
  <si>
    <t>Growth rate (G)</t>
  </si>
  <si>
    <t>Sensitivity Analysis</t>
  </si>
  <si>
    <t>Exit Multiple</t>
  </si>
  <si>
    <t>Exit multiple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</si>
</sst>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
    <numFmt numFmtId="165" formatCode="0.0000%"/>
    <numFmt numFmtId="166" formatCode="0.00000"/>
    <numFmt numFmtId="167" formatCode="0.00000%"/>
    <numFmt numFmtId="168" formatCode="&quot;Rs &quot;0.00"/>
  </numFmts>
  <fonts count="45">
    <font>
      <sz val="10"/>
      <color rgb="FF000000"/>
      <name val="Arial"/>
      <scheme val="minor"/>
    </font>
    <font>
      <b/>
      <sz val="10"/>
      <color theme="1"/>
      <name val="Arial"/>
      <family val="2"/>
    </font>
    <font>
      <sz val="10"/>
      <color theme="1"/>
      <name val="Arial"/>
      <family val="2"/>
    </font>
    <font>
      <b/>
      <sz val="14"/>
      <color theme="1"/>
      <name val="Arial"/>
      <family val="2"/>
    </font>
    <font>
      <b/>
      <sz val="12"/>
      <color rgb="FF000000"/>
      <name val="Times New Roman"/>
      <family val="1"/>
    </font>
    <font>
      <b/>
      <sz val="12"/>
      <color rgb="FF000000"/>
      <name val="Arial Narrow"/>
      <family val="2"/>
    </font>
    <font>
      <sz val="12"/>
      <color rgb="FF000000"/>
      <name val="Arial Narrow"/>
      <family val="2"/>
    </font>
    <font>
      <sz val="11"/>
      <color rgb="FF000000"/>
      <name val="Calibri"/>
      <family val="2"/>
    </font>
    <font>
      <b/>
      <sz val="12"/>
      <color rgb="FF000000"/>
      <name val="Calibri"/>
      <family val="2"/>
    </font>
    <font>
      <sz val="12"/>
      <color rgb="FF000000"/>
      <name val="Calibri"/>
      <family val="2"/>
    </font>
    <font>
      <sz val="10"/>
      <color theme="1"/>
      <name val="Arial"/>
      <family val="2"/>
      <scheme val="minor"/>
    </font>
    <font>
      <sz val="10"/>
      <name val="Arial"/>
      <family val="2"/>
    </font>
    <font>
      <b/>
      <sz val="9"/>
      <color rgb="FF000000"/>
      <name val="Arial"/>
      <family val="2"/>
    </font>
    <font>
      <b/>
      <sz val="10"/>
      <color theme="1"/>
      <name val="Arial"/>
      <family val="2"/>
      <scheme val="minor"/>
    </font>
    <font>
      <sz val="11"/>
      <color rgb="FF000000"/>
      <name val="Times New Roman"/>
      <family val="1"/>
    </font>
    <font>
      <b/>
      <sz val="18"/>
      <color rgb="FF293D68"/>
      <name val="Calibri"/>
      <family val="2"/>
    </font>
    <font>
      <b/>
      <sz val="12"/>
      <color rgb="FFFFFFFF"/>
      <name val="Calibri"/>
      <family val="2"/>
    </font>
    <font>
      <sz val="10"/>
      <color rgb="FF000000"/>
      <name val="Roboto"/>
    </font>
    <font>
      <sz val="12"/>
      <color rgb="FF0432FF"/>
      <name val="Calibri"/>
      <family val="2"/>
    </font>
    <font>
      <b/>
      <sz val="12"/>
      <color rgb="FF0432FF"/>
      <name val="Calibri"/>
      <family val="2"/>
    </font>
    <font>
      <b/>
      <sz val="11"/>
      <color rgb="FF000000"/>
      <name val="Times New Roman"/>
      <family val="1"/>
    </font>
    <font>
      <sz val="10"/>
      <color rgb="FF000000"/>
      <name val="Arial"/>
      <family val="2"/>
    </font>
    <font>
      <sz val="12"/>
      <color rgb="FF000000"/>
      <name val="Times New Roman"/>
      <family val="1"/>
    </font>
    <font>
      <sz val="11"/>
      <color rgb="FF000000"/>
      <name val="Arial"/>
      <family val="2"/>
    </font>
    <font>
      <b/>
      <sz val="10"/>
      <color rgb="FF000000"/>
      <name val="Arial"/>
      <family val="2"/>
    </font>
    <font>
      <i/>
      <sz val="10"/>
      <color theme="1"/>
      <name val="Arial"/>
      <family val="2"/>
    </font>
    <font>
      <sz val="13"/>
      <color theme="1"/>
      <name val="Arial"/>
      <family val="2"/>
    </font>
    <font>
      <sz val="9"/>
      <color rgb="FF000000"/>
      <name val="Arial"/>
      <family val="2"/>
    </font>
    <font>
      <sz val="9"/>
      <color rgb="FF000000"/>
      <name val="Arimo"/>
    </font>
    <font>
      <sz val="10"/>
      <color rgb="FF000000"/>
      <name val="Times New Roman"/>
      <family val="1"/>
    </font>
    <font>
      <sz val="10"/>
      <color theme="1"/>
      <name val="Arial"/>
      <family val="2"/>
    </font>
    <font>
      <b/>
      <sz val="12"/>
      <color rgb="FFFFFFFF"/>
      <name val="Times New Roman"/>
      <family val="1"/>
    </font>
    <font>
      <sz val="12"/>
      <color rgb="FF231F20"/>
      <name val="Times New Roman"/>
      <family val="1"/>
    </font>
    <font>
      <b/>
      <sz val="12"/>
      <color rgb="FF000000"/>
      <name val="Arial"/>
      <family val="2"/>
    </font>
    <font>
      <b/>
      <u/>
      <sz val="10"/>
      <color rgb="FF0000FF"/>
      <name val="Arial"/>
      <family val="2"/>
    </font>
    <font>
      <b/>
      <sz val="11"/>
      <color theme="1"/>
      <name val="Calibri"/>
      <family val="2"/>
    </font>
    <font>
      <sz val="11"/>
      <color theme="1"/>
      <name val="Calibri"/>
      <family val="2"/>
    </font>
    <font>
      <b/>
      <sz val="11"/>
      <color rgb="FF000000"/>
      <name val="Calibri"/>
      <family val="2"/>
    </font>
    <font>
      <b/>
      <sz val="11"/>
      <color theme="1"/>
      <name val="Times New Roman"/>
      <family val="1"/>
    </font>
    <font>
      <sz val="11"/>
      <color theme="1"/>
      <name val="Times New Roman"/>
      <family val="1"/>
    </font>
    <font>
      <b/>
      <sz val="12"/>
      <color theme="0"/>
      <name val="Arial"/>
      <family val="2"/>
    </font>
    <font>
      <i/>
      <sz val="11"/>
      <color theme="1"/>
      <name val="Calibri"/>
      <family val="2"/>
    </font>
    <font>
      <b/>
      <sz val="10"/>
      <color rgb="FF000000"/>
      <name val="Times New Roman"/>
      <family val="1"/>
    </font>
    <font>
      <b/>
      <sz val="12"/>
      <color theme="1"/>
      <name val="Calibri"/>
      <family val="2"/>
    </font>
    <font>
      <b/>
      <sz val="10"/>
      <color rgb="FF000000"/>
      <name val="Arial"/>
      <family val="2"/>
      <scheme val="minor"/>
    </font>
  </fonts>
  <fills count="26">
    <fill>
      <patternFill patternType="none"/>
    </fill>
    <fill>
      <patternFill patternType="gray125"/>
    </fill>
    <fill>
      <patternFill patternType="solid">
        <fgColor rgb="FFBFBFBF"/>
        <bgColor rgb="FFBFBFBF"/>
      </patternFill>
    </fill>
    <fill>
      <patternFill patternType="solid">
        <fgColor rgb="FFD9EAD3"/>
        <bgColor rgb="FFD9EAD3"/>
      </patternFill>
    </fill>
    <fill>
      <patternFill patternType="solid">
        <fgColor rgb="FF9FC5E8"/>
        <bgColor rgb="FF9FC5E8"/>
      </patternFill>
    </fill>
    <fill>
      <patternFill patternType="solid">
        <fgColor rgb="FFD0E0E3"/>
        <bgColor rgb="FFD0E0E3"/>
      </patternFill>
    </fill>
    <fill>
      <patternFill patternType="solid">
        <fgColor rgb="FFFFFFFF"/>
        <bgColor rgb="FFFFFFFF"/>
      </patternFill>
    </fill>
    <fill>
      <patternFill patternType="solid">
        <fgColor rgb="FFEAD1DC"/>
        <bgColor rgb="FFEAD1DC"/>
      </patternFill>
    </fill>
    <fill>
      <patternFill patternType="solid">
        <fgColor rgb="FF293D68"/>
        <bgColor rgb="FF293D68"/>
      </patternFill>
    </fill>
    <fill>
      <patternFill patternType="solid">
        <fgColor rgb="FFD9E2F3"/>
        <bgColor rgb="FFD9E2F3"/>
      </patternFill>
    </fill>
    <fill>
      <patternFill patternType="solid">
        <fgColor rgb="FFF4F7F9"/>
        <bgColor rgb="FFF4F7F9"/>
      </patternFill>
    </fill>
    <fill>
      <patternFill patternType="solid">
        <fgColor rgb="FFFFE599"/>
        <bgColor rgb="FFFFE599"/>
      </patternFill>
    </fill>
    <fill>
      <patternFill patternType="solid">
        <fgColor rgb="FF93C47D"/>
        <bgColor rgb="FF93C47D"/>
      </patternFill>
    </fill>
    <fill>
      <patternFill patternType="solid">
        <fgColor rgb="FFA4C2F4"/>
        <bgColor rgb="FFA4C2F4"/>
      </patternFill>
    </fill>
    <fill>
      <patternFill patternType="solid">
        <fgColor rgb="FFFFF2CC"/>
        <bgColor rgb="FFFFF2CC"/>
      </patternFill>
    </fill>
    <fill>
      <patternFill patternType="solid">
        <fgColor rgb="FFB6D7A8"/>
        <bgColor rgb="FFB6D7A8"/>
      </patternFill>
    </fill>
    <fill>
      <patternFill patternType="solid">
        <fgColor rgb="FFD5A6BD"/>
        <bgColor rgb="FFD5A6BD"/>
      </patternFill>
    </fill>
    <fill>
      <patternFill patternType="solid">
        <fgColor rgb="FFEFEFEF"/>
        <bgColor rgb="FFEFEFEF"/>
      </patternFill>
    </fill>
    <fill>
      <patternFill patternType="solid">
        <fgColor rgb="FFFFD966"/>
        <bgColor rgb="FFFFD966"/>
      </patternFill>
    </fill>
    <fill>
      <patternFill patternType="solid">
        <fgColor rgb="FFD9D9D9"/>
        <bgColor rgb="FFD9D9D9"/>
      </patternFill>
    </fill>
    <fill>
      <patternFill patternType="solid">
        <fgColor rgb="FF807C80"/>
        <bgColor rgb="FF807C80"/>
      </patternFill>
    </fill>
    <fill>
      <patternFill patternType="solid">
        <fgColor rgb="FFFFFF00"/>
        <bgColor rgb="FFFFFF00"/>
      </patternFill>
    </fill>
    <fill>
      <patternFill patternType="solid">
        <fgColor rgb="FF6AA84F"/>
        <bgColor rgb="FF6AA84F"/>
      </patternFill>
    </fill>
    <fill>
      <patternFill patternType="solid">
        <fgColor rgb="FF878787"/>
        <bgColor rgb="FF878787"/>
      </patternFill>
    </fill>
    <fill>
      <patternFill patternType="solid">
        <fgColor rgb="FFD9D2E9"/>
        <bgColor rgb="FFD9D2E9"/>
      </patternFill>
    </fill>
    <fill>
      <patternFill patternType="solid">
        <fgColor theme="4" tint="0.59999389629810485"/>
        <bgColor indexed="64"/>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293D68"/>
      </bottom>
      <diagonal/>
    </border>
    <border>
      <left/>
      <right/>
      <top/>
      <bottom style="thin">
        <color rgb="FFFFFFFF"/>
      </bottom>
      <diagonal/>
    </border>
    <border>
      <left style="thin">
        <color rgb="FFA5A5A5"/>
      </left>
      <right/>
      <top style="thin">
        <color rgb="FFA5A5A5"/>
      </top>
      <bottom style="thin">
        <color rgb="FFA5A5A5"/>
      </bottom>
      <diagonal/>
    </border>
    <border>
      <left/>
      <right/>
      <top style="thin">
        <color rgb="FFA5A5A5"/>
      </top>
      <bottom style="thin">
        <color rgb="FFA5A5A5"/>
      </bottom>
      <diagonal/>
    </border>
    <border>
      <left/>
      <right style="thin">
        <color rgb="FFA5A5A5"/>
      </right>
      <top style="thin">
        <color rgb="FFA5A5A5"/>
      </top>
      <bottom style="thin">
        <color rgb="FFA5A5A5"/>
      </bottom>
      <diagonal/>
    </border>
    <border>
      <left/>
      <right/>
      <top/>
      <bottom style="thin">
        <color rgb="FFA5A5A5"/>
      </bottom>
      <diagonal/>
    </border>
    <border>
      <left/>
      <right/>
      <top/>
      <bottom style="thin">
        <color rgb="FF000000"/>
      </bottom>
      <diagonal/>
    </border>
    <border>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bottom/>
      <diagonal/>
    </border>
    <border>
      <left/>
      <right/>
      <top/>
      <bottom style="thin">
        <color indexed="64"/>
      </bottom>
      <diagonal/>
    </border>
    <border>
      <left/>
      <right style="thin">
        <color indexed="64"/>
      </right>
      <top/>
      <bottom/>
      <diagonal/>
    </border>
  </borders>
  <cellStyleXfs count="1">
    <xf numFmtId="0" fontId="0" fillId="0" borderId="0"/>
  </cellStyleXfs>
  <cellXfs count="297">
    <xf numFmtId="0" fontId="0" fillId="0" borderId="0" xfId="0" applyFont="1" applyAlignment="1"/>
    <xf numFmtId="0" fontId="1" fillId="0" borderId="0" xfId="0" applyFont="1"/>
    <xf numFmtId="0" fontId="2" fillId="0" borderId="0" xfId="0" applyFont="1"/>
    <xf numFmtId="0" fontId="2" fillId="0" borderId="0" xfId="0" applyFont="1" applyAlignment="1"/>
    <xf numFmtId="0" fontId="3" fillId="0" borderId="0" xfId="0" applyFont="1" applyAlignment="1"/>
    <xf numFmtId="0" fontId="4" fillId="2" borderId="0" xfId="0" applyFont="1" applyFill="1" applyAlignment="1"/>
    <xf numFmtId="0" fontId="5" fillId="0" borderId="0" xfId="0" applyFont="1" applyAlignment="1"/>
    <xf numFmtId="0" fontId="6" fillId="0" borderId="0" xfId="0" applyFont="1" applyAlignment="1"/>
    <xf numFmtId="10" fontId="2" fillId="0" borderId="0" xfId="0" applyNumberFormat="1" applyFont="1"/>
    <xf numFmtId="0" fontId="7" fillId="0" borderId="0" xfId="0" applyFont="1" applyAlignment="1"/>
    <xf numFmtId="0" fontId="8" fillId="0" borderId="0" xfId="0" applyFont="1" applyAlignment="1"/>
    <xf numFmtId="0" fontId="9" fillId="0" borderId="0" xfId="0" applyFont="1" applyAlignment="1"/>
    <xf numFmtId="0" fontId="8" fillId="3" borderId="0" xfId="0" applyFont="1" applyFill="1" applyAlignment="1"/>
    <xf numFmtId="4" fontId="8" fillId="0" borderId="0" xfId="0" applyNumberFormat="1" applyFont="1" applyAlignment="1"/>
    <xf numFmtId="0" fontId="9" fillId="0" borderId="0" xfId="0" applyFont="1" applyAlignment="1"/>
    <xf numFmtId="164" fontId="2" fillId="0" borderId="0" xfId="0" applyNumberFormat="1" applyFont="1"/>
    <xf numFmtId="0" fontId="10" fillId="0" borderId="1" xfId="0" applyFont="1" applyBorder="1"/>
    <xf numFmtId="0" fontId="1" fillId="0" borderId="1" xfId="0" applyFont="1" applyBorder="1"/>
    <xf numFmtId="0" fontId="4" fillId="4" borderId="1" xfId="0" applyFont="1" applyFill="1" applyBorder="1" applyAlignment="1">
      <alignment horizontal="center" vertical="top"/>
    </xf>
    <xf numFmtId="0" fontId="12" fillId="0" borderId="1" xfId="0" applyFont="1" applyBorder="1" applyAlignment="1"/>
    <xf numFmtId="3" fontId="2" fillId="0" borderId="1" xfId="0" applyNumberFormat="1" applyFont="1" applyBorder="1"/>
    <xf numFmtId="0" fontId="2" fillId="0" borderId="1" xfId="0" applyFont="1" applyBorder="1"/>
    <xf numFmtId="0" fontId="13" fillId="5" borderId="0" xfId="0" applyFont="1" applyFill="1" applyAlignment="1"/>
    <xf numFmtId="10" fontId="10" fillId="5" borderId="0" xfId="0" applyNumberFormat="1" applyFont="1" applyFill="1"/>
    <xf numFmtId="0" fontId="14" fillId="6" borderId="1" xfId="0" applyFont="1" applyFill="1" applyBorder="1" applyAlignment="1">
      <alignment vertical="top"/>
    </xf>
    <xf numFmtId="4" fontId="2" fillId="0" borderId="1" xfId="0" applyNumberFormat="1" applyFont="1" applyBorder="1"/>
    <xf numFmtId="0" fontId="2" fillId="0" borderId="1" xfId="0" applyFont="1" applyBorder="1" applyAlignment="1"/>
    <xf numFmtId="0" fontId="13" fillId="3" borderId="1" xfId="0" applyFont="1" applyFill="1" applyBorder="1" applyAlignment="1"/>
    <xf numFmtId="0" fontId="1" fillId="3" borderId="1" xfId="0" applyFont="1" applyFill="1" applyBorder="1"/>
    <xf numFmtId="0" fontId="10" fillId="0" borderId="1" xfId="0" applyFont="1" applyBorder="1" applyAlignment="1"/>
    <xf numFmtId="0" fontId="10" fillId="0" borderId="0" xfId="0" applyFont="1" applyAlignment="1"/>
    <xf numFmtId="0" fontId="10" fillId="0" borderId="1" xfId="0" applyFont="1" applyBorder="1"/>
    <xf numFmtId="4" fontId="10" fillId="0" borderId="0" xfId="0" applyNumberFormat="1" applyFont="1" applyAlignment="1"/>
    <xf numFmtId="0" fontId="9" fillId="0" borderId="0" xfId="0" applyFont="1" applyAlignment="1"/>
    <xf numFmtId="0" fontId="9" fillId="7" borderId="0" xfId="0" applyFont="1" applyFill="1" applyAlignment="1"/>
    <xf numFmtId="0" fontId="9" fillId="0" borderId="5" xfId="0" applyFont="1" applyBorder="1" applyAlignment="1"/>
    <xf numFmtId="0" fontId="16" fillId="8" borderId="0" xfId="0" applyFont="1" applyFill="1" applyAlignment="1"/>
    <xf numFmtId="0" fontId="16" fillId="8" borderId="0" xfId="0" applyFont="1" applyFill="1" applyAlignment="1">
      <alignment horizontal="center"/>
    </xf>
    <xf numFmtId="0" fontId="16" fillId="8" borderId="0" xfId="0" applyFont="1" applyFill="1" applyAlignment="1">
      <alignment horizontal="center"/>
    </xf>
    <xf numFmtId="0" fontId="16" fillId="8" borderId="0" xfId="0" applyFont="1" applyFill="1" applyAlignment="1">
      <alignment horizontal="center"/>
    </xf>
    <xf numFmtId="0" fontId="16" fillId="8" borderId="0" xfId="0" applyFont="1" applyFill="1" applyAlignment="1">
      <alignment horizontal="center"/>
    </xf>
    <xf numFmtId="0" fontId="16" fillId="0" borderId="0" xfId="0" applyFont="1" applyAlignment="1">
      <alignment horizontal="center"/>
    </xf>
    <xf numFmtId="0" fontId="16" fillId="0" borderId="0" xfId="0" applyFont="1" applyAlignment="1">
      <alignment horizontal="center"/>
    </xf>
    <xf numFmtId="0" fontId="16" fillId="0" borderId="0" xfId="0" applyFont="1" applyAlignment="1">
      <alignment horizontal="center"/>
    </xf>
    <xf numFmtId="0" fontId="9" fillId="9" borderId="7" xfId="0" applyFont="1" applyFill="1" applyBorder="1" applyAlignment="1"/>
    <xf numFmtId="0" fontId="9" fillId="9" borderId="8" xfId="0" applyFont="1" applyFill="1" applyBorder="1" applyAlignment="1">
      <alignment horizontal="center"/>
    </xf>
    <xf numFmtId="4" fontId="9" fillId="9" borderId="8" xfId="0" applyNumberFormat="1" applyFont="1" applyFill="1" applyBorder="1" applyAlignment="1">
      <alignment horizontal="center"/>
    </xf>
    <xf numFmtId="0" fontId="9" fillId="7" borderId="8" xfId="0" applyFont="1" applyFill="1" applyBorder="1" applyAlignment="1">
      <alignment horizontal="center"/>
    </xf>
    <xf numFmtId="0" fontId="9" fillId="9" borderId="8" xfId="0" applyFont="1" applyFill="1" applyBorder="1" applyAlignment="1"/>
    <xf numFmtId="0" fontId="9" fillId="9" borderId="9" xfId="0" applyFont="1" applyFill="1" applyBorder="1" applyAlignment="1"/>
    <xf numFmtId="0" fontId="17" fillId="10" borderId="0" xfId="0" applyFont="1" applyFill="1" applyAlignment="1"/>
    <xf numFmtId="0" fontId="9" fillId="0" borderId="0" xfId="0" applyFont="1" applyAlignment="1">
      <alignment horizontal="center"/>
    </xf>
    <xf numFmtId="4" fontId="9" fillId="0" borderId="0" xfId="0" applyNumberFormat="1" applyFont="1" applyAlignment="1">
      <alignment horizontal="center"/>
    </xf>
    <xf numFmtId="0" fontId="9" fillId="9" borderId="10" xfId="0" applyFont="1" applyFill="1" applyBorder="1" applyAlignment="1"/>
    <xf numFmtId="0" fontId="9" fillId="7" borderId="0" xfId="0" applyFont="1" applyFill="1" applyAlignment="1">
      <alignment horizontal="center"/>
    </xf>
    <xf numFmtId="0" fontId="18" fillId="0" borderId="0" xfId="0" applyFont="1" applyAlignment="1"/>
    <xf numFmtId="0" fontId="9" fillId="0" borderId="0" xfId="0" applyFont="1" applyAlignment="1"/>
    <xf numFmtId="4" fontId="9" fillId="0" borderId="3" xfId="0" applyNumberFormat="1" applyFont="1" applyBorder="1" applyAlignment="1">
      <alignment horizontal="center"/>
    </xf>
    <xf numFmtId="4" fontId="9" fillId="0" borderId="11" xfId="0" applyNumberFormat="1" applyFont="1" applyBorder="1" applyAlignment="1">
      <alignment horizontal="center"/>
    </xf>
    <xf numFmtId="0" fontId="9" fillId="9" borderId="0" xfId="0" applyFont="1" applyFill="1" applyAlignment="1"/>
    <xf numFmtId="0" fontId="9" fillId="9" borderId="0" xfId="0" applyFont="1" applyFill="1" applyAlignment="1"/>
    <xf numFmtId="0" fontId="8" fillId="9" borderId="0" xfId="0" applyFont="1" applyFill="1" applyAlignment="1"/>
    <xf numFmtId="0" fontId="8" fillId="9" borderId="0" xfId="0" applyFont="1" applyFill="1" applyAlignment="1"/>
    <xf numFmtId="0" fontId="16" fillId="8" borderId="0" xfId="0" applyFont="1" applyFill="1" applyAlignment="1"/>
    <xf numFmtId="0" fontId="9" fillId="8" borderId="0" xfId="0" applyFont="1" applyFill="1" applyAlignment="1"/>
    <xf numFmtId="0" fontId="9" fillId="0" borderId="0" xfId="0" applyFont="1" applyAlignment="1"/>
    <xf numFmtId="4" fontId="9" fillId="0" borderId="0" xfId="0" applyNumberFormat="1" applyFont="1" applyAlignment="1"/>
    <xf numFmtId="0" fontId="8" fillId="9" borderId="3" xfId="0" applyFont="1" applyFill="1" applyBorder="1" applyAlignment="1"/>
    <xf numFmtId="0" fontId="8" fillId="9" borderId="3" xfId="0" applyFont="1" applyFill="1" applyBorder="1" applyAlignment="1"/>
    <xf numFmtId="0" fontId="19" fillId="9" borderId="3" xfId="0" applyFont="1" applyFill="1" applyBorder="1" applyAlignment="1"/>
    <xf numFmtId="0" fontId="20" fillId="6" borderId="0" xfId="0" applyFont="1" applyFill="1" applyAlignment="1"/>
    <xf numFmtId="0" fontId="20" fillId="11" borderId="0" xfId="0" applyFont="1" applyFill="1" applyAlignment="1"/>
    <xf numFmtId="0" fontId="20" fillId="6" borderId="12" xfId="0" applyFont="1" applyFill="1" applyBorder="1" applyAlignment="1"/>
    <xf numFmtId="0" fontId="4" fillId="12" borderId="0" xfId="0" applyFont="1" applyFill="1" applyAlignment="1"/>
    <xf numFmtId="0" fontId="14" fillId="6" borderId="1" xfId="0" applyFont="1" applyFill="1" applyBorder="1" applyAlignment="1"/>
    <xf numFmtId="0" fontId="14" fillId="6" borderId="4" xfId="0" applyFont="1" applyFill="1" applyBorder="1" applyAlignment="1"/>
    <xf numFmtId="0" fontId="14" fillId="6" borderId="0" xfId="0" applyFont="1" applyFill="1" applyAlignment="1"/>
    <xf numFmtId="0" fontId="14" fillId="6" borderId="12" xfId="0" applyFont="1" applyFill="1" applyBorder="1" applyAlignment="1"/>
    <xf numFmtId="0" fontId="14" fillId="6" borderId="13" xfId="0" applyFont="1" applyFill="1" applyBorder="1" applyAlignment="1"/>
    <xf numFmtId="0" fontId="14" fillId="6" borderId="14" xfId="0" applyFont="1" applyFill="1" applyBorder="1" applyAlignment="1"/>
    <xf numFmtId="0" fontId="14" fillId="13" borderId="14" xfId="0" applyFont="1" applyFill="1" applyBorder="1" applyAlignment="1"/>
    <xf numFmtId="0" fontId="14" fillId="6" borderId="1" xfId="0" applyFont="1" applyFill="1" applyBorder="1" applyAlignment="1">
      <alignment horizontal="center"/>
    </xf>
    <xf numFmtId="0" fontId="14" fillId="6" borderId="4" xfId="0" applyFont="1" applyFill="1" applyBorder="1" applyAlignment="1">
      <alignment horizontal="center"/>
    </xf>
    <xf numFmtId="0" fontId="14" fillId="6" borderId="13" xfId="0" applyFont="1" applyFill="1" applyBorder="1" applyAlignment="1">
      <alignment horizontal="center"/>
    </xf>
    <xf numFmtId="0" fontId="21" fillId="0" borderId="0" xfId="0" applyFont="1" applyAlignment="1"/>
    <xf numFmtId="10" fontId="14" fillId="6" borderId="1" xfId="0" applyNumberFormat="1" applyFont="1" applyFill="1" applyBorder="1" applyAlignment="1">
      <alignment horizontal="center"/>
    </xf>
    <xf numFmtId="3" fontId="14" fillId="6" borderId="4" xfId="0" applyNumberFormat="1" applyFont="1" applyFill="1" applyBorder="1" applyAlignment="1"/>
    <xf numFmtId="0" fontId="2" fillId="0" borderId="12" xfId="0" applyFont="1" applyBorder="1"/>
    <xf numFmtId="0" fontId="14" fillId="6" borderId="17" xfId="0" applyFont="1" applyFill="1" applyBorder="1" applyAlignment="1"/>
    <xf numFmtId="0" fontId="14" fillId="6" borderId="18" xfId="0" applyFont="1" applyFill="1" applyBorder="1" applyAlignment="1"/>
    <xf numFmtId="0" fontId="14" fillId="14" borderId="14" xfId="0" applyFont="1" applyFill="1" applyBorder="1" applyAlignment="1"/>
    <xf numFmtId="0" fontId="20" fillId="6" borderId="15" xfId="0" applyFont="1" applyFill="1" applyBorder="1" applyAlignment="1"/>
    <xf numFmtId="0" fontId="14" fillId="6" borderId="16" xfId="0" applyFont="1" applyFill="1" applyBorder="1" applyAlignment="1"/>
    <xf numFmtId="0" fontId="14" fillId="6" borderId="19" xfId="0" applyFont="1" applyFill="1" applyBorder="1" applyAlignment="1"/>
    <xf numFmtId="3" fontId="14" fillId="6" borderId="1" xfId="0" applyNumberFormat="1" applyFont="1" applyFill="1" applyBorder="1" applyAlignment="1"/>
    <xf numFmtId="0" fontId="14" fillId="6" borderId="11" xfId="0" applyFont="1" applyFill="1" applyBorder="1" applyAlignment="1"/>
    <xf numFmtId="3" fontId="14" fillId="15" borderId="14" xfId="0" applyNumberFormat="1" applyFont="1" applyFill="1" applyBorder="1" applyAlignment="1"/>
    <xf numFmtId="0" fontId="21" fillId="0" borderId="0" xfId="0" applyFont="1" applyAlignment="1">
      <alignment horizontal="left"/>
    </xf>
    <xf numFmtId="0" fontId="20" fillId="16" borderId="0" xfId="0" applyFont="1" applyFill="1" applyAlignment="1"/>
    <xf numFmtId="0" fontId="14" fillId="6" borderId="20" xfId="0" applyFont="1" applyFill="1" applyBorder="1" applyAlignment="1">
      <alignment horizontal="center"/>
    </xf>
    <xf numFmtId="0" fontId="14" fillId="6" borderId="0" xfId="0" applyFont="1" applyFill="1" applyAlignment="1">
      <alignment horizontal="center"/>
    </xf>
    <xf numFmtId="0" fontId="13" fillId="0" borderId="0" xfId="0" applyFont="1" applyAlignment="1"/>
    <xf numFmtId="0" fontId="4" fillId="17" borderId="1" xfId="0" applyFont="1" applyFill="1" applyBorder="1" applyAlignment="1">
      <alignment horizontal="center" vertical="top"/>
    </xf>
    <xf numFmtId="0" fontId="22" fillId="17" borderId="4" xfId="0" applyFont="1" applyFill="1" applyBorder="1" applyAlignment="1">
      <alignment horizontal="center"/>
    </xf>
    <xf numFmtId="0" fontId="22" fillId="17" borderId="4" xfId="0" applyFont="1" applyFill="1" applyBorder="1" applyAlignment="1">
      <alignment horizontal="center"/>
    </xf>
    <xf numFmtId="0" fontId="22" fillId="17" borderId="1" xfId="0" applyFont="1" applyFill="1" applyBorder="1" applyAlignment="1">
      <alignment horizontal="center"/>
    </xf>
    <xf numFmtId="0" fontId="22" fillId="17" borderId="1" xfId="0" applyFont="1" applyFill="1" applyBorder="1" applyAlignment="1">
      <alignment horizontal="center"/>
    </xf>
    <xf numFmtId="0" fontId="4" fillId="6" borderId="13" xfId="0" applyFont="1" applyFill="1" applyBorder="1" applyAlignment="1">
      <alignment horizontal="center" vertical="top"/>
    </xf>
    <xf numFmtId="3" fontId="22" fillId="0" borderId="4" xfId="0" applyNumberFormat="1" applyFont="1" applyBorder="1" applyAlignment="1">
      <alignment horizontal="right"/>
    </xf>
    <xf numFmtId="0" fontId="22" fillId="0" borderId="12" xfId="0" applyFont="1" applyBorder="1" applyAlignment="1"/>
    <xf numFmtId="0" fontId="22" fillId="0" borderId="14" xfId="0" applyFont="1" applyBorder="1" applyAlignment="1"/>
    <xf numFmtId="10" fontId="22" fillId="0" borderId="4" xfId="0" applyNumberFormat="1" applyFont="1" applyBorder="1" applyAlignment="1">
      <alignment horizontal="right"/>
    </xf>
    <xf numFmtId="10" fontId="22" fillId="0" borderId="14" xfId="0" applyNumberFormat="1" applyFont="1" applyBorder="1" applyAlignment="1">
      <alignment horizontal="right"/>
    </xf>
    <xf numFmtId="3" fontId="22" fillId="0" borderId="14" xfId="0" applyNumberFormat="1" applyFont="1" applyBorder="1" applyAlignment="1">
      <alignment horizontal="right"/>
    </xf>
    <xf numFmtId="10" fontId="23" fillId="0" borderId="0" xfId="0" applyNumberFormat="1" applyFont="1" applyAlignment="1"/>
    <xf numFmtId="0" fontId="21" fillId="0" borderId="0" xfId="0" applyFont="1" applyAlignment="1">
      <alignment horizontal="right"/>
    </xf>
    <xf numFmtId="0" fontId="24" fillId="4" borderId="1" xfId="0" applyFont="1" applyFill="1" applyBorder="1" applyAlignment="1">
      <alignment horizontal="left"/>
    </xf>
    <xf numFmtId="0" fontId="24" fillId="4" borderId="1" xfId="0" applyFont="1" applyFill="1" applyBorder="1" applyAlignment="1">
      <alignment horizontal="right"/>
    </xf>
    <xf numFmtId="10" fontId="22" fillId="0" borderId="1" xfId="0" applyNumberFormat="1" applyFont="1" applyBorder="1" applyAlignment="1">
      <alignment horizontal="right"/>
    </xf>
    <xf numFmtId="10" fontId="2" fillId="0" borderId="1" xfId="0" applyNumberFormat="1" applyFont="1" applyBorder="1"/>
    <xf numFmtId="0" fontId="25" fillId="0" borderId="3" xfId="0" applyFont="1" applyBorder="1" applyAlignment="1">
      <alignment horizontal="center"/>
    </xf>
    <xf numFmtId="0" fontId="2" fillId="0" borderId="11" xfId="0" applyFont="1" applyBorder="1"/>
    <xf numFmtId="0" fontId="2" fillId="18" borderId="0" xfId="0" applyFont="1" applyFill="1"/>
    <xf numFmtId="0" fontId="25" fillId="0" borderId="0" xfId="0" applyFont="1" applyAlignment="1">
      <alignment horizontal="center"/>
    </xf>
    <xf numFmtId="166" fontId="2" fillId="0" borderId="0" xfId="0" applyNumberFormat="1" applyFont="1"/>
    <xf numFmtId="0" fontId="2" fillId="3" borderId="0" xfId="0" applyFont="1" applyFill="1"/>
    <xf numFmtId="0" fontId="4" fillId="17" borderId="1" xfId="0" applyFont="1" applyFill="1" applyBorder="1" applyAlignment="1">
      <alignment horizontal="center" vertical="top"/>
    </xf>
    <xf numFmtId="164" fontId="2" fillId="0" borderId="1" xfId="0" applyNumberFormat="1" applyFont="1" applyBorder="1"/>
    <xf numFmtId="3" fontId="2" fillId="0" borderId="1" xfId="0" applyNumberFormat="1" applyFont="1" applyBorder="1" applyAlignment="1"/>
    <xf numFmtId="0" fontId="27" fillId="3" borderId="1" xfId="0" applyFont="1" applyFill="1" applyBorder="1" applyAlignment="1"/>
    <xf numFmtId="3" fontId="2" fillId="3" borderId="1" xfId="0" applyNumberFormat="1" applyFont="1" applyFill="1" applyBorder="1"/>
    <xf numFmtId="0" fontId="27" fillId="3" borderId="13" xfId="0" applyFont="1" applyFill="1" applyBorder="1" applyAlignment="1"/>
    <xf numFmtId="10" fontId="2" fillId="3" borderId="1" xfId="0" applyNumberFormat="1" applyFont="1" applyFill="1" applyBorder="1"/>
    <xf numFmtId="0" fontId="28" fillId="3" borderId="13" xfId="0" applyFont="1" applyFill="1" applyBorder="1" applyAlignment="1"/>
    <xf numFmtId="0" fontId="12" fillId="0" borderId="13" xfId="0" applyFont="1" applyBorder="1" applyAlignment="1"/>
    <xf numFmtId="0" fontId="29" fillId="3" borderId="1" xfId="0" applyFont="1" applyFill="1" applyBorder="1" applyAlignment="1">
      <alignment vertical="top"/>
    </xf>
    <xf numFmtId="4" fontId="2" fillId="3" borderId="1" xfId="0" applyNumberFormat="1" applyFont="1" applyFill="1" applyBorder="1"/>
    <xf numFmtId="0" fontId="29" fillId="0" borderId="1" xfId="0" applyFont="1" applyBorder="1" applyAlignment="1">
      <alignment horizontal="left" vertical="top"/>
    </xf>
    <xf numFmtId="0" fontId="10" fillId="0" borderId="0" xfId="0" applyFont="1"/>
    <xf numFmtId="0" fontId="29" fillId="3" borderId="1" xfId="0" applyFont="1" applyFill="1" applyBorder="1" applyAlignment="1">
      <alignment horizontal="left" vertical="top"/>
    </xf>
    <xf numFmtId="0" fontId="30" fillId="0" borderId="1" xfId="0" applyFont="1" applyBorder="1"/>
    <xf numFmtId="0" fontId="2" fillId="3" borderId="1" xfId="0" applyFont="1" applyFill="1" applyBorder="1"/>
    <xf numFmtId="0" fontId="24" fillId="6" borderId="1" xfId="0" applyFont="1" applyFill="1" applyBorder="1" applyAlignment="1">
      <alignment horizontal="left"/>
    </xf>
    <xf numFmtId="0" fontId="24" fillId="0" borderId="1" xfId="0" applyFont="1" applyBorder="1" applyAlignment="1"/>
    <xf numFmtId="10" fontId="21" fillId="0" borderId="1" xfId="0" applyNumberFormat="1" applyFont="1" applyBorder="1" applyAlignment="1"/>
    <xf numFmtId="10" fontId="21" fillId="0" borderId="1" xfId="0" applyNumberFormat="1" applyFont="1" applyBorder="1" applyAlignment="1">
      <alignment horizontal="right"/>
    </xf>
    <xf numFmtId="0" fontId="21" fillId="0" borderId="1" xfId="0" applyFont="1" applyBorder="1" applyAlignment="1"/>
    <xf numFmtId="0" fontId="21" fillId="0" borderId="1" xfId="0" applyFont="1" applyBorder="1" applyAlignment="1">
      <alignment horizontal="center"/>
    </xf>
    <xf numFmtId="4" fontId="21" fillId="0" borderId="1" xfId="0" applyNumberFormat="1" applyFont="1" applyBorder="1" applyAlignment="1">
      <alignment horizontal="center"/>
    </xf>
    <xf numFmtId="0" fontId="4" fillId="17" borderId="0" xfId="0" applyFont="1" applyFill="1" applyAlignment="1">
      <alignment horizontal="center" vertical="top"/>
    </xf>
    <xf numFmtId="0" fontId="2" fillId="16" borderId="0" xfId="0" applyFont="1" applyFill="1"/>
    <xf numFmtId="4" fontId="2" fillId="16" borderId="0" xfId="0" applyNumberFormat="1" applyFont="1" applyFill="1" applyAlignment="1"/>
    <xf numFmtId="4" fontId="10" fillId="0" borderId="0" xfId="0" applyNumberFormat="1" applyFont="1"/>
    <xf numFmtId="4" fontId="2" fillId="0" borderId="0" xfId="0" applyNumberFormat="1" applyFont="1"/>
    <xf numFmtId="164" fontId="10" fillId="0" borderId="0" xfId="0" applyNumberFormat="1" applyFont="1"/>
    <xf numFmtId="10" fontId="10" fillId="0" borderId="0" xfId="0" applyNumberFormat="1" applyFont="1"/>
    <xf numFmtId="0" fontId="31" fillId="20" borderId="1" xfId="0" applyFont="1" applyFill="1" applyBorder="1" applyAlignment="1">
      <alignment horizontal="center" vertical="top"/>
    </xf>
    <xf numFmtId="0" fontId="22" fillId="0" borderId="13" xfId="0" applyFont="1" applyBorder="1" applyAlignment="1">
      <alignment vertical="top"/>
    </xf>
    <xf numFmtId="4" fontId="32" fillId="0" borderId="14" xfId="0" applyNumberFormat="1" applyFont="1" applyBorder="1" applyAlignment="1">
      <alignment horizontal="right" vertical="top"/>
    </xf>
    <xf numFmtId="10" fontId="32" fillId="0" borderId="14" xfId="0" applyNumberFormat="1" applyFont="1" applyBorder="1" applyAlignment="1">
      <alignment horizontal="right" vertical="top"/>
    </xf>
    <xf numFmtId="10" fontId="22" fillId="0" borderId="14" xfId="0" applyNumberFormat="1" applyFont="1" applyBorder="1" applyAlignment="1"/>
    <xf numFmtId="0" fontId="4" fillId="6" borderId="13" xfId="0" applyFont="1" applyFill="1" applyBorder="1" applyAlignment="1">
      <alignment horizontal="left"/>
    </xf>
    <xf numFmtId="3" fontId="22" fillId="0" borderId="14" xfId="0" applyNumberFormat="1" applyFont="1" applyBorder="1" applyAlignment="1">
      <alignment vertical="top"/>
    </xf>
    <xf numFmtId="3" fontId="22" fillId="0" borderId="14" xfId="0" applyNumberFormat="1" applyFont="1" applyBorder="1" applyAlignment="1"/>
    <xf numFmtId="0" fontId="22" fillId="0" borderId="0" xfId="0" applyFont="1" applyAlignment="1"/>
    <xf numFmtId="0" fontId="22" fillId="0" borderId="1" xfId="0" applyFont="1" applyBorder="1" applyAlignment="1"/>
    <xf numFmtId="0" fontId="22" fillId="0" borderId="4" xfId="0" applyFont="1" applyBorder="1" applyAlignment="1"/>
    <xf numFmtId="4" fontId="22" fillId="0" borderId="4" xfId="0" applyNumberFormat="1" applyFont="1" applyBorder="1" applyAlignment="1"/>
    <xf numFmtId="0" fontId="4" fillId="0" borderId="13" xfId="0" applyFont="1" applyBorder="1" applyAlignment="1">
      <alignment vertical="top"/>
    </xf>
    <xf numFmtId="10" fontId="2" fillId="0" borderId="0" xfId="0" applyNumberFormat="1" applyFont="1" applyAlignment="1"/>
    <xf numFmtId="3" fontId="2" fillId="0" borderId="0" xfId="0" applyNumberFormat="1" applyFont="1"/>
    <xf numFmtId="0" fontId="33" fillId="6" borderId="0" xfId="0" applyFont="1" applyFill="1" applyAlignment="1"/>
    <xf numFmtId="9" fontId="21" fillId="0" borderId="0" xfId="0" applyNumberFormat="1" applyFont="1" applyAlignment="1"/>
    <xf numFmtId="0" fontId="24" fillId="4" borderId="1" xfId="0" applyFont="1" applyFill="1" applyBorder="1" applyAlignment="1"/>
    <xf numFmtId="0" fontId="21" fillId="0" borderId="13" xfId="0" applyFont="1" applyBorder="1" applyAlignment="1"/>
    <xf numFmtId="0" fontId="21" fillId="0" borderId="14" xfId="0" applyFont="1" applyBorder="1" applyAlignment="1"/>
    <xf numFmtId="3" fontId="21" fillId="0" borderId="14" xfId="0" applyNumberFormat="1" applyFont="1" applyBorder="1" applyAlignment="1"/>
    <xf numFmtId="10" fontId="21" fillId="0" borderId="14" xfId="0" applyNumberFormat="1" applyFont="1" applyBorder="1" applyAlignment="1"/>
    <xf numFmtId="9" fontId="21" fillId="0" borderId="14" xfId="0" applyNumberFormat="1" applyFont="1" applyBorder="1" applyAlignment="1"/>
    <xf numFmtId="0" fontId="24" fillId="0" borderId="13" xfId="0" applyFont="1" applyBorder="1" applyAlignment="1"/>
    <xf numFmtId="10" fontId="21" fillId="21" borderId="14" xfId="0" applyNumberFormat="1" applyFont="1" applyFill="1" applyBorder="1" applyAlignment="1"/>
    <xf numFmtId="0" fontId="24" fillId="4" borderId="4" xfId="0" applyFont="1" applyFill="1" applyBorder="1" applyAlignment="1"/>
    <xf numFmtId="0" fontId="7" fillId="0" borderId="13" xfId="0" applyFont="1" applyBorder="1" applyAlignment="1"/>
    <xf numFmtId="0" fontId="34" fillId="0" borderId="0" xfId="0" applyFont="1" applyAlignment="1"/>
    <xf numFmtId="14" fontId="24" fillId="4" borderId="4" xfId="0" applyNumberFormat="1" applyFont="1" applyFill="1" applyBorder="1" applyAlignment="1">
      <alignment horizontal="center"/>
    </xf>
    <xf numFmtId="0" fontId="24" fillId="4" borderId="4" xfId="0" applyFont="1" applyFill="1" applyBorder="1" applyAlignment="1">
      <alignment horizontal="center"/>
    </xf>
    <xf numFmtId="0" fontId="24" fillId="6" borderId="0" xfId="0" applyFont="1" applyFill="1" applyAlignment="1"/>
    <xf numFmtId="0" fontId="20" fillId="0" borderId="1" xfId="0" applyFont="1" applyBorder="1" applyAlignment="1"/>
    <xf numFmtId="0" fontId="14" fillId="0" borderId="13" xfId="0" applyFont="1" applyBorder="1" applyAlignment="1">
      <alignment horizontal="left" vertical="top"/>
    </xf>
    <xf numFmtId="0" fontId="20" fillId="3" borderId="13" xfId="0" applyFont="1" applyFill="1" applyBorder="1" applyAlignment="1"/>
    <xf numFmtId="3" fontId="24" fillId="3" borderId="14" xfId="0" applyNumberFormat="1" applyFont="1" applyFill="1" applyBorder="1" applyAlignment="1"/>
    <xf numFmtId="0" fontId="24" fillId="3" borderId="14" xfId="0" applyFont="1" applyFill="1" applyBorder="1" applyAlignment="1"/>
    <xf numFmtId="0" fontId="35" fillId="3" borderId="1" xfId="0" applyFont="1" applyFill="1" applyBorder="1" applyAlignment="1"/>
    <xf numFmtId="0" fontId="36" fillId="0" borderId="1" xfId="0" applyFont="1" applyBorder="1" applyAlignment="1"/>
    <xf numFmtId="14" fontId="36" fillId="0" borderId="1" xfId="0" applyNumberFormat="1" applyFont="1" applyBorder="1" applyAlignment="1">
      <alignment horizontal="right"/>
    </xf>
    <xf numFmtId="0" fontId="36" fillId="0" borderId="1" xfId="0" applyFont="1" applyBorder="1" applyAlignment="1">
      <alignment horizontal="right"/>
    </xf>
    <xf numFmtId="0" fontId="37" fillId="0" borderId="1" xfId="0" applyFont="1" applyBorder="1" applyAlignment="1"/>
    <xf numFmtId="0" fontId="38" fillId="15" borderId="1" xfId="0" applyFont="1" applyFill="1" applyBorder="1" applyAlignment="1"/>
    <xf numFmtId="0" fontId="39" fillId="0" borderId="1" xfId="0" applyFont="1" applyBorder="1" applyAlignment="1"/>
    <xf numFmtId="14" fontId="39" fillId="0" borderId="1" xfId="0" applyNumberFormat="1" applyFont="1" applyBorder="1" applyAlignment="1"/>
    <xf numFmtId="0" fontId="39" fillId="0" borderId="1" xfId="0" applyFont="1" applyBorder="1" applyAlignment="1">
      <alignment horizontal="right"/>
    </xf>
    <xf numFmtId="0" fontId="36" fillId="0" borderId="0" xfId="0" applyFont="1" applyAlignment="1"/>
    <xf numFmtId="0" fontId="41" fillId="0" borderId="3" xfId="0" applyFont="1" applyBorder="1" applyAlignment="1">
      <alignment horizontal="center"/>
    </xf>
    <xf numFmtId="0" fontId="36" fillId="0" borderId="0" xfId="0" applyFont="1" applyAlignment="1">
      <alignment horizontal="right"/>
    </xf>
    <xf numFmtId="0" fontId="36" fillId="0" borderId="11" xfId="0" applyFont="1" applyBorder="1" applyAlignment="1"/>
    <xf numFmtId="0" fontId="36" fillId="0" borderId="11" xfId="0" applyFont="1" applyBorder="1" applyAlignment="1">
      <alignment horizontal="right"/>
    </xf>
    <xf numFmtId="11" fontId="36" fillId="0" borderId="0" xfId="0" applyNumberFormat="1" applyFont="1" applyAlignment="1">
      <alignment horizontal="right"/>
    </xf>
    <xf numFmtId="0" fontId="36" fillId="21" borderId="11" xfId="0" applyFont="1" applyFill="1" applyBorder="1" applyAlignment="1">
      <alignment horizontal="right"/>
    </xf>
    <xf numFmtId="11" fontId="36" fillId="0" borderId="11" xfId="0" applyNumberFormat="1" applyFont="1" applyBorder="1" applyAlignment="1">
      <alignment horizontal="right"/>
    </xf>
    <xf numFmtId="0" fontId="4" fillId="6" borderId="1" xfId="0" applyFont="1" applyFill="1" applyBorder="1" applyAlignment="1"/>
    <xf numFmtId="0" fontId="31" fillId="23" borderId="4" xfId="0" applyFont="1" applyFill="1" applyBorder="1" applyAlignment="1">
      <alignment vertical="top"/>
    </xf>
    <xf numFmtId="0" fontId="22" fillId="6" borderId="1" xfId="0" applyFont="1" applyFill="1" applyBorder="1" applyAlignment="1"/>
    <xf numFmtId="9" fontId="2" fillId="0" borderId="1" xfId="0" applyNumberFormat="1" applyFont="1" applyBorder="1"/>
    <xf numFmtId="0" fontId="22" fillId="6" borderId="13" xfId="0" applyFont="1" applyFill="1" applyBorder="1" applyAlignment="1"/>
    <xf numFmtId="0" fontId="4" fillId="14" borderId="13" xfId="0" applyFont="1" applyFill="1" applyBorder="1" applyAlignment="1"/>
    <xf numFmtId="9" fontId="1" fillId="0" borderId="1" xfId="0" applyNumberFormat="1" applyFont="1" applyBorder="1"/>
    <xf numFmtId="10" fontId="1" fillId="0" borderId="0" xfId="0" applyNumberFormat="1" applyFont="1"/>
    <xf numFmtId="0" fontId="4" fillId="6" borderId="13" xfId="0" applyFont="1" applyFill="1" applyBorder="1" applyAlignment="1"/>
    <xf numFmtId="165" fontId="22" fillId="0" borderId="14" xfId="0" applyNumberFormat="1" applyFont="1" applyBorder="1" applyAlignment="1"/>
    <xf numFmtId="4" fontId="22" fillId="0" borderId="14" xfId="0" applyNumberFormat="1" applyFont="1" applyBorder="1" applyAlignment="1"/>
    <xf numFmtId="0" fontId="4" fillId="6" borderId="13" xfId="0" applyFont="1" applyFill="1" applyBorder="1" applyAlignment="1"/>
    <xf numFmtId="10" fontId="22" fillId="0" borderId="4" xfId="0" applyNumberFormat="1" applyFont="1" applyBorder="1" applyAlignment="1"/>
    <xf numFmtId="0" fontId="22" fillId="6" borderId="4" xfId="0" applyFont="1" applyFill="1" applyBorder="1" applyAlignment="1"/>
    <xf numFmtId="3" fontId="22" fillId="6" borderId="14" xfId="0" applyNumberFormat="1" applyFont="1" applyFill="1" applyBorder="1" applyAlignment="1"/>
    <xf numFmtId="167" fontId="4" fillId="0" borderId="14" xfId="0" applyNumberFormat="1" applyFont="1" applyBorder="1" applyAlignment="1"/>
    <xf numFmtId="0" fontId="4" fillId="0" borderId="13" xfId="0" applyFont="1" applyBorder="1" applyAlignment="1"/>
    <xf numFmtId="0" fontId="29" fillId="3" borderId="1" xfId="0" applyFont="1" applyFill="1" applyBorder="1" applyAlignment="1"/>
    <xf numFmtId="0" fontId="42" fillId="3" borderId="4" xfId="0" applyFont="1" applyFill="1" applyBorder="1" applyAlignment="1"/>
    <xf numFmtId="0" fontId="42" fillId="3" borderId="1" xfId="0" applyFont="1" applyFill="1" applyBorder="1" applyAlignment="1"/>
    <xf numFmtId="0" fontId="29" fillId="0" borderId="13" xfId="0" applyFont="1" applyBorder="1" applyAlignment="1">
      <alignment horizontal="left"/>
    </xf>
    <xf numFmtId="0" fontId="29" fillId="0" borderId="14" xfId="0" applyFont="1" applyBorder="1" applyAlignment="1"/>
    <xf numFmtId="0" fontId="29" fillId="0" borderId="14" xfId="0" applyFont="1" applyBorder="1" applyAlignment="1">
      <alignment horizontal="center"/>
    </xf>
    <xf numFmtId="0" fontId="29" fillId="0" borderId="14" xfId="0" applyFont="1" applyBorder="1" applyAlignment="1">
      <alignment horizontal="right"/>
    </xf>
    <xf numFmtId="0" fontId="29" fillId="0" borderId="13" xfId="0" applyFont="1" applyBorder="1" applyAlignment="1"/>
    <xf numFmtId="0" fontId="2" fillId="11" borderId="0" xfId="0" applyFont="1" applyFill="1"/>
    <xf numFmtId="0" fontId="10" fillId="24" borderId="1" xfId="0" applyFont="1" applyFill="1" applyBorder="1"/>
    <xf numFmtId="0" fontId="43" fillId="3" borderId="0" xfId="0" applyFont="1" applyFill="1" applyAlignment="1"/>
    <xf numFmtId="165" fontId="7" fillId="0" borderId="1" xfId="0" applyNumberFormat="1" applyFont="1" applyBorder="1" applyAlignment="1"/>
    <xf numFmtId="0" fontId="7" fillId="0" borderId="4" xfId="0" applyFont="1" applyBorder="1" applyAlignment="1"/>
    <xf numFmtId="10" fontId="7" fillId="0" borderId="4" xfId="0" applyNumberFormat="1" applyFont="1" applyBorder="1" applyAlignment="1"/>
    <xf numFmtId="0" fontId="7" fillId="0" borderId="14" xfId="0" applyFont="1" applyBorder="1" applyAlignment="1"/>
    <xf numFmtId="168" fontId="7" fillId="0" borderId="13" xfId="0" applyNumberFormat="1" applyFont="1" applyBorder="1" applyAlignment="1"/>
    <xf numFmtId="0" fontId="37" fillId="0" borderId="13" xfId="0" applyFont="1" applyBorder="1" applyAlignment="1"/>
    <xf numFmtId="165" fontId="7" fillId="0" borderId="14" xfId="0" applyNumberFormat="1" applyFont="1" applyBorder="1" applyAlignment="1"/>
    <xf numFmtId="168" fontId="7" fillId="0" borderId="14" xfId="0" applyNumberFormat="1" applyFont="1" applyBorder="1" applyAlignment="1"/>
    <xf numFmtId="10" fontId="7" fillId="0" borderId="14" xfId="0" applyNumberFormat="1" applyFont="1" applyBorder="1" applyAlignment="1"/>
    <xf numFmtId="0" fontId="37" fillId="0" borderId="0" xfId="0" applyFont="1" applyAlignment="1"/>
    <xf numFmtId="0" fontId="35" fillId="5" borderId="0" xfId="0" applyFont="1" applyFill="1" applyAlignment="1"/>
    <xf numFmtId="0" fontId="36" fillId="0" borderId="0" xfId="0" applyFont="1" applyAlignment="1">
      <alignment horizontal="center"/>
    </xf>
    <xf numFmtId="0" fontId="43" fillId="3" borderId="1" xfId="0" applyFont="1" applyFill="1" applyBorder="1" applyAlignment="1"/>
    <xf numFmtId="14" fontId="7" fillId="0" borderId="1" xfId="0" applyNumberFormat="1" applyFont="1" applyBorder="1" applyAlignment="1"/>
    <xf numFmtId="0" fontId="7" fillId="0" borderId="1" xfId="0" applyFont="1" applyBorder="1" applyAlignment="1"/>
    <xf numFmtId="0" fontId="1" fillId="0" borderId="2" xfId="0" applyFont="1" applyBorder="1" applyAlignment="1">
      <alignment horizontal="center"/>
    </xf>
    <xf numFmtId="0" fontId="11" fillId="0" borderId="3" xfId="0" applyFont="1" applyBorder="1"/>
    <xf numFmtId="0" fontId="11" fillId="0" borderId="4" xfId="0" applyFont="1" applyBorder="1"/>
    <xf numFmtId="165" fontId="2" fillId="0" borderId="2" xfId="0" applyNumberFormat="1" applyFont="1" applyBorder="1" applyAlignment="1">
      <alignment horizontal="center"/>
    </xf>
    <xf numFmtId="9" fontId="2" fillId="0" borderId="2" xfId="0" applyNumberFormat="1" applyFont="1" applyBorder="1" applyAlignment="1">
      <alignment horizontal="center"/>
    </xf>
    <xf numFmtId="0" fontId="15" fillId="0" borderId="5" xfId="0" applyFont="1" applyBorder="1" applyAlignment="1"/>
    <xf numFmtId="0" fontId="11" fillId="0" borderId="5" xfId="0" applyFont="1" applyBorder="1"/>
    <xf numFmtId="0" fontId="16" fillId="8" borderId="6" xfId="0" applyFont="1" applyFill="1" applyBorder="1" applyAlignment="1">
      <alignment horizontal="center"/>
    </xf>
    <xf numFmtId="0" fontId="11" fillId="0" borderId="6" xfId="0" applyFont="1" applyBorder="1"/>
    <xf numFmtId="0" fontId="14" fillId="6" borderId="17" xfId="0" applyFont="1" applyFill="1" applyBorder="1" applyAlignment="1"/>
    <xf numFmtId="0" fontId="0" fillId="0" borderId="0" xfId="0" applyFont="1" applyAlignment="1"/>
    <xf numFmtId="0" fontId="14" fillId="6" borderId="18" xfId="0" applyFont="1" applyFill="1" applyBorder="1" applyAlignment="1"/>
    <xf numFmtId="0" fontId="11" fillId="0" borderId="11" xfId="0" applyFont="1" applyBorder="1"/>
    <xf numFmtId="0" fontId="14" fillId="6" borderId="15" xfId="0" applyFont="1" applyFill="1" applyBorder="1" applyAlignment="1"/>
    <xf numFmtId="0" fontId="11" fillId="0" borderId="16" xfId="0" applyFont="1" applyBorder="1"/>
    <xf numFmtId="0" fontId="14" fillId="6" borderId="2" xfId="0" applyFont="1" applyFill="1" applyBorder="1" applyAlignment="1"/>
    <xf numFmtId="0" fontId="20" fillId="6" borderId="2" xfId="0" applyFont="1" applyFill="1" applyBorder="1" applyAlignment="1"/>
    <xf numFmtId="0" fontId="26" fillId="19" borderId="0" xfId="0" applyFont="1" applyFill="1" applyAlignment="1">
      <alignment horizontal="center"/>
    </xf>
    <xf numFmtId="0" fontId="26" fillId="4" borderId="0" xfId="0" applyFont="1" applyFill="1" applyAlignment="1">
      <alignment horizontal="center"/>
    </xf>
    <xf numFmtId="0" fontId="24" fillId="0" borderId="2" xfId="0" applyFont="1" applyBorder="1" applyAlignment="1">
      <alignment horizontal="center"/>
    </xf>
    <xf numFmtId="0" fontId="4" fillId="17" borderId="2" xfId="0" applyFont="1" applyFill="1" applyBorder="1" applyAlignment="1">
      <alignment horizontal="center" vertical="top"/>
    </xf>
    <xf numFmtId="0" fontId="4" fillId="4" borderId="2" xfId="0" applyFont="1" applyFill="1" applyBorder="1" applyAlignment="1">
      <alignment horizontal="center" vertical="top"/>
    </xf>
    <xf numFmtId="0" fontId="33" fillId="0" borderId="0" xfId="0" applyFont="1" applyAlignment="1"/>
    <xf numFmtId="0" fontId="34" fillId="0" borderId="0" xfId="0" applyFont="1" applyAlignment="1"/>
    <xf numFmtId="0" fontId="40" fillId="22" borderId="0" xfId="0" applyFont="1" applyFill="1"/>
    <xf numFmtId="0" fontId="36" fillId="0" borderId="0" xfId="0" applyFont="1" applyAlignment="1"/>
    <xf numFmtId="0" fontId="41" fillId="0" borderId="3" xfId="0" applyFont="1" applyBorder="1" applyAlignment="1">
      <alignment horizontal="center"/>
    </xf>
    <xf numFmtId="0" fontId="35" fillId="7" borderId="0" xfId="0" applyFont="1" applyFill="1" applyAlignment="1">
      <alignment horizontal="center"/>
    </xf>
    <xf numFmtId="0" fontId="35" fillId="0" borderId="2" xfId="0" applyFont="1" applyBorder="1" applyAlignment="1"/>
    <xf numFmtId="0" fontId="37" fillId="0" borderId="18" xfId="0" applyFont="1" applyBorder="1" applyAlignment="1"/>
    <xf numFmtId="0" fontId="11" fillId="0" borderId="14" xfId="0" applyFont="1" applyBorder="1"/>
    <xf numFmtId="0" fontId="35" fillId="0" borderId="2" xfId="0" applyFont="1" applyBorder="1" applyAlignment="1">
      <alignment horizontal="center"/>
    </xf>
    <xf numFmtId="0" fontId="7" fillId="0" borderId="0" xfId="0" applyFont="1" applyAlignment="1"/>
    <xf numFmtId="9" fontId="0" fillId="0" borderId="0" xfId="0" applyNumberFormat="1" applyFont="1" applyAlignment="1"/>
    <xf numFmtId="10" fontId="0" fillId="0" borderId="0" xfId="0" applyNumberFormat="1" applyFont="1" applyAlignment="1"/>
    <xf numFmtId="9" fontId="44" fillId="0" borderId="21" xfId="0" applyNumberFormat="1" applyFont="1" applyBorder="1" applyAlignment="1"/>
    <xf numFmtId="10" fontId="44" fillId="0" borderId="21" xfId="0" applyNumberFormat="1" applyFont="1" applyBorder="1" applyAlignment="1"/>
    <xf numFmtId="9" fontId="44" fillId="0" borderId="22" xfId="0" applyNumberFormat="1" applyFont="1" applyBorder="1" applyAlignment="1"/>
    <xf numFmtId="10" fontId="44" fillId="0" borderId="22" xfId="0" applyNumberFormat="1" applyFont="1" applyBorder="1" applyAlignment="1"/>
    <xf numFmtId="0" fontId="44" fillId="0" borderId="0" xfId="0" applyFont="1" applyAlignment="1"/>
    <xf numFmtId="0" fontId="44" fillId="0" borderId="0" xfId="0" applyFont="1" applyAlignment="1">
      <alignment horizontal="center"/>
    </xf>
    <xf numFmtId="0" fontId="44" fillId="0" borderId="0" xfId="0" applyFont="1" applyAlignment="1">
      <alignment horizontal="right"/>
    </xf>
    <xf numFmtId="0" fontId="44" fillId="25" borderId="0" xfId="0" applyFont="1" applyFill="1" applyAlignment="1">
      <alignment horizontal="center"/>
    </xf>
    <xf numFmtId="0" fontId="44" fillId="0" borderId="22" xfId="0" applyFont="1" applyBorder="1" applyAlignment="1"/>
    <xf numFmtId="0" fontId="44" fillId="0"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b="1">
                <a:solidFill>
                  <a:srgbClr val="757575"/>
                </a:solidFill>
                <a:latin typeface="+mn-lt"/>
              </a:defRPr>
            </a:pPr>
            <a:r>
              <a:rPr lang="en-US" b="1">
                <a:solidFill>
                  <a:srgbClr val="757575"/>
                </a:solidFill>
                <a:latin typeface="+mn-lt"/>
              </a:rPr>
              <a:t>Valuation football field</a:t>
            </a:r>
          </a:p>
        </c:rich>
      </c:tx>
      <c:layout/>
      <c:overlay val="0"/>
    </c:title>
    <c:autoTitleDeleted val="0"/>
    <c:plotArea>
      <c:layout/>
      <c:barChart>
        <c:barDir val="bar"/>
        <c:grouping val="clustered"/>
        <c:varyColors val="1"/>
        <c:ser>
          <c:idx val="0"/>
          <c:order val="0"/>
          <c:spPr>
            <a:solidFill>
              <a:srgbClr val="4285F4"/>
            </a:solidFill>
            <a:ln cmpd="sng">
              <a:solidFill>
                <a:srgbClr val="000000"/>
              </a:solidFill>
            </a:ln>
          </c:spPr>
          <c:invertIfNegative val="1"/>
          <c:cat>
            <c:strRef>
              <c:f>'VALUATION football field'!$B$5:$B$13</c:f>
              <c:strCache>
                <c:ptCount val="9"/>
                <c:pt idx="0">
                  <c:v>DCF Value</c:v>
                </c:pt>
                <c:pt idx="1">
                  <c:v>Exit multiple EV/EBITDA</c:v>
                </c:pt>
                <c:pt idx="2">
                  <c:v>EXIT multiple P/E</c:v>
                </c:pt>
                <c:pt idx="3">
                  <c:v>Relative EV/Revenue</c:v>
                </c:pt>
                <c:pt idx="4">
                  <c:v>Relative EV/EBITDA</c:v>
                </c:pt>
                <c:pt idx="5">
                  <c:v>Relative P/E</c:v>
                </c:pt>
                <c:pt idx="6">
                  <c:v>52 weeks high</c:v>
                </c:pt>
                <c:pt idx="7">
                  <c:v>52 weeks low</c:v>
                </c:pt>
                <c:pt idx="8">
                  <c:v>Median</c:v>
                </c:pt>
              </c:strCache>
            </c:strRef>
          </c:cat>
          <c:val>
            <c:numRef>
              <c:f>'VALUATION football field'!$C$5:$C$13</c:f>
              <c:numCache>
                <c:formatCode>General</c:formatCode>
                <c:ptCount val="9"/>
                <c:pt idx="0">
                  <c:v>20066.944888019683</c:v>
                </c:pt>
                <c:pt idx="1">
                  <c:v>34992.1664429784</c:v>
                </c:pt>
                <c:pt idx="2">
                  <c:v>32910.890436126399</c:v>
                </c:pt>
                <c:pt idx="3">
                  <c:v>27645.049759357153</c:v>
                </c:pt>
                <c:pt idx="4">
                  <c:v>105518.76491800458</c:v>
                </c:pt>
                <c:pt idx="5">
                  <c:v>112673.75762987178</c:v>
                </c:pt>
                <c:pt idx="6">
                  <c:v>39500</c:v>
                </c:pt>
                <c:pt idx="7">
                  <c:v>17400</c:v>
                </c:pt>
                <c:pt idx="8">
                  <c:v>33951.5284395524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dLbls>
          <c:showLegendKey val="0"/>
          <c:showVal val="0"/>
          <c:showCatName val="0"/>
          <c:showSerName val="0"/>
          <c:showPercent val="0"/>
          <c:showBubbleSize val="0"/>
        </c:dLbls>
        <c:gapWidth val="150"/>
        <c:axId val="-1362992816"/>
        <c:axId val="-1362990096"/>
      </c:barChart>
      <c:catAx>
        <c:axId val="-1362992816"/>
        <c:scaling>
          <c:orientation val="maxMin"/>
        </c:scaling>
        <c:delete val="0"/>
        <c:axPos val="l"/>
        <c:title>
          <c:tx>
            <c:rich>
              <a:bodyPr/>
              <a:lstStyle/>
              <a:p>
                <a:pPr lvl="0">
                  <a:defRPr b="0">
                    <a:solidFill>
                      <a:srgbClr val="000000"/>
                    </a:solidFill>
                    <a:latin typeface="+mn-lt"/>
                  </a:defRPr>
                </a:pPr>
                <a:r>
                  <a:rPr lang="en-US" b="0">
                    <a:solidFill>
                      <a:srgbClr val="000000"/>
                    </a:solidFill>
                    <a:latin typeface="+mn-lt"/>
                  </a:rPr>
                  <a:t>Particulars</a:t>
                </a:r>
              </a:p>
            </c:rich>
          </c:tx>
          <c:layout/>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362990096"/>
        <c:crosses val="autoZero"/>
        <c:auto val="1"/>
        <c:lblAlgn val="ctr"/>
        <c:lblOffset val="100"/>
        <c:noMultiLvlLbl val="1"/>
      </c:catAx>
      <c:valAx>
        <c:axId val="-136299009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Amount</a:t>
                </a:r>
              </a:p>
            </c:rich>
          </c:tx>
          <c:layout/>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62992816"/>
        <c:crosses val="max"/>
        <c:crossBetween val="between"/>
      </c:valAx>
    </c:plotArea>
    <c:legend>
      <c:legendPos val="r"/>
      <c:layout/>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1</xdr:col>
      <xdr:colOff>152400</xdr:colOff>
      <xdr:row>2</xdr:row>
      <xdr:rowOff>152400</xdr:rowOff>
    </xdr:from>
    <xdr:ext cx="11410950" cy="3069271"/>
    <xdr:sp macro="" textlink="">
      <xdr:nvSpPr>
        <xdr:cNvPr id="3" name="Shape 3"/>
        <xdr:cNvSpPr txBox="1"/>
      </xdr:nvSpPr>
      <xdr:spPr>
        <a:xfrm>
          <a:off x="1021080" y="533400"/>
          <a:ext cx="11410950" cy="3069271"/>
        </a:xfrm>
        <a:prstGeom prst="rect">
          <a:avLst/>
        </a:prstGeom>
        <a:noFill/>
        <a:ln>
          <a:noFill/>
        </a:ln>
      </xdr:spPr>
      <xdr:txBody>
        <a:bodyPr spcFirstLastPara="1" wrap="square" lIns="91425" tIns="91425" rIns="91425" bIns="91425" anchor="t" anchorCtr="0">
          <a:spAutoFit/>
        </a:bodyPr>
        <a:lstStyle/>
        <a:p>
          <a:pPr marL="0" lvl="0" indent="0" algn="ctr" rtl="0">
            <a:lnSpc>
              <a:spcPct val="150000"/>
            </a:lnSpc>
            <a:spcBef>
              <a:spcPts val="0"/>
            </a:spcBef>
            <a:spcAft>
              <a:spcPts val="0"/>
            </a:spcAft>
            <a:buNone/>
          </a:pPr>
          <a:r>
            <a:rPr lang="en-US" sz="2000" b="1"/>
            <a:t>Economy</a:t>
          </a:r>
          <a:endParaRPr sz="2000" b="1"/>
        </a:p>
        <a:p>
          <a:pPr marL="12700" lvl="0" indent="0" algn="l" rtl="0">
            <a:lnSpc>
              <a:spcPct val="115000"/>
            </a:lnSpc>
            <a:spcBef>
              <a:spcPts val="0"/>
            </a:spcBef>
            <a:spcAft>
              <a:spcPts val="0"/>
            </a:spcAft>
            <a:buNone/>
          </a:pPr>
          <a:r>
            <a:rPr lang="en-US" sz="1800"/>
            <a:t>-The y-o-y consumer price inflation stood at </a:t>
          </a:r>
          <a:r>
            <a:rPr lang="en-US" sz="1800" b="1"/>
            <a:t>8.26</a:t>
          </a:r>
          <a:r>
            <a:rPr lang="en-US" sz="1800"/>
            <a:t> percent in the first month of FY 2022/23 compared to 4.35 percent a year ago</a:t>
          </a:r>
          <a:endParaRPr sz="1800"/>
        </a:p>
        <a:p>
          <a:pPr marL="12700" lvl="0" indent="0" algn="l" rtl="0">
            <a:lnSpc>
              <a:spcPct val="115000"/>
            </a:lnSpc>
            <a:spcBef>
              <a:spcPts val="0"/>
            </a:spcBef>
            <a:spcAft>
              <a:spcPts val="0"/>
            </a:spcAft>
            <a:buNone/>
          </a:pPr>
          <a:r>
            <a:rPr lang="en-US" sz="1800"/>
            <a:t>- The manufacturing sector growth rate is negative for FY 2079/80. I.e  -2.04 percent. It has become negative for the first time since 2076/77.</a:t>
          </a:r>
          <a:endParaRPr sz="1800"/>
        </a:p>
        <a:p>
          <a:pPr marL="12700" lvl="0" indent="0" algn="l" rtl="0">
            <a:lnSpc>
              <a:spcPct val="115000"/>
            </a:lnSpc>
            <a:spcBef>
              <a:spcPts val="0"/>
            </a:spcBef>
            <a:spcAft>
              <a:spcPts val="0"/>
            </a:spcAft>
            <a:buNone/>
          </a:pPr>
          <a:r>
            <a:rPr lang="en-US" sz="1800"/>
            <a:t>-Seasonally adjusted GDP growth rate was negative for three consecutive quarters. However, in absolute terms the GDP growth rate went negative only in Q2 of FY 22/23.</a:t>
          </a:r>
          <a:endParaRPr sz="1800"/>
        </a:p>
        <a:p>
          <a:pPr marL="12700" lvl="0" indent="0" algn="l" rtl="0">
            <a:lnSpc>
              <a:spcPct val="115000"/>
            </a:lnSpc>
            <a:spcBef>
              <a:spcPts val="0"/>
            </a:spcBef>
            <a:spcAft>
              <a:spcPts val="0"/>
            </a:spcAft>
            <a:buNone/>
          </a:pPr>
          <a:r>
            <a:rPr lang="en-US" sz="1800"/>
            <a:t>- The latest monetary policy has decreased the policy rate by 50 basis points which is expected to increase the liquidity and purchasing power of the customers. </a:t>
          </a:r>
          <a:endParaRPr sz="18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66675</xdr:colOff>
      <xdr:row>0</xdr:row>
      <xdr:rowOff>47625</xdr:rowOff>
    </xdr:from>
    <xdr:ext cx="7581900" cy="5438775"/>
    <xdr:sp macro="" textlink="">
      <xdr:nvSpPr>
        <xdr:cNvPr id="4" name="Shape 4"/>
        <xdr:cNvSpPr txBox="1"/>
      </xdr:nvSpPr>
      <xdr:spPr>
        <a:xfrm>
          <a:off x="-48725" y="103550"/>
          <a:ext cx="7620000" cy="5418000"/>
        </a:xfrm>
        <a:prstGeom prst="rect">
          <a:avLst/>
        </a:prstGeom>
        <a:noFill/>
        <a:ln>
          <a:noFill/>
        </a:ln>
      </xdr:spPr>
      <xdr:txBody>
        <a:bodyPr spcFirstLastPara="1" wrap="square" lIns="91425" tIns="91425" rIns="91425" bIns="91425" anchor="t" anchorCtr="0">
          <a:spAutoFit/>
        </a:bodyPr>
        <a:lstStyle/>
        <a:p>
          <a:pPr marL="0" lvl="0" indent="0" algn="ctr" rtl="0">
            <a:spcBef>
              <a:spcPts val="0"/>
            </a:spcBef>
            <a:spcAft>
              <a:spcPts val="0"/>
            </a:spcAft>
            <a:buNone/>
          </a:pPr>
          <a:r>
            <a:rPr lang="en-US" sz="1400" b="1"/>
            <a:t>Industry</a:t>
          </a:r>
          <a:endParaRPr sz="1400" b="1"/>
        </a:p>
        <a:p>
          <a:pPr marL="0" lvl="0" indent="0" algn="l" rtl="0">
            <a:spcBef>
              <a:spcPts val="0"/>
            </a:spcBef>
            <a:spcAft>
              <a:spcPts val="0"/>
            </a:spcAft>
            <a:buNone/>
          </a:pPr>
          <a:endParaRPr sz="1200"/>
        </a:p>
        <a:p>
          <a:pPr marL="0" lvl="0" indent="0" algn="l" rtl="0">
            <a:spcBef>
              <a:spcPts val="0"/>
            </a:spcBef>
            <a:spcAft>
              <a:spcPts val="0"/>
            </a:spcAft>
            <a:buNone/>
          </a:pPr>
          <a:r>
            <a:rPr lang="en-US" sz="1200"/>
            <a:t>The FMCG industry in Nepal grows remarkably at 20% annually, while Nepal’s economic market gradually increases from 3% to 4%(Century foods).</a:t>
          </a:r>
          <a:endParaRPr sz="1200"/>
        </a:p>
        <a:p>
          <a:pPr marL="0" lvl="0" indent="0" algn="l" rtl="0">
            <a:spcBef>
              <a:spcPts val="0"/>
            </a:spcBef>
            <a:spcAft>
              <a:spcPts val="0"/>
            </a:spcAft>
            <a:buNone/>
          </a:pPr>
          <a:endParaRPr sz="1200"/>
        </a:p>
        <a:p>
          <a:pPr marL="0" lvl="0" indent="0" algn="l" rtl="0">
            <a:spcBef>
              <a:spcPts val="0"/>
            </a:spcBef>
            <a:spcAft>
              <a:spcPts val="0"/>
            </a:spcAft>
            <a:buNone/>
          </a:pPr>
          <a:r>
            <a:rPr lang="en-US" sz="1200"/>
            <a:t>Major players/ Competitors:</a:t>
          </a:r>
          <a:endParaRPr sz="1200"/>
        </a:p>
        <a:p>
          <a:pPr marL="0" lvl="0" indent="0" algn="l" rtl="0">
            <a:spcBef>
              <a:spcPts val="0"/>
            </a:spcBef>
            <a:spcAft>
              <a:spcPts val="0"/>
            </a:spcAft>
            <a:buNone/>
          </a:pPr>
          <a:endParaRPr sz="1200"/>
        </a:p>
        <a:p>
          <a:pPr marL="457200" lvl="0" indent="-304800" algn="l" rtl="0">
            <a:spcBef>
              <a:spcPts val="0"/>
            </a:spcBef>
            <a:spcAft>
              <a:spcPts val="0"/>
            </a:spcAft>
            <a:buSzPts val="1200"/>
            <a:buChar char="-"/>
          </a:pPr>
          <a:r>
            <a:rPr lang="en-US" sz="1200"/>
            <a:t>Chaudhary Group (CG): Known chiefly for its core FMCG segment of noodles, Chaudary Group initially started as a textile business in 1933. Today, it is the largest business conglomerate in Nepal, with over 45 companies and an investment outlay totaling USD 1 billion. Its other focus sections fall under CG Foods, CG Beverage, CG Brewery, and CG Packaging.</a:t>
          </a:r>
          <a:endParaRPr sz="1200"/>
        </a:p>
        <a:p>
          <a:pPr marL="457200" lvl="0" indent="0" algn="l" rtl="0">
            <a:spcBef>
              <a:spcPts val="0"/>
            </a:spcBef>
            <a:spcAft>
              <a:spcPts val="0"/>
            </a:spcAft>
            <a:buNone/>
          </a:pPr>
          <a:endParaRPr sz="1200"/>
        </a:p>
        <a:p>
          <a:pPr marL="457200" lvl="0" indent="-304800" algn="l" rtl="0">
            <a:spcBef>
              <a:spcPts val="0"/>
            </a:spcBef>
            <a:spcAft>
              <a:spcPts val="0"/>
            </a:spcAft>
            <a:buSzPts val="1200"/>
            <a:buChar char="-"/>
          </a:pPr>
          <a:r>
            <a:rPr lang="en-US" sz="1200"/>
            <a:t>Vishal Group: Vishal Group is a tremendous force in welcoming some of the world’s leading and favorite FMCG brands to Nepal. Well, their sector focuses on personal care, health food drinks, confectionery, female hygiene, and household, to name a few.</a:t>
          </a:r>
          <a:endParaRPr sz="1200"/>
        </a:p>
        <a:p>
          <a:pPr marL="914400" lvl="0" indent="0" algn="l" rtl="0">
            <a:spcBef>
              <a:spcPts val="0"/>
            </a:spcBef>
            <a:spcAft>
              <a:spcPts val="0"/>
            </a:spcAft>
            <a:buNone/>
          </a:pPr>
          <a:endParaRPr sz="1200"/>
        </a:p>
        <a:p>
          <a:pPr marL="457200" lvl="0" indent="-304800" algn="l" rtl="0">
            <a:spcBef>
              <a:spcPts val="0"/>
            </a:spcBef>
            <a:spcAft>
              <a:spcPts val="0"/>
            </a:spcAft>
            <a:buSzPts val="1200"/>
            <a:buChar char="-"/>
          </a:pPr>
          <a:r>
            <a:rPr lang="en-US" sz="1200"/>
            <a:t>Dabur Nepal: Initially originated from India, Dabur Nepal is the branch of the Dabur that originated from there. Established in 1989, it is also one of the leading companies in the FMCG market. Not to mention, they are known as the largest producer of ayurvedic and natural health products.</a:t>
          </a:r>
          <a:endParaRPr sz="1200"/>
        </a:p>
        <a:p>
          <a:pPr marL="0" lvl="0" indent="0" algn="l" rtl="0">
            <a:spcBef>
              <a:spcPts val="0"/>
            </a:spcBef>
            <a:spcAft>
              <a:spcPts val="0"/>
            </a:spcAft>
            <a:buNone/>
          </a:pPr>
          <a:endParaRPr sz="1200"/>
        </a:p>
        <a:p>
          <a:pPr marL="457200" lvl="0" indent="-304800" algn="l" rtl="0">
            <a:spcBef>
              <a:spcPts val="0"/>
            </a:spcBef>
            <a:spcAft>
              <a:spcPts val="0"/>
            </a:spcAft>
            <a:buSzPts val="1200"/>
            <a:buChar char="-"/>
          </a:pPr>
          <a:r>
            <a:rPr lang="en-US" sz="1200"/>
            <a:t>Sharda Group: Like several other companies, Sharda Group has also laid out wings in numerous segments, such as noodles, snacks, biscuits, confectionaries, rice, flour, liquors, homecare items, and soaps. Having been on the business line since 1970, Sharda Group is one of the largest Nepali business houses in the manufacturing and trading of FMCGs.</a:t>
          </a:r>
          <a:endParaRPr sz="1200"/>
        </a:p>
        <a:p>
          <a:pPr marL="0" lvl="0" indent="0" algn="l" rtl="0">
            <a:spcBef>
              <a:spcPts val="0"/>
            </a:spcBef>
            <a:spcAft>
              <a:spcPts val="0"/>
            </a:spcAft>
            <a:buNone/>
          </a:pPr>
          <a:endParaRPr sz="1200"/>
        </a:p>
        <a:p>
          <a:pPr marL="457200" lvl="0" indent="-304800" algn="l" rtl="0">
            <a:spcBef>
              <a:spcPts val="0"/>
            </a:spcBef>
            <a:spcAft>
              <a:spcPts val="0"/>
            </a:spcAft>
            <a:buSzPts val="1200"/>
            <a:buChar char="-"/>
          </a:pPr>
          <a:r>
            <a:rPr lang="en-US" sz="1200"/>
            <a:t>Patanjali Ayurved Nepal</a:t>
          </a:r>
          <a:endParaRPr sz="1200"/>
        </a:p>
        <a:p>
          <a:pPr marL="0" lvl="0" indent="0" algn="l" rtl="0">
            <a:spcBef>
              <a:spcPts val="0"/>
            </a:spcBef>
            <a:spcAft>
              <a:spcPts val="0"/>
            </a:spcAft>
            <a:buNone/>
          </a:pPr>
          <a:endParaRPr sz="1200"/>
        </a:p>
        <a:p>
          <a:pPr marL="0" lvl="0" indent="0" algn="l" rtl="0">
            <a:spcBef>
              <a:spcPts val="0"/>
            </a:spcBef>
            <a:spcAft>
              <a:spcPts val="0"/>
            </a:spcAft>
            <a:buNone/>
          </a:pPr>
          <a:endParaRPr sz="1400" b="1"/>
        </a:p>
      </xdr:txBody>
    </xdr:sp>
    <xdr:clientData fLocksWithSheet="0"/>
  </xdr:oneCellAnchor>
  <xdr:oneCellAnchor>
    <xdr:from>
      <xdr:col>8</xdr:col>
      <xdr:colOff>681990</xdr:colOff>
      <xdr:row>0</xdr:row>
      <xdr:rowOff>0</xdr:rowOff>
    </xdr:from>
    <xdr:ext cx="7620000" cy="5572125"/>
    <xdr:sp macro="" textlink="">
      <xdr:nvSpPr>
        <xdr:cNvPr id="5" name="Shape 5"/>
        <xdr:cNvSpPr txBox="1"/>
      </xdr:nvSpPr>
      <xdr:spPr>
        <a:xfrm>
          <a:off x="7631430" y="0"/>
          <a:ext cx="7620000" cy="5572125"/>
        </a:xfrm>
        <a:prstGeom prst="rect">
          <a:avLst/>
        </a:prstGeom>
        <a:noFill/>
        <a:ln>
          <a:noFill/>
        </a:ln>
      </xdr:spPr>
      <xdr:txBody>
        <a:bodyPr spcFirstLastPara="1" wrap="square" lIns="91425" tIns="91425" rIns="91425" bIns="91425" anchor="t" anchorCtr="0">
          <a:spAutoFit/>
        </a:bodyPr>
        <a:lstStyle/>
        <a:p>
          <a:pPr marL="0" lvl="0" indent="0" algn="ctr" rtl="0">
            <a:spcBef>
              <a:spcPts val="0"/>
            </a:spcBef>
            <a:spcAft>
              <a:spcPts val="0"/>
            </a:spcAft>
            <a:buNone/>
          </a:pPr>
          <a:r>
            <a:rPr lang="en-US" sz="1200" b="1"/>
            <a:t>Porter’s 5 forces</a:t>
          </a:r>
          <a:endParaRPr sz="1200" b="1"/>
        </a:p>
        <a:p>
          <a:pPr marL="0" lvl="0" indent="0" algn="l" rtl="0">
            <a:spcBef>
              <a:spcPts val="0"/>
            </a:spcBef>
            <a:spcAft>
              <a:spcPts val="0"/>
            </a:spcAft>
            <a:buNone/>
          </a:pPr>
          <a:endParaRPr sz="1200"/>
        </a:p>
        <a:p>
          <a:pPr marL="0" lvl="0" indent="0" algn="l" rtl="0">
            <a:spcBef>
              <a:spcPts val="0"/>
            </a:spcBef>
            <a:spcAft>
              <a:spcPts val="0"/>
            </a:spcAft>
            <a:buNone/>
          </a:pPr>
          <a:r>
            <a:rPr lang="en-US" sz="1200"/>
            <a:t>Supplier Power:</a:t>
          </a:r>
          <a:endParaRPr sz="1200"/>
        </a:p>
        <a:p>
          <a:pPr marL="0" lvl="0" indent="0" algn="l" rtl="0">
            <a:spcBef>
              <a:spcPts val="0"/>
            </a:spcBef>
            <a:spcAft>
              <a:spcPts val="0"/>
            </a:spcAft>
            <a:buNone/>
          </a:pPr>
          <a:r>
            <a:rPr lang="en-US" sz="1200"/>
            <a:t>Supplier power in the FMCG industry can be moderate. Unilever Nepal may have several suppliers for raw materials like palm oil, chemicals, and packaging.</a:t>
          </a:r>
          <a:endParaRPr sz="1200"/>
        </a:p>
        <a:p>
          <a:pPr marL="0" lvl="0" indent="0" algn="l" rtl="0">
            <a:spcBef>
              <a:spcPts val="0"/>
            </a:spcBef>
            <a:spcAft>
              <a:spcPts val="0"/>
            </a:spcAft>
            <a:buNone/>
          </a:pPr>
          <a:r>
            <a:rPr lang="en-US" sz="1200"/>
            <a:t>However, if Unilever Nepal relies heavily on specific suppliers, these suppliers could have more power. It's important for Unilever Nepal to maintain good relationships with its suppliers to ensure a stable supply chain.</a:t>
          </a:r>
          <a:endParaRPr sz="1200"/>
        </a:p>
        <a:p>
          <a:pPr marL="0" lvl="0" indent="0" algn="l" rtl="0">
            <a:spcBef>
              <a:spcPts val="0"/>
            </a:spcBef>
            <a:spcAft>
              <a:spcPts val="0"/>
            </a:spcAft>
            <a:buNone/>
          </a:pPr>
          <a:endParaRPr sz="1200"/>
        </a:p>
        <a:p>
          <a:pPr marL="0" lvl="0" indent="0" algn="l" rtl="0">
            <a:spcBef>
              <a:spcPts val="0"/>
            </a:spcBef>
            <a:spcAft>
              <a:spcPts val="0"/>
            </a:spcAft>
            <a:buNone/>
          </a:pPr>
          <a:r>
            <a:rPr lang="en-US" sz="1200"/>
            <a:t>Buyer Power:</a:t>
          </a:r>
          <a:endParaRPr sz="1200"/>
        </a:p>
        <a:p>
          <a:pPr marL="0" lvl="0" indent="0" algn="l" rtl="0">
            <a:spcBef>
              <a:spcPts val="0"/>
            </a:spcBef>
            <a:spcAft>
              <a:spcPts val="0"/>
            </a:spcAft>
            <a:buNone/>
          </a:pPr>
          <a:r>
            <a:rPr lang="en-US" sz="1200"/>
            <a:t>Buyer power in Nepal's FMCG sector is generally high. Consumers have numerous choices when it comes to FMCG products. Price sensitivity is significant, and consumers can easily switch brands if they find a better deal or product. Unilever Nepal must focus on product quality, branding, and marketing to maintain customer loyalty.</a:t>
          </a:r>
          <a:endParaRPr sz="1200"/>
        </a:p>
        <a:p>
          <a:pPr marL="0" lvl="0" indent="0" algn="l" rtl="0">
            <a:spcBef>
              <a:spcPts val="0"/>
            </a:spcBef>
            <a:spcAft>
              <a:spcPts val="0"/>
            </a:spcAft>
            <a:buNone/>
          </a:pPr>
          <a:endParaRPr sz="1200"/>
        </a:p>
        <a:p>
          <a:pPr marL="0" lvl="0" indent="0" algn="l" rtl="0">
            <a:spcBef>
              <a:spcPts val="0"/>
            </a:spcBef>
            <a:spcAft>
              <a:spcPts val="0"/>
            </a:spcAft>
            <a:buNone/>
          </a:pPr>
          <a:r>
            <a:rPr lang="en-US" sz="1200"/>
            <a:t>Threat of New Entrants:</a:t>
          </a:r>
          <a:endParaRPr sz="1200"/>
        </a:p>
        <a:p>
          <a:pPr marL="0" lvl="0" indent="0" algn="l" rtl="0">
            <a:spcBef>
              <a:spcPts val="0"/>
            </a:spcBef>
            <a:spcAft>
              <a:spcPts val="0"/>
            </a:spcAft>
            <a:buNone/>
          </a:pPr>
          <a:r>
            <a:rPr lang="en-US" sz="1200"/>
            <a:t>The threat of new entrants is relatively low in the FMCG sector due to the high capital requirements, brand loyalty, and distribution networks.</a:t>
          </a:r>
          <a:endParaRPr sz="1200"/>
        </a:p>
        <a:p>
          <a:pPr marL="0" lvl="0" indent="0" algn="l" rtl="0">
            <a:spcBef>
              <a:spcPts val="0"/>
            </a:spcBef>
            <a:spcAft>
              <a:spcPts val="0"/>
            </a:spcAft>
            <a:buNone/>
          </a:pPr>
          <a:r>
            <a:rPr lang="en-US" sz="1200"/>
            <a:t>Established companies like Unilever Nepal benefit from economies of scale, making it difficult for newcomers to compete on cost.</a:t>
          </a:r>
          <a:endParaRPr sz="1200"/>
        </a:p>
        <a:p>
          <a:pPr marL="0" lvl="0" indent="0" algn="l" rtl="0">
            <a:spcBef>
              <a:spcPts val="0"/>
            </a:spcBef>
            <a:spcAft>
              <a:spcPts val="0"/>
            </a:spcAft>
            <a:buNone/>
          </a:pPr>
          <a:endParaRPr sz="1200"/>
        </a:p>
        <a:p>
          <a:pPr marL="0" lvl="0" indent="0" algn="l" rtl="0">
            <a:spcBef>
              <a:spcPts val="0"/>
            </a:spcBef>
            <a:spcAft>
              <a:spcPts val="0"/>
            </a:spcAft>
            <a:buNone/>
          </a:pPr>
          <a:r>
            <a:rPr lang="en-US" sz="1200"/>
            <a:t>Threat of Substitutes:</a:t>
          </a:r>
          <a:endParaRPr sz="1200"/>
        </a:p>
        <a:p>
          <a:pPr marL="0" lvl="0" indent="0" algn="l" rtl="0">
            <a:spcBef>
              <a:spcPts val="0"/>
            </a:spcBef>
            <a:spcAft>
              <a:spcPts val="0"/>
            </a:spcAft>
            <a:buNone/>
          </a:pPr>
          <a:r>
            <a:rPr lang="en-US" sz="1200"/>
            <a:t>The FMCG industry in Nepal faces a moderate threat of substitutes.</a:t>
          </a:r>
          <a:endParaRPr sz="1200"/>
        </a:p>
        <a:p>
          <a:pPr marL="0" lvl="0" indent="0" algn="l" rtl="0">
            <a:spcBef>
              <a:spcPts val="0"/>
            </a:spcBef>
            <a:spcAft>
              <a:spcPts val="0"/>
            </a:spcAft>
            <a:buNone/>
          </a:pPr>
          <a:r>
            <a:rPr lang="en-US" sz="1200"/>
            <a:t>While there are alternatives to FMCG products, such as traditional and local products, Unilever's strong brand presence provides a competitive edge.</a:t>
          </a:r>
          <a:endParaRPr sz="1200"/>
        </a:p>
        <a:p>
          <a:pPr marL="0" lvl="0" indent="0" algn="l" rtl="0">
            <a:spcBef>
              <a:spcPts val="0"/>
            </a:spcBef>
            <a:spcAft>
              <a:spcPts val="0"/>
            </a:spcAft>
            <a:buNone/>
          </a:pPr>
          <a:r>
            <a:rPr lang="en-US" sz="1200"/>
            <a:t>Competitive Rivalry:</a:t>
          </a:r>
          <a:endParaRPr sz="1200"/>
        </a:p>
        <a:p>
          <a:pPr marL="0" lvl="0" indent="0" algn="l" rtl="0">
            <a:spcBef>
              <a:spcPts val="0"/>
            </a:spcBef>
            <a:spcAft>
              <a:spcPts val="0"/>
            </a:spcAft>
            <a:buNone/>
          </a:pPr>
          <a:endParaRPr sz="1200"/>
        </a:p>
        <a:p>
          <a:pPr marL="0" lvl="0" indent="0" algn="l" rtl="0">
            <a:spcBef>
              <a:spcPts val="0"/>
            </a:spcBef>
            <a:spcAft>
              <a:spcPts val="0"/>
            </a:spcAft>
            <a:buNone/>
          </a:pPr>
          <a:r>
            <a:rPr lang="en-US" sz="1200"/>
            <a:t>Competitive rivalry is high in the FMCG industry in Nepal.</a:t>
          </a:r>
          <a:endParaRPr sz="1200"/>
        </a:p>
        <a:p>
          <a:pPr marL="0" lvl="0" indent="0" algn="l" rtl="0">
            <a:spcBef>
              <a:spcPts val="0"/>
            </a:spcBef>
            <a:spcAft>
              <a:spcPts val="0"/>
            </a:spcAft>
            <a:buNone/>
          </a:pPr>
          <a:r>
            <a:rPr lang="en-US" sz="1200"/>
            <a:t>Unilever Nepal competes with both multinational and local companies.</a:t>
          </a:r>
          <a:endParaRPr sz="1200"/>
        </a:p>
        <a:p>
          <a:pPr marL="0" lvl="0" indent="0" algn="l" rtl="0">
            <a:spcBef>
              <a:spcPts val="0"/>
            </a:spcBef>
            <a:spcAft>
              <a:spcPts val="0"/>
            </a:spcAft>
            <a:buNone/>
          </a:pPr>
          <a:r>
            <a:rPr lang="en-US" sz="1200"/>
            <a:t>To stay competitive, Unilever must continuously innovate, expand its product portfolio, and invest in marketing and distribution.</a:t>
          </a:r>
          <a:endParaRPr sz="12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152400</xdr:colOff>
      <xdr:row>1</xdr:row>
      <xdr:rowOff>152400</xdr:rowOff>
    </xdr:from>
    <xdr:ext cx="7524750" cy="2552700"/>
    <xdr:sp macro="" textlink="">
      <xdr:nvSpPr>
        <xdr:cNvPr id="6" name="Shape 6"/>
        <xdr:cNvSpPr txBox="1"/>
      </xdr:nvSpPr>
      <xdr:spPr>
        <a:xfrm>
          <a:off x="-48725" y="184750"/>
          <a:ext cx="7562400" cy="2536500"/>
        </a:xfrm>
        <a:prstGeom prst="rect">
          <a:avLst/>
        </a:prstGeom>
        <a:noFill/>
        <a:ln>
          <a:noFill/>
        </a:ln>
      </xdr:spPr>
      <xdr:txBody>
        <a:bodyPr spcFirstLastPara="1" wrap="square" lIns="91425" tIns="91425" rIns="91425" bIns="91425" anchor="t" anchorCtr="0">
          <a:spAutoFit/>
        </a:bodyPr>
        <a:lstStyle/>
        <a:p>
          <a:pPr marL="0" lvl="0" indent="0" algn="ctr" rtl="0">
            <a:spcBef>
              <a:spcPts val="0"/>
            </a:spcBef>
            <a:spcAft>
              <a:spcPts val="0"/>
            </a:spcAft>
            <a:buNone/>
          </a:pPr>
          <a:r>
            <a:rPr lang="en-US" sz="1600" b="1"/>
            <a:t>About the company</a:t>
          </a:r>
          <a:endParaRPr sz="1600" b="1"/>
        </a:p>
        <a:p>
          <a:pPr marL="0" lvl="0" indent="0" algn="l" rtl="0">
            <a:spcBef>
              <a:spcPts val="0"/>
            </a:spcBef>
            <a:spcAft>
              <a:spcPts val="0"/>
            </a:spcAft>
            <a:buNone/>
          </a:pPr>
          <a:endParaRPr sz="1200"/>
        </a:p>
        <a:p>
          <a:pPr marL="0" lvl="0" indent="0" algn="l" rtl="0">
            <a:lnSpc>
              <a:spcPct val="115000"/>
            </a:lnSpc>
            <a:spcBef>
              <a:spcPts val="1200"/>
            </a:spcBef>
            <a:spcAft>
              <a:spcPts val="0"/>
            </a:spcAft>
            <a:buNone/>
          </a:pPr>
          <a:r>
            <a:rPr lang="en-US" sz="1200"/>
            <a:t>UNILEVER NEPAL LIMITED (UNL) IS NEPAL’S LARGEST CORE FAST-MOVING CONSUMER GOODS COMPANY WITH A HERITAGE OF OVER 29 YEARS. NINE OUT OF TEN NEPALI HOUSEHOLDS USE ONE OF OUR PRODUCTS EVERYDAY TO FEEL GOOD, LOOK GOOD AND GET MORE OUT OF LIFE</a:t>
          </a:r>
          <a:endParaRPr sz="1200"/>
        </a:p>
        <a:p>
          <a:pPr marL="0" lvl="0" indent="0" algn="l" rtl="0">
            <a:lnSpc>
              <a:spcPct val="115000"/>
            </a:lnSpc>
            <a:spcBef>
              <a:spcPts val="1200"/>
            </a:spcBef>
            <a:spcAft>
              <a:spcPts val="0"/>
            </a:spcAft>
            <a:buNone/>
          </a:pPr>
          <a:r>
            <a:rPr lang="en-US" sz="1200"/>
            <a:t>With over 28 brands spanning distinct categories including soaps, detergents, shampoos, skin care, toothpastes and cosmetics. the Company is a part of the everyday life of millions of consumers across Nepal. Our endeavor is supported by consistent investment in product innovation and marketing activities</a:t>
          </a:r>
          <a:endParaRPr sz="1200"/>
        </a:p>
        <a:p>
          <a:pPr marL="0" lvl="0" indent="0" algn="l" rtl="0">
            <a:spcBef>
              <a:spcPts val="1200"/>
            </a:spcBef>
            <a:spcAft>
              <a:spcPts val="0"/>
            </a:spcAft>
            <a:buNone/>
          </a:pPr>
          <a:endParaRPr sz="1200"/>
        </a:p>
      </xdr:txBody>
    </xdr:sp>
    <xdr:clientData fLocksWithSheet="0"/>
  </xdr:oneCellAnchor>
  <xdr:oneCellAnchor>
    <xdr:from>
      <xdr:col>5</xdr:col>
      <xdr:colOff>76200</xdr:colOff>
      <xdr:row>1</xdr:row>
      <xdr:rowOff>28575</xdr:rowOff>
    </xdr:from>
    <xdr:ext cx="7534275" cy="4514850"/>
    <xdr:sp macro="" textlink="">
      <xdr:nvSpPr>
        <xdr:cNvPr id="7" name="Shape 7"/>
        <xdr:cNvSpPr txBox="1"/>
      </xdr:nvSpPr>
      <xdr:spPr>
        <a:xfrm>
          <a:off x="7391400" y="226695"/>
          <a:ext cx="7534275" cy="4514850"/>
        </a:xfrm>
        <a:prstGeom prst="rect">
          <a:avLst/>
        </a:prstGeom>
        <a:noFill/>
        <a:ln>
          <a:noFill/>
        </a:ln>
      </xdr:spPr>
      <xdr:txBody>
        <a:bodyPr spcFirstLastPara="1" wrap="square" lIns="91425" tIns="91425" rIns="91425" bIns="91425" anchor="t" anchorCtr="0">
          <a:spAutoFit/>
        </a:bodyPr>
        <a:lstStyle/>
        <a:p>
          <a:pPr marL="0" lvl="0" indent="0" algn="ctr" rtl="0">
            <a:spcBef>
              <a:spcPts val="0"/>
            </a:spcBef>
            <a:spcAft>
              <a:spcPts val="0"/>
            </a:spcAft>
            <a:buNone/>
          </a:pPr>
          <a:r>
            <a:rPr lang="en-US" sz="1400" b="1"/>
            <a:t>Business Tenets</a:t>
          </a:r>
          <a:endParaRPr sz="1400" b="1"/>
        </a:p>
        <a:p>
          <a:pPr marL="0" lvl="0" indent="0" algn="l" rtl="0">
            <a:spcBef>
              <a:spcPts val="0"/>
            </a:spcBef>
            <a:spcAft>
              <a:spcPts val="0"/>
            </a:spcAft>
            <a:buNone/>
          </a:pPr>
          <a:r>
            <a:rPr lang="en-US" sz="1400" b="1"/>
            <a:t>SWOT</a:t>
          </a:r>
          <a:endParaRPr sz="1400" b="1"/>
        </a:p>
        <a:p>
          <a:pPr marL="0" lvl="0" indent="0" algn="l" rtl="0">
            <a:spcBef>
              <a:spcPts val="0"/>
            </a:spcBef>
            <a:spcAft>
              <a:spcPts val="0"/>
            </a:spcAft>
            <a:buNone/>
          </a:pPr>
          <a:r>
            <a:rPr lang="en-US" sz="1400"/>
            <a:t>Strength:</a:t>
          </a:r>
          <a:endParaRPr sz="1400"/>
        </a:p>
        <a:p>
          <a:pPr marL="457200" lvl="0" indent="-317500" algn="l" rtl="0">
            <a:spcBef>
              <a:spcPts val="0"/>
            </a:spcBef>
            <a:spcAft>
              <a:spcPts val="0"/>
            </a:spcAft>
            <a:buSzPts val="1400"/>
            <a:buChar char="-"/>
          </a:pPr>
          <a:r>
            <a:rPr lang="en-US" sz="1400"/>
            <a:t>Market coverage(9 out of 10 households); Household name</a:t>
          </a:r>
          <a:endParaRPr sz="1400"/>
        </a:p>
        <a:p>
          <a:pPr marL="457200" lvl="0" indent="-317500" algn="l" rtl="0">
            <a:spcBef>
              <a:spcPts val="0"/>
            </a:spcBef>
            <a:spcAft>
              <a:spcPts val="0"/>
            </a:spcAft>
            <a:buSzPts val="1400"/>
            <a:buChar char="-"/>
          </a:pPr>
          <a:r>
            <a:rPr lang="en-US" sz="1400"/>
            <a:t>State of the art production facility</a:t>
          </a:r>
          <a:endParaRPr sz="1400"/>
        </a:p>
        <a:p>
          <a:pPr marL="457200" lvl="0" indent="-317500" algn="l" rtl="0">
            <a:spcBef>
              <a:spcPts val="0"/>
            </a:spcBef>
            <a:spcAft>
              <a:spcPts val="0"/>
            </a:spcAft>
            <a:buSzPts val="1400"/>
            <a:buChar char="-"/>
          </a:pPr>
          <a:r>
            <a:rPr lang="en-US" sz="1400"/>
            <a:t>Robust infrastructure led distribution; Serves 45000 unique outlets each quarter</a:t>
          </a:r>
          <a:endParaRPr sz="1400"/>
        </a:p>
        <a:p>
          <a:pPr marL="0" lvl="0" indent="0" algn="l" rtl="0">
            <a:spcBef>
              <a:spcPts val="0"/>
            </a:spcBef>
            <a:spcAft>
              <a:spcPts val="0"/>
            </a:spcAft>
            <a:buNone/>
          </a:pPr>
          <a:r>
            <a:rPr lang="en-US" sz="1400"/>
            <a:t>Weakness:</a:t>
          </a:r>
          <a:endParaRPr sz="1400"/>
        </a:p>
        <a:p>
          <a:pPr marL="457200" lvl="0" indent="-317500" algn="l" rtl="0">
            <a:spcBef>
              <a:spcPts val="0"/>
            </a:spcBef>
            <a:spcAft>
              <a:spcPts val="0"/>
            </a:spcAft>
            <a:buSzPts val="1400"/>
            <a:buChar char="-"/>
          </a:pPr>
          <a:r>
            <a:rPr lang="en-US" sz="1400"/>
            <a:t>Lower than average quick ratio</a:t>
          </a:r>
          <a:endParaRPr sz="1400"/>
        </a:p>
        <a:p>
          <a:pPr marL="457200" lvl="0" indent="-317500" algn="l" rtl="0">
            <a:spcBef>
              <a:spcPts val="0"/>
            </a:spcBef>
            <a:spcAft>
              <a:spcPts val="0"/>
            </a:spcAft>
            <a:buSzPts val="1400"/>
            <a:buChar char="-"/>
          </a:pPr>
          <a:r>
            <a:rPr lang="en-US" sz="1400"/>
            <a:t>Higher than average Inventory days</a:t>
          </a:r>
          <a:endParaRPr sz="1400"/>
        </a:p>
        <a:p>
          <a:pPr marL="0" lvl="0" indent="0" algn="l" rtl="0">
            <a:spcBef>
              <a:spcPts val="0"/>
            </a:spcBef>
            <a:spcAft>
              <a:spcPts val="0"/>
            </a:spcAft>
            <a:buNone/>
          </a:pPr>
          <a:r>
            <a:rPr lang="en-US" sz="1400"/>
            <a:t>Opportunities:</a:t>
          </a:r>
          <a:endParaRPr sz="1400"/>
        </a:p>
        <a:p>
          <a:pPr marL="457200" lvl="0" indent="-317500" algn="l" rtl="0">
            <a:spcBef>
              <a:spcPts val="0"/>
            </a:spcBef>
            <a:spcAft>
              <a:spcPts val="0"/>
            </a:spcAft>
            <a:buSzPts val="1400"/>
            <a:buChar char="-"/>
          </a:pPr>
          <a:r>
            <a:rPr lang="en-US" sz="1400"/>
            <a:t>Untapped Rural market of Nepal</a:t>
          </a:r>
          <a:endParaRPr sz="1400"/>
        </a:p>
        <a:p>
          <a:pPr marL="457200" lvl="0" indent="-317500" algn="l" rtl="0">
            <a:spcBef>
              <a:spcPts val="0"/>
            </a:spcBef>
            <a:spcAft>
              <a:spcPts val="0"/>
            </a:spcAft>
            <a:buSzPts val="1400"/>
            <a:buChar char="-"/>
          </a:pPr>
          <a:r>
            <a:rPr lang="en-US" sz="1400"/>
            <a:t>Decrement in the policy rate in the latest Monetary policy which is expected to iincrease the liquidity thereby increasing the public consumption.</a:t>
          </a:r>
          <a:endParaRPr sz="1400"/>
        </a:p>
        <a:p>
          <a:pPr marL="0" lvl="0" indent="0" algn="l" rtl="0">
            <a:spcBef>
              <a:spcPts val="0"/>
            </a:spcBef>
            <a:spcAft>
              <a:spcPts val="0"/>
            </a:spcAft>
            <a:buNone/>
          </a:pPr>
          <a:r>
            <a:rPr lang="en-US" sz="1400"/>
            <a:t>Threats:</a:t>
          </a:r>
          <a:endParaRPr sz="1400"/>
        </a:p>
        <a:p>
          <a:pPr marL="457200" lvl="0" indent="-317500" algn="l" rtl="0">
            <a:spcBef>
              <a:spcPts val="0"/>
            </a:spcBef>
            <a:spcAft>
              <a:spcPts val="0"/>
            </a:spcAft>
            <a:buSzPts val="1400"/>
            <a:buChar char="-"/>
          </a:pPr>
          <a:r>
            <a:rPr lang="en-US" sz="1400"/>
            <a:t>Rising inflation that dipped down the volume of premium products inthe last fiscal year</a:t>
          </a:r>
          <a:endParaRPr sz="1400"/>
        </a:p>
        <a:p>
          <a:pPr marL="457200" lvl="0" indent="-317500" algn="l" rtl="0">
            <a:spcBef>
              <a:spcPts val="0"/>
            </a:spcBef>
            <a:spcAft>
              <a:spcPts val="0"/>
            </a:spcAft>
            <a:buSzPts val="1400"/>
            <a:buChar char="-"/>
          </a:pPr>
          <a:r>
            <a:rPr lang="en-US" sz="1400"/>
            <a:t>Threat of regulation for plastic usage in Kathmandu.</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b="1"/>
            <a:t>Major challenges:</a:t>
          </a:r>
          <a:endParaRPr sz="1400" b="1"/>
        </a:p>
        <a:p>
          <a:pPr marL="457200" lvl="0" indent="-317500" algn="l" rtl="0">
            <a:spcBef>
              <a:spcPts val="0"/>
            </a:spcBef>
            <a:spcAft>
              <a:spcPts val="0"/>
            </a:spcAft>
            <a:buSzPts val="1400"/>
            <a:buChar char="-"/>
          </a:pPr>
          <a:r>
            <a:rPr lang="en-US" sz="1400"/>
            <a:t>Lack of ancillary industry to provide quality packaging for UNL</a:t>
          </a:r>
          <a:endParaRPr sz="1400"/>
        </a:p>
        <a:p>
          <a:pPr marL="457200" lvl="0" indent="-317500" algn="l" rtl="0">
            <a:spcBef>
              <a:spcPts val="0"/>
            </a:spcBef>
            <a:spcAft>
              <a:spcPts val="0"/>
            </a:spcAft>
            <a:buSzPts val="1400"/>
            <a:buChar char="-"/>
          </a:pPr>
          <a:r>
            <a:rPr lang="en-US" sz="1400"/>
            <a:t>Counterfeit products </a:t>
          </a:r>
          <a:endParaRPr sz="1400"/>
        </a:p>
      </xdr:txBody>
    </xdr:sp>
    <xdr:clientData fLocksWithSheet="0"/>
  </xdr:oneCellAnchor>
  <xdr:oneCellAnchor>
    <xdr:from>
      <xdr:col>0</xdr:col>
      <xdr:colOff>66675</xdr:colOff>
      <xdr:row>13</xdr:row>
      <xdr:rowOff>57150</xdr:rowOff>
    </xdr:from>
    <xdr:ext cx="7524750" cy="4362450"/>
    <xdr:grpSp>
      <xdr:nvGrpSpPr>
        <xdr:cNvPr id="2" name="Shape 2" title="Drawing"/>
        <xdr:cNvGrpSpPr/>
      </xdr:nvGrpSpPr>
      <xdr:grpSpPr>
        <a:xfrm>
          <a:off x="66675" y="2632710"/>
          <a:ext cx="7524750" cy="4362450"/>
          <a:chOff x="-38575" y="154300"/>
          <a:chExt cx="7552200" cy="4344626"/>
        </a:xfrm>
      </xdr:grpSpPr>
      <xdr:sp macro="" textlink="">
        <xdr:nvSpPr>
          <xdr:cNvPr id="8" name="Shape 8"/>
          <xdr:cNvSpPr txBox="1"/>
        </xdr:nvSpPr>
        <xdr:spPr>
          <a:xfrm>
            <a:off x="-38575" y="154300"/>
            <a:ext cx="7552200" cy="800400"/>
          </a:xfrm>
          <a:prstGeom prst="rect">
            <a:avLst/>
          </a:prstGeom>
          <a:noFill/>
          <a:ln>
            <a:noFill/>
          </a:ln>
        </xdr:spPr>
        <xdr:txBody>
          <a:bodyPr spcFirstLastPara="1" wrap="square" lIns="91425" tIns="91425" rIns="91425" bIns="91425" anchor="t" anchorCtr="0">
            <a:spAutoFit/>
          </a:bodyPr>
          <a:lstStyle/>
          <a:p>
            <a:pPr marL="0" lvl="0" indent="0" algn="ctr" rtl="0">
              <a:spcBef>
                <a:spcPts val="0"/>
              </a:spcBef>
              <a:spcAft>
                <a:spcPts val="0"/>
              </a:spcAft>
              <a:buNone/>
            </a:pPr>
            <a:r>
              <a:rPr lang="en-US" sz="1600" b="1"/>
              <a:t>Management Tenets</a:t>
            </a:r>
            <a:endParaRPr sz="1600" b="1"/>
          </a:p>
          <a:p>
            <a:pPr marL="0" lvl="0" indent="0" algn="ctr" rtl="0">
              <a:spcBef>
                <a:spcPts val="0"/>
              </a:spcBef>
              <a:spcAft>
                <a:spcPts val="0"/>
              </a:spcAft>
              <a:buNone/>
            </a:pPr>
            <a:r>
              <a:rPr lang="en-US" sz="1200"/>
              <a:t>Shortcoming: Presence of an Executive on BOD</a:t>
            </a:r>
            <a:endParaRPr sz="1200"/>
          </a:p>
          <a:p>
            <a:pPr marL="0" lvl="0" indent="0" algn="l" rtl="0">
              <a:spcBef>
                <a:spcPts val="0"/>
              </a:spcBef>
              <a:spcAft>
                <a:spcPts val="0"/>
              </a:spcAft>
              <a:buNone/>
            </a:pPr>
            <a:endParaRPr sz="1200"/>
          </a:p>
        </xdr:txBody>
      </xdr:sp>
      <xdr:pic>
        <xdr:nvPicPr>
          <xdr:cNvPr id="9" name="Shape 9"/>
          <xdr:cNvPicPr preferRelativeResize="0"/>
        </xdr:nvPicPr>
        <xdr:blipFill>
          <a:blip xmlns:r="http://schemas.openxmlformats.org/officeDocument/2006/relationships" r:embed="rId1">
            <a:alphaModFix/>
          </a:blip>
          <a:stretch>
            <a:fillRect/>
          </a:stretch>
        </xdr:blipFill>
        <xdr:spPr>
          <a:xfrm>
            <a:off x="104200" y="782275"/>
            <a:ext cx="7297900" cy="3716651"/>
          </a:xfrm>
          <a:prstGeom prst="rect">
            <a:avLst/>
          </a:prstGeom>
          <a:noFill/>
          <a:ln>
            <a:noFill/>
          </a:ln>
        </xdr:spPr>
      </xdr:pic>
    </xdr:grp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152400</xdr:colOff>
      <xdr:row>10</xdr:row>
      <xdr:rowOff>152400</xdr:rowOff>
    </xdr:from>
    <xdr:ext cx="7038975" cy="2914650"/>
    <xdr:sp macro="" textlink="">
      <xdr:nvSpPr>
        <xdr:cNvPr id="10" name="Shape 10"/>
        <xdr:cNvSpPr txBox="1"/>
      </xdr:nvSpPr>
      <xdr:spPr>
        <a:xfrm>
          <a:off x="52775" y="205050"/>
          <a:ext cx="7024500" cy="2893800"/>
        </a:xfrm>
        <a:prstGeom prst="rect">
          <a:avLst/>
        </a:prstGeom>
        <a:noFill/>
        <a:ln>
          <a:noFill/>
        </a:ln>
      </xdr:spPr>
      <xdr:txBody>
        <a:bodyPr spcFirstLastPara="1" wrap="square" lIns="91425" tIns="91425" rIns="91425" bIns="91425" anchor="t" anchorCtr="0">
          <a:spAutoFit/>
        </a:bodyPr>
        <a:lstStyle/>
        <a:p>
          <a:pPr marL="457200" lvl="0" indent="-304800" algn="l" rtl="0">
            <a:lnSpc>
              <a:spcPct val="150000"/>
            </a:lnSpc>
            <a:spcBef>
              <a:spcPts val="0"/>
            </a:spcBef>
            <a:spcAft>
              <a:spcPts val="0"/>
            </a:spcAft>
            <a:buSzPts val="1200"/>
            <a:buChar char="●"/>
          </a:pPr>
          <a:r>
            <a:rPr lang="en-US" sz="1200">
              <a:highlight>
                <a:srgbClr val="FFFFFF"/>
              </a:highlight>
              <a:latin typeface="Times New Roman"/>
              <a:ea typeface="Times New Roman"/>
              <a:cs typeface="Times New Roman"/>
              <a:sym typeface="Times New Roman"/>
            </a:rPr>
            <a:t>We will back out cash and investments in marketable securities from current assets. This is because cash, especially in large amounts, is invested by firms in treasury bills, short term government securities or commercial paper. While the return on these investments may be lower than what the firm may make on its real investments, they represent a fair return for riskless investments. Unlike inventory, accounts receivable and other current assets, CASH then earns a fair return and should not be included in measures of working capital. </a:t>
          </a:r>
          <a:endParaRPr sz="1200">
            <a:highlight>
              <a:srgbClr val="FFFFFF"/>
            </a:highlight>
            <a:latin typeface="Times New Roman"/>
            <a:ea typeface="Times New Roman"/>
            <a:cs typeface="Times New Roman"/>
            <a:sym typeface="Times New Roman"/>
          </a:endParaRPr>
        </a:p>
        <a:p>
          <a:pPr marL="457200" lvl="0" indent="-304800" algn="l" rtl="0">
            <a:lnSpc>
              <a:spcPct val="150000"/>
            </a:lnSpc>
            <a:spcBef>
              <a:spcPts val="0"/>
            </a:spcBef>
            <a:spcAft>
              <a:spcPts val="0"/>
            </a:spcAft>
            <a:buSzPts val="1200"/>
            <a:buChar char="●"/>
          </a:pPr>
          <a:r>
            <a:rPr lang="en-US" sz="1200">
              <a:highlight>
                <a:srgbClr val="FFFFFF"/>
              </a:highlight>
              <a:latin typeface="Times New Roman"/>
              <a:ea typeface="Times New Roman"/>
              <a:cs typeface="Times New Roman"/>
              <a:sym typeface="Times New Roman"/>
            </a:rPr>
            <a:t>We will also back out all interest bearing debt </a:t>
          </a:r>
          <a:r>
            <a:rPr lang="en-US" sz="1200" b="1">
              <a:highlight>
                <a:srgbClr val="FFFFFF"/>
              </a:highlight>
              <a:latin typeface="Times New Roman"/>
              <a:ea typeface="Times New Roman"/>
              <a:cs typeface="Times New Roman"/>
              <a:sym typeface="Times New Roman"/>
            </a:rPr>
            <a:t>short term debt</a:t>
          </a:r>
          <a:r>
            <a:rPr lang="en-US" sz="1200">
              <a:highlight>
                <a:srgbClr val="FFFFFF"/>
              </a:highlight>
              <a:latin typeface="Times New Roman"/>
              <a:ea typeface="Times New Roman"/>
              <a:cs typeface="Times New Roman"/>
              <a:sym typeface="Times New Roman"/>
            </a:rPr>
            <a:t> and the portion of long term debt that is due in the current period from the current liabilities. This debt will be considered when computing cost of capital and it would be inappropriate to count it twice.</a:t>
          </a:r>
          <a:endParaRPr sz="1200">
            <a:highlight>
              <a:srgbClr val="FFFFFF"/>
            </a:highlight>
            <a:latin typeface="Times New Roman"/>
            <a:ea typeface="Times New Roman"/>
            <a:cs typeface="Times New Roman"/>
            <a:sym typeface="Times New Roman"/>
          </a:endParaRPr>
        </a:p>
        <a:p>
          <a:pPr marL="0" lvl="0" indent="0" algn="l" rtl="0">
            <a:spcBef>
              <a:spcPts val="0"/>
            </a:spcBef>
            <a:spcAft>
              <a:spcPts val="0"/>
            </a:spcAft>
            <a:buNone/>
          </a:pPr>
          <a:endParaRPr sz="1400"/>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85725</xdr:colOff>
      <xdr:row>1</xdr:row>
      <xdr:rowOff>152400</xdr:rowOff>
    </xdr:from>
    <xdr:ext cx="8124825" cy="5019675"/>
    <xdr:graphicFrame macro="">
      <xdr:nvGraphicFramePr>
        <xdr:cNvPr id="2" name="Chart 1"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619125</xdr:colOff>
      <xdr:row>29</xdr:row>
      <xdr:rowOff>95250</xdr:rowOff>
    </xdr:from>
    <xdr:ext cx="7524750" cy="638175"/>
    <xdr:sp macro="" textlink="">
      <xdr:nvSpPr>
        <xdr:cNvPr id="11" name="Shape 11"/>
        <xdr:cNvSpPr txBox="1"/>
      </xdr:nvSpPr>
      <xdr:spPr>
        <a:xfrm>
          <a:off x="-48725" y="215200"/>
          <a:ext cx="7339200" cy="6156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r>
            <a:rPr lang="en-US" sz="1400"/>
            <a:t>Keeping the discussion with the CFO in mind, We will be taking the DCF valuation’s value as our final value.</a:t>
          </a:r>
          <a:endParaRPr sz="1400"/>
        </a:p>
      </xdr:txBody>
    </xdr: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7</xdr:col>
      <xdr:colOff>133350</xdr:colOff>
      <xdr:row>0</xdr:row>
      <xdr:rowOff>161925</xdr:rowOff>
    </xdr:from>
    <xdr:ext cx="7534275" cy="3648075"/>
    <xdr:sp macro="" textlink="">
      <xdr:nvSpPr>
        <xdr:cNvPr id="12" name="Shape 12"/>
        <xdr:cNvSpPr txBox="1"/>
      </xdr:nvSpPr>
      <xdr:spPr>
        <a:xfrm>
          <a:off x="12175" y="296400"/>
          <a:ext cx="7511700" cy="3632700"/>
        </a:xfrm>
        <a:prstGeom prst="rect">
          <a:avLst/>
        </a:prstGeom>
        <a:noFill/>
        <a:ln>
          <a:noFill/>
        </a:ln>
      </xdr:spPr>
      <xdr:txBody>
        <a:bodyPr spcFirstLastPara="1" wrap="square" lIns="91425" tIns="91425" rIns="91425" bIns="91425" anchor="t" anchorCtr="0">
          <a:spAutoFit/>
        </a:bodyPr>
        <a:lstStyle/>
        <a:p>
          <a:pPr marL="0" lvl="0" indent="0" algn="ctr" rtl="0">
            <a:spcBef>
              <a:spcPts val="0"/>
            </a:spcBef>
            <a:spcAft>
              <a:spcPts val="0"/>
            </a:spcAft>
            <a:buNone/>
          </a:pPr>
          <a:r>
            <a:rPr lang="en-US" sz="1400" b="1"/>
            <a:t>Interpretation</a:t>
          </a:r>
          <a:endParaRPr sz="1400" b="1"/>
        </a:p>
        <a:p>
          <a:pPr marL="0" lvl="0" indent="0" algn="l" rtl="0">
            <a:spcBef>
              <a:spcPts val="0"/>
            </a:spcBef>
            <a:spcAft>
              <a:spcPts val="0"/>
            </a:spcAft>
            <a:buNone/>
          </a:pPr>
          <a:endParaRPr sz="1400"/>
        </a:p>
        <a:p>
          <a:pPr marL="0" lvl="0" indent="0" algn="l" rtl="0">
            <a:spcBef>
              <a:spcPts val="0"/>
            </a:spcBef>
            <a:spcAft>
              <a:spcPts val="0"/>
            </a:spcAft>
            <a:buNone/>
          </a:pPr>
          <a:r>
            <a:rPr lang="en-US" sz="1400"/>
            <a:t>Since P-value is above 0.05, Null hypothesis is accepted. Therefore Weak form efficient.  Weak form efficiency, also known as the random walk theory, states that future securities' prices are random and not influenced by past events. </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This randomness might be the reason why ARIMA Model couldnt correctly predict the prices even if the P value was significant. </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H0: Market shows no pattern</a:t>
          </a:r>
          <a:endParaRPr sz="1400"/>
        </a:p>
        <a:p>
          <a:pPr marL="0" lvl="0" indent="0" algn="l" rtl="0">
            <a:spcBef>
              <a:spcPts val="0"/>
            </a:spcBef>
            <a:spcAft>
              <a:spcPts val="0"/>
            </a:spcAft>
            <a:buNone/>
          </a:pPr>
          <a:r>
            <a:rPr lang="en-US" sz="1400"/>
            <a:t>H1: Market shows a pattern</a:t>
          </a:r>
          <a:endParaRPr sz="1400"/>
        </a:p>
        <a:p>
          <a:pPr marL="0" lvl="0" indent="0" algn="l" rtl="0">
            <a:spcBef>
              <a:spcPts val="0"/>
            </a:spcBef>
            <a:spcAft>
              <a:spcPts val="0"/>
            </a:spcAft>
            <a:buNone/>
          </a:pPr>
          <a:endParaRPr sz="1400"/>
        </a:p>
        <a:p>
          <a:pPr marL="0" lvl="0" indent="0" algn="l" rtl="0">
            <a:spcBef>
              <a:spcPts val="0"/>
            </a:spcBef>
            <a:spcAft>
              <a:spcPts val="0"/>
            </a:spcAft>
            <a:buNone/>
          </a:pPr>
          <a:endParaRPr sz="1400"/>
        </a:p>
        <a:p>
          <a:pPr marL="0" lvl="0" indent="0" algn="l" rtl="0">
            <a:spcBef>
              <a:spcPts val="0"/>
            </a:spcBef>
            <a:spcAft>
              <a:spcPts val="0"/>
            </a:spcAft>
            <a:buNone/>
          </a:pPr>
          <a:endParaRPr sz="1400" b="1"/>
        </a:p>
        <a:p>
          <a:pPr marL="0" lvl="0" indent="0" algn="l" rtl="0">
            <a:spcBef>
              <a:spcPts val="0"/>
            </a:spcBef>
            <a:spcAft>
              <a:spcPts val="0"/>
            </a:spcAft>
            <a:buNone/>
          </a:pPr>
          <a:endParaRPr sz="1400"/>
        </a:p>
        <a:p>
          <a:pPr marL="0" lvl="0" indent="0" algn="l" rtl="0">
            <a:spcBef>
              <a:spcPts val="0"/>
            </a:spcBef>
            <a:spcAft>
              <a:spcPts val="0"/>
            </a:spcAft>
            <a:buNone/>
          </a:pPr>
          <a:endParaRPr sz="14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5.xml.rels><?xml version="1.0" encoding="UTF-8" standalone="yes"?>
<Relationships xmlns="http://schemas.openxmlformats.org/package/2006/relationships"><Relationship Id="rId2" Type="http://schemas.openxmlformats.org/officeDocument/2006/relationships/hyperlink" Target="https://nsonepal.gov.np/national-accounts/" TargetMode="External"/><Relationship Id="rId1" Type="http://schemas.openxmlformats.org/officeDocument/2006/relationships/hyperlink" Target="https://www.imf.org/en/Publications/WEO/Issues/2023/04/11/world-economic-outlook-april-2023"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1:B1000"/>
  <sheetViews>
    <sheetView workbookViewId="0"/>
  </sheetViews>
  <sheetFormatPr defaultColWidth="12.6640625" defaultRowHeight="15" customHeight="1"/>
  <cols>
    <col min="1" max="6" width="12.6640625" customWidth="1"/>
  </cols>
  <sheetData>
    <row r="1" spans="2:2" ht="15.75" customHeight="1"/>
    <row r="2" spans="2:2" ht="15.75" customHeight="1"/>
    <row r="3" spans="2:2" ht="15.75" customHeight="1">
      <c r="B3" s="1" t="s">
        <v>0</v>
      </c>
    </row>
    <row r="4" spans="2:2" ht="15.75" customHeight="1">
      <c r="B4" s="1" t="s">
        <v>1</v>
      </c>
    </row>
    <row r="5" spans="2:2" ht="15.75" customHeight="1">
      <c r="B5" s="2" t="s">
        <v>2</v>
      </c>
    </row>
    <row r="6" spans="2:2" ht="15.75" customHeight="1">
      <c r="B6" s="2" t="s">
        <v>3</v>
      </c>
    </row>
    <row r="7" spans="2:2" ht="15.75" customHeight="1">
      <c r="B7" s="3" t="s">
        <v>4</v>
      </c>
    </row>
    <row r="8" spans="2:2" ht="15.75" customHeight="1">
      <c r="B8" s="2" t="s">
        <v>5</v>
      </c>
    </row>
    <row r="9" spans="2:2" ht="15.75" customHeight="1">
      <c r="B9" s="2" t="s">
        <v>6</v>
      </c>
    </row>
    <row r="10" spans="2:2" ht="15.75" customHeight="1"/>
    <row r="11" spans="2:2" ht="15.75" customHeight="1"/>
    <row r="12" spans="2:2" ht="15.75" customHeight="1"/>
    <row r="13" spans="2:2" ht="15.75" customHeight="1"/>
    <row r="14" spans="2:2" ht="15.75" customHeight="1"/>
    <row r="15" spans="2:2" ht="15.75" customHeight="1"/>
    <row r="16" spans="2: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B8AF"/>
    <outlinePr summaryBelow="0" summaryRight="0"/>
  </sheetPr>
  <dimension ref="A1"/>
  <sheetViews>
    <sheetView showGridLines="0" workbookViewId="0">
      <selection activeCell="E23" sqref="E23"/>
    </sheetView>
  </sheetViews>
  <sheetFormatPr defaultColWidth="12.6640625" defaultRowHeight="15"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B8AF"/>
    <outlinePr summaryBelow="0" summaryRight="0"/>
  </sheetPr>
  <dimension ref="A1"/>
  <sheetViews>
    <sheetView showGridLines="0" workbookViewId="0">
      <selection activeCell="H41" sqref="H41"/>
    </sheetView>
  </sheetViews>
  <sheetFormatPr defaultColWidth="12.6640625" defaultRowHeight="15" customHeight="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E6B8AF"/>
    <outlinePr summaryBelow="0" summaryRight="0"/>
  </sheetPr>
  <dimension ref="A1:D1039"/>
  <sheetViews>
    <sheetView showGridLines="0" workbookViewId="0"/>
  </sheetViews>
  <sheetFormatPr defaultColWidth="12.6640625" defaultRowHeight="15" customHeight="1"/>
  <cols>
    <col min="1" max="1" width="23.21875" customWidth="1"/>
    <col min="2" max="2" width="17.88671875" customWidth="1"/>
    <col min="3" max="3" width="12.6640625" customWidth="1"/>
    <col min="4" max="4" width="40.21875" customWidth="1"/>
    <col min="5" max="6" width="12.6640625" customWidth="1"/>
  </cols>
  <sheetData>
    <row r="1" spans="1:4" ht="15.75" customHeight="1">
      <c r="A1" s="1"/>
      <c r="B1" s="1"/>
      <c r="C1" s="1"/>
      <c r="D1" s="1"/>
    </row>
    <row r="2" spans="1:4" ht="15.75" customHeight="1">
      <c r="A2" s="1"/>
      <c r="B2" s="1"/>
      <c r="C2" s="1"/>
      <c r="D2" s="1"/>
    </row>
    <row r="3" spans="1:4" ht="15.75" customHeight="1">
      <c r="A3" s="1"/>
      <c r="B3" s="1"/>
      <c r="C3" s="1"/>
      <c r="D3" s="1"/>
    </row>
    <row r="4" spans="1:4" ht="15.75" customHeight="1">
      <c r="A4" s="1"/>
      <c r="B4" s="1"/>
      <c r="C4" s="1"/>
      <c r="D4" s="1"/>
    </row>
    <row r="5" spans="1:4" ht="15.75" customHeight="1">
      <c r="A5" s="1"/>
      <c r="B5" s="1"/>
      <c r="C5" s="1"/>
      <c r="D5" s="1"/>
    </row>
    <row r="6" spans="1:4" ht="15.75" customHeight="1">
      <c r="A6" s="1"/>
      <c r="B6" s="1"/>
      <c r="C6" s="1"/>
      <c r="D6" s="1"/>
    </row>
    <row r="7" spans="1:4" ht="15.75" customHeight="1">
      <c r="A7" s="1"/>
      <c r="B7" s="1"/>
      <c r="C7" s="1"/>
      <c r="D7" s="1"/>
    </row>
    <row r="8" spans="1:4" ht="15.75" customHeight="1">
      <c r="A8" s="1"/>
      <c r="B8" s="1"/>
      <c r="C8" s="1"/>
      <c r="D8" s="1"/>
    </row>
    <row r="9" spans="1:4" ht="15.75" customHeight="1">
      <c r="A9" s="1"/>
      <c r="B9" s="1"/>
      <c r="C9" s="1"/>
      <c r="D9" s="1"/>
    </row>
    <row r="10" spans="1:4" ht="15.75" customHeight="1">
      <c r="A10" s="1"/>
      <c r="B10" s="1"/>
      <c r="C10" s="1"/>
      <c r="D10" s="1"/>
    </row>
    <row r="11" spans="1:4" ht="15.75" customHeight="1">
      <c r="A11" s="1"/>
      <c r="B11" s="1"/>
      <c r="C11" s="1"/>
      <c r="D11" s="1"/>
    </row>
    <row r="12" spans="1:4" ht="15.75" customHeight="1">
      <c r="A12" s="1"/>
      <c r="B12" s="1"/>
      <c r="C12" s="1"/>
      <c r="D12" s="1"/>
    </row>
    <row r="13" spans="1:4" ht="15.75" customHeight="1">
      <c r="A13" s="1"/>
      <c r="B13" s="1"/>
      <c r="C13" s="1"/>
      <c r="D13" s="1"/>
    </row>
    <row r="14" spans="1:4" ht="15.75" customHeight="1">
      <c r="A14" s="1"/>
      <c r="B14" s="1"/>
      <c r="C14" s="1"/>
      <c r="D14" s="1"/>
    </row>
    <row r="15" spans="1:4" ht="15.75" customHeight="1">
      <c r="A15" s="1"/>
      <c r="B15" s="1"/>
      <c r="C15" s="1"/>
      <c r="D15" s="1"/>
    </row>
    <row r="16" spans="1:4" ht="15.75" customHeight="1">
      <c r="A16" s="1"/>
      <c r="B16" s="1"/>
      <c r="C16" s="1"/>
      <c r="D16" s="1"/>
    </row>
    <row r="17" spans="1:4" ht="15.75" customHeight="1">
      <c r="A17" s="1"/>
      <c r="B17" s="1"/>
      <c r="C17" s="1"/>
      <c r="D17" s="1"/>
    </row>
    <row r="18" spans="1:4" ht="15.75" customHeight="1">
      <c r="A18" s="1"/>
      <c r="B18" s="1"/>
      <c r="C18" s="1"/>
      <c r="D18" s="1"/>
    </row>
    <row r="19" spans="1:4" ht="15.75" customHeight="1">
      <c r="A19" s="1"/>
      <c r="B19" s="1"/>
      <c r="C19" s="1"/>
      <c r="D19" s="1"/>
    </row>
    <row r="20" spans="1:4" ht="15.75" customHeight="1">
      <c r="A20" s="1"/>
      <c r="B20" s="1"/>
      <c r="C20" s="1"/>
      <c r="D20" s="1"/>
    </row>
    <row r="21" spans="1:4" ht="15.75" customHeight="1">
      <c r="A21" s="1"/>
      <c r="B21" s="1"/>
      <c r="C21" s="1"/>
      <c r="D21" s="1"/>
    </row>
    <row r="22" spans="1:4" ht="15.75" customHeight="1">
      <c r="A22" s="1"/>
      <c r="B22" s="1"/>
      <c r="C22" s="1"/>
      <c r="D22" s="1"/>
    </row>
    <row r="23" spans="1:4" ht="15.75" customHeight="1">
      <c r="A23" s="1"/>
      <c r="B23" s="1"/>
      <c r="C23" s="1"/>
      <c r="D23" s="1"/>
    </row>
    <row r="24" spans="1:4" ht="15.75" customHeight="1">
      <c r="A24" s="1"/>
      <c r="B24" s="1"/>
      <c r="C24" s="1"/>
      <c r="D24" s="1"/>
    </row>
    <row r="25" spans="1:4" ht="15.75" customHeight="1">
      <c r="A25" s="1"/>
      <c r="B25" s="1"/>
      <c r="C25" s="1"/>
      <c r="D25" s="1"/>
    </row>
    <row r="26" spans="1:4" ht="15.75" customHeight="1">
      <c r="A26" s="1"/>
      <c r="B26" s="1"/>
      <c r="C26" s="1"/>
      <c r="D26" s="1"/>
    </row>
    <row r="27" spans="1:4" ht="15.75" customHeight="1">
      <c r="A27" s="1"/>
      <c r="B27" s="1"/>
      <c r="C27" s="1"/>
      <c r="D27" s="1"/>
    </row>
    <row r="28" spans="1:4" ht="15.75" customHeight="1">
      <c r="A28" s="1"/>
      <c r="B28" s="1"/>
      <c r="C28" s="1"/>
      <c r="D28" s="1"/>
    </row>
    <row r="29" spans="1:4" ht="15.75" customHeight="1">
      <c r="A29" s="1"/>
      <c r="B29" s="1"/>
      <c r="C29" s="1"/>
      <c r="D29" s="1"/>
    </row>
    <row r="30" spans="1:4" ht="15.75" customHeight="1">
      <c r="A30" s="1"/>
      <c r="B30" s="1"/>
      <c r="C30" s="1"/>
      <c r="D30" s="1"/>
    </row>
    <row r="31" spans="1:4" ht="15.75" customHeight="1">
      <c r="A31" s="1"/>
      <c r="B31" s="1"/>
      <c r="C31" s="1"/>
      <c r="D31" s="1"/>
    </row>
    <row r="32" spans="1:4" ht="15.75" customHeight="1">
      <c r="A32" s="1"/>
      <c r="B32" s="1"/>
      <c r="C32" s="1"/>
      <c r="D32" s="1"/>
    </row>
    <row r="33" spans="1:4" ht="15.75" customHeight="1">
      <c r="A33" s="1"/>
      <c r="B33" s="1"/>
      <c r="C33" s="1"/>
      <c r="D33" s="1"/>
    </row>
    <row r="34" spans="1:4" ht="15.75" customHeight="1">
      <c r="A34" s="1"/>
      <c r="B34" s="1"/>
      <c r="C34" s="1"/>
      <c r="D34" s="1"/>
    </row>
    <row r="35" spans="1:4" ht="15.75" customHeight="1">
      <c r="A35" s="1"/>
      <c r="B35" s="1"/>
      <c r="C35" s="1"/>
      <c r="D35" s="1"/>
    </row>
    <row r="36" spans="1:4" ht="15.75" customHeight="1">
      <c r="A36" s="1"/>
      <c r="B36" s="1"/>
      <c r="C36" s="1"/>
      <c r="D36" s="1"/>
    </row>
    <row r="37" spans="1:4" ht="15.75" customHeight="1">
      <c r="A37" s="1"/>
      <c r="B37" s="1"/>
      <c r="C37" s="1"/>
      <c r="D37" s="1"/>
    </row>
    <row r="38" spans="1:4" ht="15.75" customHeight="1">
      <c r="A38" s="4" t="s">
        <v>7</v>
      </c>
      <c r="B38" s="1"/>
      <c r="C38" s="1"/>
      <c r="D38" s="1"/>
    </row>
    <row r="39" spans="1:4" ht="15.75" customHeight="1">
      <c r="A39" s="1"/>
      <c r="B39" s="1"/>
      <c r="C39" s="1"/>
      <c r="D39" s="1"/>
    </row>
    <row r="40" spans="1:4" ht="15.75" customHeight="1">
      <c r="A40" s="5" t="s">
        <v>8</v>
      </c>
      <c r="B40" s="5" t="s">
        <v>9</v>
      </c>
      <c r="C40" s="5" t="s">
        <v>10</v>
      </c>
      <c r="D40" s="1" t="s">
        <v>11</v>
      </c>
    </row>
    <row r="41" spans="1:4" ht="15.75" customHeight="1">
      <c r="A41" s="6" t="s">
        <v>12</v>
      </c>
    </row>
    <row r="42" spans="1:4" ht="15.75" customHeight="1">
      <c r="A42" s="7" t="s">
        <v>13</v>
      </c>
      <c r="B42" s="8">
        <f>'Working Note for Ratio analysis'!C7/'Working Note for Ratio analysis'!C5</f>
        <v>0.47772510730625911</v>
      </c>
      <c r="C42" s="8">
        <v>0.29559999999999997</v>
      </c>
    </row>
    <row r="43" spans="1:4" ht="15.75" customHeight="1">
      <c r="A43" s="7" t="s">
        <v>14</v>
      </c>
      <c r="B43" s="8">
        <f>'Working Note for Ratio analysis'!C13/'Working Note for Ratio analysis'!C5</f>
        <v>0.43092306966652516</v>
      </c>
      <c r="C43" s="8">
        <v>0.1807</v>
      </c>
    </row>
    <row r="44" spans="1:4" ht="15.75" customHeight="1">
      <c r="A44" s="7" t="s">
        <v>15</v>
      </c>
      <c r="B44" s="8">
        <f>'Working Note for Ratio analysis'!C22/'Working Note for Ratio analysis'!C5</f>
        <v>0.21580349983491345</v>
      </c>
      <c r="C44" s="8">
        <v>9.7900000000000001E-2</v>
      </c>
    </row>
    <row r="45" spans="1:4" ht="15.75" customHeight="1">
      <c r="A45" s="7" t="s">
        <v>16</v>
      </c>
      <c r="B45" s="8">
        <f>'Working Note for Ratio analysis'!C8/('Working Note for Ratio analysis'!C5+'Working Note for Ratio analysis'!C8)</f>
        <v>2.2319575743601567E-2</v>
      </c>
    </row>
    <row r="46" spans="1:4" ht="15.75" customHeight="1">
      <c r="A46" s="7" t="s">
        <v>17</v>
      </c>
      <c r="B46" s="8">
        <f>('Working Note for Ratio analysis'!C13+'Working Note for Ratio analysis'!C14)/'Working Note for Ratio analysis'!C5</f>
        <v>0.47136927503419651</v>
      </c>
      <c r="C46" s="8">
        <v>0.1807</v>
      </c>
    </row>
    <row r="47" spans="1:4" ht="15.75" customHeight="1">
      <c r="A47" s="7" t="s">
        <v>18</v>
      </c>
      <c r="B47" s="2">
        <f>'Working Note for Ratio analysis'!C13/'Working Note for Ratio analysis'!C15</f>
        <v>106.23255813953489</v>
      </c>
      <c r="C47" s="2">
        <v>15.22</v>
      </c>
    </row>
    <row r="48" spans="1:4" ht="15.75" customHeight="1">
      <c r="A48" s="7"/>
    </row>
    <row r="49" spans="1:3" ht="15.75" customHeight="1">
      <c r="A49" s="6" t="s">
        <v>19</v>
      </c>
    </row>
    <row r="50" spans="1:3" ht="15.75" customHeight="1">
      <c r="A50" s="7" t="s">
        <v>20</v>
      </c>
      <c r="B50" s="8">
        <f>('Working Note for Ratio analysis'!C12+'Working Note for Ratio analysis'!C17)/'Working Note for Ratio analysis'!C5</f>
        <v>0.19055704919579264</v>
      </c>
    </row>
    <row r="51" spans="1:3" ht="15.75" customHeight="1">
      <c r="A51" s="7" t="s">
        <v>21</v>
      </c>
      <c r="B51" s="8">
        <f>'Working Note for Ratio analysis'!C14/'Working Note for Ratio analysis'!C5</f>
        <v>4.0446205367671337E-2</v>
      </c>
    </row>
    <row r="52" spans="1:3" ht="15.75" customHeight="1">
      <c r="A52" s="7"/>
    </row>
    <row r="53" spans="1:3" ht="15.75" customHeight="1">
      <c r="A53" s="6" t="s">
        <v>22</v>
      </c>
    </row>
    <row r="54" spans="1:3" ht="15.75" customHeight="1">
      <c r="A54" s="7" t="s">
        <v>23</v>
      </c>
      <c r="B54" s="2">
        <f>('Working Note for Ratio analysis'!C37+'Working Note for Ratio analysis'!C38+'Working Note for Ratio analysis'!C40+'Working Note for Ratio analysis'!C41)/'Working Note for Ratio analysis'!C62</f>
        <v>2.1062372651120671</v>
      </c>
      <c r="C54" s="2">
        <v>2.64</v>
      </c>
    </row>
    <row r="55" spans="1:3" ht="15.75" customHeight="1">
      <c r="A55" s="7" t="s">
        <v>24</v>
      </c>
      <c r="B55" s="2">
        <f>'Working Note for Ratio analysis'!C42/'Working Note for Ratio analysis'!C62</f>
        <v>2.6245755037355671</v>
      </c>
    </row>
    <row r="56" spans="1:3" ht="15.75" customHeight="1">
      <c r="A56" s="7" t="s">
        <v>25</v>
      </c>
      <c r="B56" s="2">
        <f>'Working Note for Ratio analysis'!C5/'Working Note for Ratio analysis'!C43</f>
        <v>1.3383202348262475</v>
      </c>
    </row>
    <row r="57" spans="1:3" ht="15.75" customHeight="1">
      <c r="A57" s="7"/>
    </row>
    <row r="58" spans="1:3" ht="15.75" customHeight="1">
      <c r="A58" s="7" t="s">
        <v>26</v>
      </c>
      <c r="B58" s="2">
        <v>360</v>
      </c>
    </row>
    <row r="59" spans="1:3" ht="15.75" customHeight="1">
      <c r="A59" s="7"/>
    </row>
    <row r="60" spans="1:3" ht="15.75" customHeight="1">
      <c r="A60" s="6" t="s">
        <v>27</v>
      </c>
    </row>
    <row r="61" spans="1:3" ht="15.75" customHeight="1">
      <c r="A61" s="7" t="s">
        <v>28</v>
      </c>
      <c r="B61" s="2">
        <f>'Working Note for Ratio analysis'!C6/(('Working Note for Ratio analysis'!C35+'Working Note for Ratio analysis'!D35)/2)</f>
        <v>4.3356663893103615</v>
      </c>
      <c r="C61" s="2">
        <v>5.88</v>
      </c>
    </row>
    <row r="62" spans="1:3" ht="15.75" customHeight="1">
      <c r="A62" s="7" t="s">
        <v>29</v>
      </c>
      <c r="B62" s="2">
        <f>B58/B61</f>
        <v>83.032218735183221</v>
      </c>
      <c r="C62" s="2">
        <v>82.67</v>
      </c>
    </row>
    <row r="63" spans="1:3" ht="15.75" customHeight="1">
      <c r="A63" s="7" t="s">
        <v>30</v>
      </c>
      <c r="B63" s="2">
        <f>'Working Note for Ratio analysis'!C5/(('Working Note for Ratio analysis'!C38+'Working Note for Ratio analysis'!D38)/2)</f>
        <v>6.022797485884734</v>
      </c>
      <c r="C63" s="2">
        <v>12.71</v>
      </c>
    </row>
    <row r="64" spans="1:3" ht="15.75" customHeight="1">
      <c r="A64" s="7" t="s">
        <v>31</v>
      </c>
      <c r="B64" s="2">
        <f>B58/B63</f>
        <v>59.772888071317396</v>
      </c>
      <c r="C64" s="2">
        <v>55.14</v>
      </c>
    </row>
    <row r="65" spans="1:4" ht="15.75" customHeight="1">
      <c r="A65" s="7" t="s">
        <v>32</v>
      </c>
      <c r="B65" s="2">
        <f>'Working Note for Ratio analysis'!C6/(('Working Note for Ratio analysis'!C58+'Working Note for Ratio analysis'!D58)/2)</f>
        <v>2.6541423220973783</v>
      </c>
      <c r="C65" s="2">
        <v>13.15</v>
      </c>
    </row>
    <row r="66" spans="1:4" ht="15.75" customHeight="1">
      <c r="A66" s="7" t="s">
        <v>33</v>
      </c>
      <c r="B66" s="2">
        <f>B58/B65</f>
        <v>135.63703686979295</v>
      </c>
      <c r="C66" s="2">
        <v>66.22</v>
      </c>
    </row>
    <row r="67" spans="1:4" ht="15.75" customHeight="1">
      <c r="A67" s="2" t="s">
        <v>34</v>
      </c>
      <c r="B67" s="2">
        <f>B62+B64-B66</f>
        <v>7.168069936707667</v>
      </c>
    </row>
    <row r="68" spans="1:4" ht="15.75" customHeight="1">
      <c r="A68" s="7" t="s">
        <v>35</v>
      </c>
      <c r="B68" s="2">
        <f>'Working Note for Ratio analysis'!C5/('Working Note for Ratio analysis'!C42-'Working Note for Ratio analysis'!C62)</f>
        <v>2.9545343692296973</v>
      </c>
    </row>
    <row r="69" spans="1:4" ht="15.75" customHeight="1">
      <c r="A69" s="7" t="s">
        <v>36</v>
      </c>
      <c r="B69" s="2">
        <f>'Working Note for Ratio analysis'!C5/'Working Note for Ratio analysis'!C40</f>
        <v>10.781083142639206</v>
      </c>
    </row>
    <row r="70" spans="1:4" ht="15.75" customHeight="1">
      <c r="A70" s="7" t="s">
        <v>37</v>
      </c>
      <c r="B70" s="2">
        <f>'Working Note for Ratio analysis'!C5/'Working Note for Ratio analysis'!C26</f>
        <v>5.0914985590778095</v>
      </c>
    </row>
    <row r="71" spans="1:4" ht="15.75" customHeight="1">
      <c r="A71" s="7"/>
    </row>
    <row r="72" spans="1:4" ht="15.75" customHeight="1">
      <c r="A72" s="6" t="s">
        <v>38</v>
      </c>
    </row>
    <row r="73" spans="1:4" ht="15.75" customHeight="1">
      <c r="A73" s="7" t="s">
        <v>39</v>
      </c>
      <c r="B73" s="2">
        <v>0</v>
      </c>
    </row>
    <row r="74" spans="1:4" ht="15.75" customHeight="1">
      <c r="A74" s="7" t="s">
        <v>40</v>
      </c>
      <c r="B74" s="2">
        <v>0</v>
      </c>
    </row>
    <row r="75" spans="1:4" ht="15.75" customHeight="1">
      <c r="A75" s="7" t="s">
        <v>41</v>
      </c>
      <c r="B75" s="2">
        <v>0</v>
      </c>
    </row>
    <row r="76" spans="1:4" ht="15.75" customHeight="1">
      <c r="A76" s="7" t="s">
        <v>42</v>
      </c>
      <c r="B76" s="2">
        <f>'Working Note for Ratio analysis'!C63/'Working Note for Ratio analysis'!C48</f>
        <v>0.45379250217959893</v>
      </c>
    </row>
    <row r="77" spans="1:4" ht="15.75" customHeight="1">
      <c r="A77" s="7" t="s">
        <v>43</v>
      </c>
      <c r="B77" s="2">
        <f>'Working Note for Ratio analysis'!C43/'Working Note for Ratio analysis'!C48</f>
        <v>1.4538154453264809</v>
      </c>
    </row>
    <row r="78" spans="1:4" ht="15.75" customHeight="1">
      <c r="A78" s="7" t="s">
        <v>44</v>
      </c>
      <c r="B78" s="2">
        <v>0</v>
      </c>
    </row>
    <row r="79" spans="1:4" ht="15.75" customHeight="1">
      <c r="A79" s="7" t="s">
        <v>45</v>
      </c>
    </row>
    <row r="80" spans="1:4" ht="15.75" customHeight="1">
      <c r="A80" s="6" t="s">
        <v>46</v>
      </c>
      <c r="B80" s="2">
        <f>((1.2*('Working Note for Ratio analysis'!C42-'Working Note for Ratio analysis'!C62)/'Working Note for Ratio analysis'!C43)+1.4*('Working Note for Ratio analysis'!C75/'Working Note for Ratio analysis'!C43)+3.3*('Working Note for Ratio analysis'!C13/'Working Note for Ratio analysis'!C43)+0.6*((('Working Note for Ratio analysis'!C73*'Working Note for Ratio analysis'!C74)/'Working Note for Ratio analysis'!C63)+0.999*('Working Note for Ratio analysis'!C5/'Working Note for Ratio analysis'!C43)))</f>
        <v>13.410762839500524</v>
      </c>
      <c r="D80" s="2" t="s">
        <v>47</v>
      </c>
    </row>
    <row r="81" spans="1:4" ht="15.75" customHeight="1">
      <c r="A81" s="7"/>
      <c r="D81" s="2" t="s">
        <v>48</v>
      </c>
    </row>
    <row r="82" spans="1:4" ht="15.75" customHeight="1">
      <c r="A82" s="6" t="s">
        <v>49</v>
      </c>
      <c r="D82" s="2" t="s">
        <v>50</v>
      </c>
    </row>
    <row r="83" spans="1:4" ht="15.75" customHeight="1">
      <c r="A83" s="7" t="s">
        <v>51</v>
      </c>
      <c r="B83" s="8">
        <f>'Working Note for Ratio analysis'!C22/'Working Note for Ratio analysis'!C48</f>
        <v>0.41988253108796403</v>
      </c>
      <c r="C83" s="2">
        <v>20.39</v>
      </c>
    </row>
    <row r="84" spans="1:4" ht="15.75" customHeight="1">
      <c r="A84" s="7" t="s">
        <v>52</v>
      </c>
      <c r="B84" s="8">
        <f>'Working Note for Ratio analysis'!C22/'Working Note for Ratio analysis'!C43</f>
        <v>0.28881419057538743</v>
      </c>
      <c r="C84" s="2">
        <v>13.31</v>
      </c>
    </row>
    <row r="85" spans="1:4" ht="15.75" customHeight="1">
      <c r="A85" s="9"/>
    </row>
    <row r="86" spans="1:4" ht="15.75" customHeight="1">
      <c r="A86" s="6" t="s">
        <v>53</v>
      </c>
    </row>
    <row r="87" spans="1:4" ht="15.75" customHeight="1">
      <c r="A87" s="7" t="s">
        <v>54</v>
      </c>
      <c r="B87" s="2">
        <f>'Working Note for Ratio analysis'!C22/'Working Note for Ratio analysis'!C73</f>
        <v>1987.0792616720955</v>
      </c>
      <c r="C87" s="2">
        <v>590</v>
      </c>
    </row>
    <row r="88" spans="1:4" ht="15.75" customHeight="1">
      <c r="A88" s="7" t="s">
        <v>55</v>
      </c>
      <c r="B88" s="2">
        <f>'Working Note for Ratio analysis'!C48/'Working Note for Ratio analysis'!C73</f>
        <v>4732.4647122692722</v>
      </c>
      <c r="C88" s="2">
        <v>2274</v>
      </c>
    </row>
    <row r="89" spans="1:4" ht="15.75" customHeight="1">
      <c r="A89" s="7" t="s">
        <v>56</v>
      </c>
      <c r="B89" s="2">
        <f>'Working Note for Ratio analysis'!C74/B87</f>
        <v>16.606282716791434</v>
      </c>
      <c r="C89" s="2">
        <v>45.67</v>
      </c>
    </row>
    <row r="90" spans="1:4" ht="15.75" customHeight="1">
      <c r="A90" s="7" t="s">
        <v>57</v>
      </c>
      <c r="B90" s="2">
        <f>'Working Note for Ratio analysis'!C74/B88</f>
        <v>6.9726880190886984</v>
      </c>
      <c r="C90" s="2">
        <v>6.29</v>
      </c>
    </row>
    <row r="91" spans="1:4" ht="15.75" customHeight="1">
      <c r="A91" s="2" t="s">
        <v>58</v>
      </c>
      <c r="B91" s="2">
        <f>B89/'Working Note for Ratio analysis'!C77</f>
        <v>0.75311939758691304</v>
      </c>
      <c r="C91" s="2">
        <v>0.45</v>
      </c>
    </row>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B8AF"/>
    <outlinePr summaryBelow="0" summaryRight="0"/>
  </sheetPr>
  <dimension ref="B1:G1001"/>
  <sheetViews>
    <sheetView showGridLines="0" workbookViewId="0"/>
  </sheetViews>
  <sheetFormatPr defaultColWidth="12.6640625" defaultRowHeight="15" customHeight="1"/>
  <cols>
    <col min="1" max="1" width="12.6640625" customWidth="1"/>
    <col min="2" max="2" width="32.77734375" customWidth="1"/>
    <col min="3" max="6" width="12.6640625" customWidth="1"/>
  </cols>
  <sheetData>
    <row r="1" spans="2:7" ht="15.75" customHeight="1"/>
    <row r="2" spans="2:7" ht="15.75" customHeight="1">
      <c r="B2" s="10"/>
      <c r="C2" s="11"/>
      <c r="D2" s="11"/>
      <c r="E2" s="11"/>
      <c r="F2" s="11"/>
      <c r="G2" s="11"/>
    </row>
    <row r="3" spans="2:7" ht="15.75" customHeight="1">
      <c r="B3" s="12" t="s">
        <v>12</v>
      </c>
      <c r="C3" s="12" t="s">
        <v>59</v>
      </c>
      <c r="D3" s="12" t="s">
        <v>60</v>
      </c>
      <c r="E3" s="12" t="s">
        <v>61</v>
      </c>
      <c r="F3" s="12" t="s">
        <v>62</v>
      </c>
      <c r="G3" s="12" t="s">
        <v>63</v>
      </c>
    </row>
    <row r="4" spans="2:7" ht="15.75" customHeight="1">
      <c r="B4" s="11"/>
      <c r="C4" s="13" t="s">
        <v>64</v>
      </c>
      <c r="D4" s="13" t="s">
        <v>64</v>
      </c>
      <c r="E4" s="13" t="s">
        <v>64</v>
      </c>
      <c r="F4" s="13" t="s">
        <v>64</v>
      </c>
      <c r="G4" s="13" t="s">
        <v>64</v>
      </c>
    </row>
    <row r="5" spans="2:7" ht="15.75" customHeight="1">
      <c r="B5" s="11" t="s">
        <v>65</v>
      </c>
      <c r="C5" s="11">
        <v>8480400000</v>
      </c>
      <c r="D5" s="11">
        <v>7333600000</v>
      </c>
      <c r="E5" s="11">
        <v>5723100000</v>
      </c>
      <c r="F5" s="11">
        <v>5547200000</v>
      </c>
      <c r="G5" s="11">
        <v>5754100000</v>
      </c>
    </row>
    <row r="6" spans="2:7" ht="15.75" customHeight="1">
      <c r="B6" s="11" t="s">
        <v>66</v>
      </c>
      <c r="C6" s="11">
        <v>4429100000</v>
      </c>
      <c r="D6" s="11">
        <v>3973300000</v>
      </c>
      <c r="E6" s="11">
        <v>2973500000</v>
      </c>
      <c r="F6" s="11">
        <v>120800000</v>
      </c>
      <c r="G6" s="11">
        <v>2523600000</v>
      </c>
    </row>
    <row r="7" spans="2:7" ht="15.75" customHeight="1">
      <c r="B7" s="11" t="s">
        <v>67</v>
      </c>
      <c r="C7" s="11">
        <v>4051300000</v>
      </c>
      <c r="D7" s="11">
        <v>3360300000</v>
      </c>
      <c r="E7" s="11">
        <v>2749600000</v>
      </c>
      <c r="F7" s="11">
        <v>5668000000</v>
      </c>
      <c r="G7" s="11">
        <v>3230500000</v>
      </c>
    </row>
    <row r="8" spans="2:7" ht="15.75" customHeight="1">
      <c r="B8" s="11" t="s">
        <v>68</v>
      </c>
      <c r="C8" s="11">
        <v>193600000</v>
      </c>
      <c r="D8" s="11">
        <v>122900000</v>
      </c>
      <c r="E8" s="11">
        <v>55600000</v>
      </c>
      <c r="F8" s="11"/>
      <c r="G8" s="11"/>
    </row>
    <row r="9" spans="2:7" ht="15.75" customHeight="1">
      <c r="B9" s="11" t="s">
        <v>69</v>
      </c>
      <c r="C9" s="11"/>
      <c r="D9" s="11"/>
      <c r="E9" s="11"/>
      <c r="F9" s="11">
        <v>3077500000</v>
      </c>
      <c r="G9" s="11"/>
    </row>
    <row r="10" spans="2:7" ht="15.75" customHeight="1">
      <c r="B10" s="11" t="s">
        <v>70</v>
      </c>
      <c r="C10" s="11"/>
      <c r="D10" s="11"/>
      <c r="E10" s="11"/>
      <c r="F10" s="11"/>
      <c r="G10" s="11"/>
    </row>
    <row r="11" spans="2:7" ht="15.75" customHeight="1">
      <c r="B11" s="11" t="s">
        <v>71</v>
      </c>
      <c r="C11" s="11"/>
      <c r="D11" s="11"/>
      <c r="E11" s="11"/>
      <c r="F11" s="11"/>
      <c r="G11" s="11"/>
    </row>
    <row r="12" spans="2:7" ht="15.75" customHeight="1">
      <c r="B12" s="11" t="s">
        <v>72</v>
      </c>
      <c r="C12" s="11">
        <v>590500000</v>
      </c>
      <c r="D12" s="11">
        <v>518200000</v>
      </c>
      <c r="E12" s="11">
        <v>396100000</v>
      </c>
      <c r="F12" s="11">
        <v>324800000</v>
      </c>
      <c r="G12" s="11">
        <v>526500000</v>
      </c>
    </row>
    <row r="13" spans="2:7" ht="15.75" customHeight="1">
      <c r="B13" s="11" t="s">
        <v>73</v>
      </c>
      <c r="C13" s="11">
        <v>3654400000</v>
      </c>
      <c r="D13" s="11">
        <v>2965000000</v>
      </c>
      <c r="E13" s="11">
        <v>2409100000</v>
      </c>
      <c r="F13" s="11">
        <v>2265700000</v>
      </c>
      <c r="G13" s="11">
        <v>2704000000</v>
      </c>
    </row>
    <row r="14" spans="2:7" ht="15.75" customHeight="1">
      <c r="B14" s="11" t="s">
        <v>74</v>
      </c>
      <c r="C14" s="11">
        <v>343000000</v>
      </c>
      <c r="D14" s="11">
        <v>117100000</v>
      </c>
      <c r="E14" s="11">
        <v>117600000</v>
      </c>
      <c r="F14" s="11">
        <v>97000000</v>
      </c>
      <c r="G14" s="11">
        <v>63300000</v>
      </c>
    </row>
    <row r="15" spans="2:7" ht="15.75" customHeight="1">
      <c r="B15" s="11" t="s">
        <v>75</v>
      </c>
      <c r="C15" s="11">
        <v>34400000</v>
      </c>
      <c r="D15" s="11"/>
      <c r="E15" s="11"/>
      <c r="F15" s="11"/>
      <c r="G15" s="11"/>
    </row>
    <row r="16" spans="2:7" ht="15.75" customHeight="1">
      <c r="B16" s="11" t="s">
        <v>76</v>
      </c>
      <c r="C16" s="11"/>
      <c r="D16" s="11"/>
      <c r="E16" s="11"/>
      <c r="F16" s="11"/>
      <c r="G16" s="11"/>
    </row>
    <row r="17" spans="2:7" ht="15.75" customHeight="1">
      <c r="B17" s="11" t="s">
        <v>77</v>
      </c>
      <c r="C17" s="11">
        <v>1025500000</v>
      </c>
      <c r="D17" s="11">
        <v>1010900000</v>
      </c>
      <c r="E17" s="11">
        <v>1252000000</v>
      </c>
      <c r="F17" s="11">
        <v>1593600000</v>
      </c>
      <c r="G17" s="11">
        <v>1271000000</v>
      </c>
    </row>
    <row r="18" spans="2:7" ht="15.75" customHeight="1">
      <c r="B18" s="11" t="s">
        <v>78</v>
      </c>
      <c r="C18" s="11">
        <v>2251500000</v>
      </c>
      <c r="D18" s="11">
        <v>1837000000</v>
      </c>
      <c r="E18" s="11">
        <v>1039700000</v>
      </c>
      <c r="F18" s="11">
        <v>575100000</v>
      </c>
      <c r="G18" s="11">
        <v>1369700000</v>
      </c>
    </row>
    <row r="19" spans="2:7" ht="15.75" customHeight="1">
      <c r="B19" s="11" t="s">
        <v>79</v>
      </c>
      <c r="C19" s="14">
        <v>421400000</v>
      </c>
      <c r="D19" s="11">
        <v>337600000</v>
      </c>
      <c r="E19" s="11">
        <v>185600000</v>
      </c>
      <c r="F19" s="11">
        <v>219700000</v>
      </c>
      <c r="G19" s="11">
        <v>303100000</v>
      </c>
    </row>
    <row r="20" spans="2:7" ht="15.75" customHeight="1">
      <c r="B20" s="11" t="s">
        <v>80</v>
      </c>
      <c r="C20" s="11"/>
      <c r="D20" s="11">
        <v>337600000</v>
      </c>
      <c r="E20" s="11">
        <v>185600000</v>
      </c>
      <c r="F20" s="11">
        <v>219700000</v>
      </c>
      <c r="G20" s="11">
        <v>303100000</v>
      </c>
    </row>
    <row r="21" spans="2:7" ht="15.75" customHeight="1">
      <c r="B21" s="11" t="s">
        <v>81</v>
      </c>
      <c r="C21" s="11"/>
      <c r="D21" s="11"/>
      <c r="E21" s="11"/>
      <c r="F21" s="11"/>
      <c r="G21" s="11"/>
    </row>
    <row r="22" spans="2:7" ht="15.75" customHeight="1">
      <c r="B22" s="2" t="s">
        <v>82</v>
      </c>
      <c r="C22" s="2">
        <v>1830100000</v>
      </c>
      <c r="D22" s="2">
        <v>1499400000</v>
      </c>
      <c r="E22" s="2">
        <v>854100000</v>
      </c>
      <c r="F22" s="2">
        <v>355400000</v>
      </c>
      <c r="G22" s="2">
        <v>1066600000</v>
      </c>
    </row>
    <row r="23" spans="2:7" ht="15.75" customHeight="1">
      <c r="B23" s="1" t="s">
        <v>83</v>
      </c>
    </row>
    <row r="24" spans="2:7" ht="15.75" customHeight="1">
      <c r="B24" s="2" t="s">
        <v>84</v>
      </c>
    </row>
    <row r="25" spans="2:7" ht="15.75" customHeight="1">
      <c r="B25" s="11" t="s">
        <v>85</v>
      </c>
      <c r="C25" s="11">
        <v>12300000</v>
      </c>
      <c r="D25" s="11"/>
      <c r="E25" s="11">
        <v>55900000</v>
      </c>
      <c r="F25" s="11">
        <v>79200000</v>
      </c>
      <c r="G25" s="11">
        <v>101500000</v>
      </c>
    </row>
    <row r="26" spans="2:7" ht="15.75" customHeight="1">
      <c r="B26" s="11" t="s">
        <v>86</v>
      </c>
      <c r="C26" s="11">
        <v>1665600000</v>
      </c>
      <c r="D26" s="11">
        <v>1298300000</v>
      </c>
      <c r="E26" s="11">
        <v>993900000</v>
      </c>
      <c r="F26" s="11">
        <v>1088700000</v>
      </c>
      <c r="G26" s="11">
        <v>880200000</v>
      </c>
    </row>
    <row r="27" spans="2:7" ht="15.75" customHeight="1">
      <c r="B27" s="11" t="s">
        <v>87</v>
      </c>
      <c r="C27" s="11"/>
      <c r="D27" s="11">
        <v>33300000</v>
      </c>
      <c r="E27" s="11"/>
      <c r="F27" s="11"/>
      <c r="G27" s="11"/>
    </row>
    <row r="28" spans="2:7" ht="15.75" customHeight="1">
      <c r="B28" s="14" t="s">
        <v>88</v>
      </c>
      <c r="C28" s="14">
        <v>211400000</v>
      </c>
      <c r="D28" s="11"/>
      <c r="E28" s="11"/>
      <c r="F28" s="11"/>
      <c r="G28" s="11"/>
    </row>
    <row r="29" spans="2:7" ht="15.75" customHeight="1">
      <c r="B29" s="11" t="s">
        <v>89</v>
      </c>
      <c r="C29" s="14">
        <v>23800000</v>
      </c>
      <c r="D29" s="11"/>
      <c r="E29" s="11"/>
      <c r="F29" s="11"/>
      <c r="G29" s="11"/>
    </row>
    <row r="30" spans="2:7" ht="15.75" customHeight="1">
      <c r="B30" s="11" t="s">
        <v>90</v>
      </c>
      <c r="C30" s="11"/>
      <c r="D30" s="11"/>
      <c r="E30" s="11"/>
      <c r="F30" s="11"/>
      <c r="G30" s="11"/>
    </row>
    <row r="31" spans="2:7" ht="15.75" customHeight="1">
      <c r="B31" s="11" t="s">
        <v>91</v>
      </c>
      <c r="C31" s="11">
        <v>21700000</v>
      </c>
      <c r="D31" s="11">
        <v>22400000</v>
      </c>
      <c r="E31" s="11">
        <v>31800000</v>
      </c>
      <c r="F31" s="11">
        <v>40600000</v>
      </c>
      <c r="G31" s="11"/>
    </row>
    <row r="32" spans="2:7" ht="15.75" customHeight="1">
      <c r="B32" s="11" t="s">
        <v>92</v>
      </c>
      <c r="C32" s="11"/>
      <c r="D32" s="11"/>
      <c r="E32" s="11"/>
      <c r="F32" s="11"/>
      <c r="G32" s="11">
        <v>4100000</v>
      </c>
    </row>
    <row r="33" spans="2:7" ht="15.75" customHeight="1">
      <c r="B33" s="11" t="s">
        <v>93</v>
      </c>
      <c r="C33" s="11">
        <v>1699600000</v>
      </c>
      <c r="D33" s="11">
        <v>1354000000</v>
      </c>
      <c r="E33" s="11">
        <v>1081600000</v>
      </c>
      <c r="F33" s="11">
        <v>1129300000</v>
      </c>
      <c r="G33" s="11">
        <v>985800000</v>
      </c>
    </row>
    <row r="34" spans="2:7" ht="15.75" customHeight="1">
      <c r="B34" s="11" t="s">
        <v>94</v>
      </c>
      <c r="C34" s="11"/>
      <c r="D34" s="11"/>
      <c r="E34" s="11"/>
      <c r="F34" s="11"/>
      <c r="G34" s="11"/>
    </row>
    <row r="35" spans="2:7" ht="15.75" customHeight="1">
      <c r="B35" s="11" t="s">
        <v>95</v>
      </c>
      <c r="C35" s="11">
        <v>915800000</v>
      </c>
      <c r="D35" s="11">
        <v>1127300000</v>
      </c>
      <c r="E35" s="11">
        <v>842500000</v>
      </c>
      <c r="F35" s="11">
        <v>626100000</v>
      </c>
      <c r="G35" s="11">
        <v>822400000</v>
      </c>
    </row>
    <row r="36" spans="2:7" ht="15.75" customHeight="1">
      <c r="B36" s="11" t="s">
        <v>90</v>
      </c>
      <c r="C36" s="11"/>
      <c r="D36" s="11"/>
      <c r="E36" s="11"/>
      <c r="F36" s="11"/>
      <c r="G36" s="11"/>
    </row>
    <row r="37" spans="2:7" ht="15.75" customHeight="1">
      <c r="B37" s="11" t="s">
        <v>89</v>
      </c>
      <c r="C37" s="11">
        <v>23800000</v>
      </c>
      <c r="D37" s="11">
        <v>5900000</v>
      </c>
      <c r="E37" s="11">
        <v>933100000</v>
      </c>
      <c r="F37" s="11">
        <v>9200000</v>
      </c>
      <c r="G37" s="11">
        <v>4200000</v>
      </c>
    </row>
    <row r="38" spans="2:7" ht="15.75" customHeight="1">
      <c r="B38" s="11" t="s">
        <v>96</v>
      </c>
      <c r="C38" s="11">
        <v>1531200000</v>
      </c>
      <c r="D38" s="11">
        <v>1284900000</v>
      </c>
      <c r="E38" s="11">
        <v>961800000</v>
      </c>
      <c r="F38" s="11">
        <v>954700000</v>
      </c>
      <c r="G38" s="11">
        <v>1163300000</v>
      </c>
    </row>
    <row r="39" spans="2:7" ht="15.75" customHeight="1">
      <c r="B39" s="11" t="s">
        <v>97</v>
      </c>
      <c r="C39" s="11"/>
      <c r="D39" s="11"/>
      <c r="E39" s="11"/>
      <c r="F39" s="11"/>
      <c r="G39" s="11"/>
    </row>
    <row r="40" spans="2:7" ht="15.75" customHeight="1">
      <c r="B40" s="11" t="s">
        <v>98</v>
      </c>
      <c r="C40" s="11">
        <v>786600000</v>
      </c>
      <c r="D40" s="11">
        <v>571600000</v>
      </c>
      <c r="E40" s="11">
        <v>800200000</v>
      </c>
      <c r="F40" s="11">
        <v>696700000</v>
      </c>
      <c r="G40" s="11">
        <v>249100000</v>
      </c>
    </row>
    <row r="41" spans="2:7" ht="15.75" customHeight="1">
      <c r="B41" s="11" t="s">
        <v>99</v>
      </c>
      <c r="C41" s="11">
        <v>1379700000</v>
      </c>
      <c r="D41" s="11">
        <v>1130500000</v>
      </c>
      <c r="E41" s="11">
        <v>113200000</v>
      </c>
      <c r="F41" s="11">
        <v>334900000</v>
      </c>
      <c r="G41" s="11">
        <v>632400000</v>
      </c>
    </row>
    <row r="42" spans="2:7" ht="15.75" customHeight="1">
      <c r="B42" s="11" t="s">
        <v>100</v>
      </c>
      <c r="C42" s="11">
        <v>4637100000</v>
      </c>
      <c r="D42" s="11">
        <v>4120200000</v>
      </c>
      <c r="E42" s="11">
        <v>3650800000</v>
      </c>
      <c r="F42" s="11">
        <v>2621600000</v>
      </c>
      <c r="G42" s="11">
        <v>2871400000</v>
      </c>
    </row>
    <row r="43" spans="2:7" ht="15.75" customHeight="1">
      <c r="B43" s="11" t="s">
        <v>101</v>
      </c>
      <c r="C43" s="11">
        <v>6336600000</v>
      </c>
      <c r="D43" s="11">
        <v>5474200000</v>
      </c>
      <c r="E43" s="11">
        <v>4732400000</v>
      </c>
      <c r="F43" s="11">
        <v>3750900000</v>
      </c>
      <c r="G43" s="11">
        <v>3857200000</v>
      </c>
    </row>
    <row r="44" spans="2:7" ht="15.75" customHeight="1">
      <c r="B44" s="11" t="s">
        <v>102</v>
      </c>
      <c r="C44" s="11">
        <v>0</v>
      </c>
      <c r="D44" s="11">
        <v>0</v>
      </c>
      <c r="E44" s="11">
        <v>0</v>
      </c>
      <c r="F44" s="11">
        <v>0</v>
      </c>
      <c r="G44" s="11">
        <v>0</v>
      </c>
    </row>
    <row r="45" spans="2:7" ht="15.75" customHeight="1">
      <c r="B45" s="11" t="s">
        <v>103</v>
      </c>
      <c r="C45" s="11">
        <v>92100000</v>
      </c>
      <c r="D45" s="11">
        <v>92100000</v>
      </c>
      <c r="E45" s="11">
        <v>92100000</v>
      </c>
      <c r="F45" s="11">
        <v>92100000</v>
      </c>
      <c r="G45" s="11">
        <v>92100000</v>
      </c>
    </row>
    <row r="46" spans="2:7" ht="15.75" customHeight="1">
      <c r="B46" s="11" t="s">
        <v>104</v>
      </c>
      <c r="C46" s="11">
        <v>4266500000</v>
      </c>
      <c r="D46" s="11">
        <v>3537400000</v>
      </c>
      <c r="E46" s="11">
        <v>2506200000</v>
      </c>
      <c r="F46" s="11">
        <v>1878800000</v>
      </c>
      <c r="G46" s="11">
        <v>2232300000</v>
      </c>
    </row>
    <row r="47" spans="2:7" ht="15.75" customHeight="1">
      <c r="B47" s="11" t="s">
        <v>105</v>
      </c>
      <c r="C47" s="11"/>
      <c r="D47" s="11"/>
      <c r="E47" s="11"/>
      <c r="F47" s="11"/>
      <c r="G47" s="11"/>
    </row>
    <row r="48" spans="2:7" ht="15.75" customHeight="1">
      <c r="B48" s="11" t="s">
        <v>106</v>
      </c>
      <c r="C48" s="11">
        <v>4358600000</v>
      </c>
      <c r="D48" s="11">
        <v>3629500000</v>
      </c>
      <c r="E48" s="11">
        <v>2598300000</v>
      </c>
      <c r="F48" s="11">
        <v>1970900000</v>
      </c>
      <c r="G48" s="11">
        <v>2324400000</v>
      </c>
    </row>
    <row r="49" spans="2:7" ht="15.75" customHeight="1">
      <c r="B49" s="11" t="s">
        <v>107</v>
      </c>
      <c r="C49" s="11"/>
      <c r="D49" s="11"/>
      <c r="E49" s="11"/>
      <c r="F49" s="11"/>
      <c r="G49" s="11"/>
    </row>
    <row r="50" spans="2:7" ht="15.75" customHeight="1">
      <c r="B50" s="11" t="s">
        <v>108</v>
      </c>
      <c r="C50" s="11"/>
      <c r="D50" s="11"/>
      <c r="E50" s="11"/>
      <c r="F50" s="11"/>
      <c r="G50" s="11"/>
    </row>
    <row r="51" spans="2:7" ht="15.75" customHeight="1">
      <c r="B51" s="11" t="s">
        <v>109</v>
      </c>
      <c r="C51" s="11"/>
      <c r="D51" s="11"/>
      <c r="E51" s="11"/>
      <c r="F51" s="11"/>
      <c r="G51" s="11"/>
    </row>
    <row r="52" spans="2:7" ht="15.75" customHeight="1">
      <c r="B52" s="11" t="s">
        <v>110</v>
      </c>
      <c r="C52" s="11"/>
      <c r="D52" s="11"/>
      <c r="E52" s="11"/>
      <c r="F52" s="11"/>
      <c r="G52" s="11">
        <v>10400000</v>
      </c>
    </row>
    <row r="53" spans="2:7" ht="15.75" customHeight="1">
      <c r="B53" s="11" t="s">
        <v>111</v>
      </c>
      <c r="C53" s="11"/>
      <c r="D53" s="11"/>
      <c r="E53" s="11"/>
      <c r="F53" s="11"/>
      <c r="G53" s="11"/>
    </row>
    <row r="54" spans="2:7" ht="15.75" customHeight="1">
      <c r="B54" s="11" t="s">
        <v>112</v>
      </c>
      <c r="C54" s="11">
        <v>211100000</v>
      </c>
      <c r="D54" s="11">
        <v>21100000</v>
      </c>
      <c r="E54" s="11">
        <v>147700000</v>
      </c>
      <c r="F54" s="11">
        <v>13800000</v>
      </c>
      <c r="G54" s="11">
        <v>10000000</v>
      </c>
    </row>
    <row r="55" spans="2:7" ht="15.75" customHeight="1">
      <c r="B55" s="11" t="s">
        <v>113</v>
      </c>
      <c r="C55" s="11">
        <v>211100000</v>
      </c>
      <c r="D55" s="11">
        <v>21100000</v>
      </c>
      <c r="E55" s="11">
        <v>147700000</v>
      </c>
      <c r="F55" s="11">
        <v>13800000</v>
      </c>
      <c r="G55" s="11">
        <v>20400000</v>
      </c>
    </row>
    <row r="56" spans="2:7" ht="15.75" customHeight="1">
      <c r="B56" s="11" t="s">
        <v>114</v>
      </c>
      <c r="C56" s="11"/>
      <c r="D56" s="11"/>
      <c r="E56" s="11"/>
      <c r="F56" s="11"/>
      <c r="G56" s="11"/>
    </row>
    <row r="57" spans="2:7" ht="15.75" customHeight="1">
      <c r="B57" s="11" t="s">
        <v>111</v>
      </c>
      <c r="C57" s="11"/>
      <c r="D57" s="11"/>
      <c r="E57" s="11"/>
      <c r="F57" s="11"/>
      <c r="G57" s="11"/>
    </row>
    <row r="58" spans="2:7" ht="15.75" customHeight="1">
      <c r="B58" s="11" t="s">
        <v>115</v>
      </c>
      <c r="C58" s="11">
        <v>1629000000</v>
      </c>
      <c r="D58" s="11">
        <v>1708500000</v>
      </c>
      <c r="E58" s="11">
        <v>1881100000</v>
      </c>
      <c r="F58" s="11">
        <v>1698200000</v>
      </c>
      <c r="G58" s="11">
        <v>1364300000</v>
      </c>
    </row>
    <row r="59" spans="2:7" ht="15.75" customHeight="1">
      <c r="B59" s="11" t="s">
        <v>112</v>
      </c>
      <c r="C59" s="11">
        <v>124000000</v>
      </c>
      <c r="D59" s="11">
        <v>92200000</v>
      </c>
      <c r="E59" s="11">
        <v>110600000</v>
      </c>
      <c r="F59" s="11">
        <v>115000000</v>
      </c>
      <c r="G59" s="11">
        <v>148100000</v>
      </c>
    </row>
    <row r="60" spans="2:7" ht="15.75" customHeight="1">
      <c r="B60" s="11" t="s">
        <v>116</v>
      </c>
      <c r="C60" s="11">
        <v>13800000</v>
      </c>
      <c r="D60" s="11"/>
      <c r="E60" s="11"/>
      <c r="F60" s="11">
        <v>32300000</v>
      </c>
      <c r="G60" s="11"/>
    </row>
    <row r="61" spans="2:7" ht="15.75" customHeight="1">
      <c r="B61" s="11" t="s">
        <v>117</v>
      </c>
      <c r="C61" s="11"/>
      <c r="D61" s="11">
        <v>22900000</v>
      </c>
      <c r="E61" s="11"/>
      <c r="F61" s="11"/>
      <c r="G61" s="11"/>
    </row>
    <row r="62" spans="2:7" ht="15.75" customHeight="1">
      <c r="B62" s="11" t="s">
        <v>118</v>
      </c>
      <c r="C62" s="11">
        <v>1766800000</v>
      </c>
      <c r="D62" s="11">
        <v>1823600000</v>
      </c>
      <c r="E62" s="11">
        <v>1991700000</v>
      </c>
      <c r="F62" s="11">
        <v>1845500000</v>
      </c>
      <c r="G62" s="11">
        <v>1512400000</v>
      </c>
    </row>
    <row r="63" spans="2:7" ht="15.75" customHeight="1">
      <c r="B63" s="11" t="s">
        <v>119</v>
      </c>
      <c r="C63" s="11">
        <v>1977900000</v>
      </c>
      <c r="D63" s="11">
        <v>1844700000</v>
      </c>
      <c r="E63" s="11">
        <v>2139400000</v>
      </c>
      <c r="F63" s="11">
        <v>1859300000</v>
      </c>
      <c r="G63" s="11">
        <v>1512400000</v>
      </c>
    </row>
    <row r="64" spans="2:7" ht="15.75" customHeight="1">
      <c r="B64" s="11" t="s">
        <v>120</v>
      </c>
      <c r="C64" s="11">
        <v>6336600000</v>
      </c>
      <c r="D64" s="11">
        <v>5474200000</v>
      </c>
      <c r="E64" s="11">
        <v>4737700000</v>
      </c>
      <c r="F64" s="11">
        <v>3830200000</v>
      </c>
      <c r="G64" s="11">
        <v>3857200000</v>
      </c>
    </row>
    <row r="65" spans="2:7" ht="15.75" customHeight="1"/>
    <row r="66" spans="2:7" ht="15.75" customHeight="1">
      <c r="B66" s="1" t="s">
        <v>121</v>
      </c>
    </row>
    <row r="67" spans="2:7" ht="15.75" customHeight="1">
      <c r="B67" s="11" t="s">
        <v>122</v>
      </c>
      <c r="C67" s="11">
        <v>47.77</v>
      </c>
      <c r="D67" s="11">
        <v>45.82</v>
      </c>
      <c r="E67" s="11">
        <v>48.04</v>
      </c>
      <c r="F67" s="11">
        <v>102.17</v>
      </c>
      <c r="G67" s="11">
        <v>56.14</v>
      </c>
    </row>
    <row r="68" spans="2:7" ht="15.75" customHeight="1">
      <c r="B68" s="11" t="s">
        <v>123</v>
      </c>
      <c r="C68" s="11">
        <v>43.09</v>
      </c>
      <c r="D68" s="11">
        <v>40.43</v>
      </c>
      <c r="E68" s="11">
        <v>42.09</v>
      </c>
      <c r="F68" s="11">
        <v>40.840000000000003</v>
      </c>
      <c r="G68" s="11">
        <v>46.99</v>
      </c>
    </row>
    <row r="69" spans="2:7" ht="15.75" customHeight="1">
      <c r="B69" s="11" t="s">
        <v>124</v>
      </c>
      <c r="C69" s="11">
        <v>21.58</v>
      </c>
      <c r="D69" s="11">
        <v>20.440000000000001</v>
      </c>
      <c r="E69" s="11">
        <v>14.92</v>
      </c>
      <c r="F69" s="11">
        <v>6.4</v>
      </c>
      <c r="G69" s="11">
        <v>18.53</v>
      </c>
    </row>
    <row r="70" spans="2:7" ht="15.75" customHeight="1">
      <c r="B70" s="11" t="s">
        <v>54</v>
      </c>
      <c r="C70" s="11">
        <v>1987.08</v>
      </c>
      <c r="D70" s="11">
        <v>1628.01</v>
      </c>
      <c r="E70" s="11">
        <v>927.36</v>
      </c>
      <c r="F70" s="11">
        <v>385.88</v>
      </c>
      <c r="G70" s="11">
        <v>1158.0899999999999</v>
      </c>
    </row>
    <row r="71" spans="2:7" ht="15.75" customHeight="1">
      <c r="B71" s="11" t="s">
        <v>56</v>
      </c>
      <c r="C71" s="11">
        <v>16.61</v>
      </c>
      <c r="D71" s="11">
        <v>11.28</v>
      </c>
      <c r="E71" s="11">
        <v>20.91</v>
      </c>
      <c r="F71" s="11">
        <v>49.53</v>
      </c>
      <c r="G71" s="11">
        <v>17.489999999999998</v>
      </c>
    </row>
    <row r="72" spans="2:7" ht="15.75" customHeight="1">
      <c r="B72" s="11" t="s">
        <v>55</v>
      </c>
      <c r="C72" s="11">
        <f t="shared" ref="C72:G72" si="0">C48/C73</f>
        <v>4732.4647122692722</v>
      </c>
      <c r="D72" s="11">
        <f t="shared" si="0"/>
        <v>3940.8251900108576</v>
      </c>
      <c r="E72" s="11">
        <f t="shared" si="0"/>
        <v>2821.172638436482</v>
      </c>
      <c r="F72" s="11">
        <f t="shared" si="0"/>
        <v>2139.9565689467968</v>
      </c>
      <c r="G72" s="11">
        <f t="shared" si="0"/>
        <v>2523.7785016286643</v>
      </c>
    </row>
    <row r="73" spans="2:7" ht="15.75" customHeight="1">
      <c r="B73" s="11" t="s">
        <v>125</v>
      </c>
      <c r="C73" s="11">
        <v>921000</v>
      </c>
      <c r="D73" s="11">
        <v>921000</v>
      </c>
      <c r="E73" s="11">
        <v>921000</v>
      </c>
      <c r="F73" s="11">
        <v>921000</v>
      </c>
      <c r="G73" s="11">
        <v>921000</v>
      </c>
    </row>
    <row r="74" spans="2:7" ht="15.75" customHeight="1">
      <c r="B74" s="11" t="s">
        <v>126</v>
      </c>
      <c r="C74" s="11">
        <v>32998</v>
      </c>
      <c r="D74" s="11">
        <f t="shared" ref="D74:G74" si="1">D71*D70</f>
        <v>18363.952799999999</v>
      </c>
      <c r="E74" s="11">
        <f t="shared" si="1"/>
        <v>19391.097600000001</v>
      </c>
      <c r="F74" s="11">
        <f t="shared" si="1"/>
        <v>19112.636399999999</v>
      </c>
      <c r="G74" s="11">
        <f t="shared" si="1"/>
        <v>20254.994099999996</v>
      </c>
    </row>
    <row r="75" spans="2:7" ht="15.75" customHeight="1">
      <c r="B75" s="11" t="s">
        <v>127</v>
      </c>
      <c r="C75" s="11">
        <v>4266500000</v>
      </c>
      <c r="D75" s="11"/>
      <c r="E75" s="11"/>
      <c r="F75" s="11"/>
      <c r="G75" s="11"/>
    </row>
    <row r="76" spans="2:7" ht="15.75" customHeight="1">
      <c r="B76" s="2" t="s">
        <v>128</v>
      </c>
      <c r="C76" s="15">
        <f t="shared" ref="C76:F76" si="2">(C22-D22)/D22</f>
        <v>0.2205548886221155</v>
      </c>
      <c r="D76" s="15">
        <f t="shared" si="2"/>
        <v>0.75553213909378292</v>
      </c>
      <c r="E76" s="15">
        <f t="shared" si="2"/>
        <v>1.40320765334834</v>
      </c>
      <c r="F76" s="15">
        <f t="shared" si="2"/>
        <v>-0.66679167447965493</v>
      </c>
      <c r="G76" s="15"/>
    </row>
    <row r="77" spans="2:7" ht="15.75" customHeight="1">
      <c r="B77" s="2" t="s">
        <v>129</v>
      </c>
      <c r="C77" s="2">
        <v>22.05</v>
      </c>
      <c r="D77" s="2">
        <v>75.552999999999997</v>
      </c>
      <c r="E77" s="2">
        <v>140.321</v>
      </c>
      <c r="F77" s="2">
        <v>-66.679000000000002</v>
      </c>
    </row>
    <row r="78" spans="2:7" ht="15.75" customHeight="1">
      <c r="B78" s="2" t="s">
        <v>130</v>
      </c>
      <c r="C78" s="2">
        <f>(C5/G5)^(1/5)-1</f>
        <v>8.0656789652542527E-2</v>
      </c>
    </row>
    <row r="79" spans="2:7" ht="15.75" customHeight="1"/>
    <row r="80" spans="2:7"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3C47D"/>
    <outlinePr summaryBelow="0" summaryRight="0"/>
  </sheetPr>
  <dimension ref="A1:J1000"/>
  <sheetViews>
    <sheetView showGridLines="0" tabSelected="1" workbookViewId="0">
      <selection activeCell="A40" sqref="A40"/>
    </sheetView>
  </sheetViews>
  <sheetFormatPr defaultColWidth="12.6640625" defaultRowHeight="15" customHeight="1"/>
  <cols>
    <col min="1" max="1" width="37.109375" customWidth="1"/>
    <col min="2" max="2" width="13.77734375" bestFit="1" customWidth="1"/>
    <col min="3" max="6" width="12.6640625" customWidth="1"/>
    <col min="7" max="7" width="14.88671875" customWidth="1"/>
    <col min="9" max="9" width="20" customWidth="1"/>
  </cols>
  <sheetData>
    <row r="1" spans="1:10" ht="15.75" customHeight="1">
      <c r="A1" s="16"/>
      <c r="B1" s="252" t="s">
        <v>131</v>
      </c>
      <c r="C1" s="253"/>
      <c r="D1" s="253"/>
      <c r="E1" s="253"/>
      <c r="F1" s="254"/>
      <c r="G1" s="17" t="s">
        <v>132</v>
      </c>
    </row>
    <row r="2" spans="1:10" ht="15.75" customHeight="1">
      <c r="A2" s="18" t="s">
        <v>133</v>
      </c>
      <c r="B2" s="18" t="s">
        <v>134</v>
      </c>
      <c r="C2" s="18" t="s">
        <v>135</v>
      </c>
      <c r="D2" s="18" t="s">
        <v>136</v>
      </c>
      <c r="E2" s="18" t="s">
        <v>137</v>
      </c>
      <c r="F2" s="18" t="s">
        <v>138</v>
      </c>
      <c r="G2" s="18" t="s">
        <v>132</v>
      </c>
    </row>
    <row r="3" spans="1:10" ht="15.75" customHeight="1">
      <c r="A3" s="19" t="s">
        <v>139</v>
      </c>
      <c r="B3" s="20">
        <f>'Income Stmt'!H25</f>
        <v>2015939140.9645023</v>
      </c>
      <c r="C3" s="20">
        <f>'Income Stmt'!I25</f>
        <v>2394090691.3410072</v>
      </c>
      <c r="D3" s="20">
        <f>'Income Stmt'!J25</f>
        <v>2841149204.3602877</v>
      </c>
      <c r="E3" s="20">
        <f>'Income Stmt'!K25</f>
        <v>3369950129.2491903</v>
      </c>
      <c r="F3" s="20">
        <f>'Income Stmt'!L25</f>
        <v>3995515847.5106516</v>
      </c>
      <c r="G3" s="16"/>
    </row>
    <row r="4" spans="1:10" ht="15.75" customHeight="1">
      <c r="A4" s="21" t="s">
        <v>140</v>
      </c>
      <c r="B4" s="20">
        <f>'Income Stmt'!H30</f>
        <v>477506174.76098275</v>
      </c>
      <c r="C4" s="20">
        <f>'Income Stmt'!I30</f>
        <v>567882729.02026689</v>
      </c>
      <c r="D4" s="20">
        <f>'Income Stmt'!J30</f>
        <v>674784578.79963601</v>
      </c>
      <c r="E4" s="20">
        <f>'Income Stmt'!K30</f>
        <v>801294293.03896201</v>
      </c>
      <c r="F4" s="20">
        <f>'Income Stmt'!L30</f>
        <v>951019933.15319192</v>
      </c>
      <c r="G4" s="16"/>
      <c r="I4" s="22" t="s">
        <v>141</v>
      </c>
      <c r="J4" s="23">
        <f>B20/B21</f>
        <v>0.6734553489067816</v>
      </c>
    </row>
    <row r="5" spans="1:10" ht="15.75" customHeight="1">
      <c r="A5" s="21" t="s">
        <v>142</v>
      </c>
      <c r="B5" s="20">
        <f t="shared" ref="B5:F5" si="0">B3-B4</f>
        <v>1538432966.2035196</v>
      </c>
      <c r="C5" s="20">
        <f t="shared" si="0"/>
        <v>1826207962.3207402</v>
      </c>
      <c r="D5" s="20">
        <f t="shared" si="0"/>
        <v>2166364625.5606518</v>
      </c>
      <c r="E5" s="20">
        <f t="shared" si="0"/>
        <v>2568655836.2102284</v>
      </c>
      <c r="F5" s="20">
        <f t="shared" si="0"/>
        <v>3044495914.3574595</v>
      </c>
      <c r="G5" s="16"/>
    </row>
    <row r="6" spans="1:10" ht="15.75" customHeight="1">
      <c r="A6" s="21" t="s">
        <v>143</v>
      </c>
      <c r="B6" s="16"/>
      <c r="C6" s="16"/>
      <c r="D6" s="16"/>
      <c r="E6" s="16"/>
      <c r="F6" s="16"/>
      <c r="G6" s="16"/>
    </row>
    <row r="7" spans="1:10" ht="15.75" customHeight="1">
      <c r="A7" s="24" t="s">
        <v>144</v>
      </c>
      <c r="B7" s="25">
        <f>'CAPEX and Depreciation'!H11+'CAPEX and Depreciation'!H22</f>
        <v>271236908.5374983</v>
      </c>
      <c r="C7" s="25">
        <f>'CAPEX and Depreciation'!I11+'CAPEX and Depreciation'!I22</f>
        <v>328703371.75753677</v>
      </c>
      <c r="D7" s="25">
        <f>'CAPEX and Depreciation'!J11+'CAPEX and Depreciation'!J22</f>
        <v>400231148.34972179</v>
      </c>
      <c r="E7" s="25">
        <f>'CAPEX and Depreciation'!K11+'CAPEX and Depreciation'!K22</f>
        <v>488787016.29093003</v>
      </c>
      <c r="F7" s="25">
        <f>'CAPEX and Depreciation'!L11+'CAPEX and Depreciation'!L22</f>
        <v>598160530.49361742</v>
      </c>
      <c r="G7" s="16"/>
    </row>
    <row r="8" spans="1:10" ht="15.75" customHeight="1">
      <c r="A8" s="24"/>
      <c r="B8" s="16"/>
      <c r="C8" s="16"/>
      <c r="D8" s="16"/>
      <c r="E8" s="16"/>
      <c r="F8" s="16"/>
      <c r="G8" s="16"/>
    </row>
    <row r="9" spans="1:10" ht="15.75" customHeight="1">
      <c r="A9" s="21" t="s">
        <v>145</v>
      </c>
      <c r="B9" s="20">
        <f>'CAPEX and Depreciation'!H16</f>
        <v>675977412.30658412</v>
      </c>
      <c r="C9" s="20">
        <f>'CAPEX and Depreciation'!I16</f>
        <v>828462866.87536979</v>
      </c>
      <c r="D9" s="20">
        <f>'CAPEX and Depreciation'!J16</f>
        <v>1016380645.1304646</v>
      </c>
      <c r="E9" s="20">
        <f>'CAPEX and Depreciation'!K16</f>
        <v>1248044064.4639452</v>
      </c>
      <c r="F9" s="20">
        <f>'CAPEX and Depreciation'!L16</f>
        <v>1533722970.6973093</v>
      </c>
      <c r="G9" s="16"/>
    </row>
    <row r="10" spans="1:10" ht="15.75" customHeight="1">
      <c r="A10" s="21" t="s">
        <v>146</v>
      </c>
      <c r="B10" s="20">
        <f>'Net Working capital'!C8</f>
        <v>336795505.35804093</v>
      </c>
      <c r="C10" s="21">
        <f>'Net Working capital'!D8</f>
        <v>-122935017.26355147</v>
      </c>
      <c r="D10" s="21">
        <f>'Net Working capital'!E8</f>
        <v>-168046970.05636859</v>
      </c>
      <c r="E10" s="21">
        <f>'Net Working capital'!F8</f>
        <v>-239349625.75330496</v>
      </c>
      <c r="F10" s="21">
        <f>'Net Working capital'!G8</f>
        <v>-356105296.40530849</v>
      </c>
      <c r="G10" s="16"/>
    </row>
    <row r="11" spans="1:10" ht="15.75" customHeight="1">
      <c r="A11" s="21" t="s">
        <v>147</v>
      </c>
      <c r="B11" s="20">
        <f t="shared" ref="B11:F11" si="1">B5+B7-B9-B10</f>
        <v>796896957.07639277</v>
      </c>
      <c r="C11" s="20">
        <f t="shared" si="1"/>
        <v>1449383484.4664588</v>
      </c>
      <c r="D11" s="20">
        <f t="shared" si="1"/>
        <v>1718262098.8362777</v>
      </c>
      <c r="E11" s="20">
        <f t="shared" si="1"/>
        <v>2048748413.7905185</v>
      </c>
      <c r="F11" s="20">
        <f t="shared" si="1"/>
        <v>2465038770.5590763</v>
      </c>
      <c r="G11" s="25">
        <f>F11*(1+B14)/B12-B14</f>
        <v>21518048369.91391</v>
      </c>
    </row>
    <row r="12" spans="1:10" ht="15.75" customHeight="1">
      <c r="A12" s="21" t="s">
        <v>148</v>
      </c>
      <c r="B12" s="255">
        <f>'Ke,Kd &amp; WACC'!C29</f>
        <v>0.119139072340831</v>
      </c>
      <c r="C12" s="253"/>
      <c r="D12" s="253"/>
      <c r="E12" s="253"/>
      <c r="F12" s="254"/>
      <c r="G12" s="16"/>
    </row>
    <row r="13" spans="1:10" ht="15.75" customHeight="1">
      <c r="A13" s="21" t="s">
        <v>149</v>
      </c>
      <c r="B13" s="256">
        <f>'Ke,Kd &amp; WACC'!C8</f>
        <v>0.11919088352430414</v>
      </c>
      <c r="C13" s="253"/>
      <c r="D13" s="253"/>
      <c r="E13" s="253"/>
      <c r="F13" s="254"/>
      <c r="G13" s="16"/>
    </row>
    <row r="14" spans="1:10" ht="15.75" customHeight="1">
      <c r="A14" s="21" t="s">
        <v>150</v>
      </c>
      <c r="B14" s="256">
        <v>0.04</v>
      </c>
      <c r="C14" s="253"/>
      <c r="D14" s="253"/>
      <c r="E14" s="253"/>
      <c r="F14" s="254"/>
      <c r="G14" s="16"/>
    </row>
    <row r="15" spans="1:10" ht="15.75" customHeight="1">
      <c r="A15" s="21" t="s">
        <v>151</v>
      </c>
      <c r="B15" s="21">
        <f t="shared" ref="B15:C15" si="2">1/(1+$B$12)^1</f>
        <v>0.89354399709087495</v>
      </c>
      <c r="C15" s="21">
        <f t="shared" si="2"/>
        <v>0.89354399709087495</v>
      </c>
      <c r="D15" s="21">
        <f>1/(1+$B$12)^3</f>
        <v>0.71342417977341477</v>
      </c>
      <c r="E15" s="21">
        <f>1/(1+$B$12)^4</f>
        <v>0.63747589321601605</v>
      </c>
      <c r="F15" s="21">
        <f>1/(1+$B$12)^5</f>
        <v>0.56961275767331476</v>
      </c>
      <c r="G15" s="16"/>
    </row>
    <row r="16" spans="1:10" ht="15.75" customHeight="1">
      <c r="A16" s="17" t="s">
        <v>152</v>
      </c>
      <c r="B16" s="17">
        <f t="shared" ref="B16:F16" si="3">B11*B15</f>
        <v>712062492.29559541</v>
      </c>
      <c r="C16" s="17">
        <f t="shared" si="3"/>
        <v>1295087912.0276597</v>
      </c>
      <c r="D16" s="17">
        <f t="shared" si="3"/>
        <v>1225849728.4980175</v>
      </c>
      <c r="E16" s="17">
        <f t="shared" si="3"/>
        <v>1306027725.0560069</v>
      </c>
      <c r="F16" s="17">
        <f t="shared" si="3"/>
        <v>1404117531.8697929</v>
      </c>
      <c r="G16" s="17"/>
    </row>
    <row r="17" spans="1:9" ht="15.75" customHeight="1">
      <c r="A17" s="21" t="s">
        <v>153</v>
      </c>
      <c r="B17" s="16"/>
      <c r="C17" s="16"/>
      <c r="D17" s="16"/>
      <c r="E17" s="16"/>
      <c r="F17" s="16"/>
      <c r="G17" s="17">
        <f>G11*F15</f>
        <v>12256954871.734438</v>
      </c>
    </row>
    <row r="18" spans="1:9" ht="15.75" customHeight="1">
      <c r="A18" s="16"/>
      <c r="B18" s="16"/>
      <c r="C18" s="16"/>
      <c r="D18" s="16"/>
      <c r="E18" s="16"/>
      <c r="F18" s="16"/>
      <c r="G18" s="16"/>
    </row>
    <row r="19" spans="1:9" ht="15.75" customHeight="1">
      <c r="A19" s="21" t="s">
        <v>154</v>
      </c>
      <c r="B19" s="21">
        <f>SUM(B16:F16)</f>
        <v>5943145389.7470722</v>
      </c>
      <c r="C19" s="16"/>
      <c r="D19" s="16"/>
      <c r="E19" s="16"/>
      <c r="F19" s="16"/>
      <c r="G19" s="16"/>
    </row>
    <row r="20" spans="1:9" ht="15.75" customHeight="1">
      <c r="A20" s="21" t="s">
        <v>155</v>
      </c>
      <c r="B20" s="21">
        <f>G17</f>
        <v>12256954871.734438</v>
      </c>
      <c r="C20" s="16"/>
      <c r="D20" s="21"/>
      <c r="E20" s="16"/>
      <c r="F20" s="16"/>
      <c r="G20" s="16"/>
    </row>
    <row r="21" spans="1:9" ht="15.75" customHeight="1">
      <c r="A21" s="21" t="s">
        <v>156</v>
      </c>
      <c r="B21" s="21">
        <f>SUM(B19:B20)</f>
        <v>18200100261.48151</v>
      </c>
      <c r="C21" s="16"/>
      <c r="D21" s="16"/>
      <c r="E21" s="21"/>
      <c r="F21" s="16"/>
      <c r="G21" s="16"/>
    </row>
    <row r="22" spans="1:9" ht="15.75" customHeight="1">
      <c r="A22" s="21" t="s">
        <v>157</v>
      </c>
      <c r="B22" s="20">
        <f>'Balance sheet'!F18</f>
        <v>546171365</v>
      </c>
      <c r="C22" s="16"/>
      <c r="D22" s="16"/>
      <c r="E22" s="16"/>
      <c r="F22" s="16"/>
      <c r="G22" s="16"/>
    </row>
    <row r="23" spans="1:9" ht="15.75" customHeight="1">
      <c r="A23" s="21" t="s">
        <v>158</v>
      </c>
      <c r="B23" s="21">
        <f>'Ke,Kd &amp; WACC'!C24</f>
        <v>264615384.61538461</v>
      </c>
      <c r="C23" s="16"/>
      <c r="D23" s="16"/>
      <c r="E23" s="16"/>
      <c r="F23" s="16"/>
      <c r="G23" s="16"/>
    </row>
    <row r="24" spans="1:9" ht="15.75" customHeight="1">
      <c r="A24" s="21" t="s">
        <v>159</v>
      </c>
      <c r="B24" s="20">
        <f>B21+B22-B23</f>
        <v>18481656241.866127</v>
      </c>
      <c r="C24" s="16"/>
      <c r="D24" s="16"/>
      <c r="E24" s="16"/>
      <c r="F24" s="16"/>
      <c r="G24" s="16"/>
    </row>
    <row r="25" spans="1:9" ht="15.75" customHeight="1">
      <c r="A25" s="21" t="s">
        <v>125</v>
      </c>
      <c r="B25" s="25">
        <f>'Ke,Kd &amp; WACC'!C19</f>
        <v>921000</v>
      </c>
      <c r="C25" s="16"/>
      <c r="D25" s="16"/>
      <c r="E25" s="16"/>
      <c r="F25" s="16"/>
      <c r="G25" s="16"/>
    </row>
    <row r="26" spans="1:9" ht="15.75" customHeight="1">
      <c r="A26" s="26" t="s">
        <v>160</v>
      </c>
      <c r="B26" s="21">
        <f>(B21+B22)/B25</f>
        <v>20354.258009209025</v>
      </c>
      <c r="C26" s="16"/>
      <c r="D26" s="16"/>
      <c r="E26" s="16"/>
      <c r="F26" s="16"/>
      <c r="G26" s="16"/>
    </row>
    <row r="27" spans="1:9" ht="15.75" customHeight="1">
      <c r="A27" s="27" t="s">
        <v>161</v>
      </c>
      <c r="B27" s="28">
        <f>B24/B25</f>
        <v>20066.944888019683</v>
      </c>
      <c r="C27" s="16"/>
      <c r="D27" s="16"/>
      <c r="E27" s="16"/>
      <c r="F27" s="16"/>
      <c r="G27" s="16"/>
    </row>
    <row r="28" spans="1:9" ht="15.75" customHeight="1"/>
    <row r="29" spans="1:9" ht="15.75" customHeight="1"/>
    <row r="30" spans="1:9" ht="15.75" customHeight="1">
      <c r="E30" s="294" t="s">
        <v>554</v>
      </c>
      <c r="F30" s="294"/>
    </row>
    <row r="31" spans="1:9" ht="15.75" customHeight="1">
      <c r="E31" s="292" t="s">
        <v>552</v>
      </c>
      <c r="F31" s="292"/>
    </row>
    <row r="32" spans="1:9" ht="15.75" customHeight="1">
      <c r="B32" s="291">
        <f>B27</f>
        <v>20066.944888019683</v>
      </c>
      <c r="C32" s="287">
        <v>0.08</v>
      </c>
      <c r="D32" s="287">
        <v>0.09</v>
      </c>
      <c r="E32" s="287">
        <v>0.1</v>
      </c>
      <c r="F32" s="288">
        <v>0.11913899999999999</v>
      </c>
      <c r="G32" s="287">
        <v>0.13</v>
      </c>
      <c r="H32" s="287">
        <v>0.14000000000000001</v>
      </c>
      <c r="I32" s="287">
        <v>0.15</v>
      </c>
    </row>
    <row r="33" spans="1:9" ht="15.75" customHeight="1">
      <c r="B33" s="289">
        <v>0.03</v>
      </c>
      <c r="C33">
        <f t="dataTable" ref="C33:I41" dt2D="1" dtr="1" r1="B12" r2="B14"/>
        <v>30954.327819406368</v>
      </c>
      <c r="D33">
        <v>27207.255466698538</v>
      </c>
      <c r="E33">
        <v>24223.271023157955</v>
      </c>
      <c r="F33">
        <v>19938.99387587863</v>
      </c>
      <c r="G33">
        <v>18083.81508196906</v>
      </c>
      <c r="H33">
        <v>16638.57457039662</v>
      </c>
      <c r="I33">
        <v>15393.136301395984</v>
      </c>
    </row>
    <row r="34" spans="1:9" ht="15.75" customHeight="1">
      <c r="B34" s="290">
        <v>3.5000000000000003E-2</v>
      </c>
      <c r="C34">
        <v>31068.175808495991</v>
      </c>
      <c r="D34">
        <v>27303.895958034653</v>
      </c>
      <c r="E34">
        <v>24306.365221569762</v>
      </c>
      <c r="F34">
        <v>20002.976202128229</v>
      </c>
      <c r="G34">
        <v>18139.687640445391</v>
      </c>
      <c r="H34">
        <v>16688.220292972539</v>
      </c>
      <c r="I34">
        <v>15437.492433435638</v>
      </c>
    </row>
    <row r="35" spans="1:9" ht="15.75" customHeight="1">
      <c r="B35" s="289">
        <v>0.04</v>
      </c>
      <c r="C35">
        <v>31182.023797585633</v>
      </c>
      <c r="D35">
        <v>27400.536449370775</v>
      </c>
      <c r="E35">
        <v>24389.45941998158</v>
      </c>
      <c r="F35">
        <v>20066.958528377832</v>
      </c>
      <c r="G35">
        <v>18195.560198921725</v>
      </c>
      <c r="H35">
        <v>16737.866015548458</v>
      </c>
      <c r="I35">
        <v>15481.848565475297</v>
      </c>
    </row>
    <row r="36" spans="1:9" ht="15.75" customHeight="1">
      <c r="B36" s="290">
        <v>4.4999999999999998E-2</v>
      </c>
      <c r="C36">
        <v>31295.871786675256</v>
      </c>
      <c r="D36">
        <v>27497.17694070689</v>
      </c>
      <c r="E36">
        <v>24472.553618393387</v>
      </c>
      <c r="F36">
        <v>20130.940854627428</v>
      </c>
      <c r="G36">
        <v>18251.432757398055</v>
      </c>
      <c r="H36">
        <v>16787.511738124373</v>
      </c>
      <c r="I36">
        <v>15526.20469751495</v>
      </c>
    </row>
    <row r="37" spans="1:9" ht="15.75" customHeight="1">
      <c r="A37" s="293" t="s">
        <v>553</v>
      </c>
      <c r="B37" s="289">
        <v>0.05</v>
      </c>
      <c r="C37">
        <v>31409.719775764894</v>
      </c>
      <c r="D37">
        <v>27593.817432043008</v>
      </c>
      <c r="E37">
        <v>24555.647816805202</v>
      </c>
      <c r="F37">
        <v>20194.923180877031</v>
      </c>
      <c r="G37">
        <v>18307.30531587439</v>
      </c>
      <c r="H37">
        <v>16837.157460700288</v>
      </c>
      <c r="I37">
        <v>15570.560829554608</v>
      </c>
    </row>
    <row r="38" spans="1:9" ht="15.75" customHeight="1">
      <c r="B38" s="290">
        <v>5.5E-2</v>
      </c>
      <c r="C38">
        <v>31523.567764854521</v>
      </c>
      <c r="D38">
        <v>27690.457923379123</v>
      </c>
      <c r="E38">
        <v>24638.742015217009</v>
      </c>
      <c r="F38">
        <v>20258.90550712663</v>
      </c>
      <c r="G38">
        <v>18363.17787435072</v>
      </c>
      <c r="H38">
        <v>16886.803183276203</v>
      </c>
      <c r="I38">
        <v>15614.916961594263</v>
      </c>
    </row>
    <row r="39" spans="1:9" ht="15.75" customHeight="1">
      <c r="B39" s="289">
        <v>0.06</v>
      </c>
      <c r="C39">
        <v>31637.415753944151</v>
      </c>
      <c r="D39">
        <v>27787.098414715241</v>
      </c>
      <c r="E39">
        <v>24721.83621362882</v>
      </c>
      <c r="F39">
        <v>20322.88783337623</v>
      </c>
      <c r="G39">
        <v>18419.050432827051</v>
      </c>
      <c r="H39">
        <v>16936.448905852118</v>
      </c>
      <c r="I39">
        <v>15659.273093633921</v>
      </c>
    </row>
    <row r="40" spans="1:9" ht="15.75" customHeight="1">
      <c r="B40" s="290">
        <v>6.5000000000000002E-2</v>
      </c>
      <c r="C40">
        <v>31751.263743033785</v>
      </c>
      <c r="D40">
        <v>27883.738906051352</v>
      </c>
      <c r="E40">
        <v>24804.930412040634</v>
      </c>
      <c r="F40">
        <v>20386.870159625829</v>
      </c>
      <c r="G40">
        <v>18474.922991303389</v>
      </c>
      <c r="H40">
        <v>16986.094628428033</v>
      </c>
      <c r="I40">
        <v>15703.629225673578</v>
      </c>
    </row>
    <row r="41" spans="1:9" ht="15.75" customHeight="1">
      <c r="B41" s="289">
        <v>7.0000000000000007E-2</v>
      </c>
      <c r="C41">
        <v>31865.111732123416</v>
      </c>
      <c r="D41">
        <v>27980.379397387471</v>
      </c>
      <c r="E41">
        <v>24888.024610452449</v>
      </c>
      <c r="F41">
        <v>20450.852485875428</v>
      </c>
      <c r="G41">
        <v>18530.795549779723</v>
      </c>
      <c r="H41">
        <v>17035.740351003948</v>
      </c>
      <c r="I41">
        <v>15747.985357713233</v>
      </c>
    </row>
    <row r="42" spans="1:9" ht="15.75" customHeight="1">
      <c r="B42" s="286"/>
    </row>
    <row r="43" spans="1:9" ht="15.75" customHeight="1">
      <c r="B43" s="285"/>
    </row>
    <row r="44" spans="1:9" ht="15.75" customHeight="1"/>
    <row r="45" spans="1:9" ht="15.75" customHeight="1"/>
    <row r="46" spans="1:9" ht="15.75" customHeight="1"/>
    <row r="47" spans="1:9" ht="15.75" customHeight="1"/>
    <row r="48" spans="1:9"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F1"/>
    <mergeCell ref="B12:F12"/>
    <mergeCell ref="B13:F13"/>
    <mergeCell ref="B14:F14"/>
    <mergeCell ref="E31:F31"/>
    <mergeCell ref="E30:F30"/>
  </mergeCells>
  <conditionalFormatting sqref="C33:I41">
    <cfRule type="colorScale" priority="1">
      <colorScale>
        <cfvo type="min"/>
        <cfvo type="max"/>
        <color theme="2"/>
        <color theme="7" tint="0.59999389629810485"/>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6A5AF"/>
    <outlinePr summaryBelow="0" summaryRight="0"/>
  </sheetPr>
  <dimension ref="A1:K1000"/>
  <sheetViews>
    <sheetView showGridLines="0" topLeftCell="A19" workbookViewId="0">
      <selection activeCell="L35" sqref="L35"/>
    </sheetView>
  </sheetViews>
  <sheetFormatPr defaultColWidth="12.6640625" defaultRowHeight="15" customHeight="1"/>
  <cols>
    <col min="1" max="1" width="37.109375" customWidth="1"/>
    <col min="2" max="6" width="12.6640625" customWidth="1"/>
    <col min="7" max="7" width="14.88671875" customWidth="1"/>
  </cols>
  <sheetData>
    <row r="1" spans="1:8" ht="15.75" customHeight="1">
      <c r="A1" s="16"/>
      <c r="B1" s="252" t="s">
        <v>131</v>
      </c>
      <c r="C1" s="253"/>
      <c r="D1" s="253"/>
      <c r="E1" s="253"/>
      <c r="F1" s="254"/>
      <c r="G1" s="17" t="s">
        <v>132</v>
      </c>
    </row>
    <row r="2" spans="1:8" ht="15.75" customHeight="1">
      <c r="A2" s="18" t="s">
        <v>133</v>
      </c>
      <c r="B2" s="18" t="s">
        <v>134</v>
      </c>
      <c r="C2" s="18" t="s">
        <v>135</v>
      </c>
      <c r="D2" s="18" t="s">
        <v>136</v>
      </c>
      <c r="E2" s="18" t="s">
        <v>137</v>
      </c>
      <c r="F2" s="18" t="s">
        <v>138</v>
      </c>
      <c r="G2" s="18" t="s">
        <v>132</v>
      </c>
    </row>
    <row r="3" spans="1:8" ht="15.75" customHeight="1">
      <c r="A3" s="19" t="s">
        <v>139</v>
      </c>
      <c r="B3" s="20">
        <f>'Income Stmt'!H25</f>
        <v>2015939140.9645023</v>
      </c>
      <c r="C3" s="20">
        <f>'Income Stmt'!I25</f>
        <v>2394090691.3410072</v>
      </c>
      <c r="D3" s="20">
        <f>'Income Stmt'!J25</f>
        <v>2841149204.3602877</v>
      </c>
      <c r="E3" s="20">
        <f>'Income Stmt'!K25</f>
        <v>3369950129.2491903</v>
      </c>
      <c r="F3" s="20">
        <f>'Income Stmt'!L25</f>
        <v>3995515847.5106516</v>
      </c>
      <c r="G3" s="16"/>
    </row>
    <row r="4" spans="1:8" ht="15.75" customHeight="1">
      <c r="A4" s="21" t="s">
        <v>140</v>
      </c>
      <c r="B4" s="20">
        <f>'Income Stmt'!H30</f>
        <v>477506174.76098275</v>
      </c>
      <c r="C4" s="20">
        <f>'Income Stmt'!I30</f>
        <v>567882729.02026689</v>
      </c>
      <c r="D4" s="20">
        <f>'Income Stmt'!J30</f>
        <v>674784578.79963601</v>
      </c>
      <c r="E4" s="20">
        <f>'Income Stmt'!K30</f>
        <v>801294293.03896201</v>
      </c>
      <c r="F4" s="20">
        <f>'Income Stmt'!L30</f>
        <v>951019933.15319192</v>
      </c>
      <c r="G4" s="16"/>
    </row>
    <row r="5" spans="1:8" ht="15.75" customHeight="1">
      <c r="A5" s="21" t="s">
        <v>142</v>
      </c>
      <c r="B5" s="20">
        <f t="shared" ref="B5:F5" si="0">B3-B4</f>
        <v>1538432966.2035196</v>
      </c>
      <c r="C5" s="20">
        <f t="shared" si="0"/>
        <v>1826207962.3207402</v>
      </c>
      <c r="D5" s="20">
        <f t="shared" si="0"/>
        <v>2166364625.5606518</v>
      </c>
      <c r="E5" s="20">
        <f t="shared" si="0"/>
        <v>2568655836.2102284</v>
      </c>
      <c r="F5" s="20">
        <f t="shared" si="0"/>
        <v>3044495914.3574595</v>
      </c>
      <c r="G5" s="29">
        <f>AVERAGE('Relative valuation'!N7,'Relative valuation'!N10,'Relative valuation'!N11)</f>
        <v>11.02390411223721</v>
      </c>
      <c r="H5" s="30" t="s">
        <v>162</v>
      </c>
    </row>
    <row r="6" spans="1:8" ht="15.75" customHeight="1">
      <c r="A6" s="21" t="s">
        <v>143</v>
      </c>
      <c r="B6" s="16"/>
      <c r="C6" s="16"/>
      <c r="D6" s="16"/>
      <c r="E6" s="16"/>
      <c r="F6" s="16"/>
      <c r="G6" s="16"/>
    </row>
    <row r="7" spans="1:8" ht="15.75" customHeight="1">
      <c r="A7" s="24" t="s">
        <v>144</v>
      </c>
      <c r="B7" s="25">
        <f>'CAPEX and Depreciation'!H11+'CAPEX and Depreciation'!H22</f>
        <v>271236908.5374983</v>
      </c>
      <c r="C7" s="25">
        <f>'CAPEX and Depreciation'!I11+'CAPEX and Depreciation'!I22</f>
        <v>328703371.75753677</v>
      </c>
      <c r="D7" s="25">
        <f>'CAPEX and Depreciation'!J11+'CAPEX and Depreciation'!J22</f>
        <v>400231148.34972179</v>
      </c>
      <c r="E7" s="25">
        <f>'CAPEX and Depreciation'!K11+'CAPEX and Depreciation'!K22</f>
        <v>488787016.29093003</v>
      </c>
      <c r="F7" s="25">
        <f>'CAPEX and Depreciation'!L11+'CAPEX and Depreciation'!L22</f>
        <v>598160530.49361742</v>
      </c>
      <c r="G7" s="16"/>
    </row>
    <row r="8" spans="1:8" ht="15.75" customHeight="1">
      <c r="A8" s="24"/>
      <c r="B8" s="16"/>
      <c r="C8" s="16"/>
      <c r="D8" s="16"/>
      <c r="E8" s="16"/>
      <c r="F8" s="16"/>
      <c r="G8" s="16"/>
    </row>
    <row r="9" spans="1:8" ht="15.75" customHeight="1">
      <c r="A9" s="21" t="s">
        <v>145</v>
      </c>
      <c r="B9" s="20">
        <f>'CAPEX and Depreciation'!H16</f>
        <v>675977412.30658412</v>
      </c>
      <c r="C9" s="20">
        <f>'CAPEX and Depreciation'!I16</f>
        <v>828462866.87536979</v>
      </c>
      <c r="D9" s="20">
        <f>'CAPEX and Depreciation'!J16</f>
        <v>1016380645.1304646</v>
      </c>
      <c r="E9" s="20">
        <f>'CAPEX and Depreciation'!K16</f>
        <v>1248044064.4639452</v>
      </c>
      <c r="F9" s="20">
        <f>'CAPEX and Depreciation'!L16</f>
        <v>1533722970.6973093</v>
      </c>
      <c r="G9" s="16"/>
    </row>
    <row r="10" spans="1:8" ht="15.75" customHeight="1">
      <c r="A10" s="21" t="s">
        <v>146</v>
      </c>
      <c r="B10" s="20">
        <f>'Net Working capital'!C8</f>
        <v>336795505.35804093</v>
      </c>
      <c r="C10" s="21">
        <f>'Net Working capital'!D8</f>
        <v>-122935017.26355147</v>
      </c>
      <c r="D10" s="21">
        <f>'Net Working capital'!E8</f>
        <v>-168046970.05636859</v>
      </c>
      <c r="E10" s="21">
        <f>'Net Working capital'!F8</f>
        <v>-239349625.75330496</v>
      </c>
      <c r="F10" s="21">
        <f>'Net Working capital'!G8</f>
        <v>-356105296.40530849</v>
      </c>
      <c r="G10" s="16"/>
    </row>
    <row r="11" spans="1:8" ht="15.75" customHeight="1">
      <c r="A11" s="21" t="s">
        <v>147</v>
      </c>
      <c r="B11" s="20">
        <f t="shared" ref="B11:E11" si="1">B5+B7-B9-B10</f>
        <v>796896957.07639277</v>
      </c>
      <c r="C11" s="20">
        <f t="shared" si="1"/>
        <v>1449383484.4664588</v>
      </c>
      <c r="D11" s="20">
        <f t="shared" si="1"/>
        <v>1718262098.8362777</v>
      </c>
      <c r="E11" s="20">
        <f t="shared" si="1"/>
        <v>2048748413.7905185</v>
      </c>
      <c r="F11" s="20">
        <f>F5+F7-F9-F10+H15</f>
        <v>2465038770.5590763</v>
      </c>
      <c r="G11" s="31">
        <f>G5*('Income Stmt'!L20+'Income Stmt'!L17)</f>
        <v>45650459147.132988</v>
      </c>
    </row>
    <row r="12" spans="1:8" ht="15.75" customHeight="1">
      <c r="A12" s="21" t="s">
        <v>148</v>
      </c>
      <c r="B12" s="255">
        <f>'Ke,Kd &amp; WACC'!C29</f>
        <v>0.119139072340831</v>
      </c>
      <c r="C12" s="253"/>
      <c r="D12" s="253"/>
      <c r="E12" s="253"/>
      <c r="F12" s="254"/>
      <c r="G12" s="16"/>
    </row>
    <row r="13" spans="1:8" ht="15.75" customHeight="1">
      <c r="A13" s="21" t="s">
        <v>149</v>
      </c>
      <c r="B13" s="256">
        <f>'Ke,Kd &amp; WACC'!C8</f>
        <v>0.11919088352430414</v>
      </c>
      <c r="C13" s="253"/>
      <c r="D13" s="253"/>
      <c r="E13" s="253"/>
      <c r="F13" s="254"/>
      <c r="G13" s="16"/>
    </row>
    <row r="14" spans="1:8" ht="15.75" customHeight="1">
      <c r="A14" s="21" t="s">
        <v>151</v>
      </c>
      <c r="B14" s="21">
        <f t="shared" ref="B14:C14" si="2">1/(1+$B$12)^1</f>
        <v>0.89354399709087495</v>
      </c>
      <c r="C14" s="21">
        <f t="shared" si="2"/>
        <v>0.89354399709087495</v>
      </c>
      <c r="D14" s="21">
        <f>1/(1+$B$12)^3</f>
        <v>0.71342417977341477</v>
      </c>
      <c r="E14" s="21">
        <f>1/(1+$B$12)^4</f>
        <v>0.63747589321601605</v>
      </c>
      <c r="F14" s="21">
        <f t="shared" ref="F14:G14" si="3">1/(1+$B$12)^5</f>
        <v>0.56961275767331476</v>
      </c>
      <c r="G14" s="21">
        <f t="shared" si="3"/>
        <v>0.56961275767331476</v>
      </c>
    </row>
    <row r="15" spans="1:8" ht="15.75" customHeight="1">
      <c r="A15" s="17" t="s">
        <v>152</v>
      </c>
      <c r="B15" s="17">
        <f t="shared" ref="B15:E15" si="4">B11*B14</f>
        <v>712062492.29559541</v>
      </c>
      <c r="C15" s="17">
        <f t="shared" si="4"/>
        <v>1295087912.0276597</v>
      </c>
      <c r="D15" s="17">
        <f t="shared" si="4"/>
        <v>1225849728.4980175</v>
      </c>
      <c r="E15" s="17">
        <f t="shared" si="4"/>
        <v>1306027725.0560069</v>
      </c>
      <c r="F15" s="17">
        <f>(F11*F14)</f>
        <v>1404117531.8697929</v>
      </c>
      <c r="G15" s="16">
        <f>G11*G14</f>
        <v>26003083923.851418</v>
      </c>
      <c r="H15" s="1"/>
    </row>
    <row r="16" spans="1:8" ht="15.75" customHeight="1">
      <c r="A16" s="21" t="s">
        <v>153</v>
      </c>
      <c r="B16" s="16"/>
      <c r="C16" s="16"/>
      <c r="D16" s="16"/>
      <c r="E16" s="16"/>
      <c r="F16" s="16"/>
      <c r="G16" s="17"/>
    </row>
    <row r="17" spans="1:11" ht="15.75" customHeight="1">
      <c r="A17" s="16"/>
      <c r="B17" s="16"/>
      <c r="C17" s="16"/>
      <c r="D17" s="16"/>
      <c r="E17" s="16"/>
      <c r="F17" s="16"/>
      <c r="G17" s="16"/>
    </row>
    <row r="18" spans="1:11" ht="15.75" customHeight="1">
      <c r="A18" s="21" t="s">
        <v>154</v>
      </c>
      <c r="B18" s="21">
        <f>SUM(B15:F15)</f>
        <v>5943145389.7470722</v>
      </c>
      <c r="C18" s="16"/>
      <c r="D18" s="16"/>
      <c r="E18" s="16"/>
      <c r="F18" s="16"/>
      <c r="G18" s="16"/>
    </row>
    <row r="19" spans="1:11" ht="15.75" customHeight="1">
      <c r="A19" s="21" t="s">
        <v>155</v>
      </c>
      <c r="B19" s="21">
        <f>G15</f>
        <v>26003083923.851418</v>
      </c>
      <c r="C19" s="16"/>
      <c r="D19" s="21"/>
      <c r="E19" s="16"/>
      <c r="F19" s="16"/>
      <c r="G19" s="16"/>
    </row>
    <row r="20" spans="1:11" ht="15.75" customHeight="1">
      <c r="A20" s="21" t="s">
        <v>156</v>
      </c>
      <c r="B20" s="21">
        <f>SUM(B18:B19)</f>
        <v>31946229313.598488</v>
      </c>
      <c r="C20" s="16"/>
      <c r="D20" s="16"/>
      <c r="E20" s="21"/>
      <c r="F20" s="16"/>
      <c r="G20" s="16"/>
    </row>
    <row r="21" spans="1:11" ht="15.75" customHeight="1">
      <c r="A21" s="21" t="s">
        <v>157</v>
      </c>
      <c r="B21" s="20">
        <f>'Balance sheet'!F18</f>
        <v>546171365</v>
      </c>
      <c r="C21" s="16"/>
      <c r="D21" s="16"/>
      <c r="E21" s="16"/>
      <c r="F21" s="16"/>
      <c r="G21" s="16"/>
    </row>
    <row r="22" spans="1:11" ht="15.75" customHeight="1">
      <c r="A22" s="21" t="s">
        <v>158</v>
      </c>
      <c r="B22" s="21">
        <f>'Ke,Kd &amp; WACC'!C24</f>
        <v>264615384.61538461</v>
      </c>
      <c r="C22" s="16"/>
      <c r="D22" s="16"/>
      <c r="E22" s="16"/>
      <c r="F22" s="16"/>
      <c r="G22" s="16"/>
    </row>
    <row r="23" spans="1:11" ht="15.75" customHeight="1">
      <c r="A23" s="21" t="s">
        <v>159</v>
      </c>
      <c r="B23" s="20">
        <f>B20+B21-B22</f>
        <v>32227785293.983105</v>
      </c>
      <c r="C23" s="16"/>
      <c r="D23" s="16"/>
      <c r="E23" s="16"/>
      <c r="F23" s="16"/>
      <c r="G23" s="16"/>
    </row>
    <row r="24" spans="1:11" ht="15.75" customHeight="1">
      <c r="A24" s="21" t="s">
        <v>125</v>
      </c>
      <c r="B24" s="25">
        <f>'Ke,Kd &amp; WACC'!C19</f>
        <v>921000</v>
      </c>
      <c r="C24" s="16"/>
      <c r="D24" s="16"/>
      <c r="E24" s="16"/>
      <c r="F24" s="16"/>
      <c r="G24" s="16"/>
      <c r="K24" s="32"/>
    </row>
    <row r="25" spans="1:11" ht="15.75" customHeight="1">
      <c r="A25" s="26" t="s">
        <v>160</v>
      </c>
      <c r="B25" s="21">
        <f>(B20+B21)/B24</f>
        <v>35279.479564167741</v>
      </c>
      <c r="C25" s="16"/>
      <c r="D25" s="16"/>
      <c r="E25" s="16"/>
      <c r="F25" s="16"/>
      <c r="G25" s="16"/>
    </row>
    <row r="26" spans="1:11" ht="15.75" customHeight="1">
      <c r="A26" s="27" t="s">
        <v>161</v>
      </c>
      <c r="B26" s="28">
        <f>B23/B24</f>
        <v>34992.1664429784</v>
      </c>
      <c r="C26" s="16"/>
      <c r="D26" s="16"/>
      <c r="E26" s="16"/>
      <c r="F26" s="16"/>
      <c r="G26" s="16"/>
    </row>
    <row r="27" spans="1:11" ht="15.75" customHeight="1"/>
    <row r="28" spans="1:11" ht="15.75" customHeight="1"/>
    <row r="29" spans="1:11" ht="15.75" customHeight="1">
      <c r="E29" s="294" t="s">
        <v>554</v>
      </c>
      <c r="F29" s="294"/>
    </row>
    <row r="30" spans="1:11" ht="15.75" customHeight="1">
      <c r="E30" s="296"/>
      <c r="F30" s="296"/>
    </row>
    <row r="31" spans="1:11" ht="15.75" customHeight="1">
      <c r="E31" s="292" t="s">
        <v>552</v>
      </c>
      <c r="F31" s="292"/>
    </row>
    <row r="32" spans="1:11" ht="15.75" customHeight="1">
      <c r="B32" s="291">
        <f>B26</f>
        <v>34992.1664429784</v>
      </c>
      <c r="C32" s="287">
        <v>0.08</v>
      </c>
      <c r="D32" s="287">
        <v>0.09</v>
      </c>
      <c r="E32" s="287">
        <v>0.1</v>
      </c>
      <c r="F32" s="288">
        <v>0.11913899999999999</v>
      </c>
      <c r="G32" s="287">
        <v>0.13</v>
      </c>
      <c r="H32" s="287">
        <v>0.14000000000000001</v>
      </c>
      <c r="I32" s="287">
        <v>0.15</v>
      </c>
    </row>
    <row r="33" spans="1:9" ht="15.75" customHeight="1">
      <c r="B33" s="295">
        <v>7</v>
      </c>
      <c r="C33">
        <f t="dataTable" ref="C33:I39" dt2D="1" dtr="1" r1="B12" r2="G5"/>
        <v>28922.129803401775</v>
      </c>
      <c r="D33">
        <v>27755.075355201068</v>
      </c>
      <c r="E33">
        <v>26648.572529006033</v>
      </c>
      <c r="F33">
        <v>24686.475213042348</v>
      </c>
      <c r="G33">
        <v>23656.744486848911</v>
      </c>
      <c r="H33">
        <v>22758.02174199943</v>
      </c>
      <c r="I33">
        <v>21903.776472050242</v>
      </c>
    </row>
    <row r="34" spans="1:9" ht="15.75" customHeight="1">
      <c r="B34" s="295">
        <v>8</v>
      </c>
      <c r="C34">
        <v>31982.199480144394</v>
      </c>
      <c r="D34">
        <v>30677.326941550804</v>
      </c>
      <c r="E34">
        <v>29440.387726056801</v>
      </c>
      <c r="F34">
        <v>27247.595290928028</v>
      </c>
      <c r="G34">
        <v>26097.126837076561</v>
      </c>
      <c r="H34">
        <v>25093.231173828768</v>
      </c>
      <c r="I34">
        <v>24139.20552510213</v>
      </c>
    </row>
    <row r="35" spans="1:9" ht="15.75" customHeight="1">
      <c r="B35" s="295">
        <v>9</v>
      </c>
      <c r="C35">
        <v>35042.269156887014</v>
      </c>
      <c r="D35">
        <v>33599.578527900543</v>
      </c>
      <c r="E35">
        <v>32232.202923107568</v>
      </c>
      <c r="F35">
        <v>29808.7153688137</v>
      </c>
      <c r="G35">
        <v>28537.509187304211</v>
      </c>
      <c r="H35">
        <v>27428.440605658107</v>
      </c>
      <c r="I35">
        <v>26374.634578154022</v>
      </c>
    </row>
    <row r="36" spans="1:9" ht="15.75" customHeight="1">
      <c r="B36" s="295">
        <v>10</v>
      </c>
      <c r="C36">
        <v>38102.338833629627</v>
      </c>
      <c r="D36">
        <v>36521.830114250275</v>
      </c>
      <c r="E36">
        <v>35024.01812015834</v>
      </c>
      <c r="F36">
        <v>32369.835446699373</v>
      </c>
      <c r="G36">
        <v>30977.891537531861</v>
      </c>
      <c r="H36">
        <v>29763.650037487452</v>
      </c>
      <c r="I36">
        <v>28610.063631205907</v>
      </c>
    </row>
    <row r="37" spans="1:9" ht="15.75" customHeight="1">
      <c r="A37" s="293" t="s">
        <v>555</v>
      </c>
      <c r="B37" s="295">
        <v>11.02390411223721</v>
      </c>
      <c r="C37">
        <v>41235.556759378786</v>
      </c>
      <c r="D37">
        <v>39513.935530505485</v>
      </c>
      <c r="E37">
        <v>37882.569181024948</v>
      </c>
      <c r="F37">
        <v>34992.1768263798</v>
      </c>
      <c r="G37">
        <v>33476.609061361058</v>
      </c>
      <c r="H37">
        <v>32154.680577672625</v>
      </c>
      <c r="I37">
        <v>30898.928631240269</v>
      </c>
    </row>
    <row r="38" spans="1:9" ht="15.75" customHeight="1">
      <c r="B38" s="295">
        <v>12</v>
      </c>
      <c r="C38">
        <v>44222.478187114866</v>
      </c>
      <c r="D38">
        <v>42366.333286949746</v>
      </c>
      <c r="E38">
        <v>40607.648514259861</v>
      </c>
      <c r="F38">
        <v>37492.075602470715</v>
      </c>
      <c r="G38">
        <v>35858.656237987161</v>
      </c>
      <c r="H38">
        <v>34434.068901146129</v>
      </c>
      <c r="I38">
        <v>33080.921737309676</v>
      </c>
    </row>
    <row r="39" spans="1:9" ht="15.75" customHeight="1">
      <c r="B39" s="295">
        <v>13</v>
      </c>
      <c r="C39">
        <v>47282.547863857479</v>
      </c>
      <c r="D39">
        <v>45288.584873299478</v>
      </c>
      <c r="E39">
        <v>43399.463711310629</v>
      </c>
      <c r="F39">
        <v>40053.195680356395</v>
      </c>
      <c r="G39">
        <v>38299.038588214804</v>
      </c>
      <c r="H39">
        <v>36769.278332975467</v>
      </c>
      <c r="I39">
        <v>35316.350790361561</v>
      </c>
    </row>
    <row r="40" spans="1:9" ht="15.75" customHeight="1"/>
    <row r="41" spans="1:9" ht="15.75" customHeight="1"/>
    <row r="42" spans="1:9" ht="15.75" customHeight="1"/>
    <row r="43" spans="1:9" ht="15.75" customHeight="1"/>
    <row r="44" spans="1:9" ht="15.75" customHeight="1"/>
    <row r="45" spans="1:9" ht="15.75" customHeight="1"/>
    <row r="46" spans="1:9" ht="15.75" customHeight="1"/>
    <row r="47" spans="1:9" ht="15.75" customHeight="1"/>
    <row r="48" spans="1:9"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F1"/>
    <mergeCell ref="B12:F12"/>
    <mergeCell ref="B13:F13"/>
    <mergeCell ref="E29:F29"/>
    <mergeCell ref="E31:F31"/>
  </mergeCells>
  <conditionalFormatting sqref="C33:I39">
    <cfRule type="colorScale" priority="1">
      <colorScale>
        <cfvo type="min"/>
        <cfvo type="max"/>
        <color theme="2"/>
        <color theme="7" tint="0.59999389629810485"/>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D9EEB"/>
    <outlinePr summaryBelow="0" summaryRight="0"/>
  </sheetPr>
  <dimension ref="A1:K999"/>
  <sheetViews>
    <sheetView showGridLines="0" topLeftCell="A15" workbookViewId="0">
      <selection activeCell="E47" sqref="E47"/>
    </sheetView>
  </sheetViews>
  <sheetFormatPr defaultColWidth="12.6640625" defaultRowHeight="15" customHeight="1"/>
  <cols>
    <col min="1" max="1" width="37.109375" customWidth="1"/>
    <col min="2" max="6" width="12.6640625" customWidth="1"/>
    <col min="7" max="7" width="14.88671875" customWidth="1"/>
  </cols>
  <sheetData>
    <row r="1" spans="1:8" ht="15.75" customHeight="1">
      <c r="A1" s="16"/>
      <c r="B1" s="252" t="s">
        <v>131</v>
      </c>
      <c r="C1" s="253"/>
      <c r="D1" s="253"/>
      <c r="E1" s="253"/>
      <c r="F1" s="254"/>
      <c r="G1" s="17" t="s">
        <v>132</v>
      </c>
    </row>
    <row r="2" spans="1:8" ht="15.75" customHeight="1">
      <c r="A2" s="18" t="s">
        <v>133</v>
      </c>
      <c r="B2" s="18" t="s">
        <v>134</v>
      </c>
      <c r="C2" s="18" t="s">
        <v>135</v>
      </c>
      <c r="D2" s="18" t="s">
        <v>136</v>
      </c>
      <c r="E2" s="18" t="s">
        <v>137</v>
      </c>
      <c r="F2" s="18" t="s">
        <v>138</v>
      </c>
      <c r="G2" s="18" t="s">
        <v>132</v>
      </c>
    </row>
    <row r="3" spans="1:8" ht="15.75" customHeight="1">
      <c r="A3" s="19" t="s">
        <v>139</v>
      </c>
      <c r="B3" s="20">
        <f>'Income Stmt'!H25</f>
        <v>2015939140.9645023</v>
      </c>
      <c r="C3" s="20">
        <f>'Income Stmt'!I25</f>
        <v>2394090691.3410072</v>
      </c>
      <c r="D3" s="20">
        <f>'Income Stmt'!J25</f>
        <v>2841149204.3602877</v>
      </c>
      <c r="E3" s="20">
        <f>'Income Stmt'!K25</f>
        <v>3369950129.2491903</v>
      </c>
      <c r="F3" s="20">
        <f>'Income Stmt'!L25</f>
        <v>3995515847.5106516</v>
      </c>
      <c r="G3" s="16"/>
    </row>
    <row r="4" spans="1:8" ht="15.75" customHeight="1">
      <c r="A4" s="21" t="s">
        <v>140</v>
      </c>
      <c r="B4" s="20">
        <f>'Income Stmt'!H30</f>
        <v>477506174.76098275</v>
      </c>
      <c r="C4" s="20">
        <f>'Income Stmt'!I30</f>
        <v>567882729.02026689</v>
      </c>
      <c r="D4" s="20">
        <f>'Income Stmt'!J30</f>
        <v>674784578.79963601</v>
      </c>
      <c r="E4" s="20">
        <f>'Income Stmt'!K30</f>
        <v>801294293.03896201</v>
      </c>
      <c r="F4" s="20">
        <f>'Income Stmt'!L30</f>
        <v>951019933.15319192</v>
      </c>
      <c r="G4" s="16"/>
    </row>
    <row r="5" spans="1:8" ht="15.75" customHeight="1">
      <c r="A5" s="21" t="s">
        <v>142</v>
      </c>
      <c r="B5" s="20">
        <f t="shared" ref="B5:F5" si="0">B3-B4</f>
        <v>1538432966.2035196</v>
      </c>
      <c r="C5" s="20">
        <f t="shared" si="0"/>
        <v>1826207962.3207402</v>
      </c>
      <c r="D5" s="20">
        <f t="shared" si="0"/>
        <v>2166364625.5606518</v>
      </c>
      <c r="E5" s="20">
        <f t="shared" si="0"/>
        <v>2568655836.2102284</v>
      </c>
      <c r="F5" s="20">
        <f t="shared" si="0"/>
        <v>3044495914.3574595</v>
      </c>
      <c r="G5" s="29">
        <f>AVERAGE('Relative valuation'!O7,'Relative valuation'!O10,'Relative valuation'!O11)</f>
        <v>17.153997564196999</v>
      </c>
      <c r="H5" s="30" t="s">
        <v>163</v>
      </c>
    </row>
    <row r="6" spans="1:8" ht="15.75" customHeight="1">
      <c r="A6" s="21" t="s">
        <v>143</v>
      </c>
      <c r="B6" s="16"/>
      <c r="C6" s="16"/>
      <c r="D6" s="16"/>
      <c r="E6" s="16"/>
      <c r="F6" s="16"/>
      <c r="G6" s="16"/>
    </row>
    <row r="7" spans="1:8" ht="15.75" customHeight="1">
      <c r="A7" s="24" t="s">
        <v>144</v>
      </c>
      <c r="B7" s="25">
        <f>'CAPEX and Depreciation'!H11+'CAPEX and Depreciation'!H22</f>
        <v>271236908.5374983</v>
      </c>
      <c r="C7" s="25">
        <f>'CAPEX and Depreciation'!I11+'CAPEX and Depreciation'!I22</f>
        <v>328703371.75753677</v>
      </c>
      <c r="D7" s="25">
        <f>'CAPEX and Depreciation'!J11+'CAPEX and Depreciation'!J22</f>
        <v>400231148.34972179</v>
      </c>
      <c r="E7" s="25">
        <f>'CAPEX and Depreciation'!K11+'CAPEX and Depreciation'!K22</f>
        <v>488787016.29093003</v>
      </c>
      <c r="F7" s="25">
        <f>'CAPEX and Depreciation'!L11+'CAPEX and Depreciation'!L22</f>
        <v>598160530.49361742</v>
      </c>
      <c r="G7" s="16"/>
    </row>
    <row r="8" spans="1:8" ht="15.75" customHeight="1">
      <c r="A8" s="24"/>
      <c r="B8" s="16"/>
      <c r="C8" s="16"/>
      <c r="D8" s="16"/>
      <c r="E8" s="16"/>
      <c r="F8" s="16"/>
      <c r="G8" s="16"/>
    </row>
    <row r="9" spans="1:8" ht="15.75" customHeight="1">
      <c r="A9" s="21" t="s">
        <v>145</v>
      </c>
      <c r="B9" s="20">
        <f>'CAPEX and Depreciation'!H16</f>
        <v>675977412.30658412</v>
      </c>
      <c r="C9" s="20">
        <f>'CAPEX and Depreciation'!I16</f>
        <v>828462866.87536979</v>
      </c>
      <c r="D9" s="20">
        <f>'CAPEX and Depreciation'!J16</f>
        <v>1016380645.1304646</v>
      </c>
      <c r="E9" s="20">
        <f>'CAPEX and Depreciation'!K16</f>
        <v>1248044064.4639452</v>
      </c>
      <c r="F9" s="20">
        <f>'CAPEX and Depreciation'!L16</f>
        <v>1533722970.6973093</v>
      </c>
      <c r="G9" s="16"/>
    </row>
    <row r="10" spans="1:8" ht="15.75" customHeight="1">
      <c r="A10" s="21" t="s">
        <v>146</v>
      </c>
      <c r="B10" s="20">
        <f>'Net Working capital'!C8</f>
        <v>336795505.35804093</v>
      </c>
      <c r="C10" s="21">
        <f>'Net Working capital'!D8</f>
        <v>-122935017.26355147</v>
      </c>
      <c r="D10" s="21">
        <f>'Net Working capital'!E8</f>
        <v>-168046970.05636859</v>
      </c>
      <c r="E10" s="21">
        <f>'Net Working capital'!F8</f>
        <v>-239349625.75330496</v>
      </c>
      <c r="F10" s="21">
        <f>'Net Working capital'!G8</f>
        <v>-356105296.40530849</v>
      </c>
      <c r="G10" s="16"/>
    </row>
    <row r="11" spans="1:8" ht="15.75" customHeight="1">
      <c r="A11" s="21" t="s">
        <v>147</v>
      </c>
      <c r="B11" s="20">
        <f t="shared" ref="B11:E11" si="1">B5+B7-B9-B10</f>
        <v>796896957.07639277</v>
      </c>
      <c r="C11" s="20">
        <f t="shared" si="1"/>
        <v>1449383484.4664588</v>
      </c>
      <c r="D11" s="20">
        <f t="shared" si="1"/>
        <v>1718262098.8362777</v>
      </c>
      <c r="E11" s="20">
        <f t="shared" si="1"/>
        <v>2048748413.7905185</v>
      </c>
      <c r="F11" s="20">
        <f>F5+F7-F9-F10+G15</f>
        <v>2465038770.5590763</v>
      </c>
      <c r="G11" s="25">
        <f>F11*G5</f>
        <v>42285269065.821556</v>
      </c>
    </row>
    <row r="12" spans="1:8" ht="15.75" customHeight="1">
      <c r="A12" s="21" t="s">
        <v>148</v>
      </c>
      <c r="B12" s="255">
        <f>'Ke,Kd &amp; WACC'!C29</f>
        <v>0.119139072340831</v>
      </c>
      <c r="C12" s="253"/>
      <c r="D12" s="253"/>
      <c r="E12" s="253"/>
      <c r="F12" s="254"/>
      <c r="G12" s="16"/>
    </row>
    <row r="13" spans="1:8" ht="15.75" customHeight="1">
      <c r="A13" s="21" t="s">
        <v>149</v>
      </c>
      <c r="B13" s="255">
        <f>'Ke,Kd &amp; WACC'!C8</f>
        <v>0.11919088352430414</v>
      </c>
      <c r="C13" s="253"/>
      <c r="D13" s="253"/>
      <c r="E13" s="253"/>
      <c r="F13" s="254"/>
      <c r="G13" s="16"/>
    </row>
    <row r="14" spans="1:8" ht="15.75" customHeight="1">
      <c r="A14" s="21" t="s">
        <v>151</v>
      </c>
      <c r="B14" s="21">
        <f t="shared" ref="B14:C14" si="2">1/(1+$B$12)^1</f>
        <v>0.89354399709087495</v>
      </c>
      <c r="C14" s="21">
        <f t="shared" si="2"/>
        <v>0.89354399709087495</v>
      </c>
      <c r="D14" s="21">
        <f>1/(1+$B$12)^3</f>
        <v>0.71342417977341477</v>
      </c>
      <c r="E14" s="21">
        <f>1/(1+$B$12)^4</f>
        <v>0.63747589321601605</v>
      </c>
      <c r="F14" s="21">
        <f t="shared" ref="F14:G14" si="3">1/(1+$B$12)^5</f>
        <v>0.56961275767331476</v>
      </c>
      <c r="G14" s="21">
        <f t="shared" si="3"/>
        <v>0.56961275767331476</v>
      </c>
    </row>
    <row r="15" spans="1:8" ht="15.75" customHeight="1">
      <c r="A15" s="17" t="s">
        <v>152</v>
      </c>
      <c r="B15" s="17">
        <f t="shared" ref="B15:F15" si="4">B11*B14</f>
        <v>712062492.29559541</v>
      </c>
      <c r="C15" s="17">
        <f t="shared" si="4"/>
        <v>1295087912.0276597</v>
      </c>
      <c r="D15" s="17">
        <f t="shared" si="4"/>
        <v>1225849728.4980175</v>
      </c>
      <c r="E15" s="17">
        <f t="shared" si="4"/>
        <v>1306027725.0560069</v>
      </c>
      <c r="F15" s="17">
        <f t="shared" si="4"/>
        <v>1404117531.8697929</v>
      </c>
      <c r="G15" s="16"/>
    </row>
    <row r="16" spans="1:8" ht="15.75" customHeight="1">
      <c r="A16" s="21" t="s">
        <v>153</v>
      </c>
      <c r="B16" s="16"/>
      <c r="C16" s="16"/>
      <c r="D16" s="16"/>
      <c r="E16" s="16"/>
      <c r="F16" s="16"/>
      <c r="G16" s="16">
        <f>G11*G14</f>
        <v>24086228721.540726</v>
      </c>
    </row>
    <row r="17" spans="1:11" ht="15.75" customHeight="1">
      <c r="A17" s="16"/>
      <c r="B17" s="16"/>
      <c r="C17" s="16"/>
      <c r="D17" s="16"/>
      <c r="E17" s="16"/>
      <c r="F17" s="16"/>
      <c r="G17" s="16"/>
    </row>
    <row r="18" spans="1:11" ht="15.75" customHeight="1">
      <c r="A18" s="21" t="s">
        <v>154</v>
      </c>
      <c r="B18" s="21">
        <f>SUM(B15:F15)</f>
        <v>5943145389.7470722</v>
      </c>
      <c r="C18" s="16"/>
      <c r="D18" s="16"/>
      <c r="E18" s="16"/>
      <c r="F18" s="16"/>
      <c r="G18" s="16"/>
    </row>
    <row r="19" spans="1:11" ht="15.75" customHeight="1">
      <c r="A19" s="21" t="s">
        <v>155</v>
      </c>
      <c r="B19" s="21">
        <f>G16</f>
        <v>24086228721.540726</v>
      </c>
      <c r="C19" s="16"/>
      <c r="D19" s="21"/>
      <c r="E19" s="16"/>
      <c r="F19" s="16"/>
      <c r="G19" s="16"/>
    </row>
    <row r="20" spans="1:11" ht="15.75" customHeight="1">
      <c r="A20" s="21" t="s">
        <v>156</v>
      </c>
      <c r="B20" s="21">
        <f>SUM(B18:B19)</f>
        <v>30029374111.287796</v>
      </c>
      <c r="C20" s="16"/>
      <c r="D20" s="16"/>
      <c r="E20" s="21"/>
      <c r="F20" s="16"/>
      <c r="G20" s="16"/>
    </row>
    <row r="21" spans="1:11" ht="15.75" customHeight="1">
      <c r="A21" s="21" t="s">
        <v>157</v>
      </c>
      <c r="B21" s="20">
        <f>'Balance sheet'!F18</f>
        <v>546171365</v>
      </c>
      <c r="C21" s="16"/>
      <c r="D21" s="16"/>
      <c r="E21" s="16"/>
      <c r="F21" s="16"/>
      <c r="G21" s="16"/>
    </row>
    <row r="22" spans="1:11" ht="15.75" customHeight="1">
      <c r="A22" s="21" t="s">
        <v>158</v>
      </c>
      <c r="B22" s="21">
        <f>'Ke,Kd &amp; WACC'!C24</f>
        <v>264615384.61538461</v>
      </c>
      <c r="C22" s="16"/>
      <c r="D22" s="16"/>
      <c r="E22" s="16"/>
      <c r="F22" s="16"/>
      <c r="G22" s="16"/>
    </row>
    <row r="23" spans="1:11" ht="15.75" customHeight="1">
      <c r="A23" s="21" t="s">
        <v>159</v>
      </c>
      <c r="B23" s="20">
        <f>B20+B21-B22</f>
        <v>30310930091.672413</v>
      </c>
      <c r="C23" s="16"/>
      <c r="D23" s="16"/>
      <c r="E23" s="16"/>
      <c r="F23" s="16"/>
      <c r="G23" s="16"/>
    </row>
    <row r="24" spans="1:11" ht="15.75" customHeight="1">
      <c r="A24" s="21" t="s">
        <v>125</v>
      </c>
      <c r="B24" s="25">
        <f>'Ke,Kd &amp; WACC'!C19</f>
        <v>921000</v>
      </c>
      <c r="C24" s="16"/>
      <c r="D24" s="16"/>
      <c r="E24" s="16"/>
      <c r="F24" s="16"/>
      <c r="G24" s="16"/>
      <c r="K24" s="32"/>
    </row>
    <row r="25" spans="1:11" ht="15.75" customHeight="1">
      <c r="A25" s="26" t="s">
        <v>160</v>
      </c>
      <c r="B25" s="21">
        <f>(B20+B21)/B24</f>
        <v>33198.203557315741</v>
      </c>
      <c r="C25" s="16"/>
      <c r="D25" s="16"/>
      <c r="E25" s="16"/>
      <c r="F25" s="16"/>
      <c r="G25" s="16"/>
    </row>
    <row r="26" spans="1:11" ht="15.75" customHeight="1">
      <c r="A26" s="27" t="s">
        <v>161</v>
      </c>
      <c r="B26" s="28">
        <f>B23/B24</f>
        <v>32910.890436126399</v>
      </c>
      <c r="C26" s="16"/>
      <c r="D26" s="16"/>
      <c r="E26" s="16"/>
      <c r="F26" s="16"/>
      <c r="G26" s="16"/>
    </row>
    <row r="27" spans="1:11" ht="15.75" customHeight="1"/>
    <row r="28" spans="1:11" ht="15.75" customHeight="1"/>
    <row r="29" spans="1:11" ht="15.75" customHeight="1"/>
    <row r="30" spans="1:11" ht="15.75" customHeight="1">
      <c r="E30" s="294" t="s">
        <v>554</v>
      </c>
      <c r="F30" s="294"/>
    </row>
    <row r="31" spans="1:11" ht="15.75" customHeight="1">
      <c r="E31" s="296"/>
      <c r="F31" s="296"/>
    </row>
    <row r="32" spans="1:11" ht="15.75" customHeight="1">
      <c r="E32" s="292" t="s">
        <v>552</v>
      </c>
      <c r="F32" s="292"/>
    </row>
    <row r="33" spans="1:9" ht="15.75" customHeight="1">
      <c r="B33" s="291">
        <f>B26</f>
        <v>32910.890436126399</v>
      </c>
      <c r="C33" s="287">
        <v>0.08</v>
      </c>
      <c r="D33" s="287">
        <v>0.09</v>
      </c>
      <c r="E33" s="287">
        <v>0.1</v>
      </c>
      <c r="F33" s="288">
        <v>0.11913899999999999</v>
      </c>
      <c r="G33" s="287">
        <v>0.13</v>
      </c>
      <c r="H33" s="287">
        <v>0.14000000000000001</v>
      </c>
      <c r="I33" s="287">
        <v>0.15</v>
      </c>
    </row>
    <row r="34" spans="1:9" ht="15.75" customHeight="1">
      <c r="B34" s="295">
        <v>12</v>
      </c>
      <c r="C34">
        <f t="dataTable" ref="C34:I41" dt2D="1" dtr="1" r1="B12" r2="G5"/>
        <v>29360.455972121978</v>
      </c>
      <c r="D34">
        <v>28173.660380116155</v>
      </c>
      <c r="E34">
        <v>27048.473769294375</v>
      </c>
      <c r="F34">
        <v>25053.331549649367</v>
      </c>
      <c r="G34">
        <v>24006.306280790268</v>
      </c>
      <c r="H34">
        <v>23092.518505649143</v>
      </c>
      <c r="I34">
        <v>22223.980635934866</v>
      </c>
    </row>
    <row r="35" spans="1:9" ht="15.75" customHeight="1">
      <c r="B35" s="295">
        <v>13</v>
      </c>
      <c r="C35">
        <v>31182.023797615188</v>
      </c>
      <c r="D35">
        <v>29913.189224229762</v>
      </c>
      <c r="E35">
        <v>28710.357737598013</v>
      </c>
      <c r="F35">
        <v>26577.889623133262</v>
      </c>
      <c r="G35">
        <v>25458.992801251508</v>
      </c>
      <c r="H35">
        <v>24482.598737853736</v>
      </c>
      <c r="I35">
        <v>23554.664597205519</v>
      </c>
    </row>
    <row r="36" spans="1:9" ht="15.75" customHeight="1">
      <c r="B36" s="295">
        <v>14</v>
      </c>
      <c r="C36">
        <v>33003.591623108405</v>
      </c>
      <c r="D36">
        <v>31652.718068343365</v>
      </c>
      <c r="E36">
        <v>30372.241705901659</v>
      </c>
      <c r="F36">
        <v>28102.447696617157</v>
      </c>
      <c r="G36">
        <v>26911.679321712756</v>
      </c>
      <c r="H36">
        <v>25872.678970058332</v>
      </c>
      <c r="I36">
        <v>24885.348558476173</v>
      </c>
    </row>
    <row r="37" spans="1:9" ht="15.75" customHeight="1">
      <c r="B37" s="295">
        <v>15</v>
      </c>
      <c r="C37">
        <v>34825.159448601611</v>
      </c>
      <c r="D37">
        <v>33392.246912456969</v>
      </c>
      <c r="E37">
        <v>32034.125674205301</v>
      </c>
      <c r="F37">
        <v>29627.005770101056</v>
      </c>
      <c r="G37">
        <v>28364.365842173996</v>
      </c>
      <c r="H37">
        <v>27262.759202262925</v>
      </c>
      <c r="I37">
        <v>26216.032519746834</v>
      </c>
    </row>
    <row r="38" spans="1:9" ht="15.75" customHeight="1">
      <c r="B38" s="295">
        <v>16</v>
      </c>
      <c r="C38">
        <v>36646.727274094825</v>
      </c>
      <c r="D38">
        <v>35131.775756570569</v>
      </c>
      <c r="E38">
        <v>33696.009642508943</v>
      </c>
      <c r="F38">
        <v>31151.563843584951</v>
      </c>
      <c r="G38">
        <v>29817.052362635237</v>
      </c>
      <c r="H38">
        <v>28652.839434467507</v>
      </c>
      <c r="I38">
        <v>27546.716481017484</v>
      </c>
    </row>
    <row r="39" spans="1:9" ht="15.75" customHeight="1">
      <c r="A39" s="293" t="s">
        <v>556</v>
      </c>
      <c r="B39" s="295">
        <v>17.153997560000001</v>
      </c>
      <c r="C39">
        <v>38748.812100088493</v>
      </c>
      <c r="D39">
        <v>37139.187798227293</v>
      </c>
      <c r="E39">
        <v>35613.819686934461</v>
      </c>
      <c r="F39">
        <v>32910.900140463666</v>
      </c>
      <c r="G39">
        <v>31493.449062692402</v>
      </c>
      <c r="H39">
        <v>30256.988630635842</v>
      </c>
      <c r="I39">
        <v>29082.322525454954</v>
      </c>
    </row>
    <row r="40" spans="1:9" ht="15.75" customHeight="1">
      <c r="B40" s="295">
        <v>18</v>
      </c>
      <c r="C40">
        <v>40289.862925081237</v>
      </c>
      <c r="D40">
        <v>38610.833444797776</v>
      </c>
      <c r="E40">
        <v>37019.777579116228</v>
      </c>
      <c r="F40">
        <v>34200.679990552737</v>
      </c>
      <c r="G40">
        <v>32722.425403557718</v>
      </c>
      <c r="H40">
        <v>31432.999898876686</v>
      </c>
      <c r="I40">
        <v>30208.084403558783</v>
      </c>
    </row>
    <row r="41" spans="1:9" ht="15.75" customHeight="1">
      <c r="B41" s="295">
        <v>19</v>
      </c>
      <c r="C41">
        <v>42111.430750574458</v>
      </c>
      <c r="D41">
        <v>40350.362288911376</v>
      </c>
      <c r="E41">
        <v>38681.661547419862</v>
      </c>
      <c r="F41">
        <v>35725.238064036632</v>
      </c>
      <c r="G41">
        <v>34175.111924018966</v>
      </c>
      <c r="H41">
        <v>32823.080131081289</v>
      </c>
      <c r="I41">
        <v>31538.768364829441</v>
      </c>
    </row>
    <row r="42" spans="1:9" ht="15.75" customHeight="1"/>
    <row r="43" spans="1:9" ht="15.75" customHeight="1"/>
    <row r="44" spans="1:9" ht="15.75" customHeight="1"/>
    <row r="45" spans="1:9" ht="15.75" customHeight="1"/>
    <row r="46" spans="1:9" ht="15.75" customHeight="1"/>
    <row r="47" spans="1:9" ht="15.75" customHeight="1"/>
    <row r="48" spans="1:9"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5">
    <mergeCell ref="B1:F1"/>
    <mergeCell ref="B12:F12"/>
    <mergeCell ref="B13:F13"/>
    <mergeCell ref="E30:F30"/>
    <mergeCell ref="E32:F32"/>
  </mergeCells>
  <conditionalFormatting sqref="C34:I41">
    <cfRule type="colorScale" priority="1">
      <colorScale>
        <cfvo type="min"/>
        <cfvo type="max"/>
        <color theme="2"/>
        <color theme="7" tint="0.59999389629810485"/>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8E7CC3"/>
    <outlinePr summaryBelow="0" summaryRight="0"/>
  </sheetPr>
  <dimension ref="A1:O29"/>
  <sheetViews>
    <sheetView showGridLines="0" workbookViewId="0"/>
  </sheetViews>
  <sheetFormatPr defaultColWidth="12.6640625" defaultRowHeight="15" customHeight="1"/>
  <sheetData>
    <row r="1" spans="1:15" ht="15" customHeight="1">
      <c r="A1" s="33"/>
      <c r="B1" s="33"/>
      <c r="C1" s="33"/>
      <c r="D1" s="33"/>
      <c r="E1" s="33"/>
      <c r="F1" s="33"/>
      <c r="G1" s="33"/>
      <c r="H1" s="33"/>
      <c r="I1" s="33"/>
      <c r="J1" s="34"/>
      <c r="K1" s="14" t="s">
        <v>164</v>
      </c>
      <c r="L1" s="33"/>
      <c r="M1" s="33"/>
      <c r="N1" s="33"/>
      <c r="O1" s="33"/>
    </row>
    <row r="2" spans="1:15" ht="15" customHeight="1">
      <c r="A2" s="257" t="s">
        <v>165</v>
      </c>
      <c r="B2" s="258"/>
      <c r="C2" s="35"/>
      <c r="D2" s="35"/>
      <c r="E2" s="35"/>
      <c r="F2" s="35"/>
      <c r="G2" s="35"/>
      <c r="H2" s="35"/>
      <c r="I2" s="35"/>
      <c r="J2" s="35"/>
      <c r="K2" s="35"/>
      <c r="L2" s="35"/>
      <c r="M2" s="35"/>
      <c r="N2" s="35"/>
      <c r="O2" s="35"/>
    </row>
    <row r="3" spans="1:15" ht="15" customHeight="1">
      <c r="A3" s="33"/>
      <c r="B3" s="33"/>
      <c r="C3" s="33"/>
      <c r="D3" s="33"/>
      <c r="E3" s="33"/>
      <c r="F3" s="33"/>
      <c r="G3" s="33"/>
      <c r="H3" s="33"/>
      <c r="I3" s="33"/>
      <c r="J3" s="33"/>
      <c r="K3" s="33"/>
      <c r="L3" s="33"/>
      <c r="M3" s="33"/>
      <c r="N3" s="33"/>
      <c r="O3" s="33"/>
    </row>
    <row r="4" spans="1:15" ht="15" customHeight="1">
      <c r="A4" s="36"/>
      <c r="B4" s="36"/>
      <c r="C4" s="259" t="s">
        <v>166</v>
      </c>
      <c r="D4" s="260"/>
      <c r="E4" s="260"/>
      <c r="F4" s="260"/>
      <c r="G4" s="260"/>
      <c r="H4" s="36"/>
      <c r="I4" s="259" t="s">
        <v>167</v>
      </c>
      <c r="J4" s="260"/>
      <c r="K4" s="260"/>
      <c r="L4" s="36"/>
      <c r="M4" s="259" t="s">
        <v>168</v>
      </c>
      <c r="N4" s="260"/>
      <c r="O4" s="260"/>
    </row>
    <row r="5" spans="1:15" ht="15" customHeight="1">
      <c r="A5" s="37" t="s">
        <v>169</v>
      </c>
      <c r="B5" s="37" t="s">
        <v>170</v>
      </c>
      <c r="C5" s="38" t="s">
        <v>171</v>
      </c>
      <c r="D5" s="38" t="s">
        <v>172</v>
      </c>
      <c r="E5" s="38" t="s">
        <v>173</v>
      </c>
      <c r="F5" s="38" t="s">
        <v>174</v>
      </c>
      <c r="G5" s="38" t="s">
        <v>175</v>
      </c>
      <c r="H5" s="39"/>
      <c r="I5" s="40" t="s">
        <v>176</v>
      </c>
      <c r="J5" s="40" t="s">
        <v>177</v>
      </c>
      <c r="K5" s="40" t="s">
        <v>178</v>
      </c>
      <c r="L5" s="39"/>
      <c r="M5" s="40" t="s">
        <v>179</v>
      </c>
      <c r="N5" s="40" t="s">
        <v>180</v>
      </c>
      <c r="O5" s="40" t="s">
        <v>56</v>
      </c>
    </row>
    <row r="6" spans="1:15" ht="15" customHeight="1">
      <c r="A6" s="41"/>
      <c r="B6" s="41"/>
      <c r="C6" s="42"/>
      <c r="D6" s="42"/>
      <c r="E6" s="42"/>
      <c r="F6" s="42"/>
      <c r="G6" s="42"/>
      <c r="H6" s="43"/>
      <c r="I6" s="43"/>
      <c r="J6" s="43"/>
      <c r="K6" s="43"/>
      <c r="L6" s="43"/>
      <c r="M6" s="43"/>
      <c r="N6" s="43"/>
      <c r="O6" s="43"/>
    </row>
    <row r="7" spans="1:15" ht="15" customHeight="1">
      <c r="A7" s="44" t="s">
        <v>181</v>
      </c>
      <c r="B7" s="45"/>
      <c r="C7" s="45">
        <v>33489</v>
      </c>
      <c r="D7" s="46">
        <v>921000</v>
      </c>
      <c r="E7" s="45">
        <f t="shared" ref="E7:E11" si="0">C7*D7</f>
        <v>30843369000</v>
      </c>
      <c r="F7" s="47">
        <f>189200000+44600000-786600000</f>
        <v>-552800000</v>
      </c>
      <c r="G7" s="45">
        <f t="shared" ref="G7:G11" si="1">E7+F7</f>
        <v>30290569000</v>
      </c>
      <c r="H7" s="45"/>
      <c r="I7" s="45">
        <v>8480400000</v>
      </c>
      <c r="J7" s="45">
        <v>3654400000</v>
      </c>
      <c r="K7" s="45">
        <v>1830100000</v>
      </c>
      <c r="L7" s="45"/>
      <c r="M7" s="48">
        <f t="shared" ref="M7:M11" si="2">G7/I7</f>
        <v>3.5718325786519505</v>
      </c>
      <c r="N7" s="48">
        <f t="shared" ref="N7:N11" si="3">G7/J7</f>
        <v>8.2887940564798601</v>
      </c>
      <c r="O7" s="49">
        <f t="shared" ref="O7:O11" si="4">E7/K7</f>
        <v>16.85337905032512</v>
      </c>
    </row>
    <row r="8" spans="1:15" ht="15" customHeight="1">
      <c r="A8" s="50" t="s">
        <v>182</v>
      </c>
      <c r="B8" s="51"/>
      <c r="C8" s="51">
        <v>2279</v>
      </c>
      <c r="D8" s="52">
        <v>24295666.5</v>
      </c>
      <c r="E8" s="53">
        <f t="shared" si="0"/>
        <v>55369823953.5</v>
      </c>
      <c r="F8" s="54">
        <f>678287+1742797-471051523</f>
        <v>-468630439</v>
      </c>
      <c r="G8" s="53">
        <f t="shared" si="1"/>
        <v>54901193514.5</v>
      </c>
      <c r="H8" s="55"/>
      <c r="I8" s="51">
        <v>6389911070</v>
      </c>
      <c r="J8" s="51">
        <v>950241890</v>
      </c>
      <c r="K8" s="51">
        <v>660117610</v>
      </c>
      <c r="L8" s="56"/>
      <c r="M8" s="48">
        <f t="shared" si="2"/>
        <v>8.5918556476091936</v>
      </c>
      <c r="N8" s="48">
        <f t="shared" si="3"/>
        <v>57.776019024482281</v>
      </c>
      <c r="O8" s="49">
        <f t="shared" si="4"/>
        <v>83.87872572207246</v>
      </c>
    </row>
    <row r="9" spans="1:15" ht="15" customHeight="1">
      <c r="A9" s="50" t="s">
        <v>183</v>
      </c>
      <c r="B9" s="51"/>
      <c r="C9" s="51">
        <v>662</v>
      </c>
      <c r="D9" s="57">
        <v>44000000</v>
      </c>
      <c r="E9" s="53">
        <f t="shared" si="0"/>
        <v>29128000000</v>
      </c>
      <c r="F9" s="51">
        <f>6516750+468894840-428781590</f>
        <v>46630000</v>
      </c>
      <c r="G9" s="53">
        <f t="shared" si="1"/>
        <v>29174630000</v>
      </c>
      <c r="H9" s="55"/>
      <c r="I9" s="30">
        <v>7752793190</v>
      </c>
      <c r="J9" s="51">
        <v>892346000</v>
      </c>
      <c r="K9" s="51">
        <v>302490000</v>
      </c>
      <c r="L9" s="56"/>
      <c r="M9" s="48">
        <f t="shared" si="2"/>
        <v>3.7631121177888662</v>
      </c>
      <c r="N9" s="48">
        <f t="shared" si="3"/>
        <v>32.694302434257565</v>
      </c>
      <c r="O9" s="49">
        <f t="shared" si="4"/>
        <v>96.29409236668981</v>
      </c>
    </row>
    <row r="10" spans="1:15" ht="15" customHeight="1">
      <c r="A10" s="50" t="s">
        <v>184</v>
      </c>
      <c r="B10" s="51"/>
      <c r="C10" s="51">
        <v>2312</v>
      </c>
      <c r="D10" s="58">
        <v>1948890</v>
      </c>
      <c r="E10" s="53">
        <f t="shared" si="0"/>
        <v>4505833680</v>
      </c>
      <c r="F10" s="51">
        <f>1682272000-117311000</f>
        <v>1564961000</v>
      </c>
      <c r="G10" s="53">
        <f t="shared" si="1"/>
        <v>6070794680</v>
      </c>
      <c r="H10" s="55"/>
      <c r="I10" s="51">
        <v>12670738000</v>
      </c>
      <c r="J10" s="51">
        <v>1321739000</v>
      </c>
      <c r="K10" s="51">
        <v>886812000</v>
      </c>
      <c r="L10" s="56"/>
      <c r="M10" s="48">
        <f t="shared" si="2"/>
        <v>0.47911926519197223</v>
      </c>
      <c r="N10" s="48">
        <f t="shared" si="3"/>
        <v>4.5930359019443321</v>
      </c>
      <c r="O10" s="49">
        <f t="shared" si="4"/>
        <v>5.080934493443932</v>
      </c>
    </row>
    <row r="11" spans="1:15" ht="15" customHeight="1">
      <c r="A11" s="50" t="s">
        <v>185</v>
      </c>
      <c r="B11" s="51"/>
      <c r="C11" s="51">
        <v>14000</v>
      </c>
      <c r="D11" s="52">
        <v>1210000</v>
      </c>
      <c r="E11" s="53">
        <f t="shared" si="0"/>
        <v>16940000000</v>
      </c>
      <c r="F11" s="51">
        <f>2776408000-36623000</f>
        <v>2739785000</v>
      </c>
      <c r="G11" s="53">
        <f t="shared" si="1"/>
        <v>19679785000</v>
      </c>
      <c r="H11" s="55"/>
      <c r="I11" s="51">
        <v>9321577000</v>
      </c>
      <c r="J11" s="51">
        <f>974735000</f>
        <v>974735000</v>
      </c>
      <c r="K11" s="51">
        <v>573699000</v>
      </c>
      <c r="L11" s="56"/>
      <c r="M11" s="48">
        <f t="shared" si="2"/>
        <v>2.1112076851373969</v>
      </c>
      <c r="N11" s="48">
        <f t="shared" si="3"/>
        <v>20.189882378287432</v>
      </c>
      <c r="O11" s="49">
        <f t="shared" si="4"/>
        <v>29.527679148821942</v>
      </c>
    </row>
    <row r="12" spans="1:15" ht="15" customHeight="1">
      <c r="A12" s="33"/>
      <c r="B12" s="33"/>
      <c r="C12" s="33"/>
      <c r="D12" s="56"/>
      <c r="E12" s="33"/>
      <c r="F12" s="33"/>
      <c r="G12" s="33"/>
      <c r="H12" s="33"/>
      <c r="I12" s="33"/>
      <c r="L12" s="33"/>
      <c r="M12" s="33"/>
      <c r="N12" s="33"/>
      <c r="O12" s="33"/>
    </row>
    <row r="13" spans="1:15" ht="15" customHeight="1">
      <c r="A13" s="59" t="s">
        <v>186</v>
      </c>
      <c r="B13" s="60"/>
      <c r="C13" s="60"/>
      <c r="D13" s="60"/>
      <c r="E13" s="60"/>
      <c r="F13" s="60"/>
      <c r="G13" s="60"/>
      <c r="H13" s="60"/>
      <c r="I13" s="60"/>
      <c r="J13" s="60"/>
      <c r="K13" s="60"/>
      <c r="L13" s="60"/>
      <c r="M13" s="60">
        <f t="shared" ref="M13:O13" si="5">MAX(M8:M11)</f>
        <v>8.5918556476091936</v>
      </c>
      <c r="N13" s="60">
        <f t="shared" si="5"/>
        <v>57.776019024482281</v>
      </c>
      <c r="O13" s="60">
        <f t="shared" si="5"/>
        <v>96.29409236668981</v>
      </c>
    </row>
    <row r="14" spans="1:15" ht="15" customHeight="1">
      <c r="A14" s="59" t="s">
        <v>187</v>
      </c>
      <c r="B14" s="61"/>
      <c r="C14" s="61"/>
      <c r="D14" s="61"/>
      <c r="E14" s="61"/>
      <c r="F14" s="61"/>
      <c r="G14" s="61"/>
      <c r="H14" s="61"/>
      <c r="I14" s="61"/>
      <c r="J14" s="61"/>
      <c r="K14" s="61"/>
      <c r="L14" s="61"/>
      <c r="M14" s="60">
        <f t="shared" ref="M14:O14" si="6">QUARTILE(M8:M11,3)</f>
        <v>4.9702980002439485</v>
      </c>
      <c r="N14" s="60">
        <f t="shared" si="6"/>
        <v>38.964731581813744</v>
      </c>
      <c r="O14" s="60">
        <f t="shared" si="6"/>
        <v>86.982567383226794</v>
      </c>
    </row>
    <row r="15" spans="1:15" ht="15" customHeight="1">
      <c r="A15" s="62" t="s">
        <v>188</v>
      </c>
      <c r="B15" s="61"/>
      <c r="C15" s="61"/>
      <c r="D15" s="61"/>
      <c r="E15" s="61"/>
      <c r="F15" s="61"/>
      <c r="G15" s="61"/>
      <c r="H15" s="61"/>
      <c r="I15" s="61"/>
      <c r="J15" s="61"/>
      <c r="K15" s="61"/>
      <c r="L15" s="61"/>
      <c r="M15" s="61">
        <f t="shared" ref="M15:O15" si="7">AVERAGE(M8:M11)</f>
        <v>3.736323678931857</v>
      </c>
      <c r="N15" s="61">
        <f t="shared" si="7"/>
        <v>28.813309934742904</v>
      </c>
      <c r="O15" s="61">
        <f t="shared" si="7"/>
        <v>53.695357932757027</v>
      </c>
    </row>
    <row r="16" spans="1:15" ht="15" customHeight="1">
      <c r="A16" s="62" t="s">
        <v>189</v>
      </c>
      <c r="B16" s="61"/>
      <c r="C16" s="61"/>
      <c r="D16" s="61"/>
      <c r="E16" s="61"/>
      <c r="F16" s="61"/>
      <c r="G16" s="61"/>
      <c r="H16" s="61"/>
      <c r="I16" s="61"/>
      <c r="J16" s="61"/>
      <c r="K16" s="61"/>
      <c r="L16" s="61"/>
      <c r="M16" s="61">
        <f t="shared" ref="M16:O16" si="8">MEDIAN(M8:M11)</f>
        <v>2.9371599014631316</v>
      </c>
      <c r="N16" s="61">
        <f t="shared" si="8"/>
        <v>26.442092406272501</v>
      </c>
      <c r="O16" s="61">
        <f t="shared" si="8"/>
        <v>56.703202435447196</v>
      </c>
    </row>
    <row r="17" spans="1:15" ht="15" customHeight="1">
      <c r="A17" s="59" t="s">
        <v>190</v>
      </c>
      <c r="B17" s="61"/>
      <c r="C17" s="61"/>
      <c r="D17" s="61"/>
      <c r="E17" s="61"/>
      <c r="F17" s="61"/>
      <c r="G17" s="61"/>
      <c r="H17" s="61"/>
      <c r="I17" s="61"/>
      <c r="J17" s="61"/>
      <c r="K17" s="61"/>
      <c r="L17" s="61"/>
      <c r="M17" s="60">
        <f t="shared" ref="M17:O17" si="9">QUARTILE(M8:M11,1)</f>
        <v>1.7031855801510407</v>
      </c>
      <c r="N17" s="60">
        <f t="shared" si="9"/>
        <v>16.290670759201657</v>
      </c>
      <c r="O17" s="60">
        <f t="shared" si="9"/>
        <v>23.415992984977443</v>
      </c>
    </row>
    <row r="18" spans="1:15" ht="15" customHeight="1">
      <c r="A18" s="59" t="s">
        <v>191</v>
      </c>
      <c r="B18" s="60"/>
      <c r="C18" s="60"/>
      <c r="D18" s="60"/>
      <c r="E18" s="60"/>
      <c r="F18" s="60"/>
      <c r="G18" s="60"/>
      <c r="H18" s="60"/>
      <c r="I18" s="60"/>
      <c r="J18" s="60"/>
      <c r="K18" s="60"/>
      <c r="L18" s="60"/>
      <c r="M18" s="60">
        <f t="shared" ref="M18:O18" si="10">MIN(M8:M11)</f>
        <v>0.47911926519197223</v>
      </c>
      <c r="N18" s="60">
        <f t="shared" si="10"/>
        <v>4.5930359019443321</v>
      </c>
      <c r="O18" s="60">
        <f t="shared" si="10"/>
        <v>5.080934493443932</v>
      </c>
    </row>
    <row r="19" spans="1:15" ht="15" customHeight="1">
      <c r="A19" s="33"/>
      <c r="B19" s="33"/>
      <c r="C19" s="33"/>
      <c r="D19" s="33"/>
      <c r="E19" s="33"/>
      <c r="F19" s="33"/>
      <c r="G19" s="33"/>
      <c r="H19" s="33"/>
      <c r="I19" s="33"/>
      <c r="J19" s="33"/>
      <c r="K19" s="33"/>
      <c r="L19" s="33"/>
      <c r="M19" s="33"/>
      <c r="N19" s="33"/>
      <c r="O19" s="33"/>
    </row>
    <row r="20" spans="1:15" ht="15" customHeight="1">
      <c r="A20" s="63"/>
      <c r="B20" s="64"/>
      <c r="C20" s="64"/>
      <c r="D20" s="64"/>
      <c r="E20" s="64"/>
      <c r="F20" s="64"/>
      <c r="G20" s="64"/>
      <c r="H20" s="64"/>
      <c r="I20" s="64"/>
      <c r="J20" s="64"/>
      <c r="K20" s="64"/>
      <c r="L20" s="64"/>
      <c r="M20" s="40" t="s">
        <v>179</v>
      </c>
      <c r="N20" s="40" t="s">
        <v>180</v>
      </c>
      <c r="O20" s="40" t="s">
        <v>56</v>
      </c>
    </row>
    <row r="21" spans="1:15" ht="15" customHeight="1">
      <c r="A21" s="65" t="s">
        <v>192</v>
      </c>
      <c r="B21" s="33"/>
      <c r="C21" s="33"/>
      <c r="D21" s="33"/>
      <c r="E21" s="33"/>
      <c r="F21" s="33"/>
      <c r="G21" s="33"/>
      <c r="H21" s="33"/>
      <c r="I21" s="56"/>
      <c r="J21" s="33"/>
      <c r="K21" s="33"/>
      <c r="L21" s="33"/>
      <c r="M21" s="56">
        <f t="shared" ref="M21:N21" si="11">M16*I7</f>
        <v>24908290828.367939</v>
      </c>
      <c r="N21" s="56">
        <f t="shared" si="11"/>
        <v>96629982489.482224</v>
      </c>
      <c r="O21" s="56">
        <f>O22+O23</f>
        <v>103219730777.11191</v>
      </c>
    </row>
    <row r="22" spans="1:15" ht="15" customHeight="1">
      <c r="A22" s="65" t="s">
        <v>174</v>
      </c>
      <c r="B22" s="33"/>
      <c r="C22" s="33"/>
      <c r="D22" s="33"/>
      <c r="E22" s="33"/>
      <c r="F22" s="55"/>
      <c r="G22" s="33"/>
      <c r="H22" s="33"/>
      <c r="I22" s="56"/>
      <c r="J22" s="33"/>
      <c r="K22" s="33"/>
      <c r="L22" s="33"/>
      <c r="M22" s="56">
        <f>F7</f>
        <v>-552800000</v>
      </c>
      <c r="N22" s="56">
        <f>F7</f>
        <v>-552800000</v>
      </c>
      <c r="O22" s="56">
        <f>F7</f>
        <v>-552800000</v>
      </c>
    </row>
    <row r="23" spans="1:15" ht="15" customHeight="1">
      <c r="A23" s="65" t="s">
        <v>193</v>
      </c>
      <c r="B23" s="33"/>
      <c r="C23" s="33"/>
      <c r="D23" s="33"/>
      <c r="E23" s="33"/>
      <c r="F23" s="55"/>
      <c r="G23" s="33"/>
      <c r="H23" s="33"/>
      <c r="I23" s="56"/>
      <c r="J23" s="33"/>
      <c r="K23" s="33"/>
      <c r="L23" s="33"/>
      <c r="M23" s="56">
        <f t="shared" ref="M23:N23" si="12">M21-M22</f>
        <v>25461090828.367939</v>
      </c>
      <c r="N23" s="56">
        <f t="shared" si="12"/>
        <v>97182782489.482224</v>
      </c>
      <c r="O23" s="56">
        <f>O16*K7</f>
        <v>103772530777.11191</v>
      </c>
    </row>
    <row r="24" spans="1:15" ht="15" customHeight="1">
      <c r="A24" s="65" t="s">
        <v>172</v>
      </c>
      <c r="B24" s="33"/>
      <c r="C24" s="33"/>
      <c r="D24" s="33"/>
      <c r="E24" s="33"/>
      <c r="F24" s="55"/>
      <c r="G24" s="33"/>
      <c r="H24" s="33"/>
      <c r="I24" s="33"/>
      <c r="J24" s="33"/>
      <c r="K24" s="33"/>
      <c r="L24" s="33"/>
      <c r="M24" s="66">
        <f>D7</f>
        <v>921000</v>
      </c>
      <c r="N24" s="66">
        <f>D7</f>
        <v>921000</v>
      </c>
      <c r="O24" s="66">
        <f>D7</f>
        <v>921000</v>
      </c>
    </row>
    <row r="25" spans="1:15" ht="15" customHeight="1">
      <c r="A25" s="67" t="s">
        <v>194</v>
      </c>
      <c r="B25" s="68"/>
      <c r="C25" s="68"/>
      <c r="D25" s="68"/>
      <c r="E25" s="68"/>
      <c r="F25" s="69"/>
      <c r="G25" s="68"/>
      <c r="H25" s="68"/>
      <c r="I25" s="68"/>
      <c r="J25" s="68"/>
      <c r="K25" s="68"/>
      <c r="L25" s="68"/>
      <c r="M25" s="68">
        <f t="shared" ref="M25:O25" si="13">M23/M24</f>
        <v>27645.049759357153</v>
      </c>
      <c r="N25" s="68">
        <f t="shared" si="13"/>
        <v>105518.76491800458</v>
      </c>
      <c r="O25" s="68">
        <f t="shared" si="13"/>
        <v>112673.75762987178</v>
      </c>
    </row>
    <row r="26" spans="1:15" ht="15" customHeight="1">
      <c r="A26" s="33"/>
      <c r="B26" s="33"/>
      <c r="C26" s="56"/>
      <c r="D26" s="56"/>
      <c r="E26" s="33"/>
      <c r="F26" s="55"/>
      <c r="G26" s="33"/>
      <c r="H26" s="33"/>
      <c r="I26" s="33"/>
      <c r="J26" s="33"/>
      <c r="K26" s="33"/>
      <c r="L26" s="33"/>
      <c r="M26" s="33"/>
      <c r="N26" s="33"/>
      <c r="O26" s="33"/>
    </row>
    <row r="27" spans="1:15" ht="15" customHeight="1">
      <c r="A27" s="33"/>
      <c r="B27" s="33"/>
      <c r="C27" s="56"/>
      <c r="D27" s="56"/>
      <c r="E27" s="33"/>
      <c r="F27" s="55"/>
      <c r="G27" s="33"/>
      <c r="H27" s="33"/>
      <c r="I27" s="33"/>
      <c r="J27" s="33"/>
      <c r="K27" s="33"/>
      <c r="L27" s="33"/>
      <c r="M27" s="33"/>
      <c r="N27" s="33"/>
      <c r="O27" s="33"/>
    </row>
    <row r="28" spans="1:15" ht="15" customHeight="1">
      <c r="A28" s="33"/>
      <c r="B28" s="33"/>
      <c r="C28" s="56"/>
      <c r="D28" s="56"/>
      <c r="E28" s="33"/>
      <c r="F28" s="33"/>
      <c r="G28" s="33"/>
      <c r="H28" s="33"/>
      <c r="I28" s="33"/>
      <c r="J28" s="33"/>
      <c r="K28" s="33"/>
      <c r="L28" s="33"/>
      <c r="M28" s="33"/>
      <c r="N28" s="33"/>
      <c r="O28" s="33"/>
    </row>
    <row r="29" spans="1:15" ht="15" customHeight="1">
      <c r="A29" s="33"/>
      <c r="B29" s="33"/>
      <c r="C29" s="56"/>
      <c r="D29" s="56"/>
      <c r="E29" s="33"/>
      <c r="F29" s="33"/>
      <c r="G29" s="33"/>
      <c r="H29" s="33"/>
      <c r="I29" s="33"/>
      <c r="J29" s="33"/>
      <c r="K29" s="33"/>
      <c r="L29" s="33"/>
      <c r="M29" s="33"/>
      <c r="N29" s="33"/>
      <c r="O29" s="33"/>
    </row>
  </sheetData>
  <mergeCells count="4">
    <mergeCell ref="A2:B2"/>
    <mergeCell ref="C4:G4"/>
    <mergeCell ref="I4:K4"/>
    <mergeCell ref="M4:O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F9000"/>
    <outlinePr summaryBelow="0" summaryRight="0"/>
  </sheetPr>
  <dimension ref="A1:Q1000"/>
  <sheetViews>
    <sheetView showGridLines="0" workbookViewId="0"/>
  </sheetViews>
  <sheetFormatPr defaultColWidth="12.6640625" defaultRowHeight="15" customHeight="1"/>
  <cols>
    <col min="1" max="1" width="46.44140625" customWidth="1"/>
    <col min="2" max="2" width="18.77734375" customWidth="1"/>
    <col min="3" max="3" width="12.6640625" customWidth="1"/>
    <col min="4" max="4" width="9.77734375" customWidth="1"/>
    <col min="5" max="6" width="12.6640625" customWidth="1"/>
    <col min="7" max="7" width="57.6640625" customWidth="1"/>
    <col min="8" max="8" width="10.6640625" customWidth="1"/>
    <col min="13" max="13" width="57.6640625" customWidth="1"/>
  </cols>
  <sheetData>
    <row r="1" spans="1:17" ht="15.75" customHeight="1">
      <c r="A1" s="70"/>
      <c r="B1" s="70"/>
      <c r="C1" s="70"/>
      <c r="D1" s="70"/>
      <c r="E1" s="70"/>
      <c r="F1" s="70"/>
      <c r="G1" s="70"/>
      <c r="H1" s="70"/>
      <c r="I1" s="70"/>
      <c r="J1" s="70"/>
      <c r="K1" s="70"/>
      <c r="L1" s="70"/>
      <c r="M1" s="70"/>
      <c r="N1" s="70"/>
      <c r="O1" s="70"/>
      <c r="P1" s="70"/>
      <c r="Q1" s="70"/>
    </row>
    <row r="2" spans="1:17" ht="15.75" customHeight="1">
      <c r="A2" s="70"/>
      <c r="B2" s="70"/>
      <c r="C2" s="70"/>
      <c r="D2" s="70"/>
      <c r="E2" s="70"/>
      <c r="F2" s="70"/>
      <c r="G2" s="70"/>
      <c r="H2" s="70"/>
      <c r="I2" s="70"/>
      <c r="J2" s="70"/>
      <c r="K2" s="70"/>
      <c r="L2" s="70"/>
      <c r="M2" s="70"/>
      <c r="N2" s="70"/>
      <c r="O2" s="70"/>
      <c r="P2" s="70"/>
      <c r="Q2" s="70"/>
    </row>
    <row r="3" spans="1:17" ht="15.75" customHeight="1">
      <c r="A3" s="71" t="s">
        <v>195</v>
      </c>
      <c r="B3" s="71"/>
      <c r="C3" s="71"/>
      <c r="D3" s="70"/>
      <c r="E3" s="70"/>
      <c r="F3" s="71" t="s">
        <v>195</v>
      </c>
      <c r="G3" s="71"/>
      <c r="H3" s="71"/>
      <c r="I3" s="70"/>
      <c r="J3" s="70"/>
      <c r="K3" s="70"/>
      <c r="L3" s="71" t="s">
        <v>195</v>
      </c>
      <c r="M3" s="71"/>
      <c r="N3" s="71"/>
      <c r="O3" s="70"/>
      <c r="P3" s="70"/>
      <c r="Q3" s="70"/>
    </row>
    <row r="4" spans="1:17" ht="15.75" customHeight="1">
      <c r="A4" s="70"/>
      <c r="B4" s="70"/>
      <c r="C4" s="70"/>
      <c r="D4" s="70"/>
      <c r="E4" s="70"/>
      <c r="F4" s="70"/>
      <c r="G4" s="70"/>
      <c r="H4" s="70"/>
      <c r="I4" s="70"/>
      <c r="J4" s="70"/>
      <c r="K4" s="70"/>
      <c r="L4" s="70"/>
      <c r="M4" s="70"/>
      <c r="N4" s="70"/>
      <c r="O4" s="70"/>
      <c r="P4" s="70"/>
      <c r="Q4" s="70"/>
    </row>
    <row r="5" spans="1:17" ht="15.75" customHeight="1">
      <c r="A5" s="70"/>
      <c r="B5" s="70"/>
      <c r="C5" s="70"/>
      <c r="D5" s="70"/>
      <c r="E5" s="72"/>
      <c r="F5" s="70"/>
      <c r="G5" s="70"/>
      <c r="H5" s="70"/>
      <c r="I5" s="70"/>
      <c r="J5" s="70"/>
      <c r="K5" s="72"/>
      <c r="L5" s="70"/>
      <c r="M5" s="70"/>
      <c r="N5" s="70"/>
      <c r="O5" s="70"/>
      <c r="P5" s="70"/>
      <c r="Q5" s="70"/>
    </row>
    <row r="6" spans="1:17" ht="15.75" customHeight="1">
      <c r="A6" s="73" t="s">
        <v>196</v>
      </c>
      <c r="B6" s="70"/>
      <c r="C6" s="70"/>
      <c r="D6" s="70"/>
      <c r="E6" s="72"/>
      <c r="F6" s="70"/>
      <c r="G6" s="73" t="s">
        <v>197</v>
      </c>
      <c r="H6" s="70"/>
      <c r="I6" s="70"/>
      <c r="J6" s="70"/>
      <c r="K6" s="72"/>
      <c r="L6" s="70"/>
      <c r="M6" s="73" t="s">
        <v>198</v>
      </c>
      <c r="N6" s="70"/>
      <c r="O6" s="70"/>
      <c r="P6" s="70"/>
      <c r="Q6" s="70"/>
    </row>
    <row r="7" spans="1:17" ht="15.75" customHeight="1">
      <c r="A7" s="70"/>
      <c r="B7" s="70"/>
      <c r="C7" s="70"/>
      <c r="D7" s="70"/>
      <c r="E7" s="72"/>
      <c r="F7" s="70"/>
      <c r="G7" s="70"/>
      <c r="H7" s="70"/>
      <c r="I7" s="70"/>
      <c r="J7" s="70"/>
      <c r="K7" s="72"/>
      <c r="L7" s="70"/>
      <c r="M7" s="70"/>
      <c r="N7" s="70"/>
      <c r="O7" s="70"/>
      <c r="P7" s="70"/>
      <c r="Q7" s="70"/>
    </row>
    <row r="8" spans="1:17" ht="15.75" customHeight="1">
      <c r="A8" s="74" t="s">
        <v>199</v>
      </c>
      <c r="B8" s="75">
        <v>86712595</v>
      </c>
      <c r="C8" s="76"/>
      <c r="D8" s="76"/>
      <c r="E8" s="77"/>
      <c r="F8" s="76"/>
      <c r="G8" s="74" t="s">
        <v>199</v>
      </c>
      <c r="H8" s="75">
        <v>62413610</v>
      </c>
      <c r="I8" s="76"/>
      <c r="J8" s="76"/>
      <c r="K8" s="77"/>
      <c r="L8" s="76"/>
      <c r="M8" s="74" t="s">
        <v>199</v>
      </c>
      <c r="N8" s="75">
        <v>73073315</v>
      </c>
      <c r="O8" s="76"/>
      <c r="P8" s="76"/>
      <c r="Q8" s="76"/>
    </row>
    <row r="9" spans="1:17" ht="15.75" customHeight="1">
      <c r="A9" s="78" t="s">
        <v>200</v>
      </c>
      <c r="B9" s="79">
        <v>199736909</v>
      </c>
      <c r="C9" s="76"/>
      <c r="D9" s="76"/>
      <c r="E9" s="77"/>
      <c r="F9" s="76"/>
      <c r="G9" s="78" t="s">
        <v>200</v>
      </c>
      <c r="H9" s="79">
        <v>174451509</v>
      </c>
      <c r="I9" s="76"/>
      <c r="J9" s="76"/>
      <c r="K9" s="77"/>
      <c r="L9" s="76"/>
      <c r="M9" s="78" t="s">
        <v>200</v>
      </c>
      <c r="N9" s="79">
        <v>125305539</v>
      </c>
      <c r="O9" s="76"/>
      <c r="P9" s="76"/>
      <c r="Q9" s="76"/>
    </row>
    <row r="10" spans="1:17" ht="15.75" customHeight="1">
      <c r="A10" s="78" t="s">
        <v>201</v>
      </c>
      <c r="B10" s="80">
        <f>B9/5</f>
        <v>39947381.799999997</v>
      </c>
      <c r="C10" s="76"/>
      <c r="D10" s="76"/>
      <c r="E10" s="77"/>
      <c r="F10" s="76"/>
      <c r="G10" s="78" t="s">
        <v>201</v>
      </c>
      <c r="H10" s="80">
        <f>H9/5</f>
        <v>34890301.799999997</v>
      </c>
      <c r="I10" s="76"/>
      <c r="J10" s="76"/>
      <c r="K10" s="77"/>
      <c r="L10" s="76"/>
      <c r="M10" s="78" t="s">
        <v>201</v>
      </c>
      <c r="N10" s="80">
        <f>N9/5</f>
        <v>25061107.800000001</v>
      </c>
      <c r="O10" s="76"/>
      <c r="P10" s="76"/>
      <c r="Q10" s="76"/>
    </row>
    <row r="11" spans="1:17" ht="15.75" customHeight="1">
      <c r="A11" s="76"/>
      <c r="B11" s="76"/>
      <c r="C11" s="76"/>
      <c r="D11" s="76"/>
      <c r="E11" s="77"/>
      <c r="F11" s="76"/>
      <c r="G11" s="76"/>
      <c r="H11" s="76"/>
      <c r="I11" s="76"/>
      <c r="J11" s="76"/>
      <c r="K11" s="77"/>
      <c r="L11" s="76"/>
      <c r="M11" s="76"/>
      <c r="N11" s="76"/>
      <c r="O11" s="76"/>
      <c r="P11" s="76"/>
      <c r="Q11" s="76"/>
    </row>
    <row r="12" spans="1:17" ht="15.75" customHeight="1">
      <c r="A12" s="81" t="s">
        <v>202</v>
      </c>
      <c r="B12" s="82" t="s">
        <v>203</v>
      </c>
      <c r="C12" s="76"/>
      <c r="D12" s="76"/>
      <c r="E12" s="77"/>
      <c r="F12" s="76"/>
      <c r="G12" s="81" t="s">
        <v>202</v>
      </c>
      <c r="H12" s="82" t="s">
        <v>203</v>
      </c>
      <c r="I12" s="76"/>
      <c r="J12" s="76"/>
      <c r="K12" s="77"/>
      <c r="L12" s="76"/>
      <c r="M12" s="81" t="s">
        <v>202</v>
      </c>
      <c r="N12" s="82" t="s">
        <v>203</v>
      </c>
      <c r="O12" s="76"/>
      <c r="P12" s="76"/>
      <c r="Q12" s="76"/>
    </row>
    <row r="13" spans="1:17" ht="15.75" customHeight="1">
      <c r="A13" s="83">
        <v>1</v>
      </c>
      <c r="B13" s="79">
        <f>B10</f>
        <v>39947381.799999997</v>
      </c>
      <c r="C13" s="76"/>
      <c r="D13" s="76"/>
      <c r="E13" s="77"/>
      <c r="F13" s="76"/>
      <c r="G13" s="83">
        <v>1</v>
      </c>
      <c r="H13" s="79">
        <f>H10</f>
        <v>34890301.799999997</v>
      </c>
      <c r="I13" s="76"/>
      <c r="J13" s="76"/>
      <c r="K13" s="77"/>
      <c r="L13" s="76"/>
      <c r="M13" s="83">
        <v>1</v>
      </c>
      <c r="N13" s="79">
        <f>N10</f>
        <v>25061107.800000001</v>
      </c>
      <c r="O13" s="76"/>
      <c r="P13" s="76"/>
      <c r="Q13" s="76"/>
    </row>
    <row r="14" spans="1:17" ht="15.75" customHeight="1">
      <c r="A14" s="83">
        <v>2</v>
      </c>
      <c r="B14" s="79">
        <f t="shared" ref="B14:B17" si="0">B13</f>
        <v>39947381.799999997</v>
      </c>
      <c r="C14" s="76"/>
      <c r="D14" s="76"/>
      <c r="E14" s="77"/>
      <c r="F14" s="76"/>
      <c r="G14" s="83">
        <v>2</v>
      </c>
      <c r="H14" s="79">
        <f t="shared" ref="H14:H17" si="1">H13</f>
        <v>34890301.799999997</v>
      </c>
      <c r="I14" s="76"/>
      <c r="J14" s="76"/>
      <c r="K14" s="77"/>
      <c r="L14" s="76"/>
      <c r="M14" s="83">
        <v>2</v>
      </c>
      <c r="N14" s="79">
        <f t="shared" ref="N14:N17" si="2">N13</f>
        <v>25061107.800000001</v>
      </c>
      <c r="O14" s="76"/>
      <c r="P14" s="76"/>
      <c r="Q14" s="76"/>
    </row>
    <row r="15" spans="1:17" ht="15.75" customHeight="1">
      <c r="A15" s="83">
        <v>3</v>
      </c>
      <c r="B15" s="79">
        <f t="shared" si="0"/>
        <v>39947381.799999997</v>
      </c>
      <c r="C15" s="76"/>
      <c r="D15" s="76"/>
      <c r="E15" s="77"/>
      <c r="F15" s="76"/>
      <c r="G15" s="83">
        <v>3</v>
      </c>
      <c r="H15" s="79">
        <f t="shared" si="1"/>
        <v>34890301.799999997</v>
      </c>
      <c r="I15" s="76"/>
      <c r="J15" s="76"/>
      <c r="K15" s="77"/>
      <c r="L15" s="84"/>
      <c r="M15" s="83">
        <v>3</v>
      </c>
      <c r="N15" s="79">
        <f t="shared" si="2"/>
        <v>25061107.800000001</v>
      </c>
      <c r="O15" s="76"/>
      <c r="P15" s="76"/>
      <c r="Q15" s="76"/>
    </row>
    <row r="16" spans="1:17" ht="15.75" customHeight="1">
      <c r="A16" s="83">
        <v>4</v>
      </c>
      <c r="B16" s="79">
        <f t="shared" si="0"/>
        <v>39947381.799999997</v>
      </c>
      <c r="C16" s="76"/>
      <c r="D16" s="76"/>
      <c r="E16" s="77"/>
      <c r="F16" s="76"/>
      <c r="G16" s="83">
        <v>4</v>
      </c>
      <c r="H16" s="79">
        <f t="shared" si="1"/>
        <v>34890301.799999997</v>
      </c>
      <c r="I16" s="76"/>
      <c r="J16" s="76"/>
      <c r="K16" s="77"/>
      <c r="L16" s="76"/>
      <c r="M16" s="83">
        <v>4</v>
      </c>
      <c r="N16" s="79">
        <f t="shared" si="2"/>
        <v>25061107.800000001</v>
      </c>
      <c r="O16" s="76"/>
      <c r="P16" s="76"/>
      <c r="Q16" s="76"/>
    </row>
    <row r="17" spans="1:17" ht="15.75" customHeight="1">
      <c r="A17" s="83">
        <v>5</v>
      </c>
      <c r="B17" s="79">
        <f t="shared" si="0"/>
        <v>39947381.799999997</v>
      </c>
      <c r="C17" s="76"/>
      <c r="D17" s="76"/>
      <c r="E17" s="77"/>
      <c r="F17" s="76"/>
      <c r="G17" s="83">
        <v>5</v>
      </c>
      <c r="H17" s="79">
        <f t="shared" si="1"/>
        <v>34890301.799999997</v>
      </c>
      <c r="I17" s="76"/>
      <c r="J17" s="76"/>
      <c r="K17" s="77"/>
      <c r="L17" s="76"/>
      <c r="M17" s="83">
        <v>5</v>
      </c>
      <c r="N17" s="79">
        <f t="shared" si="2"/>
        <v>25061107.800000001</v>
      </c>
      <c r="O17" s="76"/>
      <c r="P17" s="76"/>
      <c r="Q17" s="76"/>
    </row>
    <row r="18" spans="1:17" ht="15.75" customHeight="1">
      <c r="A18" s="76"/>
      <c r="B18" s="76"/>
      <c r="C18" s="76"/>
      <c r="D18" s="76"/>
      <c r="E18" s="77"/>
      <c r="F18" s="76"/>
      <c r="G18" s="76"/>
      <c r="H18" s="76"/>
      <c r="I18" s="76"/>
      <c r="J18" s="76"/>
      <c r="K18" s="77"/>
      <c r="L18" s="76"/>
      <c r="M18" s="76"/>
      <c r="N18" s="76"/>
      <c r="O18" s="76"/>
      <c r="P18" s="76"/>
      <c r="Q18" s="76"/>
    </row>
    <row r="19" spans="1:17" ht="15.75" customHeight="1">
      <c r="A19" s="76" t="s">
        <v>204</v>
      </c>
      <c r="B19" s="85">
        <v>0.13</v>
      </c>
      <c r="C19" s="76"/>
      <c r="D19" s="76"/>
      <c r="E19" s="77"/>
      <c r="F19" s="76"/>
      <c r="G19" s="76" t="s">
        <v>204</v>
      </c>
      <c r="H19" s="85">
        <v>0.13</v>
      </c>
      <c r="I19" s="76"/>
      <c r="J19" s="76"/>
      <c r="K19" s="77"/>
      <c r="L19" s="76"/>
      <c r="M19" s="76" t="s">
        <v>204</v>
      </c>
      <c r="N19" s="85">
        <v>0.13</v>
      </c>
      <c r="O19" s="76"/>
      <c r="P19" s="76"/>
      <c r="Q19" s="76"/>
    </row>
    <row r="20" spans="1:17" ht="15.75" customHeight="1">
      <c r="A20" s="76"/>
      <c r="B20" s="76"/>
      <c r="C20" s="76"/>
      <c r="D20" s="76"/>
      <c r="E20" s="77"/>
      <c r="F20" s="76"/>
      <c r="G20" s="76"/>
      <c r="H20" s="76"/>
      <c r="I20" s="76"/>
      <c r="J20" s="76"/>
      <c r="K20" s="77"/>
      <c r="L20" s="76"/>
      <c r="M20" s="76"/>
      <c r="N20" s="76"/>
      <c r="O20" s="76"/>
      <c r="P20" s="76"/>
      <c r="Q20" s="76"/>
    </row>
    <row r="21" spans="1:17" ht="15.75" customHeight="1">
      <c r="A21" s="70" t="s">
        <v>205</v>
      </c>
      <c r="B21" s="76"/>
      <c r="C21" s="70" t="s">
        <v>206</v>
      </c>
      <c r="D21" s="76"/>
      <c r="E21" s="77"/>
      <c r="F21" s="76"/>
      <c r="G21" s="70" t="s">
        <v>205</v>
      </c>
      <c r="H21" s="76"/>
      <c r="I21" s="70" t="s">
        <v>206</v>
      </c>
      <c r="J21" s="76"/>
      <c r="K21" s="77"/>
      <c r="L21" s="76"/>
      <c r="M21" s="70" t="s">
        <v>205</v>
      </c>
      <c r="N21" s="76"/>
      <c r="O21" s="70" t="s">
        <v>206</v>
      </c>
      <c r="P21" s="76"/>
      <c r="Q21" s="76"/>
    </row>
    <row r="22" spans="1:17" ht="15.75" customHeight="1">
      <c r="A22" s="74" t="s">
        <v>207</v>
      </c>
      <c r="B22" s="86">
        <f>'Income Stmt'!E20</f>
        <v>1050904469</v>
      </c>
      <c r="C22" s="265" t="s">
        <v>208</v>
      </c>
      <c r="D22" s="266"/>
      <c r="E22" s="77"/>
      <c r="F22" s="76"/>
      <c r="G22" s="74" t="s">
        <v>207</v>
      </c>
      <c r="H22" s="86">
        <f>'Income Stmt'!D20</f>
        <v>572327947</v>
      </c>
      <c r="I22" s="265" t="s">
        <v>208</v>
      </c>
      <c r="J22" s="266"/>
      <c r="K22" s="87"/>
      <c r="M22" s="74" t="s">
        <v>207</v>
      </c>
      <c r="N22" s="86">
        <f>'Income Stmt'!C20</f>
        <v>1371517109</v>
      </c>
      <c r="O22" s="265" t="s">
        <v>208</v>
      </c>
      <c r="P22" s="266"/>
      <c r="Q22" s="76"/>
    </row>
    <row r="23" spans="1:17" ht="15.75" customHeight="1">
      <c r="A23" s="78" t="s">
        <v>209</v>
      </c>
      <c r="B23" s="79">
        <v>0</v>
      </c>
      <c r="C23" s="261" t="s">
        <v>210</v>
      </c>
      <c r="D23" s="262"/>
      <c r="E23" s="77"/>
      <c r="F23" s="76"/>
      <c r="G23" s="78" t="s">
        <v>209</v>
      </c>
      <c r="H23" s="79">
        <v>0</v>
      </c>
      <c r="I23" s="261" t="s">
        <v>210</v>
      </c>
      <c r="J23" s="262"/>
      <c r="K23" s="87"/>
      <c r="M23" s="78" t="s">
        <v>209</v>
      </c>
      <c r="N23" s="79">
        <v>0</v>
      </c>
      <c r="O23" s="261" t="s">
        <v>210</v>
      </c>
      <c r="P23" s="262"/>
      <c r="Q23" s="76"/>
    </row>
    <row r="24" spans="1:17" ht="15.75" customHeight="1">
      <c r="A24" s="78" t="s">
        <v>211</v>
      </c>
      <c r="B24" s="79">
        <v>0</v>
      </c>
      <c r="C24" s="263" t="s">
        <v>212</v>
      </c>
      <c r="D24" s="264"/>
      <c r="E24" s="77"/>
      <c r="F24" s="76"/>
      <c r="G24" s="78" t="s">
        <v>211</v>
      </c>
      <c r="H24" s="79">
        <v>0</v>
      </c>
      <c r="I24" s="263" t="s">
        <v>212</v>
      </c>
      <c r="J24" s="264"/>
      <c r="K24" s="77"/>
      <c r="L24" s="76"/>
      <c r="M24" s="78" t="s">
        <v>211</v>
      </c>
      <c r="N24" s="79">
        <v>0</v>
      </c>
      <c r="O24" s="263" t="s">
        <v>212</v>
      </c>
      <c r="P24" s="264"/>
      <c r="Q24" s="76"/>
    </row>
    <row r="25" spans="1:17" ht="15.75" customHeight="1">
      <c r="A25" s="76"/>
      <c r="B25" s="76"/>
      <c r="C25" s="76"/>
      <c r="D25" s="76"/>
      <c r="E25" s="77"/>
      <c r="F25" s="76"/>
      <c r="G25" s="76"/>
      <c r="H25" s="76"/>
      <c r="I25" s="76"/>
      <c r="J25" s="76"/>
      <c r="K25" s="77"/>
      <c r="L25" s="76"/>
      <c r="M25" s="76"/>
      <c r="N25" s="76"/>
      <c r="O25" s="76"/>
      <c r="P25" s="76"/>
      <c r="Q25" s="76"/>
    </row>
    <row r="26" spans="1:17" ht="15.75" customHeight="1">
      <c r="A26" s="70"/>
      <c r="B26" s="70"/>
      <c r="C26" s="70"/>
      <c r="D26" s="70"/>
      <c r="E26" s="72"/>
      <c r="F26" s="70"/>
      <c r="G26" s="70"/>
      <c r="H26" s="70"/>
      <c r="I26" s="70"/>
      <c r="J26" s="70"/>
      <c r="K26" s="72"/>
      <c r="L26" s="70"/>
      <c r="M26" s="70"/>
      <c r="N26" s="70"/>
      <c r="O26" s="70"/>
      <c r="P26" s="70"/>
      <c r="Q26" s="70"/>
    </row>
    <row r="27" spans="1:17" ht="15.75" customHeight="1">
      <c r="A27" s="76"/>
      <c r="B27" s="70"/>
      <c r="C27" s="70"/>
      <c r="D27" s="70"/>
      <c r="E27" s="72"/>
      <c r="F27" s="70"/>
      <c r="G27" s="76"/>
      <c r="H27" s="70"/>
      <c r="I27" s="70"/>
      <c r="J27" s="70"/>
      <c r="K27" s="72"/>
      <c r="L27" s="70"/>
      <c r="M27" s="76"/>
      <c r="N27" s="70"/>
      <c r="O27" s="70"/>
      <c r="P27" s="70"/>
      <c r="Q27" s="70"/>
    </row>
    <row r="28" spans="1:17" ht="15.75" customHeight="1">
      <c r="A28" s="70" t="s">
        <v>213</v>
      </c>
      <c r="B28" s="76"/>
      <c r="C28" s="76"/>
      <c r="D28" s="76"/>
      <c r="E28" s="77"/>
      <c r="F28" s="76"/>
      <c r="G28" s="70" t="s">
        <v>213</v>
      </c>
      <c r="H28" s="76"/>
      <c r="I28" s="76"/>
      <c r="J28" s="76"/>
      <c r="K28" s="77"/>
      <c r="L28" s="76"/>
      <c r="M28" s="70" t="s">
        <v>213</v>
      </c>
      <c r="N28" s="76"/>
      <c r="O28" s="76"/>
      <c r="P28" s="76"/>
      <c r="Q28" s="76"/>
    </row>
    <row r="29" spans="1:17" ht="15.75" customHeight="1">
      <c r="A29" s="81" t="s">
        <v>202</v>
      </c>
      <c r="B29" s="82" t="s">
        <v>203</v>
      </c>
      <c r="C29" s="82" t="s">
        <v>214</v>
      </c>
      <c r="D29" s="76"/>
      <c r="E29" s="77"/>
      <c r="F29" s="76"/>
      <c r="G29" s="81" t="s">
        <v>202</v>
      </c>
      <c r="H29" s="82" t="s">
        <v>203</v>
      </c>
      <c r="I29" s="82" t="s">
        <v>214</v>
      </c>
      <c r="J29" s="76"/>
      <c r="K29" s="77"/>
      <c r="L29" s="76"/>
      <c r="M29" s="81" t="s">
        <v>202</v>
      </c>
      <c r="N29" s="82" t="s">
        <v>203</v>
      </c>
      <c r="O29" s="82" t="s">
        <v>214</v>
      </c>
      <c r="P29" s="76"/>
      <c r="Q29" s="76"/>
    </row>
    <row r="30" spans="1:17" ht="15.75" customHeight="1">
      <c r="A30" s="78">
        <f t="shared" ref="A30:B30" si="3">A13</f>
        <v>1</v>
      </c>
      <c r="B30" s="79">
        <f t="shared" si="3"/>
        <v>39947381.799999997</v>
      </c>
      <c r="C30" s="79">
        <f t="shared" ref="C30:C34" si="4">B30/(1+$B$19)^A30</f>
        <v>35351665.309734516</v>
      </c>
      <c r="D30" s="76"/>
      <c r="E30" s="77"/>
      <c r="F30" s="76"/>
      <c r="G30" s="78">
        <f t="shared" ref="G30:H30" si="5">G13</f>
        <v>1</v>
      </c>
      <c r="H30" s="79">
        <f t="shared" si="5"/>
        <v>34890301.799999997</v>
      </c>
      <c r="I30" s="79">
        <f t="shared" ref="I30:I34" si="6">H30/(1+$B$19)^G30</f>
        <v>30876373.274336282</v>
      </c>
      <c r="J30" s="76"/>
      <c r="K30" s="77"/>
      <c r="L30" s="76"/>
      <c r="M30" s="78">
        <f t="shared" ref="M30:N30" si="7">M13</f>
        <v>1</v>
      </c>
      <c r="N30" s="79">
        <f t="shared" si="7"/>
        <v>25061107.800000001</v>
      </c>
      <c r="O30" s="79">
        <f t="shared" ref="O30:O34" si="8">N30/(1+$B$19)^M30</f>
        <v>22177971.504424781</v>
      </c>
      <c r="P30" s="76"/>
      <c r="Q30" s="76"/>
    </row>
    <row r="31" spans="1:17" ht="15.75" customHeight="1">
      <c r="A31" s="78">
        <f t="shared" ref="A31:B31" si="9">A14</f>
        <v>2</v>
      </c>
      <c r="B31" s="79">
        <f t="shared" si="9"/>
        <v>39947381.799999997</v>
      </c>
      <c r="C31" s="79">
        <f t="shared" si="4"/>
        <v>31284659.566136744</v>
      </c>
      <c r="D31" s="76"/>
      <c r="E31" s="77"/>
      <c r="F31" s="76"/>
      <c r="G31" s="78">
        <f t="shared" ref="G31:H31" si="10">G14</f>
        <v>2</v>
      </c>
      <c r="H31" s="79">
        <f t="shared" si="10"/>
        <v>34890301.799999997</v>
      </c>
      <c r="I31" s="79">
        <f t="shared" si="6"/>
        <v>27324224.136580784</v>
      </c>
      <c r="J31" s="76"/>
      <c r="K31" s="77"/>
      <c r="L31" s="76"/>
      <c r="M31" s="78">
        <f t="shared" ref="M31:N31" si="11">M14</f>
        <v>2</v>
      </c>
      <c r="N31" s="79">
        <f t="shared" si="11"/>
        <v>25061107.800000001</v>
      </c>
      <c r="O31" s="79">
        <f t="shared" si="8"/>
        <v>19626523.455243174</v>
      </c>
      <c r="P31" s="76"/>
      <c r="Q31" s="76"/>
    </row>
    <row r="32" spans="1:17" ht="15.75" customHeight="1">
      <c r="A32" s="78">
        <f t="shared" ref="A32:B32" si="12">A15</f>
        <v>3</v>
      </c>
      <c r="B32" s="79">
        <f t="shared" si="12"/>
        <v>39947381.799999997</v>
      </c>
      <c r="C32" s="79">
        <f t="shared" si="4"/>
        <v>27685539.439059068</v>
      </c>
      <c r="D32" s="76"/>
      <c r="E32" s="77"/>
      <c r="F32" s="76"/>
      <c r="G32" s="78">
        <f t="shared" ref="G32:H32" si="13">G15</f>
        <v>3</v>
      </c>
      <c r="H32" s="79">
        <f t="shared" si="13"/>
        <v>34890301.799999997</v>
      </c>
      <c r="I32" s="79">
        <f t="shared" si="6"/>
        <v>24180729.324407779</v>
      </c>
      <c r="J32" s="76"/>
      <c r="K32" s="77"/>
      <c r="L32" s="76"/>
      <c r="M32" s="78">
        <f t="shared" ref="M32:N32" si="14">M15</f>
        <v>3</v>
      </c>
      <c r="N32" s="79">
        <f t="shared" si="14"/>
        <v>25061107.800000001</v>
      </c>
      <c r="O32" s="79">
        <f t="shared" si="8"/>
        <v>17368604.827648826</v>
      </c>
      <c r="P32" s="76"/>
      <c r="Q32" s="76"/>
    </row>
    <row r="33" spans="1:17" ht="15.75" customHeight="1">
      <c r="A33" s="78">
        <f t="shared" ref="A33:B33" si="15">A16</f>
        <v>4</v>
      </c>
      <c r="B33" s="79">
        <f t="shared" si="15"/>
        <v>39947381.799999997</v>
      </c>
      <c r="C33" s="79">
        <f t="shared" si="4"/>
        <v>24500477.379698291</v>
      </c>
      <c r="D33" s="76"/>
      <c r="E33" s="77"/>
      <c r="F33" s="76"/>
      <c r="G33" s="78">
        <f t="shared" ref="G33:H33" si="16">G16</f>
        <v>4</v>
      </c>
      <c r="H33" s="79">
        <f t="shared" si="16"/>
        <v>34890301.799999997</v>
      </c>
      <c r="I33" s="79">
        <f t="shared" si="6"/>
        <v>21398875.508325469</v>
      </c>
      <c r="J33" s="76"/>
      <c r="K33" s="77"/>
      <c r="L33" s="76"/>
      <c r="M33" s="78">
        <f t="shared" ref="M33:N33" si="17">M16</f>
        <v>4</v>
      </c>
      <c r="N33" s="79">
        <f t="shared" si="17"/>
        <v>25061107.800000001</v>
      </c>
      <c r="O33" s="79">
        <f t="shared" si="8"/>
        <v>15370446.750131708</v>
      </c>
      <c r="P33" s="76"/>
      <c r="Q33" s="76"/>
    </row>
    <row r="34" spans="1:17" ht="15.75" customHeight="1">
      <c r="A34" s="78">
        <f t="shared" ref="A34:B34" si="18">A17</f>
        <v>5</v>
      </c>
      <c r="B34" s="79">
        <f t="shared" si="18"/>
        <v>39947381.799999997</v>
      </c>
      <c r="C34" s="79">
        <f t="shared" si="4"/>
        <v>21681838.389113534</v>
      </c>
      <c r="D34" s="76"/>
      <c r="E34" s="77"/>
      <c r="F34" s="76"/>
      <c r="G34" s="78">
        <f t="shared" ref="G34:H34" si="19">G17</f>
        <v>5</v>
      </c>
      <c r="H34" s="79">
        <f t="shared" si="19"/>
        <v>34890301.799999997</v>
      </c>
      <c r="I34" s="79">
        <f t="shared" si="6"/>
        <v>18937057.971969444</v>
      </c>
      <c r="J34" s="76"/>
      <c r="K34" s="77"/>
      <c r="L34" s="76"/>
      <c r="M34" s="78">
        <f t="shared" ref="M34:N34" si="20">M17</f>
        <v>5</v>
      </c>
      <c r="N34" s="79">
        <f t="shared" si="20"/>
        <v>25061107.800000001</v>
      </c>
      <c r="O34" s="79">
        <f t="shared" si="8"/>
        <v>13602165.265603282</v>
      </c>
      <c r="P34" s="76"/>
      <c r="Q34" s="76"/>
    </row>
    <row r="35" spans="1:17" ht="15.75" customHeight="1">
      <c r="A35" s="78" t="s">
        <v>215</v>
      </c>
      <c r="B35" s="79"/>
      <c r="C35" s="90">
        <f>SUM(C30:C34)</f>
        <v>140504180.08374214</v>
      </c>
      <c r="D35" s="76"/>
      <c r="E35" s="77"/>
      <c r="F35" s="76"/>
      <c r="G35" s="78" t="s">
        <v>215</v>
      </c>
      <c r="H35" s="79"/>
      <c r="I35" s="90">
        <f>SUM(I30:I34)</f>
        <v>122717260.21561976</v>
      </c>
      <c r="J35" s="76"/>
      <c r="K35" s="77"/>
      <c r="L35" s="76"/>
      <c r="M35" s="78" t="s">
        <v>215</v>
      </c>
      <c r="N35" s="79"/>
      <c r="O35" s="90">
        <f>SUM(O30:O34)</f>
        <v>88145711.80305177</v>
      </c>
      <c r="P35" s="76"/>
      <c r="Q35" s="76"/>
    </row>
    <row r="36" spans="1:17" ht="15.75" customHeight="1">
      <c r="A36" s="76"/>
      <c r="B36" s="76"/>
      <c r="C36" s="76"/>
      <c r="D36" s="76"/>
      <c r="E36" s="77"/>
      <c r="F36" s="76"/>
      <c r="G36" s="76"/>
      <c r="H36" s="76"/>
      <c r="I36" s="76"/>
      <c r="J36" s="76"/>
      <c r="K36" s="77"/>
      <c r="L36" s="76"/>
      <c r="M36" s="76"/>
      <c r="N36" s="76"/>
      <c r="O36" s="76"/>
      <c r="P36" s="76"/>
      <c r="Q36" s="76"/>
    </row>
    <row r="37" spans="1:17" ht="15.75" customHeight="1">
      <c r="A37" s="91" t="s">
        <v>216</v>
      </c>
      <c r="B37" s="92"/>
      <c r="C37" s="93"/>
      <c r="D37" s="76"/>
      <c r="E37" s="77"/>
      <c r="F37" s="76"/>
      <c r="G37" s="91" t="s">
        <v>216</v>
      </c>
      <c r="H37" s="92"/>
      <c r="I37" s="93"/>
      <c r="J37" s="76"/>
      <c r="K37" s="77"/>
      <c r="L37" s="84"/>
      <c r="M37" s="91" t="s">
        <v>216</v>
      </c>
      <c r="N37" s="92"/>
      <c r="O37" s="93"/>
      <c r="P37" s="76"/>
      <c r="Q37" s="76"/>
    </row>
    <row r="38" spans="1:17" ht="15.75" customHeight="1">
      <c r="A38" s="88" t="s">
        <v>217</v>
      </c>
      <c r="B38" s="76"/>
      <c r="C38" s="94">
        <f>B22+C35*B19</f>
        <v>1069170012.4108865</v>
      </c>
      <c r="D38" s="76"/>
      <c r="E38" s="77"/>
      <c r="F38" s="76"/>
      <c r="G38" s="88" t="s">
        <v>217</v>
      </c>
      <c r="H38" s="76"/>
      <c r="I38" s="94">
        <f>H22+I35*H19</f>
        <v>588281190.82803059</v>
      </c>
      <c r="J38" s="76"/>
      <c r="K38" s="77"/>
      <c r="L38" s="84"/>
      <c r="M38" s="88" t="s">
        <v>217</v>
      </c>
      <c r="N38" s="76"/>
      <c r="O38" s="94">
        <f>N22+O35*N19</f>
        <v>1382976051.5343966</v>
      </c>
      <c r="P38" s="76"/>
      <c r="Q38" s="76"/>
    </row>
    <row r="39" spans="1:17" ht="15.75" customHeight="1">
      <c r="A39" s="89" t="s">
        <v>218</v>
      </c>
      <c r="B39" s="95"/>
      <c r="C39" s="78">
        <f>B23+C35</f>
        <v>140504180.08374214</v>
      </c>
      <c r="D39" s="76"/>
      <c r="E39" s="77"/>
      <c r="F39" s="76"/>
      <c r="G39" s="89" t="s">
        <v>218</v>
      </c>
      <c r="H39" s="95"/>
      <c r="I39" s="78">
        <f>H23+I35</f>
        <v>122717260.21561976</v>
      </c>
      <c r="J39" s="76"/>
      <c r="K39" s="77"/>
      <c r="L39" s="84"/>
      <c r="M39" s="89" t="s">
        <v>218</v>
      </c>
      <c r="N39" s="95"/>
      <c r="O39" s="78">
        <f>N23+O35</f>
        <v>88145711.80305177</v>
      </c>
      <c r="P39" s="76"/>
      <c r="Q39" s="76"/>
    </row>
    <row r="40" spans="1:17" ht="15.75" customHeight="1">
      <c r="A40" s="76"/>
      <c r="B40" s="76"/>
      <c r="C40" s="76"/>
      <c r="D40" s="76"/>
      <c r="E40" s="77"/>
      <c r="F40" s="76"/>
      <c r="G40" s="76"/>
      <c r="H40" s="76"/>
      <c r="I40" s="76"/>
      <c r="J40" s="76"/>
      <c r="K40" s="77"/>
      <c r="L40" s="76"/>
      <c r="M40" s="76"/>
      <c r="N40" s="76"/>
      <c r="O40" s="76"/>
      <c r="P40" s="76"/>
      <c r="Q40" s="76"/>
    </row>
    <row r="41" spans="1:17" ht="15.75" customHeight="1">
      <c r="A41" s="76"/>
      <c r="B41" s="76"/>
      <c r="C41" s="76"/>
      <c r="D41" s="76"/>
      <c r="E41" s="77"/>
      <c r="F41" s="76"/>
      <c r="G41" s="76"/>
      <c r="H41" s="76"/>
      <c r="I41" s="76"/>
      <c r="J41" s="76"/>
      <c r="K41" s="77"/>
      <c r="L41" s="76"/>
      <c r="M41" s="76"/>
      <c r="N41" s="76"/>
      <c r="O41" s="76"/>
      <c r="P41" s="76"/>
      <c r="Q41" s="76"/>
    </row>
    <row r="42" spans="1:17" ht="15.75" customHeight="1">
      <c r="A42" s="70" t="s">
        <v>219</v>
      </c>
      <c r="B42" s="76"/>
      <c r="C42" s="76"/>
      <c r="D42" s="76"/>
      <c r="E42" s="77"/>
      <c r="F42" s="76"/>
      <c r="G42" s="70" t="s">
        <v>219</v>
      </c>
      <c r="H42" s="76"/>
      <c r="I42" s="76"/>
      <c r="J42" s="76"/>
      <c r="K42" s="77"/>
      <c r="L42" s="76"/>
      <c r="M42" s="70" t="s">
        <v>219</v>
      </c>
      <c r="N42" s="76"/>
      <c r="O42" s="76"/>
      <c r="P42" s="76"/>
      <c r="Q42" s="76"/>
    </row>
    <row r="43" spans="1:17" ht="15.75" customHeight="1">
      <c r="A43" s="267" t="s">
        <v>220</v>
      </c>
      <c r="B43" s="253"/>
      <c r="C43" s="254"/>
      <c r="D43" s="86">
        <f>B22</f>
        <v>1050904469</v>
      </c>
      <c r="E43" s="77"/>
      <c r="F43" s="76"/>
      <c r="G43" s="267" t="s">
        <v>220</v>
      </c>
      <c r="H43" s="253"/>
      <c r="I43" s="254"/>
      <c r="J43" s="86">
        <f>H22</f>
        <v>572327947</v>
      </c>
      <c r="K43" s="77"/>
      <c r="L43" s="76"/>
      <c r="M43" s="267" t="s">
        <v>220</v>
      </c>
      <c r="N43" s="253"/>
      <c r="O43" s="254"/>
      <c r="P43" s="86">
        <f>N22</f>
        <v>1371517109</v>
      </c>
      <c r="Q43" s="76"/>
    </row>
    <row r="44" spans="1:17" ht="15.75" customHeight="1">
      <c r="A44" s="267" t="s">
        <v>221</v>
      </c>
      <c r="B44" s="253"/>
      <c r="C44" s="254"/>
      <c r="D44" s="79">
        <f>B8</f>
        <v>86712595</v>
      </c>
      <c r="E44" s="77"/>
      <c r="F44" s="76"/>
      <c r="G44" s="267" t="s">
        <v>221</v>
      </c>
      <c r="H44" s="253"/>
      <c r="I44" s="254"/>
      <c r="J44" s="79">
        <f>H8</f>
        <v>62413610</v>
      </c>
      <c r="K44" s="77"/>
      <c r="L44" s="76"/>
      <c r="M44" s="267" t="s">
        <v>221</v>
      </c>
      <c r="N44" s="253"/>
      <c r="O44" s="254"/>
      <c r="P44" s="79">
        <f>N8</f>
        <v>73073315</v>
      </c>
      <c r="Q44" s="76"/>
    </row>
    <row r="45" spans="1:17" ht="15.75" customHeight="1">
      <c r="A45" s="267" t="s">
        <v>222</v>
      </c>
      <c r="B45" s="253"/>
      <c r="C45" s="254"/>
      <c r="D45" s="79">
        <f>C35/5</f>
        <v>28100836.016748428</v>
      </c>
      <c r="E45" s="77"/>
      <c r="F45" s="76"/>
      <c r="G45" s="267" t="s">
        <v>222</v>
      </c>
      <c r="H45" s="253"/>
      <c r="I45" s="254"/>
      <c r="J45" s="79">
        <f>I35/5</f>
        <v>24543452.043123953</v>
      </c>
      <c r="K45" s="77"/>
      <c r="L45" s="76"/>
      <c r="M45" s="267" t="s">
        <v>222</v>
      </c>
      <c r="N45" s="253"/>
      <c r="O45" s="254"/>
      <c r="P45" s="79">
        <f>O35/5</f>
        <v>17629142.360610355</v>
      </c>
      <c r="Q45" s="76"/>
    </row>
    <row r="46" spans="1:17" ht="15.75" customHeight="1">
      <c r="A46" s="268" t="s">
        <v>223</v>
      </c>
      <c r="B46" s="253"/>
      <c r="C46" s="254"/>
      <c r="D46" s="96">
        <f>D43+D44-D45</f>
        <v>1109516227.9832516</v>
      </c>
      <c r="E46" s="77"/>
      <c r="F46" s="76"/>
      <c r="G46" s="268" t="s">
        <v>223</v>
      </c>
      <c r="H46" s="253"/>
      <c r="I46" s="254"/>
      <c r="J46" s="96">
        <f>J43+J44-J45</f>
        <v>610198104.95687604</v>
      </c>
      <c r="K46" s="77"/>
      <c r="L46" s="76"/>
      <c r="M46" s="268" t="s">
        <v>223</v>
      </c>
      <c r="N46" s="253"/>
      <c r="O46" s="254"/>
      <c r="P46" s="96">
        <f>P43+P44-P45</f>
        <v>1426961281.6393898</v>
      </c>
      <c r="Q46" s="76"/>
    </row>
    <row r="47" spans="1:17" ht="15.75" customHeight="1">
      <c r="A47" s="97"/>
      <c r="B47" s="76"/>
      <c r="C47" s="76"/>
      <c r="D47" s="76"/>
      <c r="E47" s="77"/>
      <c r="F47" s="76"/>
      <c r="G47" s="97"/>
      <c r="H47" s="76"/>
      <c r="I47" s="76"/>
      <c r="J47" s="76"/>
      <c r="K47" s="77"/>
      <c r="L47" s="76"/>
      <c r="M47" s="97"/>
      <c r="N47" s="76"/>
      <c r="O47" s="76"/>
      <c r="P47" s="76"/>
      <c r="Q47" s="76"/>
    </row>
    <row r="48" spans="1:17" ht="15.75" customHeight="1">
      <c r="A48" s="76"/>
      <c r="B48" s="76"/>
      <c r="C48" s="76"/>
      <c r="D48" s="76"/>
      <c r="E48" s="77"/>
      <c r="F48" s="76"/>
      <c r="G48" s="76"/>
      <c r="H48" s="76"/>
      <c r="I48" s="76"/>
      <c r="J48" s="76"/>
      <c r="K48" s="77"/>
      <c r="L48" s="76"/>
      <c r="M48" s="76"/>
      <c r="N48" s="76"/>
      <c r="O48" s="76"/>
      <c r="P48" s="76"/>
      <c r="Q48" s="76"/>
    </row>
    <row r="49" spans="1:17" ht="15.75" customHeight="1">
      <c r="A49" s="76"/>
      <c r="B49" s="76"/>
      <c r="C49" s="76"/>
      <c r="D49" s="76"/>
      <c r="E49" s="77"/>
      <c r="F49" s="76"/>
      <c r="G49" s="76"/>
      <c r="H49" s="76"/>
      <c r="I49" s="76"/>
      <c r="J49" s="76"/>
      <c r="K49" s="77"/>
      <c r="L49" s="76"/>
      <c r="M49" s="76"/>
      <c r="N49" s="76"/>
      <c r="O49" s="76"/>
      <c r="P49" s="76"/>
      <c r="Q49" s="76"/>
    </row>
    <row r="50" spans="1:17" ht="15.75" customHeight="1">
      <c r="A50" s="76"/>
      <c r="B50" s="76"/>
      <c r="C50" s="76"/>
      <c r="D50" s="76"/>
      <c r="E50" s="77"/>
      <c r="F50" s="76"/>
      <c r="G50" s="76"/>
      <c r="H50" s="76"/>
      <c r="I50" s="76"/>
      <c r="J50" s="76"/>
      <c r="K50" s="77"/>
      <c r="L50" s="76"/>
      <c r="M50" s="76"/>
      <c r="N50" s="76"/>
      <c r="O50" s="76"/>
      <c r="P50" s="76"/>
      <c r="Q50" s="76"/>
    </row>
    <row r="51" spans="1:17" ht="15.75" customHeight="1">
      <c r="A51" s="98" t="s">
        <v>224</v>
      </c>
      <c r="B51" s="76"/>
      <c r="C51" s="76"/>
      <c r="D51" s="76"/>
      <c r="E51" s="77"/>
      <c r="F51" s="76"/>
      <c r="G51" s="98" t="s">
        <v>224</v>
      </c>
      <c r="H51" s="76"/>
      <c r="I51" s="76"/>
      <c r="J51" s="76"/>
      <c r="K51" s="77"/>
      <c r="L51" s="76"/>
      <c r="M51" s="98" t="s">
        <v>224</v>
      </c>
      <c r="N51" s="76"/>
      <c r="O51" s="76"/>
      <c r="P51" s="76"/>
      <c r="Q51" s="76"/>
    </row>
    <row r="52" spans="1:17" ht="15.75" customHeight="1">
      <c r="A52" s="76"/>
      <c r="B52" s="76"/>
      <c r="C52" s="76"/>
      <c r="D52" s="76"/>
      <c r="E52" s="77"/>
      <c r="F52" s="76"/>
      <c r="G52" s="76"/>
      <c r="H52" s="76"/>
      <c r="I52" s="76"/>
      <c r="J52" s="76"/>
      <c r="K52" s="77"/>
      <c r="L52" s="76"/>
      <c r="M52" s="76"/>
      <c r="N52" s="76"/>
      <c r="O52" s="76"/>
      <c r="P52" s="76"/>
      <c r="Q52" s="76"/>
    </row>
    <row r="53" spans="1:17" ht="15.75" customHeight="1">
      <c r="A53" s="76"/>
      <c r="B53" s="76"/>
      <c r="C53" s="76"/>
      <c r="D53" s="76"/>
      <c r="E53" s="77"/>
      <c r="F53" s="76"/>
      <c r="G53" s="76"/>
      <c r="H53" s="76"/>
      <c r="I53" s="76"/>
      <c r="J53" s="76"/>
      <c r="K53" s="77"/>
      <c r="L53" s="76"/>
      <c r="M53" s="76"/>
      <c r="N53" s="76"/>
      <c r="O53" s="76"/>
      <c r="P53" s="76"/>
      <c r="Q53" s="76"/>
    </row>
    <row r="54" spans="1:17" ht="15.75" customHeight="1">
      <c r="A54" s="76" t="s">
        <v>225</v>
      </c>
      <c r="B54" s="79">
        <v>133539522</v>
      </c>
      <c r="C54" s="76"/>
      <c r="D54" s="76"/>
      <c r="E54" s="77"/>
      <c r="F54" s="76"/>
      <c r="G54" s="76" t="s">
        <v>225</v>
      </c>
      <c r="H54" s="79">
        <v>185833135</v>
      </c>
      <c r="I54" s="76"/>
      <c r="J54" s="76"/>
      <c r="K54" s="77"/>
      <c r="L54" s="76"/>
      <c r="M54" s="76" t="s">
        <v>225</v>
      </c>
      <c r="N54" s="79">
        <v>123857245</v>
      </c>
      <c r="O54" s="76"/>
      <c r="P54" s="76"/>
      <c r="Q54" s="76"/>
    </row>
    <row r="55" spans="1:17" ht="15.75" customHeight="1">
      <c r="A55" s="76" t="s">
        <v>226</v>
      </c>
      <c r="B55" s="80">
        <f>AVERAGE(B30:B34)</f>
        <v>39947381.799999997</v>
      </c>
      <c r="C55" s="76"/>
      <c r="D55" s="76"/>
      <c r="E55" s="77"/>
      <c r="F55" s="76"/>
      <c r="G55" s="76" t="s">
        <v>226</v>
      </c>
      <c r="H55" s="80">
        <f>AVERAGE(H30:H34)</f>
        <v>34890301.799999997</v>
      </c>
      <c r="I55" s="76"/>
      <c r="J55" s="76"/>
      <c r="K55" s="77"/>
      <c r="L55" s="76"/>
      <c r="M55" s="76" t="s">
        <v>226</v>
      </c>
      <c r="N55" s="80">
        <f>AVERAGE(N30:N34)</f>
        <v>25061107.800000001</v>
      </c>
      <c r="O55" s="76"/>
      <c r="P55" s="76"/>
      <c r="Q55" s="76"/>
    </row>
    <row r="56" spans="1:17" ht="15.75" customHeight="1">
      <c r="A56" s="76" t="s">
        <v>227</v>
      </c>
      <c r="B56" s="80">
        <f>ROUND(B54/B55,0)</f>
        <v>3</v>
      </c>
      <c r="C56" s="76"/>
      <c r="D56" s="76"/>
      <c r="E56" s="77"/>
      <c r="F56" s="76"/>
      <c r="G56" s="76" t="s">
        <v>227</v>
      </c>
      <c r="H56" s="80">
        <f>ROUND(H54/H55,0)</f>
        <v>5</v>
      </c>
      <c r="I56" s="76"/>
      <c r="J56" s="76"/>
      <c r="K56" s="77"/>
      <c r="L56" s="76"/>
      <c r="M56" s="76" t="s">
        <v>227</v>
      </c>
      <c r="N56" s="80">
        <f>ROUND(N54/N55,0)</f>
        <v>5</v>
      </c>
      <c r="O56" s="76"/>
      <c r="P56" s="76"/>
      <c r="Q56" s="76"/>
    </row>
    <row r="57" spans="1:17" ht="15.75" customHeight="1">
      <c r="A57" s="78" t="s">
        <v>228</v>
      </c>
      <c r="B57" s="80">
        <f>B54/B56</f>
        <v>44513174</v>
      </c>
      <c r="C57" s="76"/>
      <c r="D57" s="76"/>
      <c r="E57" s="77"/>
      <c r="F57" s="76"/>
      <c r="G57" s="78" t="s">
        <v>228</v>
      </c>
      <c r="H57" s="80">
        <f>H54/H56</f>
        <v>37166627</v>
      </c>
      <c r="I57" s="76"/>
      <c r="J57" s="76"/>
      <c r="K57" s="77"/>
      <c r="L57" s="76"/>
      <c r="M57" s="78" t="s">
        <v>228</v>
      </c>
      <c r="N57" s="80">
        <f>N54/N56</f>
        <v>24771449</v>
      </c>
      <c r="O57" s="76"/>
      <c r="P57" s="76"/>
      <c r="Q57" s="76"/>
    </row>
    <row r="58" spans="1:17" ht="15.75" customHeight="1">
      <c r="A58" s="76"/>
      <c r="B58" s="76"/>
      <c r="C58" s="76"/>
      <c r="D58" s="76"/>
      <c r="E58" s="77"/>
      <c r="F58" s="76"/>
      <c r="G58" s="76"/>
      <c r="H58" s="76"/>
      <c r="I58" s="76"/>
      <c r="J58" s="76"/>
      <c r="K58" s="77"/>
      <c r="L58" s="76"/>
      <c r="M58" s="76"/>
      <c r="N58" s="76"/>
      <c r="O58" s="76"/>
      <c r="P58" s="76"/>
      <c r="Q58" s="76"/>
    </row>
    <row r="59" spans="1:17" ht="15.75" customHeight="1">
      <c r="A59" s="81" t="s">
        <v>202</v>
      </c>
      <c r="B59" s="82" t="s">
        <v>203</v>
      </c>
      <c r="C59" s="76"/>
      <c r="D59" s="76"/>
      <c r="E59" s="77"/>
      <c r="F59" s="76"/>
      <c r="G59" s="81" t="s">
        <v>202</v>
      </c>
      <c r="H59" s="82" t="s">
        <v>203</v>
      </c>
      <c r="I59" s="76"/>
      <c r="J59" s="76"/>
      <c r="K59" s="77"/>
      <c r="L59" s="76"/>
      <c r="M59" s="81" t="s">
        <v>202</v>
      </c>
      <c r="N59" s="82" t="s">
        <v>203</v>
      </c>
      <c r="O59" s="76"/>
      <c r="P59" s="76"/>
      <c r="Q59" s="76"/>
    </row>
    <row r="60" spans="1:17" ht="15.75" customHeight="1">
      <c r="A60" s="83">
        <v>1</v>
      </c>
      <c r="B60" s="79">
        <f>B57</f>
        <v>44513174</v>
      </c>
      <c r="C60" s="76"/>
      <c r="D60" s="76"/>
      <c r="E60" s="77"/>
      <c r="F60" s="76"/>
      <c r="G60" s="83">
        <v>1</v>
      </c>
      <c r="H60" s="79">
        <f>H57</f>
        <v>37166627</v>
      </c>
      <c r="I60" s="76"/>
      <c r="J60" s="76"/>
      <c r="K60" s="77"/>
      <c r="L60" s="76"/>
      <c r="M60" s="83">
        <v>1</v>
      </c>
      <c r="N60" s="79">
        <f>N57</f>
        <v>24771449</v>
      </c>
      <c r="O60" s="76"/>
      <c r="P60" s="76"/>
      <c r="Q60" s="76"/>
    </row>
    <row r="61" spans="1:17" ht="15.75" customHeight="1">
      <c r="A61" s="83">
        <v>2</v>
      </c>
      <c r="B61" s="79">
        <f t="shared" ref="B61:B62" si="21">B60</f>
        <v>44513174</v>
      </c>
      <c r="C61" s="76"/>
      <c r="D61" s="76"/>
      <c r="E61" s="77"/>
      <c r="F61" s="76"/>
      <c r="G61" s="83">
        <v>2</v>
      </c>
      <c r="H61" s="79">
        <f t="shared" ref="H61:H64" si="22">H60</f>
        <v>37166627</v>
      </c>
      <c r="I61" s="76"/>
      <c r="J61" s="76"/>
      <c r="K61" s="77"/>
      <c r="L61" s="76"/>
      <c r="M61" s="83">
        <v>2</v>
      </c>
      <c r="N61" s="79">
        <f t="shared" ref="N61:N64" si="23">N60</f>
        <v>24771449</v>
      </c>
      <c r="O61" s="76"/>
      <c r="P61" s="76"/>
      <c r="Q61" s="76"/>
    </row>
    <row r="62" spans="1:17" ht="15.75" customHeight="1">
      <c r="A62" s="99">
        <v>3</v>
      </c>
      <c r="B62" s="77">
        <f t="shared" si="21"/>
        <v>44513174</v>
      </c>
      <c r="C62" s="76"/>
      <c r="D62" s="76"/>
      <c r="E62" s="77"/>
      <c r="F62" s="76"/>
      <c r="G62" s="83">
        <v>3</v>
      </c>
      <c r="H62" s="79">
        <f t="shared" si="22"/>
        <v>37166627</v>
      </c>
      <c r="I62" s="76"/>
      <c r="J62" s="76"/>
      <c r="K62" s="77"/>
      <c r="L62" s="76"/>
      <c r="M62" s="83">
        <v>3</v>
      </c>
      <c r="N62" s="79">
        <f t="shared" si="23"/>
        <v>24771449</v>
      </c>
      <c r="O62" s="76"/>
      <c r="P62" s="76"/>
      <c r="Q62" s="76"/>
    </row>
    <row r="63" spans="1:17" ht="15.75" customHeight="1">
      <c r="A63" s="100"/>
      <c r="B63" s="100"/>
      <c r="C63" s="76"/>
      <c r="D63" s="76"/>
      <c r="E63" s="77"/>
      <c r="F63" s="76"/>
      <c r="G63" s="83">
        <v>4</v>
      </c>
      <c r="H63" s="79">
        <f t="shared" si="22"/>
        <v>37166627</v>
      </c>
      <c r="I63" s="76"/>
      <c r="J63" s="76"/>
      <c r="K63" s="77"/>
      <c r="L63" s="76"/>
      <c r="M63" s="83">
        <v>4</v>
      </c>
      <c r="N63" s="79">
        <f t="shared" si="23"/>
        <v>24771449</v>
      </c>
      <c r="O63" s="76"/>
      <c r="P63" s="76"/>
      <c r="Q63" s="76"/>
    </row>
    <row r="64" spans="1:17" ht="15.75" customHeight="1">
      <c r="A64" s="100"/>
      <c r="B64" s="100"/>
      <c r="C64" s="76"/>
      <c r="D64" s="76"/>
      <c r="E64" s="77"/>
      <c r="F64" s="76"/>
      <c r="G64" s="83">
        <v>5</v>
      </c>
      <c r="H64" s="79">
        <f t="shared" si="22"/>
        <v>37166627</v>
      </c>
      <c r="I64" s="76"/>
      <c r="J64" s="76"/>
      <c r="K64" s="77"/>
      <c r="L64" s="76"/>
      <c r="M64" s="83">
        <v>5</v>
      </c>
      <c r="N64" s="79">
        <f t="shared" si="23"/>
        <v>24771449</v>
      </c>
      <c r="O64" s="76"/>
      <c r="P64" s="76"/>
      <c r="Q64" s="76"/>
    </row>
    <row r="65" spans="1:17" ht="15.75" customHeight="1">
      <c r="A65" s="76"/>
      <c r="B65" s="76"/>
      <c r="C65" s="76"/>
      <c r="D65" s="76"/>
      <c r="E65" s="77"/>
      <c r="F65" s="76"/>
      <c r="G65" s="76"/>
      <c r="H65" s="76"/>
      <c r="I65" s="76"/>
      <c r="J65" s="76"/>
      <c r="K65" s="77"/>
      <c r="L65" s="76"/>
      <c r="M65" s="76"/>
      <c r="N65" s="76"/>
      <c r="O65" s="76"/>
      <c r="P65" s="76"/>
      <c r="Q65" s="76"/>
    </row>
    <row r="66" spans="1:17" ht="15.75" customHeight="1">
      <c r="A66" s="76" t="s">
        <v>204</v>
      </c>
      <c r="B66" s="85">
        <v>0.13</v>
      </c>
      <c r="C66" s="76"/>
      <c r="D66" s="76"/>
      <c r="E66" s="77"/>
      <c r="F66" s="76"/>
      <c r="G66" s="76" t="s">
        <v>204</v>
      </c>
      <c r="H66" s="85">
        <v>0.13</v>
      </c>
      <c r="I66" s="76"/>
      <c r="J66" s="76"/>
      <c r="K66" s="77"/>
      <c r="L66" s="76"/>
      <c r="M66" s="76" t="s">
        <v>204</v>
      </c>
      <c r="N66" s="85">
        <v>0.13</v>
      </c>
      <c r="O66" s="76"/>
      <c r="P66" s="76"/>
      <c r="Q66" s="76"/>
    </row>
    <row r="67" spans="1:17" ht="15.75" customHeight="1">
      <c r="A67" s="76"/>
      <c r="B67" s="76"/>
      <c r="C67" s="76"/>
      <c r="D67" s="76"/>
      <c r="E67" s="77"/>
      <c r="F67" s="76"/>
      <c r="G67" s="76"/>
      <c r="H67" s="76"/>
      <c r="I67" s="76"/>
      <c r="J67" s="76"/>
      <c r="K67" s="77"/>
      <c r="L67" s="76"/>
      <c r="M67" s="76"/>
      <c r="N67" s="76"/>
      <c r="O67" s="76"/>
      <c r="P67" s="76"/>
      <c r="Q67" s="76"/>
    </row>
    <row r="68" spans="1:17" ht="15.75" customHeight="1">
      <c r="A68" s="76"/>
      <c r="B68" s="70"/>
      <c r="C68" s="70"/>
      <c r="D68" s="70"/>
      <c r="E68" s="77"/>
      <c r="F68" s="76"/>
      <c r="G68" s="76"/>
      <c r="H68" s="70"/>
      <c r="I68" s="70"/>
      <c r="J68" s="70"/>
      <c r="K68" s="77"/>
      <c r="L68" s="76"/>
      <c r="M68" s="76"/>
      <c r="N68" s="70"/>
      <c r="O68" s="70"/>
      <c r="P68" s="70"/>
      <c r="Q68" s="76"/>
    </row>
    <row r="69" spans="1:17" ht="15.75" customHeight="1">
      <c r="A69" s="70" t="s">
        <v>229</v>
      </c>
      <c r="B69" s="76"/>
      <c r="C69" s="76"/>
      <c r="D69" s="76"/>
      <c r="E69" s="77"/>
      <c r="F69" s="76"/>
      <c r="G69" s="70" t="s">
        <v>229</v>
      </c>
      <c r="H69" s="76"/>
      <c r="I69" s="76"/>
      <c r="J69" s="76"/>
      <c r="K69" s="77"/>
      <c r="L69" s="76"/>
      <c r="M69" s="70" t="s">
        <v>229</v>
      </c>
      <c r="N69" s="76"/>
      <c r="O69" s="76"/>
      <c r="P69" s="76"/>
      <c r="Q69" s="76"/>
    </row>
    <row r="70" spans="1:17" ht="15.75" customHeight="1">
      <c r="A70" s="81" t="s">
        <v>202</v>
      </c>
      <c r="B70" s="82" t="s">
        <v>203</v>
      </c>
      <c r="C70" s="82" t="s">
        <v>214</v>
      </c>
      <c r="D70" s="76"/>
      <c r="E70" s="77"/>
      <c r="F70" s="76"/>
      <c r="G70" s="81" t="s">
        <v>202</v>
      </c>
      <c r="H70" s="82" t="s">
        <v>203</v>
      </c>
      <c r="I70" s="82" t="s">
        <v>214</v>
      </c>
      <c r="J70" s="76"/>
      <c r="K70" s="77"/>
      <c r="L70" s="76"/>
      <c r="M70" s="81" t="s">
        <v>202</v>
      </c>
      <c r="N70" s="82" t="s">
        <v>203</v>
      </c>
      <c r="O70" s="82" t="s">
        <v>214</v>
      </c>
      <c r="P70" s="76"/>
      <c r="Q70" s="76"/>
    </row>
    <row r="71" spans="1:17" ht="15.75" customHeight="1">
      <c r="A71" s="78">
        <f t="shared" ref="A71:B71" si="24">A60</f>
        <v>1</v>
      </c>
      <c r="B71" s="79">
        <f t="shared" si="24"/>
        <v>44513174</v>
      </c>
      <c r="C71" s="79">
        <f t="shared" ref="C71:C73" si="25">B71/(1+$B$19)^A71</f>
        <v>39392189.380530976</v>
      </c>
      <c r="D71" s="76"/>
      <c r="E71" s="77"/>
      <c r="F71" s="76"/>
      <c r="G71" s="78">
        <f t="shared" ref="G71:H71" si="26">G60</f>
        <v>1</v>
      </c>
      <c r="H71" s="79">
        <f t="shared" si="26"/>
        <v>37166627</v>
      </c>
      <c r="I71" s="79">
        <f t="shared" ref="I71:I75" si="27">H71/(1+$B$19)^G71</f>
        <v>32890820.353982303</v>
      </c>
      <c r="J71" s="76"/>
      <c r="K71" s="77"/>
      <c r="L71" s="76"/>
      <c r="M71" s="78">
        <f t="shared" ref="M71:N71" si="28">M60</f>
        <v>1</v>
      </c>
      <c r="N71" s="79">
        <f t="shared" si="28"/>
        <v>24771449</v>
      </c>
      <c r="O71" s="79">
        <f t="shared" ref="O71:O75" si="29">N71/(1+$B$19)^M71</f>
        <v>21921636.283185843</v>
      </c>
      <c r="P71" s="76"/>
      <c r="Q71" s="76"/>
    </row>
    <row r="72" spans="1:17" ht="15.75" customHeight="1">
      <c r="A72" s="78">
        <f t="shared" ref="A72:B72" si="30">A61</f>
        <v>2</v>
      </c>
      <c r="B72" s="79">
        <f t="shared" si="30"/>
        <v>44513174</v>
      </c>
      <c r="C72" s="79">
        <f t="shared" si="25"/>
        <v>34860344.584540695</v>
      </c>
      <c r="D72" s="76"/>
      <c r="E72" s="77"/>
      <c r="F72" s="76"/>
      <c r="G72" s="78">
        <f t="shared" ref="G72:H72" si="31">G61</f>
        <v>2</v>
      </c>
      <c r="H72" s="79">
        <f t="shared" si="31"/>
        <v>37166627</v>
      </c>
      <c r="I72" s="79">
        <f t="shared" si="27"/>
        <v>29106920.667240981</v>
      </c>
      <c r="J72" s="76"/>
      <c r="K72" s="77"/>
      <c r="L72" s="76"/>
      <c r="M72" s="78">
        <f t="shared" ref="M72:N72" si="32">M61</f>
        <v>2</v>
      </c>
      <c r="N72" s="79">
        <f t="shared" si="32"/>
        <v>24771449</v>
      </c>
      <c r="O72" s="79">
        <f t="shared" si="29"/>
        <v>19399678.126713138</v>
      </c>
      <c r="P72" s="76"/>
      <c r="Q72" s="76"/>
    </row>
    <row r="73" spans="1:17" ht="15.75" customHeight="1">
      <c r="A73" s="78">
        <f t="shared" ref="A73:B73" si="33">A62</f>
        <v>3</v>
      </c>
      <c r="B73" s="79">
        <f t="shared" si="33"/>
        <v>44513174</v>
      </c>
      <c r="C73" s="79">
        <f t="shared" si="25"/>
        <v>30849862.464195307</v>
      </c>
      <c r="D73" s="76"/>
      <c r="E73" s="77"/>
      <c r="F73" s="76"/>
      <c r="G73" s="78">
        <f t="shared" ref="G73:H73" si="34">G62</f>
        <v>3</v>
      </c>
      <c r="H73" s="79">
        <f t="shared" si="34"/>
        <v>37166627</v>
      </c>
      <c r="I73" s="79">
        <f t="shared" si="27"/>
        <v>25758336.873664588</v>
      </c>
      <c r="J73" s="76"/>
      <c r="K73" s="77"/>
      <c r="L73" s="76"/>
      <c r="M73" s="78">
        <f t="shared" ref="M73:N73" si="35">M62</f>
        <v>3</v>
      </c>
      <c r="N73" s="79">
        <f t="shared" si="35"/>
        <v>24771449</v>
      </c>
      <c r="O73" s="79">
        <f t="shared" si="29"/>
        <v>17167856.749303665</v>
      </c>
      <c r="P73" s="76"/>
      <c r="Q73" s="76"/>
    </row>
    <row r="74" spans="1:17" ht="15.75" customHeight="1">
      <c r="A74" s="78" t="s">
        <v>230</v>
      </c>
      <c r="B74" s="79"/>
      <c r="C74" s="90">
        <f>SUM(C71:C73)</f>
        <v>105102396.42926699</v>
      </c>
      <c r="D74" s="76"/>
      <c r="E74" s="77"/>
      <c r="F74" s="76"/>
      <c r="G74" s="2">
        <v>4</v>
      </c>
      <c r="H74" s="79">
        <f t="shared" ref="H74:H75" si="36">H63</f>
        <v>37166627</v>
      </c>
      <c r="I74" s="79">
        <f t="shared" si="27"/>
        <v>22794988.383773975</v>
      </c>
      <c r="J74" s="76"/>
      <c r="K74" s="77"/>
      <c r="L74" s="76"/>
      <c r="M74" s="2">
        <v>4</v>
      </c>
      <c r="N74" s="79">
        <f t="shared" ref="N74:N75" si="37">N63</f>
        <v>24771449</v>
      </c>
      <c r="O74" s="79">
        <f t="shared" si="29"/>
        <v>15192793.583454572</v>
      </c>
      <c r="P74" s="76"/>
      <c r="Q74" s="76"/>
    </row>
    <row r="75" spans="1:17" ht="15.75" customHeight="1">
      <c r="A75" s="76"/>
      <c r="B75" s="76"/>
      <c r="C75" s="76"/>
      <c r="D75" s="76"/>
      <c r="E75" s="77"/>
      <c r="F75" s="76"/>
      <c r="G75" s="76">
        <v>5</v>
      </c>
      <c r="H75" s="79">
        <f t="shared" si="36"/>
        <v>37166627</v>
      </c>
      <c r="I75" s="79">
        <f t="shared" si="27"/>
        <v>20172556.09183538</v>
      </c>
      <c r="J75" s="76"/>
      <c r="K75" s="77"/>
      <c r="L75" s="76"/>
      <c r="M75" s="76">
        <v>5</v>
      </c>
      <c r="N75" s="79">
        <f t="shared" si="37"/>
        <v>24771449</v>
      </c>
      <c r="O75" s="79">
        <f t="shared" si="29"/>
        <v>13444950.073853604</v>
      </c>
      <c r="P75" s="76"/>
      <c r="Q75" s="76"/>
    </row>
    <row r="76" spans="1:17" ht="15.75" customHeight="1">
      <c r="A76" s="91" t="s">
        <v>231</v>
      </c>
      <c r="B76" s="92"/>
      <c r="C76" s="93"/>
      <c r="D76" s="76"/>
      <c r="E76" s="77"/>
      <c r="F76" s="76"/>
      <c r="G76" s="78" t="s">
        <v>230</v>
      </c>
      <c r="H76" s="79"/>
      <c r="I76" s="90">
        <f>SUM(I71:I73)</f>
        <v>87756077.894887865</v>
      </c>
      <c r="K76" s="77"/>
      <c r="L76" s="76"/>
      <c r="M76" s="78" t="s">
        <v>230</v>
      </c>
      <c r="N76" s="79"/>
      <c r="O76" s="90">
        <f>SUM(O71:O73)</f>
        <v>58489171.15920265</v>
      </c>
      <c r="Q76" s="76"/>
    </row>
    <row r="77" spans="1:17" ht="15.75" customHeight="1">
      <c r="A77" s="88" t="s">
        <v>217</v>
      </c>
      <c r="B77" s="76"/>
      <c r="C77" s="94">
        <f>D46+C74*B66</f>
        <v>1123179539.5190563</v>
      </c>
      <c r="D77" s="76"/>
      <c r="E77" s="77"/>
      <c r="F77" s="76"/>
      <c r="K77" s="77"/>
      <c r="L77" s="76"/>
      <c r="Q77" s="76"/>
    </row>
    <row r="78" spans="1:17" ht="15.75" customHeight="1">
      <c r="A78" s="89" t="s">
        <v>218</v>
      </c>
      <c r="B78" s="95"/>
      <c r="C78" s="78">
        <f>C39+C74</f>
        <v>245606576.51300913</v>
      </c>
      <c r="D78" s="76"/>
      <c r="E78" s="77"/>
      <c r="F78" s="76"/>
      <c r="K78" s="77"/>
      <c r="L78" s="76"/>
      <c r="Q78" s="76"/>
    </row>
    <row r="79" spans="1:17" ht="15.75" customHeight="1">
      <c r="A79" s="76"/>
      <c r="B79" s="76"/>
      <c r="C79" s="76"/>
      <c r="D79" s="76"/>
      <c r="E79" s="77"/>
      <c r="F79" s="76"/>
      <c r="G79" s="91" t="s">
        <v>231</v>
      </c>
      <c r="H79" s="92"/>
      <c r="I79" s="93"/>
      <c r="J79" s="76"/>
      <c r="K79" s="77"/>
      <c r="L79" s="76"/>
      <c r="M79" s="91" t="s">
        <v>231</v>
      </c>
      <c r="N79" s="92"/>
      <c r="O79" s="93"/>
      <c r="P79" s="76"/>
      <c r="Q79" s="76"/>
    </row>
    <row r="80" spans="1:17" ht="15.75" customHeight="1">
      <c r="A80" s="76"/>
      <c r="B80" s="76"/>
      <c r="C80" s="76"/>
      <c r="D80" s="76"/>
      <c r="E80" s="77"/>
      <c r="F80" s="76"/>
      <c r="G80" s="88" t="s">
        <v>217</v>
      </c>
      <c r="H80" s="76"/>
      <c r="I80" s="94">
        <f>J46+I76*H66</f>
        <v>621606395.08321142</v>
      </c>
      <c r="J80" s="76"/>
      <c r="K80" s="77"/>
      <c r="L80" s="76"/>
      <c r="M80" s="88" t="s">
        <v>217</v>
      </c>
      <c r="N80" s="76"/>
      <c r="O80" s="94">
        <f>P46+O76*N66</f>
        <v>1434564873.8900862</v>
      </c>
      <c r="P80" s="76"/>
      <c r="Q80" s="76"/>
    </row>
    <row r="81" spans="1:17" ht="15.75" customHeight="1">
      <c r="A81" s="70" t="s">
        <v>232</v>
      </c>
      <c r="B81" s="76"/>
      <c r="C81" s="76"/>
      <c r="D81" s="76"/>
      <c r="E81" s="77"/>
      <c r="F81" s="76"/>
      <c r="G81" s="89" t="s">
        <v>218</v>
      </c>
      <c r="H81" s="95"/>
      <c r="I81" s="78">
        <f>I39+I76</f>
        <v>210473338.11050761</v>
      </c>
      <c r="J81" s="76"/>
      <c r="K81" s="77"/>
      <c r="L81" s="76"/>
      <c r="M81" s="89" t="s">
        <v>218</v>
      </c>
      <c r="N81" s="95"/>
      <c r="O81" s="78">
        <f>O39+O76</f>
        <v>146634882.96225441</v>
      </c>
      <c r="P81" s="76"/>
      <c r="Q81" s="76"/>
    </row>
    <row r="82" spans="1:17" ht="15.75" customHeight="1">
      <c r="A82" s="267" t="s">
        <v>220</v>
      </c>
      <c r="B82" s="253"/>
      <c r="C82" s="254"/>
      <c r="D82" s="86">
        <f>B22</f>
        <v>1050904469</v>
      </c>
      <c r="E82" s="77"/>
      <c r="F82" s="76"/>
      <c r="G82" s="76"/>
      <c r="H82" s="76"/>
      <c r="I82" s="76"/>
      <c r="J82" s="76"/>
      <c r="K82" s="77"/>
      <c r="L82" s="76"/>
      <c r="M82" s="76"/>
      <c r="N82" s="76"/>
      <c r="O82" s="76"/>
      <c r="P82" s="76"/>
      <c r="Q82" s="76"/>
    </row>
    <row r="83" spans="1:17" ht="15.75" customHeight="1">
      <c r="A83" s="2" t="s">
        <v>233</v>
      </c>
      <c r="D83" s="2">
        <f>B8</f>
        <v>86712595</v>
      </c>
      <c r="E83" s="77"/>
      <c r="F83" s="76"/>
      <c r="G83" s="76"/>
      <c r="H83" s="76"/>
      <c r="I83" s="76"/>
      <c r="J83" s="76"/>
      <c r="K83" s="77"/>
      <c r="L83" s="76"/>
      <c r="M83" s="76"/>
      <c r="N83" s="76"/>
      <c r="O83" s="76"/>
      <c r="P83" s="76"/>
      <c r="Q83" s="76"/>
    </row>
    <row r="84" spans="1:17" ht="15.75" customHeight="1">
      <c r="A84" s="267" t="s">
        <v>234</v>
      </c>
      <c r="B84" s="253"/>
      <c r="C84" s="254"/>
      <c r="D84" s="79">
        <f>D45+(C74/B56)</f>
        <v>63134968.159837425</v>
      </c>
      <c r="E84" s="77"/>
      <c r="F84" s="76"/>
      <c r="G84" s="70" t="s">
        <v>232</v>
      </c>
      <c r="H84" s="76"/>
      <c r="I84" s="76"/>
      <c r="J84" s="76"/>
      <c r="K84" s="77"/>
      <c r="L84" s="76"/>
      <c r="M84" s="70" t="s">
        <v>232</v>
      </c>
      <c r="N84" s="76"/>
      <c r="O84" s="76"/>
      <c r="P84" s="76"/>
      <c r="Q84" s="76"/>
    </row>
    <row r="85" spans="1:17" ht="15.75" customHeight="1">
      <c r="A85" s="268" t="s">
        <v>235</v>
      </c>
      <c r="B85" s="253"/>
      <c r="C85" s="254"/>
      <c r="D85" s="96">
        <f>D82+D83-D84</f>
        <v>1074482095.8401625</v>
      </c>
      <c r="E85" s="77"/>
      <c r="F85" s="76"/>
      <c r="G85" s="267" t="s">
        <v>220</v>
      </c>
      <c r="H85" s="253"/>
      <c r="I85" s="254"/>
      <c r="J85" s="86">
        <f>H22</f>
        <v>572327947</v>
      </c>
      <c r="K85" s="77"/>
      <c r="L85" s="76"/>
      <c r="M85" s="267" t="s">
        <v>220</v>
      </c>
      <c r="N85" s="253"/>
      <c r="O85" s="254"/>
      <c r="P85" s="86">
        <f>N22</f>
        <v>1371517109</v>
      </c>
      <c r="Q85" s="76"/>
    </row>
    <row r="86" spans="1:17" ht="15.75" customHeight="1">
      <c r="A86" s="76"/>
      <c r="B86" s="76"/>
      <c r="C86" s="76"/>
      <c r="D86" s="76"/>
      <c r="E86" s="77"/>
      <c r="F86" s="76"/>
      <c r="G86" s="2" t="s">
        <v>236</v>
      </c>
      <c r="J86" s="2">
        <f>H8</f>
        <v>62413610</v>
      </c>
      <c r="K86" s="77"/>
      <c r="L86" s="76"/>
      <c r="M86" s="2" t="s">
        <v>236</v>
      </c>
      <c r="P86" s="2">
        <f>N8</f>
        <v>73073315</v>
      </c>
      <c r="Q86" s="76"/>
    </row>
    <row r="87" spans="1:17" ht="15.75" customHeight="1">
      <c r="A87" s="76"/>
      <c r="B87" s="76"/>
      <c r="C87" s="76"/>
      <c r="D87" s="76"/>
      <c r="E87" s="77"/>
      <c r="F87" s="76"/>
      <c r="G87" s="267" t="s">
        <v>234</v>
      </c>
      <c r="H87" s="253"/>
      <c r="I87" s="254"/>
      <c r="J87" s="79">
        <f>J45+(I76/H56)</f>
        <v>42094667.62210153</v>
      </c>
      <c r="K87" s="77"/>
      <c r="L87" s="76"/>
      <c r="M87" s="267" t="s">
        <v>234</v>
      </c>
      <c r="N87" s="253"/>
      <c r="O87" s="254"/>
      <c r="P87" s="79">
        <f>P45+(O76/N56)</f>
        <v>29326976.592450887</v>
      </c>
      <c r="Q87" s="76"/>
    </row>
    <row r="88" spans="1:17" ht="15.75" customHeight="1">
      <c r="A88" s="76"/>
      <c r="B88" s="76"/>
      <c r="C88" s="76"/>
      <c r="D88" s="76"/>
      <c r="E88" s="77"/>
      <c r="F88" s="76"/>
      <c r="G88" s="268" t="s">
        <v>235</v>
      </c>
      <c r="H88" s="253"/>
      <c r="I88" s="254"/>
      <c r="J88" s="96">
        <f>J85+J86-J87</f>
        <v>592646889.37789845</v>
      </c>
      <c r="K88" s="77"/>
      <c r="L88" s="76"/>
      <c r="M88" s="268" t="s">
        <v>235</v>
      </c>
      <c r="N88" s="253"/>
      <c r="O88" s="254"/>
      <c r="P88" s="96">
        <f>P85+P86-P87</f>
        <v>1415263447.4075491</v>
      </c>
      <c r="Q88" s="76"/>
    </row>
    <row r="89" spans="1:17" ht="15.75" customHeight="1">
      <c r="A89" s="70" t="s">
        <v>237</v>
      </c>
      <c r="B89" s="76"/>
      <c r="C89" s="76"/>
      <c r="D89" s="76">
        <f>(C74+C35)*B19</f>
        <v>31928854.946691189</v>
      </c>
      <c r="E89" s="77"/>
      <c r="F89" s="76"/>
      <c r="K89" s="77"/>
      <c r="L89" s="76"/>
      <c r="Q89" s="76"/>
    </row>
    <row r="90" spans="1:17" ht="15.75" customHeight="1">
      <c r="A90" s="76"/>
      <c r="B90" s="76"/>
      <c r="C90" s="76"/>
      <c r="D90" s="76"/>
      <c r="E90" s="77"/>
      <c r="F90" s="76"/>
      <c r="G90" s="76"/>
      <c r="H90" s="76"/>
      <c r="I90" s="76"/>
      <c r="J90" s="76"/>
      <c r="K90" s="77"/>
      <c r="L90" s="76"/>
      <c r="Q90" s="76"/>
    </row>
    <row r="91" spans="1:17" ht="15.75" customHeight="1">
      <c r="A91" s="76"/>
      <c r="B91" s="76"/>
      <c r="C91" s="76"/>
      <c r="D91" s="76"/>
      <c r="E91" s="77"/>
      <c r="F91" s="76"/>
      <c r="G91" s="70" t="s">
        <v>237</v>
      </c>
      <c r="H91" s="76"/>
      <c r="I91" s="76"/>
      <c r="J91" s="76">
        <f>(I76+I35)*H19</f>
        <v>27361533.954365991</v>
      </c>
      <c r="K91" s="77"/>
      <c r="L91" s="76"/>
      <c r="M91" s="70" t="s">
        <v>237</v>
      </c>
      <c r="N91" s="76"/>
      <c r="O91" s="76"/>
      <c r="P91" s="76">
        <f>(O76+O35)*N19</f>
        <v>19062534.785093073</v>
      </c>
      <c r="Q91" s="76"/>
    </row>
    <row r="92" spans="1:17" ht="15.75" customHeight="1">
      <c r="A92" s="76"/>
      <c r="B92" s="76"/>
      <c r="C92" s="76"/>
      <c r="D92" s="76"/>
      <c r="E92" s="77"/>
      <c r="F92" s="76"/>
      <c r="G92" s="76"/>
      <c r="H92" s="76"/>
      <c r="I92" s="76"/>
      <c r="J92" s="76"/>
      <c r="K92" s="77"/>
      <c r="L92" s="76"/>
      <c r="M92" s="76"/>
      <c r="N92" s="76"/>
      <c r="O92" s="76"/>
      <c r="P92" s="76"/>
      <c r="Q92" s="76"/>
    </row>
    <row r="93" spans="1:17" ht="15.75" customHeight="1">
      <c r="A93" s="76"/>
      <c r="B93" s="76"/>
      <c r="C93" s="76"/>
      <c r="D93" s="76"/>
      <c r="E93" s="77"/>
      <c r="F93" s="76"/>
      <c r="G93" s="76"/>
      <c r="H93" s="76"/>
      <c r="I93" s="76"/>
      <c r="J93" s="76"/>
      <c r="K93" s="77"/>
      <c r="L93" s="76"/>
      <c r="M93" s="76"/>
      <c r="N93" s="76"/>
      <c r="O93" s="76"/>
      <c r="P93" s="76"/>
      <c r="Q93" s="76"/>
    </row>
    <row r="94" spans="1:17" ht="15.75" customHeight="1">
      <c r="A94" s="76"/>
      <c r="B94" s="76"/>
      <c r="C94" s="76"/>
      <c r="D94" s="76"/>
      <c r="E94" s="77"/>
      <c r="F94" s="76"/>
      <c r="G94" s="76"/>
      <c r="H94" s="76"/>
      <c r="I94" s="76"/>
      <c r="J94" s="76"/>
      <c r="K94" s="77"/>
      <c r="L94" s="76"/>
      <c r="M94" s="76"/>
      <c r="N94" s="76"/>
      <c r="O94" s="76"/>
      <c r="P94" s="76"/>
      <c r="Q94" s="76"/>
    </row>
    <row r="95" spans="1:17" ht="15.75" customHeight="1">
      <c r="A95" s="76"/>
      <c r="B95" s="76"/>
      <c r="C95" s="76"/>
      <c r="D95" s="76"/>
      <c r="E95" s="77"/>
      <c r="F95" s="76"/>
      <c r="G95" s="76"/>
      <c r="H95" s="76"/>
      <c r="I95" s="76"/>
      <c r="J95" s="76"/>
      <c r="K95" s="77"/>
      <c r="L95" s="76"/>
      <c r="M95" s="76"/>
      <c r="N95" s="76"/>
      <c r="O95" s="76"/>
      <c r="P95" s="76"/>
      <c r="Q95" s="76"/>
    </row>
    <row r="96" spans="1:17" ht="15.75" customHeight="1">
      <c r="A96" s="76"/>
      <c r="B96" s="76"/>
      <c r="C96" s="76"/>
      <c r="D96" s="76"/>
      <c r="E96" s="77"/>
      <c r="F96" s="76"/>
      <c r="G96" s="76"/>
      <c r="H96" s="76"/>
      <c r="I96" s="76"/>
      <c r="J96" s="76"/>
      <c r="K96" s="77"/>
      <c r="L96" s="76"/>
      <c r="M96" s="76"/>
      <c r="N96" s="76"/>
      <c r="O96" s="76"/>
      <c r="P96" s="76"/>
      <c r="Q96" s="76"/>
    </row>
    <row r="97" spans="1:17" ht="15.75" customHeight="1">
      <c r="A97" s="76"/>
      <c r="B97" s="76"/>
      <c r="C97" s="76"/>
      <c r="D97" s="76"/>
      <c r="E97" s="77"/>
      <c r="F97" s="76"/>
      <c r="G97" s="76"/>
      <c r="H97" s="76"/>
      <c r="I97" s="76"/>
      <c r="J97" s="76"/>
      <c r="K97" s="77"/>
      <c r="L97" s="76"/>
      <c r="M97" s="76"/>
      <c r="N97" s="76"/>
      <c r="O97" s="76"/>
      <c r="P97" s="76"/>
      <c r="Q97" s="76"/>
    </row>
    <row r="98" spans="1:17" ht="15.75" customHeight="1">
      <c r="A98" s="76"/>
      <c r="B98" s="76"/>
      <c r="C98" s="76"/>
      <c r="D98" s="76"/>
      <c r="E98" s="77"/>
      <c r="F98" s="76"/>
      <c r="G98" s="76"/>
      <c r="H98" s="76"/>
      <c r="I98" s="76"/>
      <c r="J98" s="76"/>
      <c r="K98" s="77"/>
      <c r="L98" s="76"/>
      <c r="M98" s="76"/>
      <c r="N98" s="76"/>
      <c r="O98" s="76"/>
      <c r="P98" s="76"/>
      <c r="Q98" s="76"/>
    </row>
    <row r="99" spans="1:17" ht="15.75" customHeight="1">
      <c r="A99" s="76"/>
      <c r="B99" s="76"/>
      <c r="C99" s="76"/>
      <c r="D99" s="76"/>
      <c r="E99" s="77"/>
      <c r="F99" s="76"/>
      <c r="G99" s="76"/>
      <c r="H99" s="76"/>
      <c r="I99" s="76"/>
      <c r="J99" s="76"/>
      <c r="K99" s="77"/>
      <c r="L99" s="76"/>
      <c r="M99" s="76"/>
      <c r="N99" s="76"/>
      <c r="O99" s="76"/>
      <c r="P99" s="76"/>
      <c r="Q99" s="76"/>
    </row>
    <row r="100" spans="1:17" ht="15.75" customHeight="1">
      <c r="A100" s="76"/>
      <c r="B100" s="76"/>
      <c r="C100" s="76"/>
      <c r="D100" s="76"/>
      <c r="E100" s="77"/>
      <c r="F100" s="76"/>
      <c r="G100" s="76"/>
      <c r="H100" s="76"/>
      <c r="I100" s="76"/>
      <c r="J100" s="76"/>
      <c r="K100" s="77"/>
      <c r="L100" s="76"/>
      <c r="M100" s="76"/>
      <c r="N100" s="76"/>
      <c r="O100" s="76"/>
      <c r="P100" s="76"/>
      <c r="Q100" s="76"/>
    </row>
    <row r="101" spans="1:17" ht="15.75" customHeight="1">
      <c r="A101" s="76"/>
      <c r="B101" s="76"/>
      <c r="C101" s="76"/>
      <c r="D101" s="76"/>
      <c r="E101" s="77"/>
      <c r="F101" s="76"/>
      <c r="G101" s="76"/>
      <c r="H101" s="76"/>
      <c r="I101" s="76"/>
      <c r="J101" s="76"/>
      <c r="K101" s="77"/>
      <c r="L101" s="76"/>
      <c r="M101" s="76"/>
      <c r="N101" s="76"/>
      <c r="O101" s="76"/>
      <c r="P101" s="76"/>
      <c r="Q101" s="76"/>
    </row>
    <row r="102" spans="1:17" ht="15.75" customHeight="1">
      <c r="A102" s="76"/>
      <c r="B102" s="76"/>
      <c r="C102" s="76"/>
      <c r="D102" s="76"/>
      <c r="E102" s="77"/>
      <c r="F102" s="76"/>
      <c r="G102" s="76"/>
      <c r="H102" s="76"/>
      <c r="I102" s="76"/>
      <c r="J102" s="76"/>
      <c r="K102" s="77"/>
      <c r="L102" s="76"/>
      <c r="M102" s="76"/>
      <c r="N102" s="76"/>
      <c r="O102" s="76"/>
      <c r="P102" s="76"/>
      <c r="Q102" s="76"/>
    </row>
    <row r="103" spans="1:17" ht="15.75" customHeight="1">
      <c r="A103" s="76"/>
      <c r="B103" s="76"/>
      <c r="C103" s="76"/>
      <c r="D103" s="76"/>
      <c r="E103" s="77"/>
      <c r="F103" s="76"/>
      <c r="G103" s="76"/>
      <c r="H103" s="76"/>
      <c r="I103" s="76"/>
      <c r="J103" s="76"/>
      <c r="K103" s="77"/>
      <c r="L103" s="76"/>
      <c r="M103" s="76"/>
      <c r="N103" s="76"/>
      <c r="O103" s="76"/>
      <c r="P103" s="76"/>
      <c r="Q103" s="76"/>
    </row>
    <row r="104" spans="1:17" ht="15.75" customHeight="1">
      <c r="A104" s="76"/>
      <c r="B104" s="76"/>
      <c r="C104" s="76"/>
      <c r="D104" s="76"/>
      <c r="E104" s="77"/>
      <c r="F104" s="76"/>
      <c r="G104" s="76"/>
      <c r="H104" s="76"/>
      <c r="I104" s="76"/>
      <c r="J104" s="76"/>
      <c r="K104" s="77"/>
      <c r="L104" s="76"/>
      <c r="M104" s="76"/>
      <c r="N104" s="76"/>
      <c r="O104" s="76"/>
      <c r="P104" s="76"/>
      <c r="Q104" s="76"/>
    </row>
    <row r="105" spans="1:17" ht="15.75" customHeight="1">
      <c r="A105" s="76"/>
      <c r="B105" s="76"/>
      <c r="C105" s="76"/>
      <c r="D105" s="76"/>
      <c r="E105" s="77"/>
      <c r="F105" s="76"/>
      <c r="G105" s="76"/>
      <c r="H105" s="76"/>
      <c r="I105" s="76"/>
      <c r="J105" s="76"/>
      <c r="K105" s="77"/>
      <c r="L105" s="76"/>
      <c r="M105" s="76"/>
      <c r="N105" s="76"/>
      <c r="O105" s="76"/>
      <c r="P105" s="76"/>
      <c r="Q105" s="76"/>
    </row>
    <row r="106" spans="1:17" ht="15.75" customHeight="1">
      <c r="A106" s="76"/>
      <c r="B106" s="76"/>
      <c r="C106" s="76"/>
      <c r="D106" s="76"/>
      <c r="E106" s="77"/>
      <c r="F106" s="76"/>
      <c r="G106" s="76"/>
      <c r="H106" s="76"/>
      <c r="I106" s="76"/>
      <c r="J106" s="76"/>
      <c r="K106" s="77"/>
      <c r="L106" s="76"/>
      <c r="M106" s="76"/>
      <c r="N106" s="76"/>
      <c r="O106" s="76"/>
      <c r="P106" s="76"/>
      <c r="Q106" s="76"/>
    </row>
    <row r="107" spans="1:17" ht="15.75" customHeight="1">
      <c r="A107" s="76"/>
      <c r="B107" s="76"/>
      <c r="C107" s="76"/>
      <c r="D107" s="76"/>
      <c r="E107" s="77"/>
      <c r="F107" s="76"/>
      <c r="G107" s="76"/>
      <c r="H107" s="76"/>
      <c r="I107" s="76"/>
      <c r="J107" s="76"/>
      <c r="K107" s="77"/>
      <c r="L107" s="76"/>
      <c r="M107" s="76"/>
      <c r="N107" s="76"/>
      <c r="O107" s="76"/>
      <c r="P107" s="76"/>
      <c r="Q107" s="76"/>
    </row>
    <row r="108" spans="1:17" ht="15.75" customHeight="1">
      <c r="A108" s="76"/>
      <c r="B108" s="76"/>
      <c r="C108" s="76"/>
      <c r="D108" s="76"/>
      <c r="E108" s="77"/>
      <c r="F108" s="76"/>
      <c r="G108" s="76"/>
      <c r="H108" s="76"/>
      <c r="I108" s="76"/>
      <c r="J108" s="76"/>
      <c r="K108" s="77"/>
      <c r="L108" s="76"/>
      <c r="M108" s="76"/>
      <c r="N108" s="76"/>
      <c r="O108" s="76"/>
      <c r="P108" s="76"/>
      <c r="Q108" s="76"/>
    </row>
    <row r="109" spans="1:17" ht="15.75" customHeight="1">
      <c r="A109" s="76"/>
      <c r="B109" s="76"/>
      <c r="C109" s="76"/>
      <c r="D109" s="76"/>
      <c r="E109" s="77"/>
      <c r="F109" s="76"/>
      <c r="G109" s="76"/>
      <c r="H109" s="76"/>
      <c r="I109" s="76"/>
      <c r="J109" s="76"/>
      <c r="K109" s="77"/>
      <c r="L109" s="76"/>
      <c r="M109" s="76"/>
      <c r="N109" s="76"/>
      <c r="O109" s="76"/>
      <c r="P109" s="76"/>
      <c r="Q109" s="76"/>
    </row>
    <row r="110" spans="1:17" ht="15.75" customHeight="1">
      <c r="A110" s="76"/>
      <c r="B110" s="76"/>
      <c r="C110" s="76"/>
      <c r="D110" s="76"/>
      <c r="E110" s="77"/>
      <c r="F110" s="76"/>
      <c r="G110" s="76"/>
      <c r="H110" s="76"/>
      <c r="I110" s="76"/>
      <c r="J110" s="76"/>
      <c r="K110" s="77"/>
      <c r="L110" s="76"/>
      <c r="M110" s="76"/>
      <c r="N110" s="76"/>
      <c r="O110" s="76"/>
      <c r="P110" s="76"/>
      <c r="Q110" s="76"/>
    </row>
    <row r="111" spans="1:17" ht="15.75" customHeight="1">
      <c r="A111" s="76"/>
      <c r="B111" s="76"/>
      <c r="C111" s="76"/>
      <c r="D111" s="76"/>
      <c r="E111" s="77"/>
      <c r="F111" s="76"/>
      <c r="G111" s="76"/>
      <c r="H111" s="76"/>
      <c r="I111" s="76"/>
      <c r="J111" s="76"/>
      <c r="K111" s="77"/>
      <c r="L111" s="76"/>
      <c r="M111" s="76"/>
      <c r="N111" s="76"/>
      <c r="O111" s="76"/>
      <c r="P111" s="76"/>
      <c r="Q111" s="76"/>
    </row>
    <row r="112" spans="1:17" ht="15.75" customHeight="1">
      <c r="A112" s="76"/>
      <c r="B112" s="76"/>
      <c r="C112" s="76"/>
      <c r="D112" s="76"/>
      <c r="E112" s="77"/>
      <c r="F112" s="76"/>
      <c r="G112" s="76"/>
      <c r="H112" s="76"/>
      <c r="I112" s="76"/>
      <c r="J112" s="76"/>
      <c r="K112" s="77"/>
      <c r="L112" s="76"/>
      <c r="M112" s="76"/>
      <c r="N112" s="76"/>
      <c r="O112" s="76"/>
      <c r="P112" s="76"/>
      <c r="Q112" s="76"/>
    </row>
    <row r="113" spans="1:17" ht="15.75" customHeight="1">
      <c r="A113" s="76"/>
      <c r="B113" s="76"/>
      <c r="C113" s="76"/>
      <c r="D113" s="76"/>
      <c r="E113" s="77"/>
      <c r="F113" s="76"/>
      <c r="G113" s="76"/>
      <c r="H113" s="76"/>
      <c r="I113" s="76"/>
      <c r="J113" s="76"/>
      <c r="K113" s="77"/>
      <c r="L113" s="76"/>
      <c r="M113" s="76"/>
      <c r="N113" s="76"/>
      <c r="O113" s="76"/>
      <c r="P113" s="76"/>
      <c r="Q113" s="76"/>
    </row>
    <row r="114" spans="1:17" ht="15.75" customHeight="1">
      <c r="A114" s="76"/>
      <c r="B114" s="76"/>
      <c r="C114" s="76"/>
      <c r="D114" s="76"/>
      <c r="E114" s="77"/>
      <c r="F114" s="76"/>
      <c r="G114" s="76"/>
      <c r="H114" s="76"/>
      <c r="I114" s="76"/>
      <c r="J114" s="76"/>
      <c r="K114" s="77"/>
      <c r="L114" s="76"/>
      <c r="M114" s="76"/>
      <c r="N114" s="76"/>
      <c r="O114" s="76"/>
      <c r="P114" s="76"/>
      <c r="Q114" s="76"/>
    </row>
    <row r="115" spans="1:17" ht="15.75" customHeight="1">
      <c r="A115" s="76"/>
      <c r="B115" s="76"/>
      <c r="C115" s="76"/>
      <c r="D115" s="76"/>
      <c r="E115" s="77"/>
      <c r="F115" s="76"/>
      <c r="G115" s="76"/>
      <c r="H115" s="76"/>
      <c r="I115" s="76"/>
      <c r="J115" s="76"/>
      <c r="K115" s="77"/>
      <c r="L115" s="76"/>
      <c r="M115" s="76"/>
      <c r="N115" s="76"/>
      <c r="O115" s="76"/>
      <c r="P115" s="76"/>
      <c r="Q115" s="76"/>
    </row>
    <row r="116" spans="1:17" ht="15.75" customHeight="1">
      <c r="A116" s="76"/>
      <c r="B116" s="76"/>
      <c r="C116" s="76"/>
      <c r="D116" s="76"/>
      <c r="E116" s="77"/>
      <c r="F116" s="76"/>
      <c r="G116" s="76"/>
      <c r="H116" s="76"/>
      <c r="I116" s="76"/>
      <c r="J116" s="76"/>
      <c r="K116" s="77"/>
      <c r="L116" s="76"/>
      <c r="M116" s="76"/>
      <c r="N116" s="76"/>
      <c r="O116" s="76"/>
      <c r="P116" s="76"/>
      <c r="Q116" s="76"/>
    </row>
    <row r="117" spans="1:17" ht="15.75" customHeight="1">
      <c r="A117" s="76"/>
      <c r="B117" s="76"/>
      <c r="C117" s="76"/>
      <c r="D117" s="76"/>
      <c r="E117" s="77"/>
      <c r="F117" s="76"/>
      <c r="G117" s="76"/>
      <c r="H117" s="76"/>
      <c r="I117" s="76"/>
      <c r="J117" s="76"/>
      <c r="K117" s="77"/>
      <c r="L117" s="76"/>
      <c r="M117" s="76"/>
      <c r="N117" s="76"/>
      <c r="O117" s="76"/>
      <c r="P117" s="76"/>
      <c r="Q117" s="76"/>
    </row>
    <row r="118" spans="1:17" ht="15.75" customHeight="1">
      <c r="A118" s="76"/>
      <c r="B118" s="76"/>
      <c r="C118" s="76"/>
      <c r="D118" s="76"/>
      <c r="E118" s="77"/>
      <c r="F118" s="76"/>
      <c r="G118" s="76"/>
      <c r="H118" s="76"/>
      <c r="I118" s="76"/>
      <c r="J118" s="76"/>
      <c r="K118" s="77"/>
      <c r="L118" s="76"/>
      <c r="M118" s="76"/>
      <c r="N118" s="76"/>
      <c r="O118" s="76"/>
      <c r="P118" s="76"/>
      <c r="Q118" s="76"/>
    </row>
    <row r="119" spans="1:17" ht="15.75" customHeight="1">
      <c r="A119" s="76"/>
      <c r="B119" s="76"/>
      <c r="C119" s="76"/>
      <c r="D119" s="76"/>
      <c r="E119" s="77"/>
      <c r="F119" s="76"/>
      <c r="G119" s="76"/>
      <c r="H119" s="76"/>
      <c r="I119" s="76"/>
      <c r="J119" s="76"/>
      <c r="K119" s="77"/>
      <c r="L119" s="76"/>
      <c r="M119" s="76"/>
      <c r="N119" s="76"/>
      <c r="O119" s="76"/>
      <c r="P119" s="76"/>
      <c r="Q119" s="76"/>
    </row>
    <row r="120" spans="1:17" ht="15.75" customHeight="1">
      <c r="A120" s="76"/>
      <c r="B120" s="76"/>
      <c r="C120" s="76"/>
      <c r="D120" s="76"/>
      <c r="E120" s="77"/>
      <c r="F120" s="76"/>
      <c r="G120" s="76"/>
      <c r="H120" s="76"/>
      <c r="I120" s="76"/>
      <c r="J120" s="76"/>
      <c r="K120" s="77"/>
      <c r="L120" s="76"/>
      <c r="M120" s="76"/>
      <c r="N120" s="76"/>
      <c r="O120" s="76"/>
      <c r="P120" s="76"/>
      <c r="Q120" s="76"/>
    </row>
    <row r="121" spans="1:17" ht="15.75" customHeight="1">
      <c r="A121" s="76"/>
      <c r="B121" s="76"/>
      <c r="C121" s="76"/>
      <c r="D121" s="76"/>
      <c r="E121" s="77"/>
      <c r="F121" s="76"/>
      <c r="G121" s="76"/>
      <c r="H121" s="76"/>
      <c r="I121" s="76"/>
      <c r="J121" s="76"/>
      <c r="K121" s="77"/>
      <c r="L121" s="76"/>
      <c r="M121" s="76"/>
      <c r="N121" s="76"/>
      <c r="O121" s="76"/>
      <c r="P121" s="76"/>
      <c r="Q121" s="76"/>
    </row>
    <row r="122" spans="1:17" ht="15.75" customHeight="1">
      <c r="A122" s="76"/>
      <c r="B122" s="76"/>
      <c r="C122" s="76"/>
      <c r="D122" s="76"/>
      <c r="E122" s="77"/>
      <c r="F122" s="76"/>
      <c r="G122" s="76"/>
      <c r="H122" s="76"/>
      <c r="I122" s="76"/>
      <c r="J122" s="76"/>
      <c r="K122" s="77"/>
      <c r="L122" s="76"/>
      <c r="M122" s="76"/>
      <c r="N122" s="76"/>
      <c r="O122" s="76"/>
      <c r="P122" s="76"/>
      <c r="Q122" s="76"/>
    </row>
    <row r="123" spans="1:17" ht="15.75" customHeight="1">
      <c r="A123" s="76"/>
      <c r="B123" s="76"/>
      <c r="C123" s="76"/>
      <c r="D123" s="76"/>
      <c r="E123" s="77"/>
      <c r="F123" s="76"/>
      <c r="G123" s="76"/>
      <c r="H123" s="76"/>
      <c r="I123" s="76"/>
      <c r="J123" s="76"/>
      <c r="K123" s="77"/>
      <c r="L123" s="76"/>
      <c r="M123" s="76"/>
      <c r="N123" s="76"/>
      <c r="O123" s="76"/>
      <c r="P123" s="76"/>
      <c r="Q123" s="76"/>
    </row>
    <row r="124" spans="1:17" ht="15.75" customHeight="1">
      <c r="A124" s="76"/>
      <c r="B124" s="76"/>
      <c r="C124" s="76"/>
      <c r="D124" s="76"/>
      <c r="E124" s="77"/>
      <c r="F124" s="76"/>
      <c r="G124" s="76"/>
      <c r="H124" s="76"/>
      <c r="I124" s="76"/>
      <c r="J124" s="76"/>
      <c r="K124" s="77"/>
      <c r="L124" s="76"/>
      <c r="M124" s="76"/>
      <c r="N124" s="76"/>
      <c r="O124" s="76"/>
      <c r="P124" s="76"/>
      <c r="Q124" s="76"/>
    </row>
    <row r="125" spans="1:17" ht="15.75" customHeight="1">
      <c r="A125" s="76"/>
      <c r="B125" s="76"/>
      <c r="C125" s="76"/>
      <c r="D125" s="76"/>
      <c r="E125" s="77"/>
      <c r="F125" s="76"/>
      <c r="G125" s="76"/>
      <c r="H125" s="76"/>
      <c r="I125" s="76"/>
      <c r="J125" s="76"/>
      <c r="K125" s="77"/>
      <c r="L125" s="76"/>
      <c r="M125" s="76"/>
      <c r="N125" s="76"/>
      <c r="O125" s="76"/>
      <c r="P125" s="76"/>
      <c r="Q125" s="76"/>
    </row>
    <row r="126" spans="1:17" ht="15.75" customHeight="1">
      <c r="A126" s="76"/>
      <c r="B126" s="76"/>
      <c r="C126" s="76"/>
      <c r="D126" s="76"/>
      <c r="E126" s="77"/>
      <c r="F126" s="76"/>
      <c r="G126" s="76"/>
      <c r="H126" s="76"/>
      <c r="I126" s="76"/>
      <c r="J126" s="76"/>
      <c r="K126" s="77"/>
      <c r="L126" s="76"/>
      <c r="M126" s="76"/>
      <c r="N126" s="76"/>
      <c r="O126" s="76"/>
      <c r="P126" s="76"/>
      <c r="Q126" s="76"/>
    </row>
    <row r="127" spans="1:17" ht="15.75" customHeight="1">
      <c r="A127" s="76"/>
      <c r="B127" s="76"/>
      <c r="C127" s="76"/>
      <c r="D127" s="76"/>
      <c r="E127" s="77"/>
      <c r="F127" s="76"/>
      <c r="G127" s="76"/>
      <c r="H127" s="76"/>
      <c r="I127" s="76"/>
      <c r="J127" s="76"/>
      <c r="K127" s="77"/>
      <c r="L127" s="76"/>
      <c r="M127" s="76"/>
      <c r="N127" s="76"/>
      <c r="O127" s="76"/>
      <c r="P127" s="76"/>
      <c r="Q127" s="76"/>
    </row>
    <row r="128" spans="1:17" ht="15.75" customHeight="1">
      <c r="A128" s="76"/>
      <c r="B128" s="76"/>
      <c r="C128" s="76"/>
      <c r="D128" s="76"/>
      <c r="E128" s="77"/>
      <c r="F128" s="76"/>
      <c r="G128" s="76"/>
      <c r="H128" s="76"/>
      <c r="I128" s="76"/>
      <c r="J128" s="76"/>
      <c r="K128" s="77"/>
      <c r="L128" s="76"/>
      <c r="M128" s="76"/>
      <c r="N128" s="76"/>
      <c r="O128" s="76"/>
      <c r="P128" s="76"/>
      <c r="Q128" s="76"/>
    </row>
    <row r="129" spans="1:17" ht="15.75" customHeight="1">
      <c r="A129" s="76"/>
      <c r="B129" s="76"/>
      <c r="C129" s="76"/>
      <c r="D129" s="76"/>
      <c r="E129" s="77"/>
      <c r="F129" s="76"/>
      <c r="G129" s="76"/>
      <c r="H129" s="76"/>
      <c r="I129" s="76"/>
      <c r="J129" s="76"/>
      <c r="K129" s="77"/>
      <c r="L129" s="76"/>
      <c r="M129" s="76"/>
      <c r="N129" s="76"/>
      <c r="O129" s="76"/>
      <c r="P129" s="76"/>
      <c r="Q129" s="76"/>
    </row>
    <row r="130" spans="1:17" ht="15.75" customHeight="1">
      <c r="A130" s="76"/>
      <c r="B130" s="76"/>
      <c r="C130" s="76"/>
      <c r="D130" s="76"/>
      <c r="E130" s="77"/>
      <c r="F130" s="76"/>
      <c r="G130" s="76"/>
      <c r="H130" s="76"/>
      <c r="I130" s="76"/>
      <c r="J130" s="76"/>
      <c r="K130" s="77"/>
      <c r="L130" s="76"/>
      <c r="M130" s="76"/>
      <c r="N130" s="76"/>
      <c r="O130" s="76"/>
      <c r="P130" s="76"/>
      <c r="Q130" s="76"/>
    </row>
    <row r="131" spans="1:17" ht="15.75" customHeight="1">
      <c r="A131" s="76"/>
      <c r="B131" s="76"/>
      <c r="C131" s="76"/>
      <c r="D131" s="76"/>
      <c r="E131" s="77"/>
      <c r="F131" s="76"/>
      <c r="G131" s="76"/>
      <c r="H131" s="76"/>
      <c r="I131" s="76"/>
      <c r="J131" s="76"/>
      <c r="K131" s="77"/>
      <c r="L131" s="76"/>
      <c r="M131" s="76"/>
      <c r="N131" s="76"/>
      <c r="O131" s="76"/>
      <c r="P131" s="76"/>
      <c r="Q131" s="76"/>
    </row>
    <row r="132" spans="1:17" ht="15.75" customHeight="1">
      <c r="A132" s="76"/>
      <c r="B132" s="76"/>
      <c r="C132" s="76"/>
      <c r="D132" s="76"/>
      <c r="E132" s="77"/>
      <c r="F132" s="76"/>
      <c r="G132" s="76"/>
      <c r="H132" s="76"/>
      <c r="I132" s="76"/>
      <c r="J132" s="76"/>
      <c r="K132" s="77"/>
      <c r="L132" s="76"/>
      <c r="M132" s="76"/>
      <c r="N132" s="76"/>
      <c r="O132" s="76"/>
      <c r="P132" s="76"/>
      <c r="Q132" s="76"/>
    </row>
    <row r="133" spans="1:17" ht="15.75" customHeight="1">
      <c r="A133" s="76"/>
      <c r="B133" s="76"/>
      <c r="C133" s="76"/>
      <c r="D133" s="76"/>
      <c r="E133" s="77"/>
      <c r="F133" s="76"/>
      <c r="G133" s="76"/>
      <c r="H133" s="76"/>
      <c r="I133" s="76"/>
      <c r="J133" s="76"/>
      <c r="K133" s="77"/>
      <c r="L133" s="76"/>
      <c r="M133" s="76"/>
      <c r="N133" s="76"/>
      <c r="O133" s="76"/>
      <c r="P133" s="76"/>
      <c r="Q133" s="76"/>
    </row>
    <row r="134" spans="1:17" ht="15.75" customHeight="1">
      <c r="A134" s="76"/>
      <c r="B134" s="76"/>
      <c r="C134" s="76"/>
      <c r="D134" s="76"/>
      <c r="E134" s="77"/>
      <c r="F134" s="76"/>
      <c r="G134" s="76"/>
      <c r="H134" s="76"/>
      <c r="I134" s="76"/>
      <c r="J134" s="76"/>
      <c r="K134" s="77"/>
      <c r="L134" s="76"/>
      <c r="M134" s="76"/>
      <c r="N134" s="76"/>
      <c r="O134" s="76"/>
      <c r="P134" s="76"/>
      <c r="Q134" s="76"/>
    </row>
    <row r="135" spans="1:17" ht="15.75" customHeight="1">
      <c r="A135" s="76"/>
      <c r="B135" s="76"/>
      <c r="C135" s="76"/>
      <c r="D135" s="76"/>
      <c r="E135" s="77"/>
      <c r="F135" s="76"/>
      <c r="G135" s="76"/>
      <c r="H135" s="76"/>
      <c r="I135" s="76"/>
      <c r="J135" s="76"/>
      <c r="K135" s="77"/>
      <c r="L135" s="76"/>
      <c r="M135" s="76"/>
      <c r="N135" s="76"/>
      <c r="O135" s="76"/>
      <c r="P135" s="76"/>
      <c r="Q135" s="76"/>
    </row>
    <row r="136" spans="1:17" ht="15.75" customHeight="1">
      <c r="A136" s="76"/>
      <c r="B136" s="76"/>
      <c r="C136" s="76"/>
      <c r="D136" s="76"/>
      <c r="E136" s="77"/>
      <c r="F136" s="76"/>
      <c r="G136" s="76"/>
      <c r="H136" s="76"/>
      <c r="I136" s="76"/>
      <c r="J136" s="76"/>
      <c r="K136" s="77"/>
      <c r="L136" s="76"/>
      <c r="M136" s="76"/>
      <c r="N136" s="76"/>
      <c r="O136" s="76"/>
      <c r="P136" s="76"/>
      <c r="Q136" s="76"/>
    </row>
    <row r="137" spans="1:17" ht="15.75" customHeight="1">
      <c r="A137" s="76"/>
      <c r="B137" s="76"/>
      <c r="C137" s="76"/>
      <c r="D137" s="76"/>
      <c r="E137" s="77"/>
      <c r="F137" s="76"/>
      <c r="G137" s="76"/>
      <c r="H137" s="76"/>
      <c r="I137" s="76"/>
      <c r="J137" s="76"/>
      <c r="K137" s="77"/>
      <c r="L137" s="76"/>
      <c r="M137" s="76"/>
      <c r="N137" s="76"/>
      <c r="O137" s="76"/>
      <c r="P137" s="76"/>
      <c r="Q137" s="76"/>
    </row>
    <row r="138" spans="1:17" ht="15.75" customHeight="1">
      <c r="A138" s="76"/>
      <c r="B138" s="76"/>
      <c r="C138" s="76"/>
      <c r="D138" s="76"/>
      <c r="E138" s="77"/>
      <c r="F138" s="76"/>
      <c r="G138" s="76"/>
      <c r="H138" s="76"/>
      <c r="I138" s="76"/>
      <c r="J138" s="76"/>
      <c r="K138" s="77"/>
      <c r="L138" s="76"/>
      <c r="M138" s="76"/>
      <c r="N138" s="76"/>
      <c r="O138" s="76"/>
      <c r="P138" s="76"/>
      <c r="Q138" s="76"/>
    </row>
    <row r="139" spans="1:17" ht="15.75" customHeight="1">
      <c r="A139" s="76"/>
      <c r="B139" s="76"/>
      <c r="C139" s="76"/>
      <c r="D139" s="76"/>
      <c r="E139" s="77"/>
      <c r="F139" s="76"/>
      <c r="G139" s="76"/>
      <c r="H139" s="76"/>
      <c r="I139" s="76"/>
      <c r="J139" s="76"/>
      <c r="K139" s="77"/>
      <c r="L139" s="76"/>
      <c r="M139" s="76"/>
      <c r="N139" s="76"/>
      <c r="O139" s="76"/>
      <c r="P139" s="76"/>
      <c r="Q139" s="76"/>
    </row>
    <row r="140" spans="1:17" ht="15.75" customHeight="1">
      <c r="A140" s="76"/>
      <c r="B140" s="76"/>
      <c r="C140" s="76"/>
      <c r="D140" s="76"/>
      <c r="E140" s="77"/>
      <c r="F140" s="76"/>
      <c r="G140" s="76"/>
      <c r="H140" s="76"/>
      <c r="I140" s="76"/>
      <c r="J140" s="76"/>
      <c r="K140" s="77"/>
      <c r="L140" s="76"/>
      <c r="M140" s="76"/>
      <c r="N140" s="76"/>
      <c r="O140" s="76"/>
      <c r="P140" s="76"/>
      <c r="Q140" s="76"/>
    </row>
    <row r="141" spans="1:17" ht="15.75" customHeight="1">
      <c r="A141" s="76"/>
      <c r="B141" s="76"/>
      <c r="C141" s="76"/>
      <c r="D141" s="76"/>
      <c r="E141" s="77"/>
      <c r="F141" s="76"/>
      <c r="G141" s="76"/>
      <c r="H141" s="76"/>
      <c r="I141" s="76"/>
      <c r="J141" s="76"/>
      <c r="K141" s="77"/>
      <c r="L141" s="76"/>
      <c r="M141" s="76"/>
      <c r="N141" s="76"/>
      <c r="O141" s="76"/>
      <c r="P141" s="76"/>
      <c r="Q141" s="76"/>
    </row>
    <row r="142" spans="1:17" ht="15.75" customHeight="1">
      <c r="A142" s="76"/>
      <c r="B142" s="76"/>
      <c r="C142" s="76"/>
      <c r="D142" s="76"/>
      <c r="E142" s="77"/>
      <c r="F142" s="76"/>
      <c r="G142" s="76"/>
      <c r="H142" s="76"/>
      <c r="I142" s="76"/>
      <c r="J142" s="76"/>
      <c r="K142" s="77"/>
      <c r="L142" s="76"/>
      <c r="M142" s="76"/>
      <c r="N142" s="76"/>
      <c r="O142" s="76"/>
      <c r="P142" s="76"/>
      <c r="Q142" s="76"/>
    </row>
    <row r="143" spans="1:17" ht="15.75" customHeight="1">
      <c r="A143" s="76"/>
      <c r="B143" s="76"/>
      <c r="C143" s="76"/>
      <c r="D143" s="76"/>
      <c r="E143" s="77"/>
      <c r="F143" s="76"/>
      <c r="G143" s="76"/>
      <c r="H143" s="76"/>
      <c r="I143" s="76"/>
      <c r="J143" s="76"/>
      <c r="K143" s="77"/>
      <c r="L143" s="76"/>
      <c r="M143" s="76"/>
      <c r="N143" s="76"/>
      <c r="O143" s="76"/>
      <c r="P143" s="76"/>
      <c r="Q143" s="76"/>
    </row>
    <row r="144" spans="1:17" ht="15.75" customHeight="1">
      <c r="A144" s="76"/>
      <c r="B144" s="76"/>
      <c r="C144" s="76"/>
      <c r="D144" s="76"/>
      <c r="E144" s="77"/>
      <c r="F144" s="76"/>
      <c r="G144" s="76"/>
      <c r="H144" s="76"/>
      <c r="I144" s="76"/>
      <c r="J144" s="76"/>
      <c r="K144" s="77"/>
      <c r="L144" s="76"/>
      <c r="M144" s="76"/>
      <c r="N144" s="76"/>
      <c r="O144" s="76"/>
      <c r="P144" s="76"/>
      <c r="Q144" s="76"/>
    </row>
    <row r="145" spans="1:17" ht="15.75" customHeight="1">
      <c r="A145" s="76"/>
      <c r="B145" s="76"/>
      <c r="C145" s="76"/>
      <c r="D145" s="76"/>
      <c r="E145" s="77"/>
      <c r="F145" s="76"/>
      <c r="G145" s="76"/>
      <c r="H145" s="76"/>
      <c r="I145" s="76"/>
      <c r="J145" s="76"/>
      <c r="K145" s="77"/>
      <c r="L145" s="76"/>
      <c r="M145" s="76"/>
      <c r="N145" s="76"/>
      <c r="O145" s="76"/>
      <c r="P145" s="76"/>
      <c r="Q145" s="76"/>
    </row>
    <row r="146" spans="1:17" ht="15.75" customHeight="1">
      <c r="A146" s="76"/>
      <c r="B146" s="76"/>
      <c r="C146" s="76"/>
      <c r="D146" s="76"/>
      <c r="E146" s="77"/>
      <c r="F146" s="76"/>
      <c r="G146" s="76"/>
      <c r="H146" s="76"/>
      <c r="I146" s="76"/>
      <c r="J146" s="76"/>
      <c r="K146" s="77"/>
      <c r="L146" s="76"/>
      <c r="M146" s="76"/>
      <c r="N146" s="76"/>
      <c r="O146" s="76"/>
      <c r="P146" s="76"/>
      <c r="Q146" s="76"/>
    </row>
    <row r="147" spans="1:17" ht="15.75" customHeight="1">
      <c r="A147" s="76"/>
      <c r="B147" s="76"/>
      <c r="C147" s="76"/>
      <c r="D147" s="76"/>
      <c r="E147" s="77"/>
      <c r="F147" s="76"/>
      <c r="G147" s="76"/>
      <c r="H147" s="76"/>
      <c r="I147" s="76"/>
      <c r="J147" s="76"/>
      <c r="K147" s="77"/>
      <c r="L147" s="76"/>
      <c r="M147" s="76"/>
      <c r="N147" s="76"/>
      <c r="O147" s="76"/>
      <c r="P147" s="76"/>
      <c r="Q147" s="76"/>
    </row>
    <row r="148" spans="1:17" ht="15.75" customHeight="1">
      <c r="A148" s="76"/>
      <c r="B148" s="76"/>
      <c r="C148" s="76"/>
      <c r="D148" s="76"/>
      <c r="E148" s="77"/>
      <c r="F148" s="76"/>
      <c r="G148" s="76"/>
      <c r="H148" s="76"/>
      <c r="I148" s="76"/>
      <c r="J148" s="76"/>
      <c r="K148" s="77"/>
      <c r="L148" s="76"/>
      <c r="M148" s="76"/>
      <c r="N148" s="76"/>
      <c r="O148" s="76"/>
      <c r="P148" s="76"/>
      <c r="Q148" s="76"/>
    </row>
    <row r="149" spans="1:17" ht="15.75" customHeight="1">
      <c r="A149" s="76"/>
      <c r="B149" s="76"/>
      <c r="C149" s="76"/>
      <c r="D149" s="76"/>
      <c r="E149" s="77"/>
      <c r="F149" s="76"/>
      <c r="G149" s="76"/>
      <c r="H149" s="76"/>
      <c r="I149" s="76"/>
      <c r="J149" s="76"/>
      <c r="K149" s="77"/>
      <c r="L149" s="76"/>
      <c r="M149" s="76"/>
      <c r="N149" s="76"/>
      <c r="O149" s="76"/>
      <c r="P149" s="76"/>
      <c r="Q149" s="76"/>
    </row>
    <row r="150" spans="1:17" ht="15.75" customHeight="1">
      <c r="A150" s="76"/>
      <c r="B150" s="76"/>
      <c r="C150" s="76"/>
      <c r="D150" s="76"/>
      <c r="E150" s="77"/>
      <c r="F150" s="76"/>
      <c r="G150" s="76"/>
      <c r="H150" s="76"/>
      <c r="I150" s="76"/>
      <c r="J150" s="76"/>
      <c r="K150" s="77"/>
      <c r="L150" s="76"/>
      <c r="M150" s="76"/>
      <c r="N150" s="76"/>
      <c r="O150" s="76"/>
      <c r="P150" s="76"/>
      <c r="Q150" s="76"/>
    </row>
    <row r="151" spans="1:17" ht="15.75" customHeight="1">
      <c r="A151" s="76"/>
      <c r="B151" s="76"/>
      <c r="C151" s="76"/>
      <c r="D151" s="76"/>
      <c r="E151" s="77"/>
      <c r="F151" s="76"/>
      <c r="G151" s="76"/>
      <c r="H151" s="76"/>
      <c r="I151" s="76"/>
      <c r="J151" s="76"/>
      <c r="K151" s="77"/>
      <c r="L151" s="76"/>
      <c r="M151" s="76"/>
      <c r="N151" s="76"/>
      <c r="O151" s="76"/>
      <c r="P151" s="76"/>
      <c r="Q151" s="76"/>
    </row>
    <row r="152" spans="1:17" ht="15.75" customHeight="1">
      <c r="A152" s="76"/>
      <c r="B152" s="76"/>
      <c r="C152" s="76"/>
      <c r="D152" s="76"/>
      <c r="E152" s="77"/>
      <c r="F152" s="76"/>
      <c r="G152" s="76"/>
      <c r="H152" s="76"/>
      <c r="I152" s="76"/>
      <c r="J152" s="76"/>
      <c r="K152" s="77"/>
      <c r="L152" s="76"/>
      <c r="M152" s="76"/>
      <c r="N152" s="76"/>
      <c r="O152" s="76"/>
      <c r="P152" s="76"/>
      <c r="Q152" s="76"/>
    </row>
    <row r="153" spans="1:17" ht="15.75" customHeight="1">
      <c r="A153" s="76"/>
      <c r="B153" s="76"/>
      <c r="C153" s="76"/>
      <c r="D153" s="76"/>
      <c r="E153" s="77"/>
      <c r="F153" s="76"/>
      <c r="G153" s="76"/>
      <c r="H153" s="76"/>
      <c r="I153" s="76"/>
      <c r="J153" s="76"/>
      <c r="K153" s="77"/>
      <c r="L153" s="76"/>
      <c r="M153" s="76"/>
      <c r="N153" s="76"/>
      <c r="O153" s="76"/>
      <c r="P153" s="76"/>
      <c r="Q153" s="76"/>
    </row>
    <row r="154" spans="1:17" ht="15.75" customHeight="1">
      <c r="A154" s="76"/>
      <c r="B154" s="76"/>
      <c r="C154" s="76"/>
      <c r="D154" s="76"/>
      <c r="E154" s="77"/>
      <c r="F154" s="76"/>
      <c r="G154" s="76"/>
      <c r="H154" s="76"/>
      <c r="I154" s="76"/>
      <c r="J154" s="76"/>
      <c r="K154" s="77"/>
      <c r="L154" s="76"/>
      <c r="M154" s="76"/>
      <c r="N154" s="76"/>
      <c r="O154" s="76"/>
      <c r="P154" s="76"/>
      <c r="Q154" s="76"/>
    </row>
    <row r="155" spans="1:17" ht="15.75" customHeight="1">
      <c r="A155" s="76"/>
      <c r="B155" s="76"/>
      <c r="C155" s="76"/>
      <c r="D155" s="76"/>
      <c r="E155" s="77"/>
      <c r="F155" s="76"/>
      <c r="G155" s="76"/>
      <c r="H155" s="76"/>
      <c r="I155" s="76"/>
      <c r="J155" s="76"/>
      <c r="K155" s="77"/>
      <c r="L155" s="76"/>
      <c r="M155" s="76"/>
      <c r="N155" s="76"/>
      <c r="O155" s="76"/>
      <c r="P155" s="76"/>
      <c r="Q155" s="76"/>
    </row>
    <row r="156" spans="1:17" ht="15.75" customHeight="1">
      <c r="A156" s="76"/>
      <c r="B156" s="76"/>
      <c r="C156" s="76"/>
      <c r="D156" s="76"/>
      <c r="E156" s="77"/>
      <c r="F156" s="76"/>
      <c r="G156" s="76"/>
      <c r="H156" s="76"/>
      <c r="I156" s="76"/>
      <c r="J156" s="76"/>
      <c r="K156" s="77"/>
      <c r="L156" s="76"/>
      <c r="M156" s="76"/>
      <c r="N156" s="76"/>
      <c r="O156" s="76"/>
      <c r="P156" s="76"/>
      <c r="Q156" s="76"/>
    </row>
    <row r="157" spans="1:17" ht="15.75" customHeight="1">
      <c r="A157" s="76"/>
      <c r="B157" s="76"/>
      <c r="C157" s="76"/>
      <c r="D157" s="76"/>
      <c r="E157" s="77"/>
      <c r="F157" s="76"/>
      <c r="G157" s="76"/>
      <c r="H157" s="76"/>
      <c r="I157" s="76"/>
      <c r="J157" s="76"/>
      <c r="K157" s="77"/>
      <c r="L157" s="76"/>
      <c r="M157" s="76"/>
      <c r="N157" s="76"/>
      <c r="O157" s="76"/>
      <c r="P157" s="76"/>
      <c r="Q157" s="76"/>
    </row>
    <row r="158" spans="1:17" ht="15.75" customHeight="1">
      <c r="A158" s="76"/>
      <c r="B158" s="76"/>
      <c r="C158" s="76"/>
      <c r="D158" s="76"/>
      <c r="E158" s="77"/>
      <c r="F158" s="76"/>
      <c r="G158" s="76"/>
      <c r="H158" s="76"/>
      <c r="I158" s="76"/>
      <c r="J158" s="76"/>
      <c r="K158" s="77"/>
      <c r="L158" s="76"/>
      <c r="M158" s="76"/>
      <c r="N158" s="76"/>
      <c r="O158" s="76"/>
      <c r="P158" s="76"/>
      <c r="Q158" s="76"/>
    </row>
    <row r="159" spans="1:17" ht="15.75" customHeight="1">
      <c r="A159" s="76"/>
      <c r="B159" s="76"/>
      <c r="C159" s="76"/>
      <c r="D159" s="76"/>
      <c r="E159" s="77"/>
      <c r="F159" s="76"/>
      <c r="G159" s="76"/>
      <c r="H159" s="76"/>
      <c r="I159" s="76"/>
      <c r="J159" s="76"/>
      <c r="K159" s="77"/>
      <c r="L159" s="76"/>
      <c r="M159" s="76"/>
      <c r="N159" s="76"/>
      <c r="O159" s="76"/>
      <c r="P159" s="76"/>
      <c r="Q159" s="76"/>
    </row>
    <row r="160" spans="1:17" ht="15.75" customHeight="1">
      <c r="A160" s="76"/>
      <c r="B160" s="76"/>
      <c r="C160" s="76"/>
      <c r="D160" s="76"/>
      <c r="E160" s="77"/>
      <c r="F160" s="76"/>
      <c r="G160" s="76"/>
      <c r="H160" s="76"/>
      <c r="I160" s="76"/>
      <c r="J160" s="76"/>
      <c r="K160" s="77"/>
      <c r="L160" s="76"/>
      <c r="M160" s="76"/>
      <c r="N160" s="76"/>
      <c r="O160" s="76"/>
      <c r="P160" s="76"/>
      <c r="Q160" s="76"/>
    </row>
    <row r="161" spans="1:17" ht="15.75" customHeight="1">
      <c r="A161" s="76"/>
      <c r="B161" s="76"/>
      <c r="C161" s="76"/>
      <c r="D161" s="76"/>
      <c r="E161" s="77"/>
      <c r="F161" s="76"/>
      <c r="G161" s="76"/>
      <c r="H161" s="76"/>
      <c r="I161" s="76"/>
      <c r="J161" s="76"/>
      <c r="K161" s="77"/>
      <c r="L161" s="76"/>
      <c r="M161" s="76"/>
      <c r="N161" s="76"/>
      <c r="O161" s="76"/>
      <c r="P161" s="76"/>
      <c r="Q161" s="76"/>
    </row>
    <row r="162" spans="1:17" ht="15.75" customHeight="1">
      <c r="A162" s="76"/>
      <c r="B162" s="76"/>
      <c r="C162" s="76"/>
      <c r="D162" s="76"/>
      <c r="E162" s="77"/>
      <c r="F162" s="76"/>
      <c r="G162" s="76"/>
      <c r="H162" s="76"/>
      <c r="I162" s="76"/>
      <c r="J162" s="76"/>
      <c r="K162" s="77"/>
      <c r="L162" s="76"/>
      <c r="M162" s="76"/>
      <c r="N162" s="76"/>
      <c r="O162" s="76"/>
      <c r="P162" s="76"/>
      <c r="Q162" s="76"/>
    </row>
    <row r="163" spans="1:17" ht="15.75" customHeight="1">
      <c r="A163" s="76"/>
      <c r="B163" s="76"/>
      <c r="C163" s="76"/>
      <c r="D163" s="76"/>
      <c r="E163" s="77"/>
      <c r="F163" s="76"/>
      <c r="G163" s="76"/>
      <c r="H163" s="76"/>
      <c r="I163" s="76"/>
      <c r="J163" s="76"/>
      <c r="K163" s="77"/>
      <c r="L163" s="76"/>
      <c r="M163" s="76"/>
      <c r="N163" s="76"/>
      <c r="O163" s="76"/>
      <c r="P163" s="76"/>
      <c r="Q163" s="76"/>
    </row>
    <row r="164" spans="1:17" ht="15.75" customHeight="1">
      <c r="A164" s="76"/>
      <c r="B164" s="76"/>
      <c r="C164" s="76"/>
      <c r="D164" s="76"/>
      <c r="E164" s="77"/>
      <c r="F164" s="76"/>
      <c r="G164" s="76"/>
      <c r="H164" s="76"/>
      <c r="I164" s="76"/>
      <c r="J164" s="76"/>
      <c r="K164" s="77"/>
      <c r="L164" s="76"/>
      <c r="M164" s="76"/>
      <c r="N164" s="76"/>
      <c r="O164" s="76"/>
      <c r="P164" s="76"/>
      <c r="Q164" s="76"/>
    </row>
    <row r="165" spans="1:17" ht="15.75" customHeight="1">
      <c r="A165" s="76"/>
      <c r="B165" s="76"/>
      <c r="C165" s="76"/>
      <c r="D165" s="76"/>
      <c r="E165" s="77"/>
      <c r="F165" s="76"/>
      <c r="G165" s="76"/>
      <c r="H165" s="76"/>
      <c r="I165" s="76"/>
      <c r="J165" s="76"/>
      <c r="K165" s="77"/>
      <c r="L165" s="76"/>
      <c r="M165" s="76"/>
      <c r="N165" s="76"/>
      <c r="O165" s="76"/>
      <c r="P165" s="76"/>
      <c r="Q165" s="76"/>
    </row>
    <row r="166" spans="1:17" ht="15.75" customHeight="1">
      <c r="A166" s="76"/>
      <c r="B166" s="76"/>
      <c r="C166" s="76"/>
      <c r="D166" s="76"/>
      <c r="E166" s="77"/>
      <c r="F166" s="76"/>
      <c r="G166" s="76"/>
      <c r="H166" s="76"/>
      <c r="I166" s="76"/>
      <c r="J166" s="76"/>
      <c r="K166" s="77"/>
      <c r="L166" s="76"/>
      <c r="M166" s="76"/>
      <c r="N166" s="76"/>
      <c r="O166" s="76"/>
      <c r="P166" s="76"/>
      <c r="Q166" s="76"/>
    </row>
    <row r="167" spans="1:17" ht="15.75" customHeight="1">
      <c r="A167" s="76"/>
      <c r="B167" s="76"/>
      <c r="C167" s="76"/>
      <c r="D167" s="76"/>
      <c r="E167" s="77"/>
      <c r="F167" s="76"/>
      <c r="G167" s="76"/>
      <c r="H167" s="76"/>
      <c r="I167" s="76"/>
      <c r="J167" s="76"/>
      <c r="K167" s="77"/>
      <c r="L167" s="76"/>
      <c r="M167" s="76"/>
      <c r="N167" s="76"/>
      <c r="O167" s="76"/>
      <c r="P167" s="76"/>
      <c r="Q167" s="76"/>
    </row>
    <row r="168" spans="1:17" ht="15.75" customHeight="1">
      <c r="A168" s="76"/>
      <c r="B168" s="76"/>
      <c r="C168" s="76"/>
      <c r="D168" s="76"/>
      <c r="E168" s="77"/>
      <c r="F168" s="76"/>
      <c r="G168" s="76"/>
      <c r="H168" s="76"/>
      <c r="I168" s="76"/>
      <c r="J168" s="76"/>
      <c r="K168" s="77"/>
      <c r="L168" s="76"/>
      <c r="M168" s="76"/>
      <c r="N168" s="76"/>
      <c r="O168" s="76"/>
      <c r="P168" s="76"/>
      <c r="Q168" s="76"/>
    </row>
    <row r="169" spans="1:17" ht="15.75" customHeight="1">
      <c r="A169" s="76"/>
      <c r="B169" s="76"/>
      <c r="C169" s="76"/>
      <c r="D169" s="76"/>
      <c r="E169" s="77"/>
      <c r="F169" s="76"/>
      <c r="G169" s="76"/>
      <c r="H169" s="76"/>
      <c r="I169" s="76"/>
      <c r="J169" s="76"/>
      <c r="K169" s="77"/>
      <c r="L169" s="76"/>
      <c r="M169" s="76"/>
      <c r="N169" s="76"/>
      <c r="O169" s="76"/>
      <c r="P169" s="76"/>
      <c r="Q169" s="76"/>
    </row>
    <row r="170" spans="1:17" ht="15.75" customHeight="1">
      <c r="A170" s="76"/>
      <c r="B170" s="76"/>
      <c r="C170" s="76"/>
      <c r="D170" s="76"/>
      <c r="E170" s="77"/>
      <c r="F170" s="76"/>
      <c r="G170" s="76"/>
      <c r="H170" s="76"/>
      <c r="I170" s="76"/>
      <c r="J170" s="76"/>
      <c r="K170" s="77"/>
      <c r="L170" s="76"/>
      <c r="M170" s="76"/>
      <c r="N170" s="76"/>
      <c r="O170" s="76"/>
      <c r="P170" s="76"/>
      <c r="Q170" s="76"/>
    </row>
    <row r="171" spans="1:17" ht="15.75" customHeight="1">
      <c r="A171" s="76"/>
      <c r="B171" s="76"/>
      <c r="C171" s="76"/>
      <c r="D171" s="76"/>
      <c r="E171" s="77"/>
      <c r="F171" s="76"/>
      <c r="G171" s="76"/>
      <c r="H171" s="76"/>
      <c r="I171" s="76"/>
      <c r="J171" s="76"/>
      <c r="K171" s="77"/>
      <c r="L171" s="76"/>
      <c r="M171" s="76"/>
      <c r="N171" s="76"/>
      <c r="O171" s="76"/>
      <c r="P171" s="76"/>
      <c r="Q171" s="76"/>
    </row>
    <row r="172" spans="1:17" ht="15.75" customHeight="1">
      <c r="A172" s="76"/>
      <c r="B172" s="76"/>
      <c r="C172" s="76"/>
      <c r="D172" s="76"/>
      <c r="E172" s="77"/>
      <c r="F172" s="76"/>
      <c r="G172" s="76"/>
      <c r="H172" s="76"/>
      <c r="I172" s="76"/>
      <c r="J172" s="76"/>
      <c r="K172" s="77"/>
      <c r="L172" s="76"/>
      <c r="M172" s="76"/>
      <c r="N172" s="76"/>
      <c r="O172" s="76"/>
      <c r="P172" s="76"/>
      <c r="Q172" s="76"/>
    </row>
    <row r="173" spans="1:17" ht="15.75" customHeight="1">
      <c r="A173" s="76"/>
      <c r="B173" s="76"/>
      <c r="C173" s="76"/>
      <c r="D173" s="76"/>
      <c r="E173" s="77"/>
      <c r="F173" s="76"/>
      <c r="G173" s="76"/>
      <c r="H173" s="76"/>
      <c r="I173" s="76"/>
      <c r="J173" s="76"/>
      <c r="K173" s="77"/>
      <c r="L173" s="76"/>
      <c r="M173" s="76"/>
      <c r="N173" s="76"/>
      <c r="O173" s="76"/>
      <c r="P173" s="76"/>
      <c r="Q173" s="76"/>
    </row>
    <row r="174" spans="1:17" ht="15.75" customHeight="1">
      <c r="A174" s="76"/>
      <c r="B174" s="76"/>
      <c r="C174" s="76"/>
      <c r="D174" s="76"/>
      <c r="E174" s="77"/>
      <c r="F174" s="76"/>
      <c r="G174" s="76"/>
      <c r="H174" s="76"/>
      <c r="I174" s="76"/>
      <c r="J174" s="76"/>
      <c r="K174" s="77"/>
      <c r="L174" s="76"/>
      <c r="M174" s="76"/>
      <c r="N174" s="76"/>
      <c r="O174" s="76"/>
      <c r="P174" s="76"/>
      <c r="Q174" s="76"/>
    </row>
    <row r="175" spans="1:17" ht="15.75" customHeight="1">
      <c r="A175" s="76"/>
      <c r="B175" s="76"/>
      <c r="C175" s="76"/>
      <c r="D175" s="76"/>
      <c r="E175" s="77"/>
      <c r="F175" s="76"/>
      <c r="G175" s="76"/>
      <c r="H175" s="76"/>
      <c r="I175" s="76"/>
      <c r="J175" s="76"/>
      <c r="K175" s="77"/>
      <c r="L175" s="76"/>
      <c r="M175" s="76"/>
      <c r="N175" s="76"/>
      <c r="O175" s="76"/>
      <c r="P175" s="76"/>
      <c r="Q175" s="76"/>
    </row>
    <row r="176" spans="1:17" ht="15.75" customHeight="1">
      <c r="A176" s="76"/>
      <c r="B176" s="76"/>
      <c r="C176" s="76"/>
      <c r="D176" s="76"/>
      <c r="E176" s="77"/>
      <c r="F176" s="76"/>
      <c r="G176" s="76"/>
      <c r="H176" s="76"/>
      <c r="I176" s="76"/>
      <c r="J176" s="76"/>
      <c r="K176" s="77"/>
      <c r="L176" s="76"/>
      <c r="M176" s="76"/>
      <c r="N176" s="76"/>
      <c r="O176" s="76"/>
      <c r="P176" s="76"/>
      <c r="Q176" s="76"/>
    </row>
    <row r="177" spans="1:17" ht="15.75" customHeight="1">
      <c r="A177" s="76"/>
      <c r="B177" s="76"/>
      <c r="C177" s="76"/>
      <c r="D177" s="76"/>
      <c r="E177" s="77"/>
      <c r="F177" s="76"/>
      <c r="G177" s="76"/>
      <c r="H177" s="76"/>
      <c r="I177" s="76"/>
      <c r="J177" s="76"/>
      <c r="K177" s="77"/>
      <c r="L177" s="76"/>
      <c r="M177" s="76"/>
      <c r="N177" s="76"/>
      <c r="O177" s="76"/>
      <c r="P177" s="76"/>
      <c r="Q177" s="76"/>
    </row>
    <row r="178" spans="1:17" ht="15.75" customHeight="1">
      <c r="A178" s="76"/>
      <c r="B178" s="76"/>
      <c r="C178" s="76"/>
      <c r="D178" s="76"/>
      <c r="E178" s="77"/>
      <c r="F178" s="76"/>
      <c r="G178" s="76"/>
      <c r="H178" s="76"/>
      <c r="I178" s="76"/>
      <c r="J178" s="76"/>
      <c r="K178" s="77"/>
      <c r="L178" s="76"/>
      <c r="M178" s="76"/>
      <c r="N178" s="76"/>
      <c r="O178" s="76"/>
      <c r="P178" s="76"/>
      <c r="Q178" s="76"/>
    </row>
    <row r="179" spans="1:17" ht="15.75" customHeight="1">
      <c r="A179" s="76"/>
      <c r="B179" s="76"/>
      <c r="C179" s="76"/>
      <c r="D179" s="76"/>
      <c r="E179" s="77"/>
      <c r="F179" s="76"/>
      <c r="G179" s="76"/>
      <c r="H179" s="76"/>
      <c r="I179" s="76"/>
      <c r="J179" s="76"/>
      <c r="K179" s="77"/>
      <c r="L179" s="76"/>
      <c r="M179" s="76"/>
      <c r="N179" s="76"/>
      <c r="O179" s="76"/>
      <c r="P179" s="76"/>
      <c r="Q179" s="76"/>
    </row>
    <row r="180" spans="1:17" ht="15.75" customHeight="1">
      <c r="A180" s="76"/>
      <c r="B180" s="76"/>
      <c r="C180" s="76"/>
      <c r="D180" s="76"/>
      <c r="E180" s="77"/>
      <c r="F180" s="76"/>
      <c r="G180" s="76"/>
      <c r="H180" s="76"/>
      <c r="I180" s="76"/>
      <c r="J180" s="76"/>
      <c r="K180" s="77"/>
      <c r="L180" s="76"/>
      <c r="M180" s="76"/>
      <c r="N180" s="76"/>
      <c r="O180" s="76"/>
      <c r="P180" s="76"/>
      <c r="Q180" s="76"/>
    </row>
    <row r="181" spans="1:17" ht="15.75" customHeight="1">
      <c r="A181" s="76"/>
      <c r="B181" s="76"/>
      <c r="C181" s="76"/>
      <c r="D181" s="76"/>
      <c r="E181" s="77"/>
      <c r="F181" s="76"/>
      <c r="G181" s="76"/>
      <c r="H181" s="76"/>
      <c r="I181" s="76"/>
      <c r="J181" s="76"/>
      <c r="K181" s="77"/>
      <c r="L181" s="76"/>
      <c r="M181" s="76"/>
      <c r="N181" s="76"/>
      <c r="O181" s="76"/>
      <c r="P181" s="76"/>
      <c r="Q181" s="76"/>
    </row>
    <row r="182" spans="1:17" ht="15.75" customHeight="1">
      <c r="A182" s="76"/>
      <c r="B182" s="76"/>
      <c r="C182" s="76"/>
      <c r="D182" s="76"/>
      <c r="E182" s="77"/>
      <c r="F182" s="76"/>
      <c r="G182" s="76"/>
      <c r="H182" s="76"/>
      <c r="I182" s="76"/>
      <c r="J182" s="76"/>
      <c r="K182" s="77"/>
      <c r="L182" s="76"/>
      <c r="M182" s="76"/>
      <c r="N182" s="76"/>
      <c r="O182" s="76"/>
      <c r="P182" s="76"/>
      <c r="Q182" s="76"/>
    </row>
    <row r="183" spans="1:17" ht="15.75" customHeight="1">
      <c r="A183" s="76"/>
      <c r="B183" s="76"/>
      <c r="C183" s="76"/>
      <c r="D183" s="76"/>
      <c r="E183" s="77"/>
      <c r="F183" s="76"/>
      <c r="G183" s="76"/>
      <c r="H183" s="76"/>
      <c r="I183" s="76"/>
      <c r="J183" s="76"/>
      <c r="K183" s="77"/>
      <c r="L183" s="76"/>
      <c r="M183" s="76"/>
      <c r="N183" s="76"/>
      <c r="O183" s="76"/>
      <c r="P183" s="76"/>
      <c r="Q183" s="76"/>
    </row>
    <row r="184" spans="1:17" ht="15.75" customHeight="1">
      <c r="A184" s="76"/>
      <c r="B184" s="76"/>
      <c r="C184" s="76"/>
      <c r="D184" s="76"/>
      <c r="E184" s="77"/>
      <c r="F184" s="76"/>
      <c r="G184" s="76"/>
      <c r="H184" s="76"/>
      <c r="I184" s="76"/>
      <c r="J184" s="76"/>
      <c r="K184" s="77"/>
      <c r="L184" s="76"/>
      <c r="M184" s="76"/>
      <c r="N184" s="76"/>
      <c r="O184" s="76"/>
      <c r="P184" s="76"/>
      <c r="Q184" s="76"/>
    </row>
    <row r="185" spans="1:17" ht="15.75" customHeight="1">
      <c r="A185" s="76"/>
      <c r="B185" s="76"/>
      <c r="C185" s="76"/>
      <c r="D185" s="76"/>
      <c r="E185" s="77"/>
      <c r="F185" s="76"/>
      <c r="G185" s="76"/>
      <c r="H185" s="76"/>
      <c r="I185" s="76"/>
      <c r="J185" s="76"/>
      <c r="K185" s="77"/>
      <c r="L185" s="76"/>
      <c r="M185" s="76"/>
      <c r="N185" s="76"/>
      <c r="O185" s="76"/>
      <c r="P185" s="76"/>
      <c r="Q185" s="76"/>
    </row>
    <row r="186" spans="1:17" ht="15.75" customHeight="1">
      <c r="A186" s="76"/>
      <c r="B186" s="76"/>
      <c r="C186" s="76"/>
      <c r="D186" s="76"/>
      <c r="E186" s="77"/>
      <c r="F186" s="76"/>
      <c r="G186" s="76"/>
      <c r="H186" s="76"/>
      <c r="I186" s="76"/>
      <c r="J186" s="76"/>
      <c r="K186" s="77"/>
      <c r="L186" s="76"/>
      <c r="M186" s="76"/>
      <c r="N186" s="76"/>
      <c r="O186" s="76"/>
      <c r="P186" s="76"/>
      <c r="Q186" s="76"/>
    </row>
    <row r="187" spans="1:17" ht="15.75" customHeight="1">
      <c r="A187" s="76"/>
      <c r="B187" s="76"/>
      <c r="C187" s="76"/>
      <c r="D187" s="76"/>
      <c r="E187" s="77"/>
      <c r="F187" s="76"/>
      <c r="G187" s="76"/>
      <c r="H187" s="76"/>
      <c r="I187" s="76"/>
      <c r="J187" s="76"/>
      <c r="K187" s="77"/>
      <c r="L187" s="76"/>
      <c r="M187" s="76"/>
      <c r="N187" s="76"/>
      <c r="O187" s="76"/>
      <c r="P187" s="76"/>
      <c r="Q187" s="76"/>
    </row>
    <row r="188" spans="1:17" ht="15.75" customHeight="1">
      <c r="A188" s="76"/>
      <c r="B188" s="76"/>
      <c r="C188" s="76"/>
      <c r="D188" s="76"/>
      <c r="E188" s="77"/>
      <c r="F188" s="76"/>
      <c r="G188" s="76"/>
      <c r="H188" s="76"/>
      <c r="I188" s="76"/>
      <c r="J188" s="76"/>
      <c r="K188" s="77"/>
      <c r="L188" s="76"/>
      <c r="M188" s="76"/>
      <c r="N188" s="76"/>
      <c r="O188" s="76"/>
      <c r="P188" s="76"/>
      <c r="Q188" s="76"/>
    </row>
    <row r="189" spans="1:17" ht="15.75" customHeight="1">
      <c r="A189" s="76"/>
      <c r="B189" s="76"/>
      <c r="C189" s="76"/>
      <c r="D189" s="76"/>
      <c r="E189" s="77"/>
      <c r="F189" s="76"/>
      <c r="G189" s="76"/>
      <c r="H189" s="76"/>
      <c r="I189" s="76"/>
      <c r="J189" s="76"/>
      <c r="K189" s="77"/>
      <c r="L189" s="76"/>
      <c r="M189" s="76"/>
      <c r="N189" s="76"/>
      <c r="O189" s="76"/>
      <c r="P189" s="76"/>
      <c r="Q189" s="76"/>
    </row>
    <row r="190" spans="1:17" ht="15.75" customHeight="1">
      <c r="A190" s="76"/>
      <c r="B190" s="76"/>
      <c r="C190" s="76"/>
      <c r="D190" s="76"/>
      <c r="E190" s="77"/>
      <c r="F190" s="76"/>
      <c r="G190" s="76"/>
      <c r="H190" s="76"/>
      <c r="I190" s="76"/>
      <c r="J190" s="76"/>
      <c r="K190" s="77"/>
      <c r="L190" s="76"/>
      <c r="M190" s="76"/>
      <c r="N190" s="76"/>
      <c r="O190" s="76"/>
      <c r="P190" s="76"/>
      <c r="Q190" s="76"/>
    </row>
    <row r="191" spans="1:17" ht="15.75" customHeight="1">
      <c r="A191" s="76"/>
      <c r="B191" s="76"/>
      <c r="C191" s="76"/>
      <c r="D191" s="76"/>
      <c r="E191" s="77"/>
      <c r="F191" s="76"/>
      <c r="G191" s="76"/>
      <c r="H191" s="76"/>
      <c r="I191" s="76"/>
      <c r="J191" s="76"/>
      <c r="K191" s="77"/>
      <c r="L191" s="76"/>
      <c r="M191" s="76"/>
      <c r="N191" s="76"/>
      <c r="O191" s="76"/>
      <c r="P191" s="76"/>
      <c r="Q191" s="76"/>
    </row>
    <row r="192" spans="1:17" ht="15.75" customHeight="1">
      <c r="A192" s="76"/>
      <c r="B192" s="76"/>
      <c r="C192" s="76"/>
      <c r="D192" s="76"/>
      <c r="E192" s="77"/>
      <c r="F192" s="76"/>
      <c r="G192" s="76"/>
      <c r="H192" s="76"/>
      <c r="I192" s="76"/>
      <c r="J192" s="76"/>
      <c r="K192" s="77"/>
      <c r="L192" s="76"/>
      <c r="M192" s="76"/>
      <c r="N192" s="76"/>
      <c r="O192" s="76"/>
      <c r="P192" s="76"/>
      <c r="Q192" s="76"/>
    </row>
    <row r="193" spans="1:17" ht="15.75" customHeight="1">
      <c r="A193" s="76"/>
      <c r="B193" s="76"/>
      <c r="C193" s="76"/>
      <c r="D193" s="76"/>
      <c r="E193" s="77"/>
      <c r="F193" s="76"/>
      <c r="G193" s="76"/>
      <c r="H193" s="76"/>
      <c r="I193" s="76"/>
      <c r="J193" s="76"/>
      <c r="K193" s="77"/>
      <c r="L193" s="76"/>
      <c r="M193" s="76"/>
      <c r="N193" s="76"/>
      <c r="O193" s="76"/>
      <c r="P193" s="76"/>
      <c r="Q193" s="76"/>
    </row>
    <row r="194" spans="1:17" ht="15.75" customHeight="1">
      <c r="A194" s="76"/>
      <c r="B194" s="76"/>
      <c r="C194" s="76"/>
      <c r="D194" s="76"/>
      <c r="E194" s="77"/>
      <c r="F194" s="76"/>
      <c r="G194" s="76"/>
      <c r="H194" s="76"/>
      <c r="I194" s="76"/>
      <c r="J194" s="76"/>
      <c r="K194" s="77"/>
      <c r="L194" s="76"/>
      <c r="M194" s="76"/>
      <c r="N194" s="76"/>
      <c r="O194" s="76"/>
      <c r="P194" s="76"/>
      <c r="Q194" s="76"/>
    </row>
    <row r="195" spans="1:17" ht="15.75" customHeight="1">
      <c r="A195" s="76"/>
      <c r="B195" s="76"/>
      <c r="C195" s="76"/>
      <c r="D195" s="76"/>
      <c r="E195" s="77"/>
      <c r="F195" s="76"/>
      <c r="G195" s="76"/>
      <c r="H195" s="76"/>
      <c r="I195" s="76"/>
      <c r="J195" s="76"/>
      <c r="K195" s="77"/>
      <c r="L195" s="76"/>
      <c r="M195" s="76"/>
      <c r="N195" s="76"/>
      <c r="O195" s="76"/>
      <c r="P195" s="76"/>
      <c r="Q195" s="76"/>
    </row>
    <row r="196" spans="1:17" ht="15.75" customHeight="1">
      <c r="A196" s="76"/>
      <c r="B196" s="76"/>
      <c r="C196" s="76"/>
      <c r="D196" s="76"/>
      <c r="E196" s="77"/>
      <c r="F196" s="76"/>
      <c r="G196" s="76"/>
      <c r="H196" s="76"/>
      <c r="I196" s="76"/>
      <c r="J196" s="76"/>
      <c r="K196" s="77"/>
      <c r="L196" s="76"/>
      <c r="M196" s="76"/>
      <c r="N196" s="76"/>
      <c r="O196" s="76"/>
      <c r="P196" s="76"/>
      <c r="Q196" s="76"/>
    </row>
    <row r="197" spans="1:17" ht="15.75" customHeight="1">
      <c r="A197" s="76"/>
      <c r="B197" s="76"/>
      <c r="C197" s="76"/>
      <c r="D197" s="76"/>
      <c r="E197" s="77"/>
      <c r="F197" s="76"/>
      <c r="G197" s="76"/>
      <c r="H197" s="76"/>
      <c r="I197" s="76"/>
      <c r="J197" s="76"/>
      <c r="K197" s="77"/>
      <c r="L197" s="76"/>
      <c r="M197" s="76"/>
      <c r="N197" s="76"/>
      <c r="O197" s="76"/>
      <c r="P197" s="76"/>
      <c r="Q197" s="76"/>
    </row>
    <row r="198" spans="1:17" ht="15.75" customHeight="1">
      <c r="A198" s="76"/>
      <c r="B198" s="76"/>
      <c r="C198" s="76"/>
      <c r="D198" s="76"/>
      <c r="E198" s="77"/>
      <c r="F198" s="76"/>
      <c r="G198" s="76"/>
      <c r="H198" s="76"/>
      <c r="I198" s="76"/>
      <c r="J198" s="76"/>
      <c r="K198" s="77"/>
      <c r="L198" s="76"/>
      <c r="M198" s="76"/>
      <c r="N198" s="76"/>
      <c r="O198" s="76"/>
      <c r="P198" s="76"/>
      <c r="Q198" s="76"/>
    </row>
    <row r="199" spans="1:17" ht="15.75" customHeight="1">
      <c r="A199" s="76"/>
      <c r="B199" s="76"/>
      <c r="C199" s="76"/>
      <c r="D199" s="76"/>
      <c r="E199" s="77"/>
      <c r="F199" s="76"/>
      <c r="G199" s="76"/>
      <c r="H199" s="76"/>
      <c r="I199" s="76"/>
      <c r="J199" s="76"/>
      <c r="K199" s="77"/>
      <c r="L199" s="76"/>
      <c r="M199" s="76"/>
      <c r="N199" s="76"/>
      <c r="O199" s="76"/>
      <c r="P199" s="76"/>
      <c r="Q199" s="76"/>
    </row>
    <row r="200" spans="1:17" ht="15.75" customHeight="1">
      <c r="A200" s="76"/>
      <c r="B200" s="76"/>
      <c r="C200" s="76"/>
      <c r="D200" s="76"/>
      <c r="E200" s="77"/>
      <c r="F200" s="76"/>
      <c r="G200" s="76"/>
      <c r="H200" s="76"/>
      <c r="I200" s="76"/>
      <c r="J200" s="76"/>
      <c r="K200" s="77"/>
      <c r="L200" s="76"/>
      <c r="M200" s="76"/>
      <c r="N200" s="76"/>
      <c r="O200" s="76"/>
      <c r="P200" s="76"/>
      <c r="Q200" s="76"/>
    </row>
    <row r="201" spans="1:17" ht="15.75" customHeight="1">
      <c r="A201" s="76"/>
      <c r="B201" s="76"/>
      <c r="C201" s="76"/>
      <c r="D201" s="76"/>
      <c r="E201" s="77"/>
      <c r="F201" s="76"/>
      <c r="G201" s="76"/>
      <c r="H201" s="76"/>
      <c r="I201" s="76"/>
      <c r="J201" s="76"/>
      <c r="K201" s="77"/>
      <c r="L201" s="76"/>
      <c r="M201" s="76"/>
      <c r="N201" s="76"/>
      <c r="O201" s="76"/>
      <c r="P201" s="76"/>
      <c r="Q201" s="76"/>
    </row>
    <row r="202" spans="1:17" ht="15.75" customHeight="1">
      <c r="A202" s="76"/>
      <c r="B202" s="76"/>
      <c r="C202" s="76"/>
      <c r="D202" s="76"/>
      <c r="E202" s="77"/>
      <c r="F202" s="76"/>
      <c r="G202" s="76"/>
      <c r="H202" s="76"/>
      <c r="I202" s="76"/>
      <c r="J202" s="76"/>
      <c r="K202" s="77"/>
      <c r="L202" s="76"/>
      <c r="M202" s="76"/>
      <c r="N202" s="76"/>
      <c r="O202" s="76"/>
      <c r="P202" s="76"/>
      <c r="Q202" s="76"/>
    </row>
    <row r="203" spans="1:17" ht="15.75" customHeight="1">
      <c r="A203" s="76"/>
      <c r="B203" s="76"/>
      <c r="C203" s="76"/>
      <c r="D203" s="76"/>
      <c r="E203" s="77"/>
      <c r="F203" s="76"/>
      <c r="G203" s="76"/>
      <c r="H203" s="76"/>
      <c r="I203" s="76"/>
      <c r="J203" s="76"/>
      <c r="K203" s="77"/>
      <c r="L203" s="76"/>
      <c r="M203" s="76"/>
      <c r="N203" s="76"/>
      <c r="O203" s="76"/>
      <c r="P203" s="76"/>
      <c r="Q203" s="76"/>
    </row>
    <row r="204" spans="1:17" ht="15.75" customHeight="1">
      <c r="A204" s="76"/>
      <c r="B204" s="76"/>
      <c r="C204" s="76"/>
      <c r="D204" s="76"/>
      <c r="E204" s="77"/>
      <c r="F204" s="76"/>
      <c r="G204" s="76"/>
      <c r="H204" s="76"/>
      <c r="I204" s="76"/>
      <c r="J204" s="76"/>
      <c r="K204" s="77"/>
      <c r="L204" s="76"/>
      <c r="M204" s="76"/>
      <c r="N204" s="76"/>
      <c r="O204" s="76"/>
      <c r="P204" s="76"/>
      <c r="Q204" s="76"/>
    </row>
    <row r="205" spans="1:17" ht="15.75" customHeight="1">
      <c r="A205" s="76"/>
      <c r="B205" s="76"/>
      <c r="C205" s="76"/>
      <c r="D205" s="76"/>
      <c r="E205" s="77"/>
      <c r="F205" s="76"/>
      <c r="G205" s="76"/>
      <c r="H205" s="76"/>
      <c r="I205" s="76"/>
      <c r="J205" s="76"/>
      <c r="K205" s="77"/>
      <c r="L205" s="76"/>
      <c r="M205" s="76"/>
      <c r="N205" s="76"/>
      <c r="O205" s="76"/>
      <c r="P205" s="76"/>
      <c r="Q205" s="76"/>
    </row>
    <row r="206" spans="1:17" ht="15.75" customHeight="1">
      <c r="A206" s="76"/>
      <c r="B206" s="76"/>
      <c r="C206" s="76"/>
      <c r="D206" s="76"/>
      <c r="E206" s="77"/>
      <c r="F206" s="76"/>
      <c r="G206" s="76"/>
      <c r="H206" s="76"/>
      <c r="I206" s="76"/>
      <c r="J206" s="76"/>
      <c r="K206" s="77"/>
      <c r="L206" s="76"/>
      <c r="M206" s="76"/>
      <c r="N206" s="76"/>
      <c r="O206" s="76"/>
      <c r="P206" s="76"/>
      <c r="Q206" s="76"/>
    </row>
    <row r="207" spans="1:17" ht="15.75" customHeight="1">
      <c r="A207" s="76"/>
      <c r="B207" s="76"/>
      <c r="C207" s="76"/>
      <c r="D207" s="76"/>
      <c r="E207" s="77"/>
      <c r="F207" s="76"/>
      <c r="G207" s="76"/>
      <c r="H207" s="76"/>
      <c r="I207" s="76"/>
      <c r="J207" s="76"/>
      <c r="K207" s="77"/>
      <c r="L207" s="76"/>
      <c r="M207" s="76"/>
      <c r="N207" s="76"/>
      <c r="O207" s="76"/>
      <c r="P207" s="76"/>
      <c r="Q207" s="76"/>
    </row>
    <row r="208" spans="1:17" ht="15.75" customHeight="1">
      <c r="A208" s="76"/>
      <c r="B208" s="76"/>
      <c r="C208" s="76"/>
      <c r="D208" s="76"/>
      <c r="E208" s="77"/>
      <c r="F208" s="76"/>
      <c r="G208" s="76"/>
      <c r="H208" s="76"/>
      <c r="I208" s="76"/>
      <c r="J208" s="76"/>
      <c r="K208" s="77"/>
      <c r="L208" s="76"/>
      <c r="M208" s="76"/>
      <c r="N208" s="76"/>
      <c r="O208" s="76"/>
      <c r="P208" s="76"/>
      <c r="Q208" s="76"/>
    </row>
    <row r="209" spans="1:17" ht="15.75" customHeight="1">
      <c r="A209" s="76"/>
      <c r="B209" s="76"/>
      <c r="C209" s="76"/>
      <c r="D209" s="76"/>
      <c r="E209" s="77"/>
      <c r="F209" s="76"/>
      <c r="G209" s="76"/>
      <c r="H209" s="76"/>
      <c r="I209" s="76"/>
      <c r="J209" s="76"/>
      <c r="K209" s="77"/>
      <c r="L209" s="76"/>
      <c r="M209" s="76"/>
      <c r="N209" s="76"/>
      <c r="O209" s="76"/>
      <c r="P209" s="76"/>
      <c r="Q209" s="76"/>
    </row>
    <row r="210" spans="1:17" ht="15.75" customHeight="1">
      <c r="A210" s="76"/>
      <c r="B210" s="76"/>
      <c r="C210" s="76"/>
      <c r="D210" s="76"/>
      <c r="E210" s="77"/>
      <c r="F210" s="76"/>
      <c r="G210" s="76"/>
      <c r="H210" s="76"/>
      <c r="I210" s="76"/>
      <c r="J210" s="76"/>
      <c r="K210" s="77"/>
      <c r="L210" s="76"/>
      <c r="M210" s="76"/>
      <c r="N210" s="76"/>
      <c r="O210" s="76"/>
      <c r="P210" s="76"/>
      <c r="Q210" s="76"/>
    </row>
    <row r="211" spans="1:17" ht="15.75" customHeight="1">
      <c r="A211" s="76"/>
      <c r="B211" s="76"/>
      <c r="C211" s="76"/>
      <c r="D211" s="76"/>
      <c r="E211" s="77"/>
      <c r="F211" s="76"/>
      <c r="G211" s="76"/>
      <c r="H211" s="76"/>
      <c r="I211" s="76"/>
      <c r="J211" s="76"/>
      <c r="K211" s="77"/>
      <c r="L211" s="76"/>
      <c r="M211" s="76"/>
      <c r="N211" s="76"/>
      <c r="O211" s="76"/>
      <c r="P211" s="76"/>
      <c r="Q211" s="76"/>
    </row>
    <row r="212" spans="1:17" ht="15.75" customHeight="1">
      <c r="A212" s="76"/>
      <c r="B212" s="76"/>
      <c r="C212" s="76"/>
      <c r="D212" s="76"/>
      <c r="E212" s="77"/>
      <c r="F212" s="76"/>
      <c r="G212" s="76"/>
      <c r="H212" s="76"/>
      <c r="I212" s="76"/>
      <c r="J212" s="76"/>
      <c r="K212" s="77"/>
      <c r="L212" s="76"/>
      <c r="M212" s="76"/>
      <c r="N212" s="76"/>
      <c r="O212" s="76"/>
      <c r="P212" s="76"/>
      <c r="Q212" s="76"/>
    </row>
    <row r="213" spans="1:17" ht="15.75" customHeight="1">
      <c r="A213" s="76"/>
      <c r="B213" s="76"/>
      <c r="C213" s="76"/>
      <c r="D213" s="76"/>
      <c r="E213" s="77"/>
      <c r="F213" s="76"/>
      <c r="G213" s="76"/>
      <c r="H213" s="76"/>
      <c r="I213" s="76"/>
      <c r="J213" s="76"/>
      <c r="K213" s="77"/>
      <c r="L213" s="76"/>
      <c r="M213" s="76"/>
      <c r="N213" s="76"/>
      <c r="O213" s="76"/>
      <c r="P213" s="76"/>
      <c r="Q213" s="76"/>
    </row>
    <row r="214" spans="1:17" ht="15.75" customHeight="1">
      <c r="A214" s="76"/>
      <c r="B214" s="76"/>
      <c r="C214" s="76"/>
      <c r="D214" s="76"/>
      <c r="E214" s="77"/>
      <c r="F214" s="76"/>
      <c r="G214" s="76"/>
      <c r="H214" s="76"/>
      <c r="I214" s="76"/>
      <c r="J214" s="76"/>
      <c r="K214" s="77"/>
      <c r="L214" s="76"/>
      <c r="M214" s="76"/>
      <c r="N214" s="76"/>
      <c r="O214" s="76"/>
      <c r="P214" s="76"/>
      <c r="Q214" s="76"/>
    </row>
    <row r="215" spans="1:17" ht="15.75" customHeight="1">
      <c r="A215" s="76"/>
      <c r="B215" s="76"/>
      <c r="C215" s="76"/>
      <c r="D215" s="76"/>
      <c r="E215" s="77"/>
      <c r="F215" s="76"/>
      <c r="G215" s="76"/>
      <c r="H215" s="76"/>
      <c r="I215" s="76"/>
      <c r="J215" s="76"/>
      <c r="K215" s="77"/>
      <c r="L215" s="76"/>
      <c r="M215" s="76"/>
      <c r="N215" s="76"/>
      <c r="O215" s="76"/>
      <c r="P215" s="76"/>
      <c r="Q215" s="76"/>
    </row>
    <row r="216" spans="1:17" ht="15.75" customHeight="1">
      <c r="A216" s="76"/>
      <c r="B216" s="76"/>
      <c r="C216" s="76"/>
      <c r="D216" s="76"/>
      <c r="E216" s="77"/>
      <c r="F216" s="76"/>
      <c r="G216" s="76"/>
      <c r="H216" s="76"/>
      <c r="I216" s="76"/>
      <c r="J216" s="76"/>
      <c r="K216" s="77"/>
      <c r="L216" s="76"/>
      <c r="M216" s="76"/>
      <c r="N216" s="76"/>
      <c r="O216" s="76"/>
      <c r="P216" s="76"/>
      <c r="Q216" s="76"/>
    </row>
    <row r="217" spans="1:17" ht="15.75" customHeight="1">
      <c r="A217" s="76"/>
      <c r="B217" s="76"/>
      <c r="C217" s="76"/>
      <c r="D217" s="76"/>
      <c r="E217" s="77"/>
      <c r="F217" s="76"/>
      <c r="G217" s="76"/>
      <c r="H217" s="76"/>
      <c r="I217" s="76"/>
      <c r="J217" s="76"/>
      <c r="K217" s="77"/>
      <c r="L217" s="76"/>
      <c r="M217" s="76"/>
      <c r="N217" s="76"/>
      <c r="O217" s="76"/>
      <c r="P217" s="76"/>
      <c r="Q217" s="76"/>
    </row>
    <row r="218" spans="1:17" ht="15.75" customHeight="1">
      <c r="A218" s="76"/>
      <c r="B218" s="76"/>
      <c r="C218" s="76"/>
      <c r="D218" s="76"/>
      <c r="E218" s="77"/>
      <c r="F218" s="76"/>
      <c r="G218" s="76"/>
      <c r="H218" s="76"/>
      <c r="I218" s="76"/>
      <c r="J218" s="76"/>
      <c r="K218" s="77"/>
      <c r="L218" s="76"/>
      <c r="M218" s="76"/>
      <c r="N218" s="76"/>
      <c r="O218" s="76"/>
      <c r="P218" s="76"/>
      <c r="Q218" s="76"/>
    </row>
    <row r="219" spans="1:17" ht="15.75" customHeight="1">
      <c r="A219" s="76"/>
      <c r="B219" s="76"/>
      <c r="C219" s="76"/>
      <c r="D219" s="76"/>
      <c r="E219" s="77"/>
      <c r="F219" s="76"/>
      <c r="G219" s="76"/>
      <c r="H219" s="76"/>
      <c r="I219" s="76"/>
      <c r="J219" s="76"/>
      <c r="K219" s="77"/>
      <c r="L219" s="76"/>
      <c r="M219" s="76"/>
      <c r="N219" s="76"/>
      <c r="O219" s="76"/>
      <c r="P219" s="76"/>
      <c r="Q219" s="76"/>
    </row>
    <row r="220" spans="1:17" ht="15.75" customHeight="1">
      <c r="A220" s="76"/>
      <c r="B220" s="76"/>
      <c r="C220" s="76"/>
      <c r="D220" s="76"/>
      <c r="E220" s="77"/>
      <c r="F220" s="76"/>
      <c r="G220" s="76"/>
      <c r="H220" s="76"/>
      <c r="I220" s="76"/>
      <c r="J220" s="76"/>
      <c r="K220" s="77"/>
      <c r="L220" s="76"/>
      <c r="M220" s="76"/>
      <c r="N220" s="76"/>
      <c r="O220" s="76"/>
      <c r="P220" s="76"/>
      <c r="Q220" s="76"/>
    </row>
    <row r="221" spans="1:17" ht="15.75" customHeight="1">
      <c r="A221" s="76"/>
      <c r="B221" s="76"/>
      <c r="C221" s="76"/>
      <c r="D221" s="76"/>
      <c r="E221" s="77"/>
      <c r="F221" s="76"/>
      <c r="G221" s="76"/>
      <c r="H221" s="76"/>
      <c r="I221" s="76"/>
      <c r="J221" s="76"/>
      <c r="K221" s="77"/>
      <c r="L221" s="76"/>
      <c r="M221" s="76"/>
      <c r="N221" s="76"/>
      <c r="O221" s="76"/>
      <c r="P221" s="76"/>
      <c r="Q221" s="76"/>
    </row>
    <row r="222" spans="1:17" ht="15.75" customHeight="1">
      <c r="A222" s="76"/>
      <c r="B222" s="76"/>
      <c r="C222" s="76"/>
      <c r="D222" s="76"/>
      <c r="E222" s="77"/>
      <c r="F222" s="76"/>
      <c r="G222" s="76"/>
      <c r="H222" s="76"/>
      <c r="I222" s="76"/>
      <c r="J222" s="76"/>
      <c r="K222" s="77"/>
      <c r="L222" s="76"/>
      <c r="M222" s="76"/>
      <c r="N222" s="76"/>
      <c r="O222" s="76"/>
      <c r="P222" s="76"/>
      <c r="Q222" s="76"/>
    </row>
    <row r="223" spans="1:17" ht="15.75" customHeight="1">
      <c r="A223" s="76"/>
      <c r="B223" s="76"/>
      <c r="C223" s="76"/>
      <c r="D223" s="76"/>
      <c r="E223" s="77"/>
      <c r="F223" s="76"/>
      <c r="G223" s="76"/>
      <c r="H223" s="76"/>
      <c r="I223" s="76"/>
      <c r="J223" s="76"/>
      <c r="K223" s="77"/>
      <c r="L223" s="76"/>
      <c r="M223" s="76"/>
      <c r="N223" s="76"/>
      <c r="O223" s="76"/>
      <c r="P223" s="76"/>
      <c r="Q223" s="76"/>
    </row>
    <row r="224" spans="1:17" ht="15.75" customHeight="1">
      <c r="A224" s="76"/>
      <c r="B224" s="76"/>
      <c r="C224" s="76"/>
      <c r="D224" s="76"/>
      <c r="E224" s="77"/>
      <c r="F224" s="76"/>
      <c r="G224" s="76"/>
      <c r="H224" s="76"/>
      <c r="I224" s="76"/>
      <c r="J224" s="76"/>
      <c r="K224" s="77"/>
      <c r="L224" s="76"/>
      <c r="M224" s="76"/>
      <c r="N224" s="76"/>
      <c r="O224" s="76"/>
      <c r="P224" s="76"/>
      <c r="Q224" s="76"/>
    </row>
    <row r="225" spans="1:17" ht="15.75" customHeight="1">
      <c r="A225" s="76"/>
      <c r="B225" s="76"/>
      <c r="C225" s="76"/>
      <c r="D225" s="76"/>
      <c r="E225" s="77"/>
      <c r="F225" s="76"/>
      <c r="G225" s="76"/>
      <c r="H225" s="76"/>
      <c r="I225" s="76"/>
      <c r="J225" s="76"/>
      <c r="K225" s="77"/>
      <c r="L225" s="76"/>
      <c r="M225" s="76"/>
      <c r="N225" s="76"/>
      <c r="O225" s="76"/>
      <c r="P225" s="76"/>
      <c r="Q225" s="76"/>
    </row>
    <row r="226" spans="1:17" ht="15.75" customHeight="1">
      <c r="A226" s="76"/>
      <c r="B226" s="76"/>
      <c r="C226" s="76"/>
      <c r="D226" s="76"/>
      <c r="E226" s="77"/>
      <c r="F226" s="76"/>
      <c r="G226" s="76"/>
      <c r="H226" s="76"/>
      <c r="I226" s="76"/>
      <c r="J226" s="76"/>
      <c r="K226" s="77"/>
      <c r="L226" s="76"/>
      <c r="M226" s="76"/>
      <c r="N226" s="76"/>
      <c r="O226" s="76"/>
      <c r="P226" s="76"/>
      <c r="Q226" s="76"/>
    </row>
    <row r="227" spans="1:17" ht="15.75" customHeight="1">
      <c r="A227" s="76"/>
      <c r="B227" s="76"/>
      <c r="C227" s="76"/>
      <c r="D227" s="76"/>
      <c r="E227" s="77"/>
      <c r="F227" s="76"/>
      <c r="G227" s="76"/>
      <c r="H227" s="76"/>
      <c r="I227" s="76"/>
      <c r="J227" s="76"/>
      <c r="K227" s="77"/>
      <c r="L227" s="76"/>
      <c r="M227" s="76"/>
      <c r="N227" s="76"/>
      <c r="O227" s="76"/>
      <c r="P227" s="76"/>
      <c r="Q227" s="76"/>
    </row>
    <row r="228" spans="1:17" ht="15.75" customHeight="1">
      <c r="A228" s="76"/>
      <c r="B228" s="76"/>
      <c r="C228" s="76"/>
      <c r="D228" s="76"/>
      <c r="E228" s="77"/>
      <c r="F228" s="76"/>
      <c r="G228" s="76"/>
      <c r="H228" s="76"/>
      <c r="I228" s="76"/>
      <c r="J228" s="76"/>
      <c r="K228" s="77"/>
      <c r="L228" s="76"/>
      <c r="M228" s="76"/>
      <c r="N228" s="76"/>
      <c r="O228" s="76"/>
      <c r="P228" s="76"/>
      <c r="Q228" s="76"/>
    </row>
    <row r="229" spans="1:17" ht="15.75" customHeight="1">
      <c r="A229" s="76"/>
      <c r="B229" s="76"/>
      <c r="C229" s="76"/>
      <c r="D229" s="76"/>
      <c r="E229" s="77"/>
      <c r="F229" s="76"/>
      <c r="G229" s="76"/>
      <c r="H229" s="76"/>
      <c r="I229" s="76"/>
      <c r="J229" s="76"/>
      <c r="K229" s="77"/>
      <c r="L229" s="76"/>
      <c r="M229" s="76"/>
      <c r="N229" s="76"/>
      <c r="O229" s="76"/>
      <c r="P229" s="76"/>
      <c r="Q229" s="76"/>
    </row>
    <row r="230" spans="1:17" ht="15.75" customHeight="1">
      <c r="A230" s="76"/>
      <c r="B230" s="76"/>
      <c r="C230" s="76"/>
      <c r="D230" s="76"/>
      <c r="E230" s="77"/>
      <c r="F230" s="76"/>
      <c r="G230" s="76"/>
      <c r="H230" s="76"/>
      <c r="I230" s="76"/>
      <c r="J230" s="76"/>
      <c r="K230" s="77"/>
      <c r="L230" s="76"/>
      <c r="M230" s="76"/>
      <c r="N230" s="76"/>
      <c r="O230" s="76"/>
      <c r="P230" s="76"/>
      <c r="Q230" s="76"/>
    </row>
    <row r="231" spans="1:17" ht="15.75" customHeight="1">
      <c r="A231" s="76"/>
      <c r="B231" s="76"/>
      <c r="C231" s="76"/>
      <c r="D231" s="76"/>
      <c r="E231" s="77"/>
      <c r="F231" s="76"/>
      <c r="G231" s="76"/>
      <c r="H231" s="76"/>
      <c r="I231" s="76"/>
      <c r="J231" s="76"/>
      <c r="K231" s="77"/>
      <c r="L231" s="76"/>
      <c r="M231" s="76"/>
      <c r="N231" s="76"/>
      <c r="O231" s="76"/>
      <c r="P231" s="76"/>
      <c r="Q231" s="76"/>
    </row>
    <row r="232" spans="1:17" ht="15.75" customHeight="1">
      <c r="A232" s="76"/>
      <c r="B232" s="76"/>
      <c r="C232" s="76"/>
      <c r="D232" s="76"/>
      <c r="E232" s="77"/>
      <c r="F232" s="76"/>
      <c r="G232" s="76"/>
      <c r="H232" s="76"/>
      <c r="I232" s="76"/>
      <c r="J232" s="76"/>
      <c r="K232" s="77"/>
      <c r="L232" s="76"/>
      <c r="M232" s="76"/>
      <c r="N232" s="76"/>
      <c r="O232" s="76"/>
      <c r="P232" s="76"/>
      <c r="Q232" s="76"/>
    </row>
    <row r="233" spans="1:17" ht="15.75" customHeight="1">
      <c r="A233" s="76"/>
      <c r="B233" s="76"/>
      <c r="C233" s="76"/>
      <c r="D233" s="76"/>
      <c r="E233" s="77"/>
      <c r="F233" s="76"/>
      <c r="G233" s="76"/>
      <c r="H233" s="76"/>
      <c r="I233" s="76"/>
      <c r="J233" s="76"/>
      <c r="K233" s="77"/>
      <c r="L233" s="76"/>
      <c r="M233" s="76"/>
      <c r="N233" s="76"/>
      <c r="O233" s="76"/>
      <c r="P233" s="76"/>
      <c r="Q233" s="76"/>
    </row>
    <row r="234" spans="1:17" ht="15.75" customHeight="1">
      <c r="A234" s="76"/>
      <c r="B234" s="76"/>
      <c r="C234" s="76"/>
      <c r="D234" s="76"/>
      <c r="E234" s="77"/>
      <c r="F234" s="76"/>
      <c r="G234" s="76"/>
      <c r="H234" s="76"/>
      <c r="I234" s="76"/>
      <c r="J234" s="76"/>
      <c r="K234" s="77"/>
      <c r="L234" s="76"/>
      <c r="M234" s="76"/>
      <c r="N234" s="76"/>
      <c r="O234" s="76"/>
      <c r="P234" s="76"/>
      <c r="Q234" s="76"/>
    </row>
    <row r="235" spans="1:17" ht="15.75" customHeight="1">
      <c r="A235" s="76"/>
      <c r="B235" s="76"/>
      <c r="C235" s="76"/>
      <c r="D235" s="76"/>
      <c r="E235" s="77"/>
      <c r="F235" s="76"/>
      <c r="G235" s="76"/>
      <c r="H235" s="76"/>
      <c r="I235" s="76"/>
      <c r="J235" s="76"/>
      <c r="K235" s="77"/>
      <c r="L235" s="76"/>
      <c r="M235" s="76"/>
      <c r="N235" s="76"/>
      <c r="O235" s="76"/>
      <c r="P235" s="76"/>
      <c r="Q235" s="76"/>
    </row>
    <row r="236" spans="1:17" ht="15.75" customHeight="1">
      <c r="A236" s="76"/>
      <c r="B236" s="76"/>
      <c r="C236" s="76"/>
      <c r="D236" s="76"/>
      <c r="E236" s="77"/>
      <c r="F236" s="76"/>
      <c r="G236" s="76"/>
      <c r="H236" s="76"/>
      <c r="I236" s="76"/>
      <c r="J236" s="76"/>
      <c r="K236" s="77"/>
      <c r="L236" s="76"/>
      <c r="M236" s="76"/>
      <c r="N236" s="76"/>
      <c r="O236" s="76"/>
      <c r="P236" s="76"/>
      <c r="Q236" s="76"/>
    </row>
    <row r="237" spans="1:17" ht="15.75" customHeight="1">
      <c r="A237" s="76"/>
      <c r="B237" s="76"/>
      <c r="C237" s="76"/>
      <c r="D237" s="76"/>
      <c r="E237" s="77"/>
      <c r="F237" s="76"/>
      <c r="G237" s="76"/>
      <c r="H237" s="76"/>
      <c r="I237" s="76"/>
      <c r="J237" s="76"/>
      <c r="K237" s="77"/>
      <c r="L237" s="76"/>
      <c r="M237" s="76"/>
      <c r="N237" s="76"/>
      <c r="O237" s="76"/>
      <c r="P237" s="76"/>
      <c r="Q237" s="76"/>
    </row>
    <row r="238" spans="1:17" ht="15.75" customHeight="1">
      <c r="A238" s="76"/>
      <c r="B238" s="76"/>
      <c r="C238" s="76"/>
      <c r="D238" s="76"/>
      <c r="E238" s="77"/>
      <c r="F238" s="76"/>
      <c r="G238" s="76"/>
      <c r="H238" s="76"/>
      <c r="I238" s="76"/>
      <c r="J238" s="76"/>
      <c r="K238" s="77"/>
      <c r="L238" s="76"/>
      <c r="M238" s="76"/>
      <c r="N238" s="76"/>
      <c r="O238" s="76"/>
      <c r="P238" s="76"/>
      <c r="Q238" s="76"/>
    </row>
    <row r="239" spans="1:17" ht="15.75" customHeight="1">
      <c r="A239" s="76"/>
      <c r="B239" s="76"/>
      <c r="C239" s="76"/>
      <c r="D239" s="76"/>
      <c r="E239" s="77"/>
      <c r="F239" s="76"/>
      <c r="G239" s="76"/>
      <c r="H239" s="76"/>
      <c r="I239" s="76"/>
      <c r="J239" s="76"/>
      <c r="K239" s="77"/>
      <c r="L239" s="76"/>
      <c r="M239" s="76"/>
      <c r="N239" s="76"/>
      <c r="O239" s="76"/>
      <c r="P239" s="76"/>
      <c r="Q239" s="76"/>
    </row>
    <row r="240" spans="1:17" ht="15.75" customHeight="1">
      <c r="A240" s="76"/>
      <c r="B240" s="76"/>
      <c r="C240" s="76"/>
      <c r="D240" s="76"/>
      <c r="E240" s="77"/>
      <c r="F240" s="76"/>
      <c r="G240" s="76"/>
      <c r="H240" s="76"/>
      <c r="I240" s="76"/>
      <c r="J240" s="76"/>
      <c r="K240" s="77"/>
      <c r="L240" s="76"/>
      <c r="M240" s="76"/>
      <c r="N240" s="76"/>
      <c r="O240" s="76"/>
      <c r="P240" s="76"/>
      <c r="Q240" s="76"/>
    </row>
    <row r="241" spans="1:17" ht="15.75" customHeight="1">
      <c r="A241" s="76"/>
      <c r="B241" s="76"/>
      <c r="C241" s="76"/>
      <c r="D241" s="76"/>
      <c r="E241" s="77"/>
      <c r="F241" s="76"/>
      <c r="G241" s="76"/>
      <c r="H241" s="76"/>
      <c r="I241" s="76"/>
      <c r="J241" s="76"/>
      <c r="K241" s="77"/>
      <c r="L241" s="76"/>
      <c r="M241" s="76"/>
      <c r="N241" s="76"/>
      <c r="O241" s="76"/>
      <c r="P241" s="76"/>
      <c r="Q241" s="76"/>
    </row>
    <row r="242" spans="1:17" ht="15.75" customHeight="1">
      <c r="A242" s="76"/>
      <c r="B242" s="76"/>
      <c r="C242" s="76"/>
      <c r="D242" s="76"/>
      <c r="E242" s="77"/>
      <c r="F242" s="76"/>
      <c r="G242" s="76"/>
      <c r="H242" s="76"/>
      <c r="I242" s="76"/>
      <c r="J242" s="76"/>
      <c r="K242" s="77"/>
      <c r="L242" s="76"/>
      <c r="M242" s="76"/>
      <c r="N242" s="76"/>
      <c r="O242" s="76"/>
      <c r="P242" s="76"/>
      <c r="Q242" s="76"/>
    </row>
    <row r="243" spans="1:17" ht="15.75" customHeight="1">
      <c r="A243" s="76"/>
      <c r="B243" s="76"/>
      <c r="C243" s="76"/>
      <c r="D243" s="76"/>
      <c r="E243" s="77"/>
      <c r="F243" s="76"/>
      <c r="G243" s="76"/>
      <c r="H243" s="76"/>
      <c r="I243" s="76"/>
      <c r="J243" s="76"/>
      <c r="K243" s="77"/>
      <c r="L243" s="76"/>
      <c r="M243" s="76"/>
      <c r="N243" s="76"/>
      <c r="O243" s="76"/>
      <c r="P243" s="76"/>
      <c r="Q243" s="76"/>
    </row>
    <row r="244" spans="1:17" ht="15.75" customHeight="1">
      <c r="A244" s="76"/>
      <c r="B244" s="76"/>
      <c r="C244" s="76"/>
      <c r="D244" s="76"/>
      <c r="E244" s="77"/>
      <c r="F244" s="76"/>
      <c r="G244" s="76"/>
      <c r="H244" s="76"/>
      <c r="I244" s="76"/>
      <c r="J244" s="76"/>
      <c r="K244" s="77"/>
      <c r="L244" s="76"/>
      <c r="M244" s="76"/>
      <c r="N244" s="76"/>
      <c r="O244" s="76"/>
      <c r="P244" s="76"/>
      <c r="Q244" s="76"/>
    </row>
    <row r="245" spans="1:17" ht="15.75" customHeight="1">
      <c r="A245" s="76"/>
      <c r="B245" s="76"/>
      <c r="C245" s="76"/>
      <c r="D245" s="76"/>
      <c r="E245" s="77"/>
      <c r="F245" s="76"/>
      <c r="G245" s="76"/>
      <c r="H245" s="76"/>
      <c r="I245" s="76"/>
      <c r="J245" s="76"/>
      <c r="K245" s="77"/>
      <c r="L245" s="76"/>
      <c r="M245" s="76"/>
      <c r="N245" s="76"/>
      <c r="O245" s="76"/>
      <c r="P245" s="76"/>
      <c r="Q245" s="76"/>
    </row>
    <row r="246" spans="1:17" ht="15.75" customHeight="1">
      <c r="A246" s="76"/>
      <c r="B246" s="76"/>
      <c r="C246" s="76"/>
      <c r="D246" s="76"/>
      <c r="E246" s="77"/>
      <c r="F246" s="76"/>
      <c r="G246" s="76"/>
      <c r="H246" s="76"/>
      <c r="I246" s="76"/>
      <c r="J246" s="76"/>
      <c r="K246" s="77"/>
      <c r="L246" s="76"/>
      <c r="M246" s="76"/>
      <c r="N246" s="76"/>
      <c r="O246" s="76"/>
      <c r="P246" s="76"/>
      <c r="Q246" s="76"/>
    </row>
    <row r="247" spans="1:17" ht="15.75" customHeight="1">
      <c r="A247" s="76"/>
      <c r="B247" s="76"/>
      <c r="C247" s="76"/>
      <c r="D247" s="76"/>
      <c r="E247" s="77"/>
      <c r="F247" s="76"/>
      <c r="G247" s="76"/>
      <c r="H247" s="76"/>
      <c r="I247" s="76"/>
      <c r="J247" s="76"/>
      <c r="K247" s="77"/>
      <c r="L247" s="76"/>
      <c r="M247" s="76"/>
      <c r="N247" s="76"/>
      <c r="O247" s="76"/>
      <c r="P247" s="76"/>
      <c r="Q247" s="76"/>
    </row>
    <row r="248" spans="1:17" ht="15.75" customHeight="1">
      <c r="A248" s="76"/>
      <c r="B248" s="76"/>
      <c r="C248" s="76"/>
      <c r="D248" s="76"/>
      <c r="E248" s="77"/>
      <c r="F248" s="76"/>
      <c r="G248" s="76"/>
      <c r="H248" s="76"/>
      <c r="I248" s="76"/>
      <c r="J248" s="76"/>
      <c r="K248" s="77"/>
      <c r="L248" s="76"/>
      <c r="M248" s="76"/>
      <c r="N248" s="76"/>
      <c r="O248" s="76"/>
      <c r="P248" s="76"/>
      <c r="Q248" s="76"/>
    </row>
    <row r="249" spans="1:17" ht="15.75" customHeight="1">
      <c r="A249" s="76"/>
      <c r="B249" s="76"/>
      <c r="C249" s="76"/>
      <c r="D249" s="76"/>
      <c r="E249" s="77"/>
      <c r="F249" s="76"/>
      <c r="G249" s="76"/>
      <c r="H249" s="76"/>
      <c r="I249" s="76"/>
      <c r="J249" s="76"/>
      <c r="K249" s="77"/>
      <c r="L249" s="76"/>
      <c r="M249" s="76"/>
      <c r="N249" s="76"/>
      <c r="O249" s="76"/>
      <c r="P249" s="76"/>
      <c r="Q249" s="76"/>
    </row>
    <row r="250" spans="1:17" ht="15.75" customHeight="1">
      <c r="A250" s="76"/>
      <c r="B250" s="76"/>
      <c r="C250" s="76"/>
      <c r="D250" s="76"/>
      <c r="E250" s="77"/>
      <c r="F250" s="76"/>
      <c r="G250" s="76"/>
      <c r="H250" s="76"/>
      <c r="I250" s="76"/>
      <c r="J250" s="76"/>
      <c r="K250" s="77"/>
      <c r="L250" s="76"/>
      <c r="M250" s="76"/>
      <c r="N250" s="76"/>
      <c r="O250" s="76"/>
      <c r="P250" s="76"/>
      <c r="Q250" s="76"/>
    </row>
    <row r="251" spans="1:17" ht="15.75" customHeight="1">
      <c r="A251" s="76"/>
      <c r="B251" s="76"/>
      <c r="C251" s="76"/>
      <c r="D251" s="76"/>
      <c r="E251" s="77"/>
      <c r="F251" s="76"/>
      <c r="G251" s="76"/>
      <c r="H251" s="76"/>
      <c r="I251" s="76"/>
      <c r="J251" s="76"/>
      <c r="K251" s="77"/>
      <c r="L251" s="76"/>
      <c r="M251" s="76"/>
      <c r="N251" s="76"/>
      <c r="O251" s="76"/>
      <c r="P251" s="76"/>
      <c r="Q251" s="76"/>
    </row>
    <row r="252" spans="1:17" ht="15.75" customHeight="1">
      <c r="A252" s="76"/>
      <c r="B252" s="76"/>
      <c r="C252" s="76"/>
      <c r="D252" s="76"/>
      <c r="E252" s="77"/>
      <c r="F252" s="76"/>
      <c r="G252" s="76"/>
      <c r="H252" s="76"/>
      <c r="I252" s="76"/>
      <c r="J252" s="76"/>
      <c r="K252" s="77"/>
      <c r="L252" s="76"/>
      <c r="M252" s="76"/>
      <c r="N252" s="76"/>
      <c r="O252" s="76"/>
      <c r="P252" s="76"/>
      <c r="Q252" s="76"/>
    </row>
    <row r="253" spans="1:17" ht="15.75" customHeight="1">
      <c r="A253" s="76"/>
      <c r="B253" s="76"/>
      <c r="C253" s="76"/>
      <c r="D253" s="76"/>
      <c r="E253" s="77"/>
      <c r="F253" s="76"/>
      <c r="G253" s="76"/>
      <c r="H253" s="76"/>
      <c r="I253" s="76"/>
      <c r="J253" s="76"/>
      <c r="K253" s="77"/>
      <c r="L253" s="76"/>
      <c r="M253" s="76"/>
      <c r="N253" s="76"/>
      <c r="O253" s="76"/>
      <c r="P253" s="76"/>
      <c r="Q253" s="76"/>
    </row>
    <row r="254" spans="1:17" ht="15.75" customHeight="1">
      <c r="A254" s="76"/>
      <c r="B254" s="76"/>
      <c r="C254" s="76"/>
      <c r="D254" s="76"/>
      <c r="E254" s="77"/>
      <c r="F254" s="76"/>
      <c r="G254" s="76"/>
      <c r="H254" s="76"/>
      <c r="I254" s="76"/>
      <c r="J254" s="76"/>
      <c r="K254" s="77"/>
      <c r="L254" s="76"/>
      <c r="M254" s="76"/>
      <c r="N254" s="76"/>
      <c r="O254" s="76"/>
      <c r="P254" s="76"/>
      <c r="Q254" s="76"/>
    </row>
    <row r="255" spans="1:17" ht="15.75" customHeight="1">
      <c r="A255" s="76"/>
      <c r="B255" s="76"/>
      <c r="C255" s="76"/>
      <c r="D255" s="76"/>
      <c r="E255" s="77"/>
      <c r="F255" s="76"/>
      <c r="G255" s="76"/>
      <c r="H255" s="76"/>
      <c r="I255" s="76"/>
      <c r="J255" s="76"/>
      <c r="K255" s="77"/>
      <c r="L255" s="76"/>
      <c r="M255" s="76"/>
      <c r="N255" s="76"/>
      <c r="O255" s="76"/>
      <c r="P255" s="76"/>
      <c r="Q255" s="76"/>
    </row>
    <row r="256" spans="1:17" ht="15.75" customHeight="1">
      <c r="A256" s="76"/>
      <c r="B256" s="76"/>
      <c r="C256" s="76"/>
      <c r="D256" s="76"/>
      <c r="E256" s="77"/>
      <c r="F256" s="76"/>
      <c r="G256" s="76"/>
      <c r="H256" s="76"/>
      <c r="I256" s="76"/>
      <c r="J256" s="76"/>
      <c r="K256" s="77"/>
      <c r="L256" s="76"/>
      <c r="M256" s="76"/>
      <c r="N256" s="76"/>
      <c r="O256" s="76"/>
      <c r="P256" s="76"/>
      <c r="Q256" s="76"/>
    </row>
    <row r="257" spans="1:17" ht="15.75" customHeight="1">
      <c r="A257" s="76"/>
      <c r="B257" s="76"/>
      <c r="C257" s="76"/>
      <c r="D257" s="76"/>
      <c r="E257" s="77"/>
      <c r="F257" s="76"/>
      <c r="G257" s="76"/>
      <c r="H257" s="76"/>
      <c r="I257" s="76"/>
      <c r="J257" s="76"/>
      <c r="K257" s="77"/>
      <c r="L257" s="76"/>
      <c r="M257" s="76"/>
      <c r="N257" s="76"/>
      <c r="O257" s="76"/>
      <c r="P257" s="76"/>
      <c r="Q257" s="76"/>
    </row>
    <row r="258" spans="1:17" ht="15.75" customHeight="1">
      <c r="A258" s="76"/>
      <c r="B258" s="76"/>
      <c r="C258" s="76"/>
      <c r="D258" s="76"/>
      <c r="E258" s="77"/>
      <c r="F258" s="76"/>
      <c r="G258" s="76"/>
      <c r="H258" s="76"/>
      <c r="I258" s="76"/>
      <c r="J258" s="76"/>
      <c r="K258" s="77"/>
      <c r="L258" s="76"/>
      <c r="M258" s="76"/>
      <c r="N258" s="76"/>
      <c r="O258" s="76"/>
      <c r="P258" s="76"/>
      <c r="Q258" s="76"/>
    </row>
    <row r="259" spans="1:17" ht="15.75" customHeight="1">
      <c r="A259" s="76"/>
      <c r="B259" s="76"/>
      <c r="C259" s="76"/>
      <c r="D259" s="76"/>
      <c r="E259" s="77"/>
      <c r="F259" s="76"/>
      <c r="G259" s="76"/>
      <c r="H259" s="76"/>
      <c r="I259" s="76"/>
      <c r="J259" s="76"/>
      <c r="K259" s="77"/>
      <c r="L259" s="76"/>
      <c r="M259" s="76"/>
      <c r="N259" s="76"/>
      <c r="O259" s="76"/>
      <c r="P259" s="76"/>
      <c r="Q259" s="76"/>
    </row>
    <row r="260" spans="1:17" ht="15.75" customHeight="1">
      <c r="A260" s="76"/>
      <c r="B260" s="76"/>
      <c r="C260" s="76"/>
      <c r="D260" s="76"/>
      <c r="E260" s="77"/>
      <c r="F260" s="76"/>
      <c r="G260" s="76"/>
      <c r="H260" s="76"/>
      <c r="I260" s="76"/>
      <c r="J260" s="76"/>
      <c r="K260" s="77"/>
      <c r="L260" s="76"/>
      <c r="M260" s="76"/>
      <c r="N260" s="76"/>
      <c r="O260" s="76"/>
      <c r="P260" s="76"/>
      <c r="Q260" s="76"/>
    </row>
    <row r="261" spans="1:17" ht="15.75" customHeight="1">
      <c r="A261" s="76"/>
      <c r="B261" s="76"/>
      <c r="C261" s="76"/>
      <c r="D261" s="76"/>
      <c r="E261" s="77"/>
      <c r="F261" s="76"/>
      <c r="G261" s="76"/>
      <c r="H261" s="76"/>
      <c r="I261" s="76"/>
      <c r="J261" s="76"/>
      <c r="K261" s="77"/>
      <c r="L261" s="76"/>
      <c r="M261" s="76"/>
      <c r="N261" s="76"/>
      <c r="O261" s="76"/>
      <c r="P261" s="76"/>
      <c r="Q261" s="76"/>
    </row>
    <row r="262" spans="1:17" ht="15.75" customHeight="1">
      <c r="A262" s="76"/>
      <c r="B262" s="76"/>
      <c r="C262" s="76"/>
      <c r="D262" s="76"/>
      <c r="E262" s="77"/>
      <c r="F262" s="76"/>
      <c r="G262" s="76"/>
      <c r="H262" s="76"/>
      <c r="I262" s="76"/>
      <c r="J262" s="76"/>
      <c r="K262" s="77"/>
      <c r="L262" s="76"/>
      <c r="M262" s="76"/>
      <c r="N262" s="76"/>
      <c r="O262" s="76"/>
      <c r="P262" s="76"/>
      <c r="Q262" s="76"/>
    </row>
    <row r="263" spans="1:17" ht="15.75" customHeight="1">
      <c r="A263" s="76"/>
      <c r="B263" s="76"/>
      <c r="C263" s="76"/>
      <c r="D263" s="76"/>
      <c r="E263" s="77"/>
      <c r="F263" s="76"/>
      <c r="G263" s="76"/>
      <c r="H263" s="76"/>
      <c r="I263" s="76"/>
      <c r="J263" s="76"/>
      <c r="K263" s="77"/>
      <c r="L263" s="76"/>
      <c r="M263" s="76"/>
      <c r="N263" s="76"/>
      <c r="O263" s="76"/>
      <c r="P263" s="76"/>
      <c r="Q263" s="76"/>
    </row>
    <row r="264" spans="1:17" ht="15.75" customHeight="1">
      <c r="A264" s="76"/>
      <c r="B264" s="76"/>
      <c r="C264" s="76"/>
      <c r="D264" s="76"/>
      <c r="E264" s="77"/>
      <c r="F264" s="76"/>
      <c r="G264" s="76"/>
      <c r="H264" s="76"/>
      <c r="I264" s="76"/>
      <c r="J264" s="76"/>
      <c r="K264" s="77"/>
      <c r="L264" s="76"/>
      <c r="M264" s="76"/>
      <c r="N264" s="76"/>
      <c r="O264" s="76"/>
      <c r="P264" s="76"/>
      <c r="Q264" s="76"/>
    </row>
    <row r="265" spans="1:17" ht="15.75" customHeight="1">
      <c r="A265" s="76"/>
      <c r="B265" s="76"/>
      <c r="C265" s="76"/>
      <c r="D265" s="76"/>
      <c r="E265" s="77"/>
      <c r="F265" s="76"/>
      <c r="G265" s="76"/>
      <c r="H265" s="76"/>
      <c r="I265" s="76"/>
      <c r="J265" s="76"/>
      <c r="K265" s="77"/>
      <c r="L265" s="76"/>
      <c r="M265" s="76"/>
      <c r="N265" s="76"/>
      <c r="O265" s="76"/>
      <c r="P265" s="76"/>
      <c r="Q265" s="76"/>
    </row>
    <row r="266" spans="1:17" ht="15.75" customHeight="1">
      <c r="A266" s="76"/>
      <c r="B266" s="76"/>
      <c r="C266" s="76"/>
      <c r="D266" s="76"/>
      <c r="E266" s="77"/>
      <c r="F266" s="76"/>
      <c r="G266" s="76"/>
      <c r="H266" s="76"/>
      <c r="I266" s="76"/>
      <c r="J266" s="76"/>
      <c r="K266" s="77"/>
      <c r="L266" s="76"/>
      <c r="M266" s="76"/>
      <c r="N266" s="76"/>
      <c r="O266" s="76"/>
      <c r="P266" s="76"/>
      <c r="Q266" s="76"/>
    </row>
    <row r="267" spans="1:17" ht="15.75" customHeight="1">
      <c r="A267" s="76"/>
      <c r="B267" s="76"/>
      <c r="C267" s="76"/>
      <c r="D267" s="76"/>
      <c r="E267" s="77"/>
      <c r="F267" s="76"/>
      <c r="G267" s="76"/>
      <c r="H267" s="76"/>
      <c r="I267" s="76"/>
      <c r="J267" s="76"/>
      <c r="K267" s="77"/>
      <c r="L267" s="76"/>
      <c r="M267" s="76"/>
      <c r="N267" s="76"/>
      <c r="O267" s="76"/>
      <c r="P267" s="76"/>
      <c r="Q267" s="76"/>
    </row>
    <row r="268" spans="1:17" ht="15.75" customHeight="1">
      <c r="A268" s="76"/>
      <c r="B268" s="76"/>
      <c r="C268" s="76"/>
      <c r="D268" s="76"/>
      <c r="E268" s="77"/>
      <c r="F268" s="76"/>
      <c r="G268" s="76"/>
      <c r="H268" s="76"/>
      <c r="I268" s="76"/>
      <c r="J268" s="76"/>
      <c r="K268" s="77"/>
      <c r="L268" s="76"/>
      <c r="M268" s="76"/>
      <c r="N268" s="76"/>
      <c r="O268" s="76"/>
      <c r="P268" s="76"/>
      <c r="Q268" s="76"/>
    </row>
    <row r="269" spans="1:17" ht="15.75" customHeight="1">
      <c r="A269" s="76"/>
      <c r="B269" s="76"/>
      <c r="C269" s="76"/>
      <c r="D269" s="76"/>
      <c r="E269" s="77"/>
      <c r="F269" s="76"/>
      <c r="G269" s="76"/>
      <c r="H269" s="76"/>
      <c r="I269" s="76"/>
      <c r="J269" s="76"/>
      <c r="K269" s="77"/>
      <c r="L269" s="76"/>
      <c r="M269" s="76"/>
      <c r="N269" s="76"/>
      <c r="O269" s="76"/>
      <c r="P269" s="76"/>
      <c r="Q269" s="76"/>
    </row>
    <row r="270" spans="1:17" ht="15.75" customHeight="1">
      <c r="A270" s="76"/>
      <c r="B270" s="76"/>
      <c r="C270" s="76"/>
      <c r="D270" s="76"/>
      <c r="E270" s="77"/>
      <c r="F270" s="76"/>
      <c r="G270" s="76"/>
      <c r="H270" s="76"/>
      <c r="I270" s="76"/>
      <c r="J270" s="76"/>
      <c r="K270" s="77"/>
      <c r="L270" s="76"/>
      <c r="M270" s="76"/>
      <c r="N270" s="76"/>
      <c r="O270" s="76"/>
      <c r="P270" s="76"/>
      <c r="Q270" s="76"/>
    </row>
    <row r="271" spans="1:17" ht="15.75" customHeight="1">
      <c r="A271" s="76"/>
      <c r="B271" s="76"/>
      <c r="C271" s="76"/>
      <c r="D271" s="76"/>
      <c r="E271" s="77"/>
      <c r="F271" s="76"/>
      <c r="G271" s="76"/>
      <c r="H271" s="76"/>
      <c r="I271" s="76"/>
      <c r="J271" s="76"/>
      <c r="K271" s="77"/>
      <c r="L271" s="76"/>
      <c r="M271" s="76"/>
      <c r="N271" s="76"/>
      <c r="O271" s="76"/>
      <c r="P271" s="76"/>
      <c r="Q271" s="76"/>
    </row>
    <row r="272" spans="1:17" ht="15.75" customHeight="1">
      <c r="A272" s="76"/>
      <c r="B272" s="76"/>
      <c r="C272" s="76"/>
      <c r="D272" s="76"/>
      <c r="E272" s="77"/>
      <c r="F272" s="76"/>
      <c r="G272" s="76"/>
      <c r="H272" s="76"/>
      <c r="I272" s="76"/>
      <c r="J272" s="76"/>
      <c r="K272" s="77"/>
      <c r="L272" s="76"/>
      <c r="M272" s="76"/>
      <c r="N272" s="76"/>
      <c r="O272" s="76"/>
      <c r="P272" s="76"/>
      <c r="Q272" s="76"/>
    </row>
    <row r="273" spans="1:17" ht="15.75" customHeight="1">
      <c r="A273" s="76"/>
      <c r="B273" s="76"/>
      <c r="C273" s="76"/>
      <c r="D273" s="76"/>
      <c r="E273" s="77"/>
      <c r="F273" s="76"/>
      <c r="G273" s="76"/>
      <c r="H273" s="76"/>
      <c r="I273" s="76"/>
      <c r="J273" s="76"/>
      <c r="K273" s="77"/>
      <c r="L273" s="76"/>
      <c r="M273" s="76"/>
      <c r="N273" s="76"/>
      <c r="O273" s="76"/>
      <c r="P273" s="76"/>
      <c r="Q273" s="76"/>
    </row>
    <row r="274" spans="1:17" ht="15.75" customHeight="1">
      <c r="A274" s="76"/>
      <c r="B274" s="76"/>
      <c r="C274" s="76"/>
      <c r="D274" s="76"/>
      <c r="E274" s="77"/>
      <c r="F274" s="76"/>
      <c r="G274" s="76"/>
      <c r="H274" s="76"/>
      <c r="I274" s="76"/>
      <c r="J274" s="76"/>
      <c r="K274" s="77"/>
      <c r="L274" s="76"/>
      <c r="M274" s="76"/>
      <c r="N274" s="76"/>
      <c r="O274" s="76"/>
      <c r="P274" s="76"/>
      <c r="Q274" s="76"/>
    </row>
    <row r="275" spans="1:17" ht="15.75" customHeight="1">
      <c r="A275" s="76"/>
      <c r="B275" s="76"/>
      <c r="C275" s="76"/>
      <c r="D275" s="76"/>
      <c r="E275" s="77"/>
      <c r="F275" s="76"/>
      <c r="G275" s="76"/>
      <c r="H275" s="76"/>
      <c r="I275" s="76"/>
      <c r="J275" s="76"/>
      <c r="K275" s="77"/>
      <c r="L275" s="76"/>
      <c r="M275" s="76"/>
      <c r="N275" s="76"/>
      <c r="O275" s="76"/>
      <c r="P275" s="76"/>
      <c r="Q275" s="76"/>
    </row>
    <row r="276" spans="1:17" ht="15.75" customHeight="1">
      <c r="A276" s="76"/>
      <c r="B276" s="76"/>
      <c r="C276" s="76"/>
      <c r="D276" s="76"/>
      <c r="E276" s="77"/>
      <c r="F276" s="76"/>
      <c r="G276" s="76"/>
      <c r="H276" s="76"/>
      <c r="I276" s="76"/>
      <c r="J276" s="76"/>
      <c r="K276" s="77"/>
      <c r="L276" s="76"/>
      <c r="M276" s="76"/>
      <c r="N276" s="76"/>
      <c r="O276" s="76"/>
      <c r="P276" s="76"/>
      <c r="Q276" s="76"/>
    </row>
    <row r="277" spans="1:17" ht="15.75" customHeight="1">
      <c r="A277" s="76"/>
      <c r="B277" s="76"/>
      <c r="C277" s="76"/>
      <c r="D277" s="76"/>
      <c r="E277" s="77"/>
      <c r="F277" s="76"/>
      <c r="G277" s="76"/>
      <c r="H277" s="76"/>
      <c r="I277" s="76"/>
      <c r="J277" s="76"/>
      <c r="K277" s="77"/>
      <c r="L277" s="76"/>
      <c r="M277" s="76"/>
      <c r="N277" s="76"/>
      <c r="O277" s="76"/>
      <c r="P277" s="76"/>
      <c r="Q277" s="76"/>
    </row>
    <row r="278" spans="1:17" ht="15.75" customHeight="1">
      <c r="A278" s="76"/>
      <c r="B278" s="76"/>
      <c r="C278" s="76"/>
      <c r="D278" s="76"/>
      <c r="E278" s="77"/>
      <c r="F278" s="76"/>
      <c r="G278" s="76"/>
      <c r="H278" s="76"/>
      <c r="I278" s="76"/>
      <c r="J278" s="76"/>
      <c r="K278" s="77"/>
      <c r="L278" s="76"/>
      <c r="M278" s="76"/>
      <c r="N278" s="76"/>
      <c r="O278" s="76"/>
      <c r="P278" s="76"/>
      <c r="Q278" s="76"/>
    </row>
    <row r="279" spans="1:17" ht="15.75" customHeight="1">
      <c r="A279" s="76"/>
      <c r="B279" s="76"/>
      <c r="C279" s="76"/>
      <c r="D279" s="76"/>
      <c r="E279" s="77"/>
      <c r="F279" s="76"/>
      <c r="G279" s="76"/>
      <c r="H279" s="76"/>
      <c r="I279" s="76"/>
      <c r="J279" s="76"/>
      <c r="K279" s="77"/>
      <c r="L279" s="76"/>
      <c r="M279" s="76"/>
      <c r="N279" s="76"/>
      <c r="O279" s="76"/>
      <c r="P279" s="76"/>
      <c r="Q279" s="76"/>
    </row>
    <row r="280" spans="1:17" ht="15.75" customHeight="1">
      <c r="A280" s="76"/>
      <c r="B280" s="76"/>
      <c r="C280" s="76"/>
      <c r="D280" s="76"/>
      <c r="E280" s="77"/>
      <c r="F280" s="76"/>
      <c r="G280" s="76"/>
      <c r="H280" s="76"/>
      <c r="I280" s="76"/>
      <c r="J280" s="76"/>
      <c r="K280" s="77"/>
      <c r="L280" s="76"/>
      <c r="M280" s="76"/>
      <c r="N280" s="76"/>
      <c r="O280" s="76"/>
      <c r="P280" s="76"/>
      <c r="Q280" s="76"/>
    </row>
    <row r="281" spans="1:17" ht="15.75" customHeight="1">
      <c r="A281" s="76"/>
      <c r="B281" s="76"/>
      <c r="C281" s="76"/>
      <c r="D281" s="76"/>
      <c r="E281" s="77"/>
      <c r="F281" s="76"/>
      <c r="G281" s="76"/>
      <c r="H281" s="76"/>
      <c r="I281" s="76"/>
      <c r="J281" s="76"/>
      <c r="K281" s="77"/>
      <c r="L281" s="76"/>
      <c r="M281" s="76"/>
      <c r="N281" s="76"/>
      <c r="O281" s="76"/>
      <c r="P281" s="76"/>
      <c r="Q281" s="76"/>
    </row>
    <row r="282" spans="1:17" ht="15.75" customHeight="1">
      <c r="A282" s="76"/>
      <c r="B282" s="76"/>
      <c r="C282" s="76"/>
      <c r="D282" s="76"/>
      <c r="E282" s="77"/>
      <c r="F282" s="76"/>
      <c r="G282" s="76"/>
      <c r="H282" s="76"/>
      <c r="I282" s="76"/>
      <c r="J282" s="76"/>
      <c r="K282" s="77"/>
      <c r="L282" s="76"/>
      <c r="M282" s="76"/>
      <c r="N282" s="76"/>
      <c r="O282" s="76"/>
      <c r="P282" s="76"/>
      <c r="Q282" s="76"/>
    </row>
    <row r="283" spans="1:17" ht="15.75" customHeight="1">
      <c r="A283" s="76"/>
      <c r="B283" s="76"/>
      <c r="C283" s="76"/>
      <c r="D283" s="76"/>
      <c r="E283" s="77"/>
      <c r="F283" s="76"/>
      <c r="G283" s="76"/>
      <c r="H283" s="76"/>
      <c r="I283" s="76"/>
      <c r="J283" s="76"/>
      <c r="K283" s="77"/>
      <c r="L283" s="76"/>
      <c r="M283" s="76"/>
      <c r="N283" s="76"/>
      <c r="O283" s="76"/>
      <c r="P283" s="76"/>
      <c r="Q283" s="76"/>
    </row>
    <row r="284" spans="1:17" ht="15.75" customHeight="1">
      <c r="A284" s="76"/>
      <c r="B284" s="76"/>
      <c r="C284" s="76"/>
      <c r="D284" s="76"/>
      <c r="E284" s="77"/>
      <c r="F284" s="76"/>
      <c r="G284" s="76"/>
      <c r="H284" s="76"/>
      <c r="I284" s="76"/>
      <c r="J284" s="76"/>
      <c r="K284" s="77"/>
      <c r="L284" s="76"/>
      <c r="M284" s="76"/>
      <c r="N284" s="76"/>
      <c r="O284" s="76"/>
      <c r="P284" s="76"/>
      <c r="Q284" s="76"/>
    </row>
    <row r="285" spans="1:17" ht="15.75" customHeight="1">
      <c r="A285" s="76"/>
      <c r="B285" s="76"/>
      <c r="C285" s="76"/>
      <c r="D285" s="76"/>
      <c r="E285" s="77"/>
      <c r="F285" s="76"/>
      <c r="G285" s="76"/>
      <c r="H285" s="76"/>
      <c r="I285" s="76"/>
      <c r="J285" s="76"/>
      <c r="K285" s="77"/>
      <c r="L285" s="76"/>
      <c r="M285" s="76"/>
      <c r="N285" s="76"/>
      <c r="O285" s="76"/>
      <c r="P285" s="76"/>
      <c r="Q285" s="76"/>
    </row>
    <row r="286" spans="1:17" ht="15.75" customHeight="1">
      <c r="A286" s="76"/>
      <c r="B286" s="76"/>
      <c r="C286" s="76"/>
      <c r="D286" s="76"/>
      <c r="E286" s="77"/>
      <c r="F286" s="76"/>
      <c r="G286" s="76"/>
      <c r="H286" s="76"/>
      <c r="I286" s="76"/>
      <c r="J286" s="76"/>
      <c r="K286" s="77"/>
      <c r="L286" s="76"/>
      <c r="M286" s="76"/>
      <c r="N286" s="76"/>
      <c r="O286" s="76"/>
      <c r="P286" s="76"/>
      <c r="Q286" s="76"/>
    </row>
    <row r="287" spans="1:17" ht="15.75" customHeight="1">
      <c r="A287" s="76"/>
      <c r="B287" s="76"/>
      <c r="C287" s="76"/>
      <c r="D287" s="76"/>
      <c r="E287" s="77"/>
      <c r="F287" s="76"/>
      <c r="G287" s="76"/>
      <c r="H287" s="76"/>
      <c r="I287" s="76"/>
      <c r="J287" s="76"/>
      <c r="K287" s="77"/>
      <c r="L287" s="76"/>
      <c r="M287" s="76"/>
      <c r="N287" s="76"/>
      <c r="O287" s="76"/>
      <c r="P287" s="76"/>
      <c r="Q287" s="76"/>
    </row>
    <row r="288" spans="1:17" ht="15.75" customHeight="1">
      <c r="A288" s="76"/>
      <c r="B288" s="76"/>
      <c r="C288" s="76"/>
      <c r="D288" s="76"/>
      <c r="E288" s="77"/>
      <c r="F288" s="76"/>
      <c r="G288" s="76"/>
      <c r="H288" s="76"/>
      <c r="I288" s="76"/>
      <c r="J288" s="76"/>
      <c r="K288" s="77"/>
      <c r="L288" s="76"/>
      <c r="M288" s="76"/>
      <c r="N288" s="76"/>
      <c r="O288" s="76"/>
      <c r="P288" s="76"/>
      <c r="Q288" s="76"/>
    </row>
    <row r="289" spans="1:17" ht="15.75" customHeight="1">
      <c r="A289" s="76"/>
      <c r="B289" s="76"/>
      <c r="C289" s="76"/>
      <c r="D289" s="76"/>
      <c r="E289" s="77"/>
      <c r="F289" s="76"/>
      <c r="G289" s="76"/>
      <c r="H289" s="76"/>
      <c r="I289" s="76"/>
      <c r="J289" s="76"/>
      <c r="K289" s="77"/>
      <c r="L289" s="76"/>
      <c r="M289" s="76"/>
      <c r="N289" s="76"/>
      <c r="O289" s="76"/>
      <c r="P289" s="76"/>
      <c r="Q289" s="76"/>
    </row>
    <row r="290" spans="1:17" ht="15.75" customHeight="1">
      <c r="A290" s="76"/>
      <c r="B290" s="76"/>
      <c r="C290" s="76"/>
      <c r="D290" s="76"/>
      <c r="E290" s="77"/>
      <c r="F290" s="76"/>
      <c r="G290" s="76"/>
      <c r="H290" s="76"/>
      <c r="I290" s="76"/>
      <c r="J290" s="76"/>
      <c r="K290" s="77"/>
      <c r="L290" s="76"/>
      <c r="M290" s="76"/>
      <c r="N290" s="76"/>
      <c r="O290" s="76"/>
      <c r="P290" s="76"/>
      <c r="Q290" s="76"/>
    </row>
    <row r="291" spans="1:17" ht="15.75" customHeight="1">
      <c r="A291" s="76"/>
      <c r="B291" s="76"/>
      <c r="C291" s="76"/>
      <c r="D291" s="76"/>
      <c r="E291" s="77"/>
      <c r="F291" s="76"/>
      <c r="G291" s="76"/>
      <c r="H291" s="76"/>
      <c r="I291" s="76"/>
      <c r="J291" s="76"/>
      <c r="K291" s="77"/>
      <c r="L291" s="76"/>
      <c r="M291" s="76"/>
      <c r="N291" s="76"/>
      <c r="O291" s="76"/>
      <c r="P291" s="76"/>
      <c r="Q291" s="76"/>
    </row>
    <row r="292" spans="1:17" ht="15.75" customHeight="1"/>
    <row r="293" spans="1:17" ht="15.75" customHeight="1"/>
    <row r="294" spans="1:17" ht="15.75" customHeight="1"/>
    <row r="295" spans="1:17" ht="15.75" customHeight="1"/>
    <row r="296" spans="1:17" ht="15.75" customHeight="1"/>
    <row r="297" spans="1:17" ht="15.75" customHeight="1"/>
    <row r="298" spans="1:17" ht="15.75" customHeight="1"/>
    <row r="299" spans="1:17" ht="15.75" customHeight="1"/>
    <row r="300" spans="1:17" ht="15.75" customHeight="1"/>
    <row r="301" spans="1:17" ht="15.75" customHeight="1"/>
    <row r="302" spans="1:17" ht="15.75" customHeight="1"/>
    <row r="303" spans="1:17" ht="15.75" customHeight="1"/>
    <row r="304" spans="1:17"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G87:I87"/>
    <mergeCell ref="G88:I88"/>
    <mergeCell ref="A43:C43"/>
    <mergeCell ref="G43:I43"/>
    <mergeCell ref="M43:O43"/>
    <mergeCell ref="A44:C44"/>
    <mergeCell ref="G44:I44"/>
    <mergeCell ref="A45:C45"/>
    <mergeCell ref="A46:C46"/>
    <mergeCell ref="M46:O46"/>
    <mergeCell ref="G45:I45"/>
    <mergeCell ref="G46:I46"/>
    <mergeCell ref="A82:C82"/>
    <mergeCell ref="A84:C84"/>
    <mergeCell ref="A85:C85"/>
    <mergeCell ref="G85:I85"/>
    <mergeCell ref="M44:O44"/>
    <mergeCell ref="M45:O45"/>
    <mergeCell ref="M85:O85"/>
    <mergeCell ref="M87:O87"/>
    <mergeCell ref="M88:O88"/>
    <mergeCell ref="O23:P23"/>
    <mergeCell ref="O24:P24"/>
    <mergeCell ref="C22:D22"/>
    <mergeCell ref="I22:J22"/>
    <mergeCell ref="O22:P22"/>
    <mergeCell ref="C23:D23"/>
    <mergeCell ref="I23:J23"/>
    <mergeCell ref="C24:D24"/>
    <mergeCell ref="I24:J24"/>
  </mergeCell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5818E"/>
    <outlinePr summaryBelow="0" summaryRight="0"/>
  </sheetPr>
  <dimension ref="B1:N1000"/>
  <sheetViews>
    <sheetView showGridLines="0" workbookViewId="0"/>
  </sheetViews>
  <sheetFormatPr defaultColWidth="12.6640625" defaultRowHeight="15" customHeight="1"/>
  <cols>
    <col min="1" max="1" width="12.6640625" customWidth="1"/>
    <col min="2" max="2" width="10.44140625" customWidth="1"/>
    <col min="3" max="3" width="19.109375" customWidth="1"/>
    <col min="4" max="4" width="14.6640625" customWidth="1"/>
    <col min="5" max="5" width="15.77734375" customWidth="1"/>
    <col min="6" max="6" width="7.88671875" customWidth="1"/>
    <col min="7" max="7" width="20.77734375" customWidth="1"/>
    <col min="8" max="8" width="17.21875" customWidth="1"/>
    <col min="9" max="9" width="14.6640625" customWidth="1"/>
    <col min="10" max="10" width="15.77734375" customWidth="1"/>
    <col min="11" max="11" width="13.109375" customWidth="1"/>
    <col min="12" max="12" width="20.109375" customWidth="1"/>
  </cols>
  <sheetData>
    <row r="1" spans="2:12" ht="15.75" customHeight="1"/>
    <row r="2" spans="2:12" ht="15.75" customHeight="1">
      <c r="B2" s="101" t="s">
        <v>238</v>
      </c>
    </row>
    <row r="3" spans="2:12" ht="15.75" customHeight="1"/>
    <row r="4" spans="2:12" ht="15.75" customHeight="1">
      <c r="B4" s="102" t="s">
        <v>133</v>
      </c>
      <c r="C4" s="103" t="s">
        <v>239</v>
      </c>
      <c r="D4" s="103" t="s">
        <v>240</v>
      </c>
      <c r="E4" s="103" t="s">
        <v>241</v>
      </c>
      <c r="F4" s="103" t="s">
        <v>242</v>
      </c>
      <c r="G4" s="104" t="s">
        <v>243</v>
      </c>
      <c r="I4" s="105" t="s">
        <v>240</v>
      </c>
      <c r="J4" s="105" t="s">
        <v>241</v>
      </c>
      <c r="K4" s="105" t="s">
        <v>242</v>
      </c>
      <c r="L4" s="106" t="s">
        <v>243</v>
      </c>
    </row>
    <row r="5" spans="2:12" ht="15.75" customHeight="1">
      <c r="B5" s="107" t="s">
        <v>244</v>
      </c>
      <c r="C5" s="108">
        <v>4200000000</v>
      </c>
      <c r="D5" s="109"/>
      <c r="E5" s="109"/>
      <c r="F5" s="110"/>
      <c r="G5" s="110"/>
      <c r="I5" s="21"/>
      <c r="J5" s="21"/>
      <c r="K5" s="21"/>
      <c r="L5" s="21"/>
    </row>
    <row r="6" spans="2:12" ht="15.75" customHeight="1">
      <c r="B6" s="107" t="s">
        <v>245</v>
      </c>
      <c r="C6" s="108">
        <v>4500000000</v>
      </c>
      <c r="D6" s="111">
        <f t="shared" ref="D6:D15" si="0">(C6-C5)/C5</f>
        <v>7.1428571428571425E-2</v>
      </c>
      <c r="E6" s="111">
        <v>3.5299999999999998E-2</v>
      </c>
      <c r="F6" s="112">
        <v>7.8E-2</v>
      </c>
      <c r="G6" s="112">
        <v>2.8899999999999999E-2</v>
      </c>
      <c r="I6" s="21">
        <f t="shared" ref="I6:I15" si="1">(D6-AVERAGE($D$6:$D$15))/_xlfn.STDEV.P($D$6:$D$15)</f>
        <v>6.3460974469690276E-2</v>
      </c>
      <c r="J6" s="21">
        <f t="shared" ref="J6:J15" si="2">(E6-AVERAGE($E$6:$E$15))/_xlfn.STDEV.P($E$6:$E$15)</f>
        <v>-0.29812686998004906</v>
      </c>
      <c r="K6" s="21">
        <f t="shared" ref="K6:K15" si="3">(F6-AVERAGE($F$6:$F$15))/_xlfn.STDEV.P($F$6:$F$15)</f>
        <v>0.8113772096080939</v>
      </c>
      <c r="L6" s="21">
        <f t="shared" ref="L6:L15" si="4">(G6-AVERAGE($G$6:$G$15))/_xlfn.STDEV.P($G$6:$G$15)</f>
        <v>-5.8204276381509386E-2</v>
      </c>
    </row>
    <row r="7" spans="2:12" ht="15.75" customHeight="1">
      <c r="B7" s="107" t="s">
        <v>246</v>
      </c>
      <c r="C7" s="113">
        <v>4362000000</v>
      </c>
      <c r="D7" s="111">
        <f t="shared" si="0"/>
        <v>-3.0666666666666665E-2</v>
      </c>
      <c r="E7" s="112">
        <v>6.0100000000000001E-2</v>
      </c>
      <c r="F7" s="112">
        <v>8.1000000000000003E-2</v>
      </c>
      <c r="G7" s="112">
        <v>6.0499999999999998E-2</v>
      </c>
      <c r="I7" s="21">
        <f t="shared" si="1"/>
        <v>-0.80503099964040714</v>
      </c>
      <c r="J7" s="21">
        <f t="shared" si="2"/>
        <v>0.47283729847722067</v>
      </c>
      <c r="K7" s="21">
        <f t="shared" si="3"/>
        <v>0.96711179878431175</v>
      </c>
      <c r="L7" s="21">
        <f t="shared" si="4"/>
        <v>0.35980825399478483</v>
      </c>
    </row>
    <row r="8" spans="2:12" ht="15.75" customHeight="1">
      <c r="B8" s="107" t="s">
        <v>247</v>
      </c>
      <c r="C8" s="113">
        <v>4728000000</v>
      </c>
      <c r="D8" s="111">
        <f t="shared" si="0"/>
        <v>8.3906464924346627E-2</v>
      </c>
      <c r="E8" s="112">
        <v>3.9800000000000002E-2</v>
      </c>
      <c r="F8" s="112">
        <v>7.1999999999999995E-2</v>
      </c>
      <c r="G8" s="112">
        <v>5.9999999999999995E-4</v>
      </c>
      <c r="I8" s="21">
        <f t="shared" si="1"/>
        <v>0.16960647701283785</v>
      </c>
      <c r="J8" s="21">
        <f t="shared" si="2"/>
        <v>-0.1582341781228831</v>
      </c>
      <c r="K8" s="21">
        <f t="shared" si="3"/>
        <v>0.49990803125565836</v>
      </c>
      <c r="L8" s="21">
        <f t="shared" si="4"/>
        <v>-0.43256359947167156</v>
      </c>
    </row>
    <row r="9" spans="2:12" ht="15.75" customHeight="1">
      <c r="B9" s="107" t="s">
        <v>248</v>
      </c>
      <c r="C9" s="113">
        <v>3946475648</v>
      </c>
      <c r="D9" s="111">
        <f t="shared" si="0"/>
        <v>-0.16529702876480543</v>
      </c>
      <c r="E9" s="112">
        <v>4.3E-3</v>
      </c>
      <c r="F9" s="112">
        <v>9.9000000000000005E-2</v>
      </c>
      <c r="G9" s="112">
        <v>-9.5100000000000004E-2</v>
      </c>
      <c r="I9" s="21">
        <f t="shared" si="1"/>
        <v>-1.9502890071166969</v>
      </c>
      <c r="J9" s="21">
        <f t="shared" si="2"/>
        <v>-1.2618320805516361</v>
      </c>
      <c r="K9" s="21">
        <f t="shared" si="3"/>
        <v>1.9015193338416179</v>
      </c>
      <c r="L9" s="21">
        <f t="shared" si="4"/>
        <v>-1.6985066107694995</v>
      </c>
    </row>
    <row r="10" spans="2:12" ht="15.75" customHeight="1">
      <c r="B10" s="107" t="s">
        <v>249</v>
      </c>
      <c r="C10" s="113">
        <v>4442374518</v>
      </c>
      <c r="D10" s="111">
        <f t="shared" si="0"/>
        <v>0.12565613327712088</v>
      </c>
      <c r="E10" s="112">
        <v>8.9800000000000005E-2</v>
      </c>
      <c r="F10" s="112">
        <v>4.4999999999999998E-2</v>
      </c>
      <c r="G10" s="112">
        <v>0.16830000000000001</v>
      </c>
      <c r="I10" s="21">
        <f t="shared" si="1"/>
        <v>0.52475773149464677</v>
      </c>
      <c r="J10" s="21">
        <f t="shared" si="2"/>
        <v>1.3961290647345155</v>
      </c>
      <c r="K10" s="21">
        <f t="shared" si="3"/>
        <v>-0.90170327133030048</v>
      </c>
      <c r="L10" s="21">
        <f t="shared" si="4"/>
        <v>1.7858130253417634</v>
      </c>
    </row>
    <row r="11" spans="2:12" ht="15.75" customHeight="1">
      <c r="B11" s="107" t="s">
        <v>250</v>
      </c>
      <c r="C11" s="113">
        <v>4868313101</v>
      </c>
      <c r="D11" s="111">
        <f t="shared" si="0"/>
        <v>9.5880836087579954E-2</v>
      </c>
      <c r="E11" s="112">
        <v>7.6200000000000004E-2</v>
      </c>
      <c r="F11" s="112">
        <v>4.1599999999999998E-2</v>
      </c>
      <c r="G11" s="112">
        <v>9.2100000000000001E-2</v>
      </c>
      <c r="I11" s="21">
        <f t="shared" si="1"/>
        <v>0.27146867396057772</v>
      </c>
      <c r="J11" s="21">
        <f t="shared" si="2"/>
        <v>0.97334226267730306</v>
      </c>
      <c r="K11" s="21">
        <f t="shared" si="3"/>
        <v>-1.0782024723966805</v>
      </c>
      <c r="L11" s="21">
        <f t="shared" si="4"/>
        <v>0.77782078437107915</v>
      </c>
    </row>
    <row r="12" spans="2:12" ht="15.75" customHeight="1">
      <c r="B12" s="107" t="s">
        <v>198</v>
      </c>
      <c r="C12" s="113">
        <v>5754061451</v>
      </c>
      <c r="D12" s="111">
        <f t="shared" si="0"/>
        <v>0.18194153326294041</v>
      </c>
      <c r="E12" s="112">
        <v>6.6600000000000006E-2</v>
      </c>
      <c r="F12" s="112">
        <v>4.6399999999999997E-2</v>
      </c>
      <c r="G12" s="112">
        <v>6.5199999999999994E-2</v>
      </c>
      <c r="I12" s="21">
        <f t="shared" si="1"/>
        <v>1.0035598681982278</v>
      </c>
      <c r="J12" s="21">
        <f t="shared" si="2"/>
        <v>0.67490452004868262</v>
      </c>
      <c r="K12" s="21">
        <f t="shared" si="3"/>
        <v>-0.82902712971473236</v>
      </c>
      <c r="L12" s="21">
        <f t="shared" si="4"/>
        <v>0.42198100376594244</v>
      </c>
    </row>
    <row r="13" spans="2:12" ht="15.75" customHeight="1">
      <c r="B13" s="107" t="s">
        <v>197</v>
      </c>
      <c r="C13" s="113">
        <v>5547221624</v>
      </c>
      <c r="D13" s="111">
        <f t="shared" si="0"/>
        <v>-3.5946753221422975E-2</v>
      </c>
      <c r="E13" s="112">
        <v>-2.3699999999999999E-2</v>
      </c>
      <c r="F13" s="112">
        <v>6.1499999999999999E-2</v>
      </c>
      <c r="G13" s="112">
        <v>-9.0300000000000005E-2</v>
      </c>
      <c r="I13" s="21">
        <f t="shared" si="1"/>
        <v>-0.84994702981935411</v>
      </c>
      <c r="J13" s="21">
        <f t="shared" si="2"/>
        <v>-2.1322754965517792</v>
      </c>
      <c r="K13" s="21">
        <f t="shared" si="3"/>
        <v>-4.5163030861103265E-2</v>
      </c>
      <c r="L13" s="21">
        <f t="shared" si="4"/>
        <v>-1.6350110365351258</v>
      </c>
    </row>
    <row r="14" spans="2:12" ht="15.75" customHeight="1">
      <c r="B14" s="107" t="s">
        <v>196</v>
      </c>
      <c r="C14" s="113">
        <v>5730723792</v>
      </c>
      <c r="D14" s="111">
        <f t="shared" si="0"/>
        <v>3.3080013822790071E-2</v>
      </c>
      <c r="E14" s="112">
        <v>4.2500000000000003E-2</v>
      </c>
      <c r="F14" s="112">
        <v>3.5999999999999997E-2</v>
      </c>
      <c r="G14" s="112">
        <v>4.1399999999999999E-2</v>
      </c>
      <c r="I14" s="21">
        <f t="shared" si="1"/>
        <v>-0.26275810411506562</v>
      </c>
      <c r="J14" s="21">
        <f t="shared" si="2"/>
        <v>-7.4298563008583535E-2</v>
      </c>
      <c r="K14" s="21">
        <f t="shared" si="3"/>
        <v>-1.3689070388589535</v>
      </c>
      <c r="L14" s="21">
        <f t="shared" si="4"/>
        <v>0.10714878152050575</v>
      </c>
    </row>
    <row r="15" spans="2:12" ht="15.75" customHeight="1">
      <c r="B15" s="107" t="s">
        <v>251</v>
      </c>
      <c r="C15" s="113">
        <v>7333614727</v>
      </c>
      <c r="D15" s="111">
        <f t="shared" si="0"/>
        <v>0.27970130705611923</v>
      </c>
      <c r="E15" s="112">
        <v>5.8000000000000003E-2</v>
      </c>
      <c r="F15" s="112">
        <v>6.3200000000000006E-2</v>
      </c>
      <c r="G15" s="112">
        <v>6.1400000000000003E-2</v>
      </c>
      <c r="I15" s="21">
        <f t="shared" si="1"/>
        <v>1.8351714155555428</v>
      </c>
      <c r="J15" s="21">
        <f t="shared" si="2"/>
        <v>0.40755404227720998</v>
      </c>
      <c r="K15" s="21">
        <f t="shared" si="3"/>
        <v>4.3086569672087113E-2</v>
      </c>
      <c r="L15" s="21">
        <f t="shared" si="4"/>
        <v>0.37171367416372997</v>
      </c>
    </row>
    <row r="16" spans="2:12" ht="15.75" customHeight="1">
      <c r="B16" s="84"/>
      <c r="C16" s="84">
        <f>(C15/C5)^(1/COUNT(C5:C15)-1)</f>
        <v>0.60247281386933071</v>
      </c>
      <c r="D16" s="114">
        <f>AVERAGE(D6:D15)</f>
        <v>6.396844112065736E-2</v>
      </c>
      <c r="E16" s="115" t="s">
        <v>252</v>
      </c>
      <c r="F16" s="115" t="s">
        <v>253</v>
      </c>
      <c r="G16" s="115" t="s">
        <v>254</v>
      </c>
    </row>
    <row r="17" spans="2:14" ht="15.75" customHeight="1">
      <c r="D17" s="8">
        <f>MEDIAN(D6:D16)</f>
        <v>7.1428571428571425E-2</v>
      </c>
    </row>
    <row r="18" spans="2:14" ht="15.75" customHeight="1"/>
    <row r="19" spans="2:14" ht="15.75" customHeight="1">
      <c r="H19" s="116" t="s">
        <v>133</v>
      </c>
      <c r="I19" s="117">
        <v>2023</v>
      </c>
      <c r="J19" s="117">
        <v>2024</v>
      </c>
      <c r="K19" s="117">
        <v>2025</v>
      </c>
      <c r="L19" s="117">
        <v>2026</v>
      </c>
      <c r="M19" s="117">
        <v>2027</v>
      </c>
    </row>
    <row r="20" spans="2:14" ht="15.75" customHeight="1">
      <c r="H20" s="21" t="s">
        <v>255</v>
      </c>
      <c r="I20" s="118">
        <v>4.1000000000000002E-2</v>
      </c>
      <c r="J20" s="118">
        <v>4.9000000000000002E-2</v>
      </c>
      <c r="K20" s="118">
        <v>5.5E-2</v>
      </c>
      <c r="L20" s="118">
        <v>5.3999999999999999E-2</v>
      </c>
      <c r="M20" s="118">
        <v>5.3999999999999999E-2</v>
      </c>
      <c r="N20" s="2" t="s">
        <v>256</v>
      </c>
    </row>
    <row r="21" spans="2:14" ht="15.75" customHeight="1">
      <c r="H21" s="21" t="s">
        <v>257</v>
      </c>
      <c r="I21" s="119">
        <f t="shared" ref="I21:M21" si="5">$C$38+$C$39*I20</f>
        <v>2.5782749295813728E-2</v>
      </c>
      <c r="J21" s="119">
        <f t="shared" si="5"/>
        <v>3.0813529646216437E-2</v>
      </c>
      <c r="K21" s="119">
        <f t="shared" si="5"/>
        <v>3.4586614909018466E-2</v>
      </c>
      <c r="L21" s="119">
        <f t="shared" si="5"/>
        <v>3.3957767365218126E-2</v>
      </c>
      <c r="M21" s="119">
        <f t="shared" si="5"/>
        <v>3.3957767365218126E-2</v>
      </c>
    </row>
    <row r="22" spans="2:14" ht="15.75" customHeight="1">
      <c r="B22" s="2" t="s">
        <v>258</v>
      </c>
    </row>
    <row r="23" spans="2:14" ht="15.75" customHeight="1"/>
    <row r="24" spans="2:14" ht="15.75" customHeight="1">
      <c r="B24" s="120" t="s">
        <v>259</v>
      </c>
      <c r="C24" s="120"/>
    </row>
    <row r="25" spans="2:14" ht="15.75" customHeight="1">
      <c r="B25" s="2" t="s">
        <v>260</v>
      </c>
      <c r="C25" s="2">
        <v>0.62884754380033858</v>
      </c>
    </row>
    <row r="26" spans="2:14" ht="15.75" customHeight="1">
      <c r="B26" s="2" t="s">
        <v>261</v>
      </c>
      <c r="C26" s="2">
        <v>0.39544923334371873</v>
      </c>
    </row>
    <row r="27" spans="2:14" ht="15.75" customHeight="1">
      <c r="B27" s="2" t="s">
        <v>262</v>
      </c>
      <c r="C27" s="2">
        <v>0.31988038751168357</v>
      </c>
    </row>
    <row r="28" spans="2:14" ht="15.75" customHeight="1">
      <c r="B28" s="2" t="s">
        <v>263</v>
      </c>
      <c r="C28" s="2">
        <v>0.86930343282443767</v>
      </c>
    </row>
    <row r="29" spans="2:14" ht="15.75" customHeight="1">
      <c r="B29" s="121" t="s">
        <v>264</v>
      </c>
      <c r="C29" s="121">
        <v>10</v>
      </c>
    </row>
    <row r="30" spans="2:14" ht="15.75" customHeight="1"/>
    <row r="31" spans="2:14" ht="15.75" customHeight="1">
      <c r="B31" s="2" t="s">
        <v>265</v>
      </c>
    </row>
    <row r="32" spans="2:14" ht="15.75" customHeight="1">
      <c r="B32" s="120"/>
      <c r="C32" s="120" t="s">
        <v>266</v>
      </c>
      <c r="D32" s="120" t="s">
        <v>267</v>
      </c>
      <c r="E32" s="120" t="s">
        <v>268</v>
      </c>
      <c r="F32" s="120" t="s">
        <v>269</v>
      </c>
      <c r="G32" s="120" t="s">
        <v>270</v>
      </c>
    </row>
    <row r="33" spans="2:10" ht="15.75" customHeight="1">
      <c r="B33" s="2" t="s">
        <v>271</v>
      </c>
      <c r="C33" s="2">
        <v>1</v>
      </c>
      <c r="D33" s="2">
        <v>3.9544923334371873</v>
      </c>
      <c r="E33" s="2">
        <v>3.9544923334371873</v>
      </c>
      <c r="F33" s="2">
        <v>5.2329664293493794</v>
      </c>
      <c r="G33" s="122">
        <v>5.1459849355727671E-2</v>
      </c>
      <c r="H33" s="3" t="s">
        <v>272</v>
      </c>
    </row>
    <row r="34" spans="2:10" ht="15.75" customHeight="1">
      <c r="B34" s="2" t="s">
        <v>273</v>
      </c>
      <c r="C34" s="2">
        <v>8</v>
      </c>
      <c r="D34" s="2">
        <v>6.0455076665628127</v>
      </c>
      <c r="E34" s="2">
        <v>0.75568845832035159</v>
      </c>
      <c r="H34" s="3" t="s">
        <v>274</v>
      </c>
    </row>
    <row r="35" spans="2:10" ht="15.75" customHeight="1">
      <c r="B35" s="121" t="s">
        <v>275</v>
      </c>
      <c r="C35" s="121">
        <v>9</v>
      </c>
      <c r="D35" s="121">
        <v>10</v>
      </c>
      <c r="E35" s="121"/>
      <c r="F35" s="121"/>
      <c r="G35" s="121"/>
    </row>
    <row r="36" spans="2:10" ht="15.75" customHeight="1"/>
    <row r="37" spans="2:10" ht="15.75" customHeight="1">
      <c r="B37" s="120"/>
      <c r="C37" s="120" t="s">
        <v>276</v>
      </c>
      <c r="D37" s="120" t="s">
        <v>263</v>
      </c>
      <c r="E37" s="120" t="s">
        <v>277</v>
      </c>
      <c r="F37" s="120" t="s">
        <v>278</v>
      </c>
      <c r="G37" s="120" t="s">
        <v>279</v>
      </c>
      <c r="H37" s="120" t="s">
        <v>280</v>
      </c>
      <c r="I37" s="120" t="s">
        <v>281</v>
      </c>
      <c r="J37" s="120" t="s">
        <v>282</v>
      </c>
    </row>
    <row r="38" spans="2:10" ht="15.75" customHeight="1">
      <c r="B38" s="2" t="s">
        <v>283</v>
      </c>
      <c r="C38" s="2">
        <v>-1.5863394418062379E-16</v>
      </c>
      <c r="D38" s="2">
        <v>0.27489788255284026</v>
      </c>
      <c r="E38" s="2">
        <v>-5.7706499121589827E-16</v>
      </c>
      <c r="F38" s="2">
        <v>1.0000000000000846</v>
      </c>
      <c r="G38" s="2">
        <v>-0.63391565341526268</v>
      </c>
      <c r="H38" s="2">
        <v>0.63391565341526246</v>
      </c>
      <c r="I38" s="2">
        <v>-0.51118581687342624</v>
      </c>
      <c r="J38" s="2">
        <v>0.51118581687342601</v>
      </c>
    </row>
    <row r="39" spans="2:10" ht="15.75" customHeight="1">
      <c r="B39" s="121" t="s">
        <v>284</v>
      </c>
      <c r="C39" s="121">
        <v>0.62884754380033869</v>
      </c>
      <c r="D39" s="121">
        <v>0.27489788255284026</v>
      </c>
      <c r="E39" s="121">
        <v>2.2875677977601847</v>
      </c>
      <c r="F39" s="121">
        <v>5.1459849525748107E-2</v>
      </c>
      <c r="G39" s="121">
        <v>-5.0681096149238769E-3</v>
      </c>
      <c r="H39" s="121">
        <v>1.2627631972156013</v>
      </c>
      <c r="I39" s="121">
        <v>0.11766172692691257</v>
      </c>
      <c r="J39" s="121">
        <v>1.1400333606737649</v>
      </c>
    </row>
    <row r="40" spans="2:10" ht="15.75" customHeight="1"/>
    <row r="41" spans="2:10" ht="15.75" customHeight="1">
      <c r="B41" s="2"/>
      <c r="C41" s="2"/>
      <c r="D41" s="2"/>
      <c r="E41" s="2"/>
      <c r="F41" s="2"/>
      <c r="G41" s="2"/>
      <c r="H41" s="2"/>
      <c r="I41" s="2"/>
      <c r="J41" s="2"/>
    </row>
    <row r="42" spans="2:10" ht="15.75" customHeight="1"/>
    <row r="43" spans="2:10" ht="15.75" customHeight="1"/>
    <row r="44" spans="2:10" ht="15.75" customHeight="1"/>
    <row r="45" spans="2:10" ht="15.75" customHeight="1"/>
    <row r="46" spans="2:10" ht="15.75" customHeight="1"/>
    <row r="47" spans="2:10" ht="15.75" customHeight="1"/>
    <row r="48" spans="2:10" ht="15.75" customHeight="1"/>
    <row r="49" spans="2:3" ht="15.75" customHeight="1"/>
    <row r="50" spans="2:3" ht="15.75" customHeight="1"/>
    <row r="51" spans="2:3" ht="15.75" customHeight="1"/>
    <row r="52" spans="2:3" ht="15.75" customHeight="1"/>
    <row r="53" spans="2:3" ht="15.75" customHeight="1"/>
    <row r="54" spans="2:3" ht="15.75" customHeight="1"/>
    <row r="55" spans="2:3" ht="15.75" customHeight="1"/>
    <row r="56" spans="2:3" ht="15.75" customHeight="1"/>
    <row r="57" spans="2:3" ht="15.75" customHeight="1"/>
    <row r="58" spans="2:3" ht="15.75" customHeight="1"/>
    <row r="59" spans="2:3" ht="15.75" customHeight="1"/>
    <row r="60" spans="2:3" ht="15.75" customHeight="1"/>
    <row r="61" spans="2:3" ht="15.75" customHeight="1">
      <c r="B61" s="123"/>
      <c r="C61" s="123"/>
    </row>
    <row r="62" spans="2:3" ht="15.75" customHeight="1"/>
    <row r="63" spans="2:3" ht="15.75" customHeight="1"/>
    <row r="64" spans="2:3" ht="15.75" customHeight="1"/>
    <row r="65" spans="2:10" ht="15.75" customHeight="1"/>
    <row r="66" spans="2:10" ht="15.75" customHeight="1"/>
    <row r="67" spans="2:10" ht="15.75" customHeight="1"/>
    <row r="68" spans="2:10" ht="15.75" customHeight="1"/>
    <row r="69" spans="2:10" ht="15.75" customHeight="1">
      <c r="B69" s="123"/>
      <c r="C69" s="123"/>
      <c r="D69" s="123"/>
      <c r="E69" s="123"/>
      <c r="F69" s="123"/>
      <c r="G69" s="123"/>
    </row>
    <row r="70" spans="2:10" ht="15.75" customHeight="1"/>
    <row r="71" spans="2:10" ht="15.75" customHeight="1"/>
    <row r="72" spans="2:10" ht="15.75" customHeight="1"/>
    <row r="73" spans="2:10" ht="15.75" customHeight="1"/>
    <row r="74" spans="2:10" ht="15.75" customHeight="1">
      <c r="B74" s="123"/>
      <c r="C74" s="123"/>
      <c r="D74" s="123"/>
      <c r="E74" s="123"/>
      <c r="F74" s="123"/>
      <c r="G74" s="123"/>
      <c r="H74" s="123"/>
      <c r="I74" s="123"/>
      <c r="J74" s="123"/>
    </row>
    <row r="75" spans="2:10" ht="15.75" customHeight="1">
      <c r="C75" s="124"/>
    </row>
    <row r="76" spans="2:10" ht="15.75" customHeight="1"/>
    <row r="77" spans="2:10" ht="15.75" customHeight="1"/>
    <row r="78" spans="2:10" ht="15.75" customHeight="1"/>
    <row r="79" spans="2:10" ht="15.75" customHeight="1"/>
    <row r="80" spans="2:1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CE5CD"/>
    <outlinePr summaryBelow="0" summaryRight="0"/>
  </sheetPr>
  <dimension ref="B1:R1000"/>
  <sheetViews>
    <sheetView showGridLines="0" workbookViewId="0"/>
  </sheetViews>
  <sheetFormatPr defaultColWidth="12.6640625" defaultRowHeight="15" customHeight="1"/>
  <cols>
    <col min="1" max="1" width="12.6640625" customWidth="1"/>
    <col min="2" max="2" width="27.21875" customWidth="1"/>
    <col min="3" max="6" width="12.6640625" customWidth="1"/>
  </cols>
  <sheetData>
    <row r="1" spans="2:18" ht="15.75" customHeight="1">
      <c r="J1" s="125"/>
      <c r="K1" s="2" t="s">
        <v>285</v>
      </c>
    </row>
    <row r="2" spans="2:18" ht="15.75" customHeight="1"/>
    <row r="3" spans="2:18" ht="15.75" customHeight="1">
      <c r="C3" s="269" t="s">
        <v>286</v>
      </c>
      <c r="D3" s="262"/>
      <c r="E3" s="262"/>
      <c r="F3" s="262"/>
      <c r="G3" s="262"/>
      <c r="H3" s="270" t="s">
        <v>287</v>
      </c>
      <c r="I3" s="262"/>
      <c r="J3" s="262"/>
      <c r="K3" s="262"/>
      <c r="L3" s="262"/>
    </row>
    <row r="4" spans="2:18" ht="15.75" customHeight="1">
      <c r="O4" s="2" t="s">
        <v>288</v>
      </c>
      <c r="P4" s="8">
        <f>AVERAGE(D7:G7)</f>
        <v>0.19046107696492939</v>
      </c>
    </row>
    <row r="5" spans="2:18" ht="15.75" customHeight="1">
      <c r="B5" s="102" t="s">
        <v>133</v>
      </c>
      <c r="C5" s="102" t="s">
        <v>198</v>
      </c>
      <c r="D5" s="102" t="s">
        <v>197</v>
      </c>
      <c r="E5" s="102" t="s">
        <v>196</v>
      </c>
      <c r="F5" s="102" t="s">
        <v>251</v>
      </c>
      <c r="G5" s="126" t="s">
        <v>289</v>
      </c>
      <c r="H5" s="18" t="s">
        <v>134</v>
      </c>
      <c r="I5" s="18" t="s">
        <v>135</v>
      </c>
      <c r="J5" s="18" t="s">
        <v>136</v>
      </c>
      <c r="K5" s="18" t="s">
        <v>137</v>
      </c>
      <c r="L5" s="18" t="s">
        <v>138</v>
      </c>
      <c r="M5" s="2" t="s">
        <v>290</v>
      </c>
      <c r="O5" s="2" t="s">
        <v>291</v>
      </c>
      <c r="P5" s="15">
        <f>AVERAGE(C9:G9)</f>
        <v>3.3005852076884543E-2</v>
      </c>
    </row>
    <row r="6" spans="2:18" ht="15.75" customHeight="1">
      <c r="B6" s="17" t="s">
        <v>292</v>
      </c>
      <c r="C6" s="25">
        <v>5754061451</v>
      </c>
      <c r="D6" s="25">
        <v>5547221624</v>
      </c>
      <c r="E6" s="20">
        <v>5730723792</v>
      </c>
      <c r="F6" s="20">
        <v>7333614727</v>
      </c>
      <c r="G6" s="20">
        <f>'Working Note for Ratio analysis'!C5</f>
        <v>8480400000</v>
      </c>
      <c r="H6" s="20">
        <f>F6+F6*$P$4</f>
        <v>8730382885.9502869</v>
      </c>
      <c r="I6" s="20">
        <f t="shared" ref="I6:L6" si="0">H6+H6*$P$4</f>
        <v>10393181012.724567</v>
      </c>
      <c r="J6" s="20">
        <f t="shared" si="0"/>
        <v>12372677461.499544</v>
      </c>
      <c r="K6" s="20">
        <f t="shared" si="0"/>
        <v>14729190935.756456</v>
      </c>
      <c r="L6" s="20">
        <f t="shared" si="0"/>
        <v>17534528504.202705</v>
      </c>
      <c r="M6" s="8">
        <f>(G6/C6)^(1/5)-1</f>
        <v>8.0658237608123295E-2</v>
      </c>
      <c r="O6" s="2" t="s">
        <v>293</v>
      </c>
      <c r="P6" s="8">
        <f>AVERAGE(C11:G11)</f>
        <v>0.54614847871468675</v>
      </c>
    </row>
    <row r="7" spans="2:18" ht="15.75" customHeight="1">
      <c r="B7" s="21" t="s">
        <v>294</v>
      </c>
      <c r="C7" s="119"/>
      <c r="D7" s="119">
        <f>(D6-C6)/C6</f>
        <v>-3.5946753221422975E-2</v>
      </c>
      <c r="E7" s="119">
        <f t="shared" ref="E7:H7" si="1">(E6-C6)/C6</f>
        <v>-4.0558584920819957E-3</v>
      </c>
      <c r="F7" s="119">
        <f t="shared" si="1"/>
        <v>0.32203384398257817</v>
      </c>
      <c r="G7" s="119">
        <f t="shared" si="1"/>
        <v>0.47981307559064434</v>
      </c>
      <c r="H7" s="119">
        <f t="shared" si="1"/>
        <v>0.19046107696492942</v>
      </c>
      <c r="I7" s="119">
        <f t="shared" ref="I7:L7" si="2">(I6-H6)/H6</f>
        <v>0.19046107696492945</v>
      </c>
      <c r="J7" s="119">
        <f t="shared" si="2"/>
        <v>0.19046107696492939</v>
      </c>
      <c r="K7" s="119">
        <f t="shared" si="2"/>
        <v>0.19046107696492942</v>
      </c>
      <c r="L7" s="119">
        <f t="shared" si="2"/>
        <v>0.19046107696492928</v>
      </c>
      <c r="O7" s="21" t="s">
        <v>295</v>
      </c>
      <c r="P7" s="8">
        <f>AVERAGE(C13:G13)</f>
        <v>3.1384800771329949E-2</v>
      </c>
    </row>
    <row r="8" spans="2:18" ht="15.75" customHeight="1">
      <c r="B8" s="21" t="s">
        <v>68</v>
      </c>
      <c r="C8" s="25">
        <v>517855476</v>
      </c>
      <c r="D8" s="25">
        <v>140494146</v>
      </c>
      <c r="E8" s="20">
        <v>58846550</v>
      </c>
      <c r="F8" s="20">
        <v>121784570</v>
      </c>
      <c r="G8" s="20">
        <f>'Working Note for Ratio analysis'!C8</f>
        <v>193600000</v>
      </c>
      <c r="H8" s="20">
        <f t="shared" ref="H8:L8" si="3">H9*H6</f>
        <v>288153726.10823953</v>
      </c>
      <c r="I8" s="20">
        <f t="shared" si="3"/>
        <v>343035795.11427218</v>
      </c>
      <c r="J8" s="20">
        <f t="shared" si="3"/>
        <v>408370762.0892573</v>
      </c>
      <c r="K8" s="20">
        <f t="shared" si="3"/>
        <v>486149497.23776621</v>
      </c>
      <c r="L8" s="20">
        <f t="shared" si="3"/>
        <v>578742054.04763007</v>
      </c>
    </row>
    <row r="9" spans="2:18" ht="15.75" customHeight="1">
      <c r="B9" s="21" t="s">
        <v>296</v>
      </c>
      <c r="C9" s="127">
        <f t="shared" ref="C9:G9" si="4">C8/C6</f>
        <v>8.9998252609902477E-2</v>
      </c>
      <c r="D9" s="127">
        <f t="shared" si="4"/>
        <v>2.5326939416329332E-2</v>
      </c>
      <c r="E9" s="127">
        <f t="shared" si="4"/>
        <v>1.0268606922244072E-2</v>
      </c>
      <c r="F9" s="127">
        <f t="shared" si="4"/>
        <v>1.6606349601599409E-2</v>
      </c>
      <c r="G9" s="127">
        <f t="shared" si="4"/>
        <v>2.2829111834347438E-2</v>
      </c>
      <c r="H9" s="127">
        <f>P5</f>
        <v>3.3005852076884543E-2</v>
      </c>
      <c r="I9" s="127">
        <f t="shared" ref="I9:L9" si="5">H9</f>
        <v>3.3005852076884543E-2</v>
      </c>
      <c r="J9" s="127">
        <f t="shared" si="5"/>
        <v>3.3005852076884543E-2</v>
      </c>
      <c r="K9" s="127">
        <f t="shared" si="5"/>
        <v>3.3005852076884543E-2</v>
      </c>
      <c r="L9" s="127">
        <f t="shared" si="5"/>
        <v>3.3005852076884543E-2</v>
      </c>
      <c r="O9" s="21" t="s">
        <v>297</v>
      </c>
      <c r="P9" s="8">
        <f>AVERAGE(C16:G16)</f>
        <v>0.13622984857336601</v>
      </c>
    </row>
    <row r="10" spans="2:18" ht="15.75" customHeight="1">
      <c r="B10" s="21" t="s">
        <v>298</v>
      </c>
      <c r="C10" s="20">
        <v>3175014884</v>
      </c>
      <c r="D10" s="20">
        <v>3000617161</v>
      </c>
      <c r="E10" s="20">
        <v>3147372749</v>
      </c>
      <c r="F10" s="20">
        <v>4154843871</v>
      </c>
      <c r="G10" s="20">
        <f>'Working Note for Ratio analysis'!C6</f>
        <v>4429100000</v>
      </c>
      <c r="H10" s="20">
        <f t="shared" ref="H10:L10" si="6">H11*H6</f>
        <v>4768085331.7584858</v>
      </c>
      <c r="I10" s="20">
        <f t="shared" si="6"/>
        <v>5676219999.1058903</v>
      </c>
      <c r="J10" s="20">
        <f t="shared" si="6"/>
        <v>6757318973.2254686</v>
      </c>
      <c r="K10" s="20">
        <f t="shared" si="6"/>
        <v>8044325222.2615423</v>
      </c>
      <c r="L10" s="20">
        <f t="shared" si="6"/>
        <v>9576456067.5496197</v>
      </c>
      <c r="O10" s="21" t="s">
        <v>299</v>
      </c>
      <c r="P10" s="8">
        <f>AVERAGE(C19:G19)</f>
        <v>0.39518696470654036</v>
      </c>
    </row>
    <row r="11" spans="2:18" ht="15.75" customHeight="1">
      <c r="B11" s="21" t="s">
        <v>296</v>
      </c>
      <c r="C11" s="119">
        <f t="shared" ref="C11:G11" si="7">C10/C6</f>
        <v>0.5517867528940299</v>
      </c>
      <c r="D11" s="119">
        <f t="shared" si="7"/>
        <v>0.54092253102307275</v>
      </c>
      <c r="E11" s="119">
        <f t="shared" si="7"/>
        <v>0.54921033768782967</v>
      </c>
      <c r="F11" s="119">
        <f t="shared" si="7"/>
        <v>0.56654787927476025</v>
      </c>
      <c r="G11" s="119">
        <f t="shared" si="7"/>
        <v>0.52227489269374083</v>
      </c>
      <c r="H11" s="119">
        <f>P6</f>
        <v>0.54614847871468675</v>
      </c>
      <c r="I11" s="119">
        <f t="shared" ref="I11:L11" si="8">H11</f>
        <v>0.54614847871468675</v>
      </c>
      <c r="J11" s="119">
        <f t="shared" si="8"/>
        <v>0.54614847871468675</v>
      </c>
      <c r="K11" s="119">
        <f t="shared" si="8"/>
        <v>0.54614847871468675</v>
      </c>
      <c r="L11" s="119">
        <f t="shared" si="8"/>
        <v>0.54614847871468675</v>
      </c>
    </row>
    <row r="12" spans="2:18" ht="15.75" customHeight="1">
      <c r="B12" s="21" t="s">
        <v>295</v>
      </c>
      <c r="C12" s="20">
        <v>-85777514</v>
      </c>
      <c r="D12" s="20">
        <v>80419759</v>
      </c>
      <c r="E12" s="20">
        <v>-182642083</v>
      </c>
      <c r="F12" s="20">
        <v>-187285838</v>
      </c>
      <c r="G12" s="128">
        <v>0</v>
      </c>
      <c r="H12" s="20">
        <f t="shared" ref="H12:L12" si="9">-H13*H10</f>
        <v>-149645408.19794074</v>
      </c>
      <c r="I12" s="20">
        <f t="shared" si="9"/>
        <v>-178147033.80617702</v>
      </c>
      <c r="J12" s="20">
        <f t="shared" si="9"/>
        <v>-212077109.7230092</v>
      </c>
      <c r="K12" s="20">
        <f t="shared" si="9"/>
        <v>-252469544.44046301</v>
      </c>
      <c r="L12" s="20">
        <f t="shared" si="9"/>
        <v>-300555165.77543867</v>
      </c>
      <c r="O12" s="21" t="s">
        <v>300</v>
      </c>
    </row>
    <row r="13" spans="2:18" ht="15.75" customHeight="1">
      <c r="B13" s="21" t="s">
        <v>301</v>
      </c>
      <c r="C13" s="119">
        <f t="shared" ref="C13:G13" si="10">ABS(C12/C10)</f>
        <v>2.7016413192978279E-2</v>
      </c>
      <c r="D13" s="119">
        <f t="shared" si="10"/>
        <v>2.680107280770164E-2</v>
      </c>
      <c r="E13" s="119">
        <f t="shared" si="10"/>
        <v>5.8030013463778646E-2</v>
      </c>
      <c r="F13" s="119">
        <f t="shared" si="10"/>
        <v>4.5076504392191158E-2</v>
      </c>
      <c r="G13" s="119">
        <f t="shared" si="10"/>
        <v>0</v>
      </c>
      <c r="H13" s="119">
        <f>P7</f>
        <v>3.1384800771329949E-2</v>
      </c>
      <c r="I13" s="119">
        <f t="shared" ref="I13:L13" si="11">H13</f>
        <v>3.1384800771329949E-2</v>
      </c>
      <c r="J13" s="119">
        <f t="shared" si="11"/>
        <v>3.1384800771329949E-2</v>
      </c>
      <c r="K13" s="119">
        <f t="shared" si="11"/>
        <v>3.1384800771329949E-2</v>
      </c>
      <c r="L13" s="119">
        <f t="shared" si="11"/>
        <v>3.1384800771329949E-2</v>
      </c>
      <c r="O13" s="2" t="s">
        <v>302</v>
      </c>
      <c r="P13" s="8">
        <f>F22</f>
        <v>5.1218129346611227E-2</v>
      </c>
      <c r="Q13" s="30" t="s">
        <v>303</v>
      </c>
      <c r="R13" s="30"/>
    </row>
    <row r="14" spans="2:18" ht="15.75" customHeight="1">
      <c r="B14" s="17" t="s">
        <v>304</v>
      </c>
      <c r="C14" s="20">
        <f t="shared" ref="C14:L14" si="12">C6-C10-C12+C8</f>
        <v>3182679557</v>
      </c>
      <c r="D14" s="20">
        <f t="shared" si="12"/>
        <v>2606678850</v>
      </c>
      <c r="E14" s="20">
        <f t="shared" si="12"/>
        <v>2824839676</v>
      </c>
      <c r="F14" s="20">
        <f t="shared" si="12"/>
        <v>3487841264</v>
      </c>
      <c r="G14" s="20">
        <f t="shared" si="12"/>
        <v>4244900000</v>
      </c>
      <c r="H14" s="20">
        <f t="shared" si="12"/>
        <v>4400096688.4979811</v>
      </c>
      <c r="I14" s="20">
        <f t="shared" si="12"/>
        <v>5238143842.5391264</v>
      </c>
      <c r="J14" s="20">
        <f t="shared" si="12"/>
        <v>6235806360.0863419</v>
      </c>
      <c r="K14" s="20">
        <f t="shared" si="12"/>
        <v>7423484755.1731434</v>
      </c>
      <c r="L14" s="20">
        <f t="shared" si="12"/>
        <v>8837369656.4761543</v>
      </c>
      <c r="O14" s="2" t="s">
        <v>305</v>
      </c>
      <c r="P14" s="8">
        <f>AVERAGE(C24:F24)</f>
        <v>0.25489174095131945</v>
      </c>
      <c r="Q14" s="30" t="s">
        <v>303</v>
      </c>
      <c r="R14" s="30"/>
    </row>
    <row r="15" spans="2:18" ht="15.75" customHeight="1">
      <c r="B15" s="21" t="s">
        <v>297</v>
      </c>
      <c r="C15" s="20">
        <v>412326976</v>
      </c>
      <c r="D15" s="20">
        <v>332282499</v>
      </c>
      <c r="E15" s="20">
        <v>381276105</v>
      </c>
      <c r="F15" s="20">
        <v>523321177</v>
      </c>
      <c r="G15" s="20">
        <f>'Working Note for Ratio analysis'!C12</f>
        <v>590500000</v>
      </c>
      <c r="H15" s="20">
        <f t="shared" ref="H15:L15" si="13">H16*H14</f>
        <v>599424505.58224916</v>
      </c>
      <c r="I15" s="20">
        <f t="shared" si="13"/>
        <v>713591542.47461474</v>
      </c>
      <c r="J15" s="20">
        <f t="shared" si="13"/>
        <v>849502956.167395</v>
      </c>
      <c r="K15" s="20">
        <f t="shared" si="13"/>
        <v>1011300204.0839283</v>
      </c>
      <c r="L15" s="20">
        <f t="shared" si="13"/>
        <v>1203913530.0886061</v>
      </c>
    </row>
    <row r="16" spans="2:18" ht="15.75" customHeight="1">
      <c r="B16" s="21" t="s">
        <v>306</v>
      </c>
      <c r="C16" s="119">
        <f t="shared" ref="C16:G16" si="14">C15/C14</f>
        <v>0.12955340574363705</v>
      </c>
      <c r="D16" s="119">
        <f t="shared" si="14"/>
        <v>0.12747350867560842</v>
      </c>
      <c r="E16" s="119">
        <f t="shared" si="14"/>
        <v>0.13497265286923846</v>
      </c>
      <c r="F16" s="119">
        <f t="shared" si="14"/>
        <v>0.15004156938032029</v>
      </c>
      <c r="G16" s="119">
        <f t="shared" si="14"/>
        <v>0.13910810619802585</v>
      </c>
      <c r="H16" s="119">
        <f>P9</f>
        <v>0.13622984857336601</v>
      </c>
      <c r="I16" s="119">
        <f t="shared" ref="I16:L16" si="15">H16</f>
        <v>0.13622984857336601</v>
      </c>
      <c r="J16" s="119">
        <f t="shared" si="15"/>
        <v>0.13622984857336601</v>
      </c>
      <c r="K16" s="119">
        <f t="shared" si="15"/>
        <v>0.13622984857336601</v>
      </c>
      <c r="L16" s="119">
        <f t="shared" si="15"/>
        <v>0.13622984857336601</v>
      </c>
    </row>
    <row r="17" spans="2:12" ht="15.75" customHeight="1">
      <c r="B17" s="21" t="s">
        <v>307</v>
      </c>
      <c r="C17" s="20">
        <v>66935216</v>
      </c>
      <c r="D17" s="20">
        <v>98644632</v>
      </c>
      <c r="E17" s="20">
        <v>117568080</v>
      </c>
      <c r="F17" s="20">
        <v>192170897</v>
      </c>
      <c r="G17" s="20">
        <f>'Working Note for Ratio analysis'!C14</f>
        <v>343000000</v>
      </c>
      <c r="H17" s="20">
        <f>'CAPEX and Depreciation'!H11+'CAPEX and Depreciation'!H22-H23</f>
        <v>213362621.03241503</v>
      </c>
      <c r="I17" s="20">
        <f>'CAPEX and Depreciation'!I11+'CAPEX and Depreciation'!I22-I23</f>
        <v>266543434.3794378</v>
      </c>
      <c r="J17" s="20">
        <f>'CAPEX and Depreciation'!J11+'CAPEX and Depreciation'!J22-J23</f>
        <v>333468204.36514467</v>
      </c>
      <c r="K17" s="20">
        <f>'CAPEX and Depreciation'!K11+'CAPEX and Depreciation'!K22-K23</f>
        <v>417080208.37740988</v>
      </c>
      <c r="L17" s="20">
        <f>'CAPEX and Depreciation'!L11+'CAPEX and Depreciation'!L22-L23</f>
        <v>521143760.49716103</v>
      </c>
    </row>
    <row r="18" spans="2:12" ht="15.75" customHeight="1">
      <c r="B18" s="21" t="s">
        <v>299</v>
      </c>
      <c r="C18" s="20">
        <v>1331900256</v>
      </c>
      <c r="D18" s="20">
        <v>1603423772</v>
      </c>
      <c r="E18" s="20">
        <v>1275091022</v>
      </c>
      <c r="F18" s="20">
        <v>869729032</v>
      </c>
      <c r="G18" s="20">
        <f>'Working Note for Ratio analysis'!C17</f>
        <v>1025500000</v>
      </c>
      <c r="H18" s="2">
        <f t="shared" ref="H18:L18" si="16">H19*H14</f>
        <v>1738860854.7428167</v>
      </c>
      <c r="I18" s="2">
        <f t="shared" si="16"/>
        <v>2070046165.8292913</v>
      </c>
      <c r="J18" s="2">
        <f t="shared" si="16"/>
        <v>2464309387.9402609</v>
      </c>
      <c r="K18" s="2">
        <f t="shared" si="16"/>
        <v>2933664407.9421492</v>
      </c>
      <c r="L18" s="2">
        <f t="shared" si="16"/>
        <v>3492413290.5324926</v>
      </c>
    </row>
    <row r="19" spans="2:12" ht="15.75" customHeight="1">
      <c r="B19" s="21" t="s">
        <v>308</v>
      </c>
      <c r="C19" s="119">
        <f t="shared" ref="C19:G19" si="17">C18/C14</f>
        <v>0.41848393221699387</v>
      </c>
      <c r="D19" s="119">
        <f t="shared" si="17"/>
        <v>0.61512133418353399</v>
      </c>
      <c r="E19" s="119">
        <f t="shared" si="17"/>
        <v>0.45138527075828283</v>
      </c>
      <c r="F19" s="119">
        <f t="shared" si="17"/>
        <v>0.2493602679046692</v>
      </c>
      <c r="G19" s="119">
        <f t="shared" si="17"/>
        <v>0.2415840184692219</v>
      </c>
      <c r="H19" s="119">
        <f>P10</f>
        <v>0.39518696470654036</v>
      </c>
      <c r="I19" s="119">
        <f t="shared" ref="I19:L19" si="18">H19</f>
        <v>0.39518696470654036</v>
      </c>
      <c r="J19" s="119">
        <f t="shared" si="18"/>
        <v>0.39518696470654036</v>
      </c>
      <c r="K19" s="119">
        <f t="shared" si="18"/>
        <v>0.39518696470654036</v>
      </c>
      <c r="L19" s="119">
        <f t="shared" si="18"/>
        <v>0.39518696470654036</v>
      </c>
    </row>
    <row r="20" spans="2:12" ht="15.75" customHeight="1">
      <c r="B20" s="17" t="s">
        <v>309</v>
      </c>
      <c r="C20" s="20">
        <f t="shared" ref="C20:L20" si="19">C14-C15-C17-C18</f>
        <v>1371517109</v>
      </c>
      <c r="D20" s="20">
        <f t="shared" si="19"/>
        <v>572327947</v>
      </c>
      <c r="E20" s="20">
        <f t="shared" si="19"/>
        <v>1050904469</v>
      </c>
      <c r="F20" s="20">
        <f t="shared" si="19"/>
        <v>1902620158</v>
      </c>
      <c r="G20" s="20">
        <f t="shared" si="19"/>
        <v>2285900000</v>
      </c>
      <c r="H20" s="20">
        <f t="shared" si="19"/>
        <v>1848448707.1405003</v>
      </c>
      <c r="I20" s="20">
        <f t="shared" si="19"/>
        <v>2187962699.855782</v>
      </c>
      <c r="J20" s="20">
        <f t="shared" si="19"/>
        <v>2588525811.6135416</v>
      </c>
      <c r="K20" s="20">
        <f t="shared" si="19"/>
        <v>3061439934.7696562</v>
      </c>
      <c r="L20" s="20">
        <f t="shared" si="19"/>
        <v>3619899075.3578949</v>
      </c>
    </row>
    <row r="21" spans="2:12" ht="15.75" customHeight="1">
      <c r="B21" s="129" t="s">
        <v>221</v>
      </c>
      <c r="C21" s="130">
        <f>'Lease Capitalization'!N8</f>
        <v>73073315</v>
      </c>
      <c r="D21" s="130">
        <f>'Lease Capitalization'!H8</f>
        <v>62413610</v>
      </c>
      <c r="E21" s="130">
        <f>'Lease Capitalization'!B8</f>
        <v>86712595</v>
      </c>
      <c r="F21" s="130">
        <v>0</v>
      </c>
      <c r="G21" s="130">
        <v>0</v>
      </c>
      <c r="H21" s="130">
        <f t="shared" ref="H21:L21" si="20">H22*H14</f>
        <v>225364721.32908532</v>
      </c>
      <c r="I21" s="130">
        <f t="shared" si="20"/>
        <v>268287928.86332414</v>
      </c>
      <c r="J21" s="130">
        <f t="shared" si="20"/>
        <v>319386336.73132318</v>
      </c>
      <c r="K21" s="130">
        <f t="shared" si="20"/>
        <v>380217002.39305466</v>
      </c>
      <c r="L21" s="130">
        <f t="shared" si="20"/>
        <v>452633542.1492129</v>
      </c>
    </row>
    <row r="22" spans="2:12" ht="15.75" customHeight="1">
      <c r="B22" s="131" t="s">
        <v>306</v>
      </c>
      <c r="C22" s="132">
        <f t="shared" ref="C22:E22" si="21">C21/C14</f>
        <v>2.2959683402396642E-2</v>
      </c>
      <c r="D22" s="132">
        <f t="shared" si="21"/>
        <v>2.3943728242548944E-2</v>
      </c>
      <c r="E22" s="132">
        <f t="shared" si="21"/>
        <v>3.0696465975295937E-2</v>
      </c>
      <c r="F22" s="132">
        <f>'Balance sheet'!F44/F14</f>
        <v>5.1218129346611227E-2</v>
      </c>
      <c r="G22" s="132">
        <f>'Balance sheet'!H44/G14</f>
        <v>0</v>
      </c>
      <c r="H22" s="132">
        <f>P13</f>
        <v>5.1218129346611227E-2</v>
      </c>
      <c r="I22" s="132">
        <f t="shared" ref="I22:L22" si="22">H22</f>
        <v>5.1218129346611227E-2</v>
      </c>
      <c r="J22" s="132">
        <f t="shared" si="22"/>
        <v>5.1218129346611227E-2</v>
      </c>
      <c r="K22" s="132">
        <f t="shared" si="22"/>
        <v>5.1218129346611227E-2</v>
      </c>
      <c r="L22" s="132">
        <f t="shared" si="22"/>
        <v>5.1218129346611227E-2</v>
      </c>
    </row>
    <row r="23" spans="2:12" ht="15.75" customHeight="1">
      <c r="B23" s="133" t="s">
        <v>310</v>
      </c>
      <c r="C23" s="130">
        <f>'Lease Capitalization'!P87</f>
        <v>29326976.592450887</v>
      </c>
      <c r="D23" s="130">
        <f>'Lease Capitalization'!J87</f>
        <v>42094667.62210153</v>
      </c>
      <c r="E23" s="130">
        <f>'Lease Capitalization'!D84</f>
        <v>63134968.159837425</v>
      </c>
      <c r="F23" s="130">
        <v>0</v>
      </c>
      <c r="G23" s="130">
        <v>0</v>
      </c>
      <c r="H23" s="130">
        <f>H24*'Balance sheet'!I8</f>
        <v>57874287.505083248</v>
      </c>
      <c r="I23" s="130">
        <f>I24*'Balance sheet'!J8</f>
        <v>62159937.378098965</v>
      </c>
      <c r="J23" s="130">
        <f>J24*'Balance sheet'!K8</f>
        <v>66762943.984577134</v>
      </c>
      <c r="K23" s="130">
        <f>K24*'Balance sheet'!L8</f>
        <v>71706807.913520157</v>
      </c>
      <c r="L23" s="130">
        <f>L24*'Balance sheet'!M8</f>
        <v>77016769.996456355</v>
      </c>
    </row>
    <row r="24" spans="2:12" ht="15.75" customHeight="1">
      <c r="B24" s="131" t="s">
        <v>311</v>
      </c>
      <c r="C24" s="132">
        <f>C23/'Balance sheet'!C8</f>
        <v>0.20000000000000004</v>
      </c>
      <c r="D24" s="132">
        <f>D23/'Balance sheet'!D8</f>
        <v>0.20000000000000004</v>
      </c>
      <c r="E24" s="132">
        <f>E23/'Balance sheet'!E8</f>
        <v>0.25705731929573689</v>
      </c>
      <c r="F24" s="132">
        <f>'CAPEX and Depreciation'!O4/'Balance sheet'!F7</f>
        <v>0.36250964450954087</v>
      </c>
      <c r="G24" s="132"/>
      <c r="H24" s="132">
        <f>P14</f>
        <v>0.25489174095131945</v>
      </c>
      <c r="I24" s="132">
        <f t="shared" ref="I24:L24" si="23">H24</f>
        <v>0.25489174095131945</v>
      </c>
      <c r="J24" s="132">
        <f t="shared" si="23"/>
        <v>0.25489174095131945</v>
      </c>
      <c r="K24" s="132">
        <f t="shared" si="23"/>
        <v>0.25489174095131945</v>
      </c>
      <c r="L24" s="132">
        <f t="shared" si="23"/>
        <v>0.25489174095131945</v>
      </c>
    </row>
    <row r="25" spans="2:12" ht="15.75" customHeight="1">
      <c r="B25" s="134" t="s">
        <v>139</v>
      </c>
      <c r="C25" s="20">
        <f t="shared" ref="C25:E25" si="24">C20+C21-C23</f>
        <v>1415263447.4075491</v>
      </c>
      <c r="D25" s="20">
        <f t="shared" si="24"/>
        <v>592646889.37789845</v>
      </c>
      <c r="E25" s="20">
        <f t="shared" si="24"/>
        <v>1074482095.8401625</v>
      </c>
      <c r="F25" s="20">
        <f t="shared" ref="F25:G25" si="25">F20</f>
        <v>1902620158</v>
      </c>
      <c r="G25" s="20">
        <f t="shared" si="25"/>
        <v>2285900000</v>
      </c>
      <c r="H25" s="20">
        <f t="shared" ref="H25:L25" si="26">H20+H21-H23</f>
        <v>2015939140.9645023</v>
      </c>
      <c r="I25" s="20">
        <f t="shared" si="26"/>
        <v>2394090691.3410072</v>
      </c>
      <c r="J25" s="20">
        <f t="shared" si="26"/>
        <v>2841149204.3602877</v>
      </c>
      <c r="K25" s="20">
        <f t="shared" si="26"/>
        <v>3369950129.2491903</v>
      </c>
      <c r="L25" s="20">
        <f t="shared" si="26"/>
        <v>3995515847.5106516</v>
      </c>
    </row>
    <row r="26" spans="2:12" ht="15.75" customHeight="1">
      <c r="B26" s="21" t="s">
        <v>300</v>
      </c>
      <c r="C26" s="20">
        <v>0</v>
      </c>
      <c r="D26" s="20">
        <v>0</v>
      </c>
      <c r="E26" s="20">
        <v>0</v>
      </c>
      <c r="F26" s="20">
        <v>20151998</v>
      </c>
      <c r="G26" s="20">
        <f>'Working Note for Ratio analysis'!C15</f>
        <v>34400000</v>
      </c>
      <c r="H26" s="20"/>
      <c r="I26" s="20"/>
      <c r="J26" s="20"/>
      <c r="K26" s="20"/>
      <c r="L26" s="20"/>
    </row>
    <row r="27" spans="2:12" ht="15.75" customHeight="1">
      <c r="B27" s="21" t="s">
        <v>306</v>
      </c>
      <c r="C27" s="127">
        <f t="shared" ref="C27:L27" si="27">C26/C14</f>
        <v>0</v>
      </c>
      <c r="D27" s="127">
        <f t="shared" si="27"/>
        <v>0</v>
      </c>
      <c r="E27" s="127">
        <f t="shared" si="27"/>
        <v>0</v>
      </c>
      <c r="F27" s="127">
        <f t="shared" si="27"/>
        <v>5.7777853046238857E-3</v>
      </c>
      <c r="G27" s="127">
        <f t="shared" si="27"/>
        <v>8.1038422577681454E-3</v>
      </c>
      <c r="H27" s="127">
        <f t="shared" si="27"/>
        <v>0</v>
      </c>
      <c r="I27" s="127">
        <f t="shared" si="27"/>
        <v>0</v>
      </c>
      <c r="J27" s="127">
        <f t="shared" si="27"/>
        <v>0</v>
      </c>
      <c r="K27" s="127">
        <f t="shared" si="27"/>
        <v>0</v>
      </c>
      <c r="L27" s="127">
        <f t="shared" si="27"/>
        <v>0</v>
      </c>
    </row>
    <row r="28" spans="2:12" ht="15.75" customHeight="1">
      <c r="B28" s="135" t="s">
        <v>312</v>
      </c>
      <c r="C28" s="136">
        <f>'Lease Capitalization'!P91</f>
        <v>19062534.785093073</v>
      </c>
      <c r="D28" s="136">
        <f>'Lease Capitalization'!J91</f>
        <v>27361533.954365991</v>
      </c>
      <c r="E28" s="136">
        <f>'Lease Capitalization'!D89</f>
        <v>31928854.946691189</v>
      </c>
      <c r="F28" s="136">
        <v>0</v>
      </c>
      <c r="G28" s="136">
        <v>0</v>
      </c>
      <c r="H28" s="136">
        <f>'Lease Capitalization'!$B$66*'Balance sheet'!I8</f>
        <v>29517070.061119515</v>
      </c>
      <c r="I28" s="136">
        <f>'Lease Capitalization'!$B$66*'Balance sheet'!J8</f>
        <v>31702839.130814277</v>
      </c>
      <c r="J28" s="136">
        <f>'Lease Capitalization'!$B$66*'Balance sheet'!K8</f>
        <v>34050466.623995572</v>
      </c>
      <c r="K28" s="136">
        <f>'Lease Capitalization'!$B$66*'Balance sheet'!L8</f>
        <v>36571938.321602829</v>
      </c>
      <c r="L28" s="136">
        <f>'Lease Capitalization'!$B$66*'Balance sheet'!M8</f>
        <v>39280127.563848786</v>
      </c>
    </row>
    <row r="29" spans="2:12" ht="15.75" customHeight="1">
      <c r="B29" s="17" t="s">
        <v>313</v>
      </c>
      <c r="C29" s="20">
        <f t="shared" ref="C29:E29" si="28">C25-C28</f>
        <v>1396200912.6224561</v>
      </c>
      <c r="D29" s="20">
        <f t="shared" si="28"/>
        <v>565285355.42353249</v>
      </c>
      <c r="E29" s="20">
        <f t="shared" si="28"/>
        <v>1042553240.8934714</v>
      </c>
      <c r="F29" s="20">
        <f t="shared" ref="F29:G29" si="29">F25-F26</f>
        <v>1882468160</v>
      </c>
      <c r="G29" s="20">
        <f t="shared" si="29"/>
        <v>2251500000</v>
      </c>
      <c r="H29" s="20">
        <f t="shared" ref="H29:L29" si="30">H25-H28</f>
        <v>1986422070.9033828</v>
      </c>
      <c r="I29" s="20">
        <f t="shared" si="30"/>
        <v>2362387852.2101932</v>
      </c>
      <c r="J29" s="20">
        <f t="shared" si="30"/>
        <v>2807098737.7362919</v>
      </c>
      <c r="K29" s="20">
        <f t="shared" si="30"/>
        <v>3333378190.9275875</v>
      </c>
      <c r="L29" s="20">
        <f t="shared" si="30"/>
        <v>3956235719.9468026</v>
      </c>
    </row>
    <row r="30" spans="2:12" ht="15.75" customHeight="1">
      <c r="B30" s="21" t="s">
        <v>140</v>
      </c>
      <c r="C30" s="20">
        <v>306124813</v>
      </c>
      <c r="D30" s="20">
        <v>214322694</v>
      </c>
      <c r="E30" s="20">
        <v>190027182</v>
      </c>
      <c r="F30" s="20">
        <v>340487616</v>
      </c>
      <c r="G30" s="20">
        <f>'Working Note for Ratio analysis'!C19</f>
        <v>421400000</v>
      </c>
      <c r="H30" s="20">
        <f t="shared" ref="H30:L30" si="31">H31*H29</f>
        <v>477506174.76098275</v>
      </c>
      <c r="I30" s="20">
        <f t="shared" si="31"/>
        <v>567882729.02026689</v>
      </c>
      <c r="J30" s="20">
        <f t="shared" si="31"/>
        <v>674784578.79963601</v>
      </c>
      <c r="K30" s="20">
        <f t="shared" si="31"/>
        <v>801294293.03896201</v>
      </c>
      <c r="L30" s="20">
        <f t="shared" si="31"/>
        <v>951019933.15319192</v>
      </c>
    </row>
    <row r="31" spans="2:12" ht="15.75" customHeight="1">
      <c r="B31" s="21" t="s">
        <v>314</v>
      </c>
      <c r="C31" s="119">
        <f t="shared" ref="C31:G31" si="32">C30/C29</f>
        <v>0.21925556002181085</v>
      </c>
      <c r="D31" s="119">
        <f t="shared" si="32"/>
        <v>0.37914071529311349</v>
      </c>
      <c r="E31" s="119">
        <f t="shared" si="32"/>
        <v>0.18227096185240968</v>
      </c>
      <c r="F31" s="119">
        <f t="shared" si="32"/>
        <v>0.18087297476521463</v>
      </c>
      <c r="G31" s="119">
        <f t="shared" si="32"/>
        <v>0.18716411281367976</v>
      </c>
      <c r="H31" s="119">
        <f>AVERAGE(C31:F31)</f>
        <v>0.24038505298313717</v>
      </c>
      <c r="I31" s="119">
        <f t="shared" ref="I31:L31" si="33">H31</f>
        <v>0.24038505298313717</v>
      </c>
      <c r="J31" s="119">
        <f t="shared" si="33"/>
        <v>0.24038505298313717</v>
      </c>
      <c r="K31" s="119">
        <f t="shared" si="33"/>
        <v>0.24038505298313717</v>
      </c>
      <c r="L31" s="119">
        <f t="shared" si="33"/>
        <v>0.24038505298313717</v>
      </c>
    </row>
    <row r="32" spans="2:12" ht="15.75" customHeight="1">
      <c r="B32" s="17" t="s">
        <v>315</v>
      </c>
      <c r="C32" s="20">
        <f t="shared" ref="C32:L32" si="34">C29-C30</f>
        <v>1090076099.6224561</v>
      </c>
      <c r="D32" s="20">
        <f t="shared" si="34"/>
        <v>350962661.42353249</v>
      </c>
      <c r="E32" s="20">
        <f t="shared" si="34"/>
        <v>852526058.89347136</v>
      </c>
      <c r="F32" s="20">
        <f t="shared" si="34"/>
        <v>1541980544</v>
      </c>
      <c r="G32" s="20">
        <f t="shared" si="34"/>
        <v>1830100000</v>
      </c>
      <c r="H32" s="20">
        <f t="shared" si="34"/>
        <v>1508915896.1424</v>
      </c>
      <c r="I32" s="20">
        <f t="shared" si="34"/>
        <v>1794505123.1899261</v>
      </c>
      <c r="J32" s="20">
        <f t="shared" si="34"/>
        <v>2132314158.936656</v>
      </c>
      <c r="K32" s="20">
        <f t="shared" si="34"/>
        <v>2532083897.8886256</v>
      </c>
      <c r="L32" s="20">
        <f t="shared" si="34"/>
        <v>3005215786.7936106</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3:G3"/>
    <mergeCell ref="H3:L3"/>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CE5CD"/>
    <outlinePr summaryBelow="0" summaryRight="0"/>
  </sheetPr>
  <dimension ref="B1:M1000"/>
  <sheetViews>
    <sheetView showGridLines="0" workbookViewId="0"/>
  </sheetViews>
  <sheetFormatPr defaultColWidth="12.6640625" defaultRowHeight="15" customHeight="1"/>
  <cols>
    <col min="1" max="1" width="12.6640625" customWidth="1"/>
    <col min="2" max="2" width="23.21875" customWidth="1"/>
    <col min="3" max="6" width="12.6640625" customWidth="1"/>
  </cols>
  <sheetData>
    <row r="1" spans="2:13" ht="15.75" customHeight="1">
      <c r="I1" s="125"/>
      <c r="J1" s="2" t="s">
        <v>285</v>
      </c>
    </row>
    <row r="2" spans="2:13" ht="15.75" customHeight="1">
      <c r="C2" s="269" t="s">
        <v>286</v>
      </c>
      <c r="D2" s="262"/>
      <c r="E2" s="262"/>
      <c r="F2" s="262"/>
      <c r="G2" s="262"/>
      <c r="I2" s="270" t="s">
        <v>287</v>
      </c>
      <c r="J2" s="262"/>
      <c r="K2" s="262"/>
      <c r="L2" s="262"/>
      <c r="M2" s="262"/>
    </row>
    <row r="3" spans="2:13" ht="15.75" customHeight="1">
      <c r="B3" s="102" t="s">
        <v>133</v>
      </c>
      <c r="C3" s="102" t="s">
        <v>198</v>
      </c>
      <c r="D3" s="102" t="s">
        <v>197</v>
      </c>
      <c r="E3" s="102" t="s">
        <v>196</v>
      </c>
      <c r="F3" s="102" t="s">
        <v>251</v>
      </c>
      <c r="G3" s="126" t="s">
        <v>289</v>
      </c>
      <c r="I3" s="18" t="s">
        <v>134</v>
      </c>
      <c r="J3" s="18" t="s">
        <v>135</v>
      </c>
      <c r="K3" s="18" t="s">
        <v>136</v>
      </c>
      <c r="L3" s="18" t="s">
        <v>137</v>
      </c>
      <c r="M3" s="18" t="s">
        <v>138</v>
      </c>
    </row>
    <row r="4" spans="2:13" ht="15.75" customHeight="1">
      <c r="B4" s="17" t="s">
        <v>316</v>
      </c>
      <c r="C4" s="21"/>
      <c r="D4" s="21"/>
      <c r="E4" s="21"/>
      <c r="F4" s="21"/>
      <c r="G4" s="21"/>
      <c r="I4" s="21"/>
      <c r="J4" s="21"/>
      <c r="K4" s="21"/>
      <c r="L4" s="21"/>
      <c r="M4" s="21"/>
    </row>
    <row r="5" spans="2:13" ht="15.75" customHeight="1">
      <c r="B5" s="21" t="s">
        <v>317</v>
      </c>
      <c r="C5" s="25">
        <v>880212897</v>
      </c>
      <c r="D5" s="21">
        <v>1083064053</v>
      </c>
      <c r="E5" s="20">
        <v>993942392</v>
      </c>
      <c r="F5" s="20">
        <v>1342243218</v>
      </c>
      <c r="G5" s="20">
        <f>'Working Note for Ratio analysis'!C26</f>
        <v>1665600000</v>
      </c>
      <c r="I5" s="20">
        <f>G5+(G5*$H$54)</f>
        <v>2058152492.6396024</v>
      </c>
      <c r="J5" s="20">
        <f t="shared" ref="J5:M5" si="0">I5+I5*$H$54</f>
        <v>2543222672.285428</v>
      </c>
      <c r="K5" s="20">
        <f t="shared" si="0"/>
        <v>3142615323.187923</v>
      </c>
      <c r="L5" s="20">
        <f t="shared" si="0"/>
        <v>3883274232.0044627</v>
      </c>
      <c r="M5" s="20">
        <f t="shared" si="0"/>
        <v>4798493359.8721914</v>
      </c>
    </row>
    <row r="6" spans="2:13" ht="15.75" customHeight="1">
      <c r="B6" s="21" t="s">
        <v>318</v>
      </c>
      <c r="C6" s="20">
        <v>101512828</v>
      </c>
      <c r="D6" s="21">
        <v>79249567</v>
      </c>
      <c r="E6" s="20">
        <v>55898386</v>
      </c>
      <c r="F6" s="20">
        <v>33327812</v>
      </c>
      <c r="G6" s="20">
        <f>'Working Note for Ratio analysis'!C25</f>
        <v>12300000</v>
      </c>
      <c r="I6" s="20">
        <f>G6+(G6*$H$55)</f>
        <v>7537790.565923553</v>
      </c>
      <c r="J6" s="20">
        <f t="shared" ref="J6:M6" si="1">I6+I6*$H$55</f>
        <v>4619372.895587489</v>
      </c>
      <c r="K6" s="20">
        <f t="shared" si="1"/>
        <v>2830883.3685237677</v>
      </c>
      <c r="L6" s="20">
        <f t="shared" si="1"/>
        <v>1734846.0120722232</v>
      </c>
      <c r="M6" s="20">
        <f t="shared" si="1"/>
        <v>1063163.0815551304</v>
      </c>
    </row>
    <row r="7" spans="2:13" ht="15.75" customHeight="1">
      <c r="B7" s="137" t="s">
        <v>319</v>
      </c>
      <c r="C7" s="21"/>
      <c r="D7" s="21">
        <v>0</v>
      </c>
      <c r="E7" s="21">
        <v>0</v>
      </c>
      <c r="F7" s="20">
        <v>215455487</v>
      </c>
      <c r="G7" s="138">
        <f>'Working Note for Ratio analysis'!C28</f>
        <v>211400000</v>
      </c>
      <c r="I7" s="21"/>
      <c r="J7" s="21"/>
      <c r="K7" s="21"/>
      <c r="L7" s="21"/>
      <c r="M7" s="21"/>
    </row>
    <row r="8" spans="2:13" ht="15.75" customHeight="1">
      <c r="B8" s="139" t="s">
        <v>320</v>
      </c>
      <c r="C8" s="136">
        <f>'Lease Capitalization'!O35+'Lease Capitalization'!O76</f>
        <v>146634882.96225441</v>
      </c>
      <c r="D8" s="136">
        <f>'Lease Capitalization'!I35+'Lease Capitalization'!I76</f>
        <v>210473338.11050761</v>
      </c>
      <c r="E8" s="136">
        <f>'Lease Capitalization'!C35+'Lease Capitalization'!C74</f>
        <v>245606576.51300913</v>
      </c>
      <c r="F8" s="130">
        <f t="shared" ref="F8:G8" si="2">F7</f>
        <v>215455487</v>
      </c>
      <c r="G8" s="130">
        <f t="shared" si="2"/>
        <v>211400000</v>
      </c>
      <c r="I8" s="20">
        <f>G7+G7*$H$56</f>
        <v>227054385.08553472</v>
      </c>
      <c r="J8" s="20">
        <f t="shared" ref="J8:M8" si="3">I8+I8*$H$56</f>
        <v>243867993.31395596</v>
      </c>
      <c r="K8" s="20">
        <f t="shared" si="3"/>
        <v>261926666.33842745</v>
      </c>
      <c r="L8" s="20">
        <f t="shared" si="3"/>
        <v>281322602.47386789</v>
      </c>
      <c r="M8" s="20">
        <f t="shared" si="3"/>
        <v>302154827.41422141</v>
      </c>
    </row>
    <row r="9" spans="2:13" ht="15.75" customHeight="1">
      <c r="B9" s="137" t="s">
        <v>321</v>
      </c>
      <c r="C9" s="21"/>
      <c r="D9" s="21">
        <v>47317382</v>
      </c>
      <c r="E9" s="20">
        <v>30539528</v>
      </c>
      <c r="F9" s="137">
        <v>23579085</v>
      </c>
      <c r="I9" s="21"/>
      <c r="J9" s="21"/>
      <c r="K9" s="21"/>
      <c r="L9" s="21"/>
      <c r="M9" s="21"/>
    </row>
    <row r="10" spans="2:13" ht="15.75" customHeight="1">
      <c r="B10" s="140" t="s">
        <v>322</v>
      </c>
      <c r="C10" s="21">
        <v>4099708</v>
      </c>
      <c r="D10" s="21">
        <v>92887</v>
      </c>
      <c r="E10" s="21">
        <v>0</v>
      </c>
      <c r="F10" s="21">
        <v>0</v>
      </c>
      <c r="I10" s="21"/>
      <c r="J10" s="21"/>
      <c r="K10" s="21"/>
      <c r="L10" s="21"/>
      <c r="M10" s="21"/>
    </row>
    <row r="11" spans="2:13" ht="15.75" customHeight="1">
      <c r="B11" s="17" t="s">
        <v>93</v>
      </c>
      <c r="C11" s="25">
        <f t="shared" ref="C11:F11" si="4">SUM(C5:C10)</f>
        <v>1132460315.9622545</v>
      </c>
      <c r="D11" s="21">
        <f t="shared" si="4"/>
        <v>1420197227.1105075</v>
      </c>
      <c r="E11" s="20">
        <f t="shared" si="4"/>
        <v>1325986882.5130091</v>
      </c>
      <c r="F11" s="20">
        <f t="shared" si="4"/>
        <v>1830061089</v>
      </c>
      <c r="I11" s="21"/>
      <c r="J11" s="21"/>
      <c r="K11" s="21"/>
      <c r="L11" s="21"/>
      <c r="M11" s="21"/>
    </row>
    <row r="12" spans="2:13" ht="15.75" customHeight="1">
      <c r="B12" s="17" t="s">
        <v>323</v>
      </c>
      <c r="C12" s="21"/>
      <c r="D12" s="21"/>
      <c r="E12" s="21"/>
      <c r="F12" s="21"/>
      <c r="I12" s="21"/>
      <c r="J12" s="21"/>
      <c r="K12" s="21"/>
      <c r="L12" s="21"/>
      <c r="M12" s="21"/>
    </row>
    <row r="13" spans="2:13" ht="15.75" customHeight="1">
      <c r="B13" s="21" t="s">
        <v>95</v>
      </c>
      <c r="C13" s="20">
        <v>822422530</v>
      </c>
      <c r="D13" s="21">
        <v>626120697</v>
      </c>
      <c r="E13" s="20">
        <v>842542953</v>
      </c>
      <c r="F13" s="20">
        <v>1123329423</v>
      </c>
      <c r="G13" s="138">
        <f>'Working Note for Ratio analysis'!C35</f>
        <v>915800000</v>
      </c>
      <c r="I13" s="21">
        <f>('Income Stmt'!H10/360*$H$59)</f>
        <v>1156285286.140698</v>
      </c>
      <c r="J13" s="21">
        <f>('Income Stmt'!I10/360*$H$59)</f>
        <v>1376512627.0177572</v>
      </c>
      <c r="K13" s="21">
        <f>('Income Stmt'!J10/360*$H$59)</f>
        <v>1638684704.4153831</v>
      </c>
      <c r="L13" s="21">
        <f>('Income Stmt'!K10/360*$H$59)</f>
        <v>1950790358.0242944</v>
      </c>
      <c r="M13" s="21">
        <f>('Income Stmt'!L10/360*$H$59)</f>
        <v>2322339990.546401</v>
      </c>
    </row>
    <row r="14" spans="2:13" ht="15.75" customHeight="1">
      <c r="B14" s="141" t="s">
        <v>324</v>
      </c>
      <c r="C14" s="130">
        <f>'Lease Capitalization'!N8</f>
        <v>73073315</v>
      </c>
      <c r="D14" s="141">
        <f>'Lease Capitalization'!H8</f>
        <v>62413610</v>
      </c>
      <c r="E14" s="130">
        <f>'Lease Capitalization'!B8</f>
        <v>86712595</v>
      </c>
      <c r="F14" s="130">
        <v>0</v>
      </c>
      <c r="G14" s="130">
        <v>0</v>
      </c>
      <c r="I14" s="21"/>
      <c r="J14" s="21"/>
      <c r="K14" s="21"/>
      <c r="L14" s="21"/>
      <c r="M14" s="21"/>
    </row>
    <row r="15" spans="2:13" ht="20.25" customHeight="1">
      <c r="B15" s="17" t="s">
        <v>325</v>
      </c>
      <c r="C15" s="20">
        <v>0</v>
      </c>
      <c r="D15" s="21">
        <v>0</v>
      </c>
      <c r="E15" s="21">
        <v>0</v>
      </c>
      <c r="F15" s="21">
        <v>0</v>
      </c>
      <c r="I15" s="21"/>
      <c r="J15" s="21"/>
      <c r="K15" s="21"/>
      <c r="L15" s="21"/>
      <c r="M15" s="21"/>
    </row>
    <row r="16" spans="2:13" ht="20.25" customHeight="1">
      <c r="B16" s="21" t="s">
        <v>326</v>
      </c>
      <c r="C16" s="20">
        <v>1163265370</v>
      </c>
      <c r="D16" s="20">
        <v>846751848</v>
      </c>
      <c r="E16" s="20">
        <v>982151912</v>
      </c>
      <c r="F16" s="20">
        <v>1358646159</v>
      </c>
      <c r="G16" s="138">
        <f>'Working Note for Ratio analysis'!C38</f>
        <v>1531200000</v>
      </c>
      <c r="I16" s="21">
        <f>('Income Stmt'!H6/360)*$H$58</f>
        <v>1557522053.1273177</v>
      </c>
      <c r="J16" s="21">
        <f>('Income Stmt'!I6/360)*$H$58</f>
        <v>1854169380.7625749</v>
      </c>
      <c r="K16" s="21">
        <f>('Income Stmt'!J6/360)*$H$58</f>
        <v>2207316477.8980112</v>
      </c>
      <c r="L16" s="21">
        <f>('Income Stmt'!K6/360)*$H$58</f>
        <v>2627724351.4809008</v>
      </c>
      <c r="M16" s="21">
        <f>('Income Stmt'!L6/360)*$H$58</f>
        <v>3128203561.4309239</v>
      </c>
    </row>
    <row r="17" spans="2:13" ht="15.75" customHeight="1">
      <c r="B17" s="21" t="s">
        <v>87</v>
      </c>
      <c r="C17" s="20">
        <v>574023418</v>
      </c>
      <c r="D17" s="20">
        <v>334900000</v>
      </c>
      <c r="E17" s="20">
        <v>934349940</v>
      </c>
      <c r="F17" s="20">
        <v>1129244752</v>
      </c>
      <c r="I17" s="21"/>
      <c r="J17" s="21"/>
      <c r="K17" s="21"/>
      <c r="L17" s="21"/>
      <c r="M17" s="21"/>
    </row>
    <row r="18" spans="2:13" ht="15.75" customHeight="1">
      <c r="B18" s="21" t="s">
        <v>327</v>
      </c>
      <c r="C18" s="20">
        <v>210105770</v>
      </c>
      <c r="D18" s="21">
        <v>661721545</v>
      </c>
      <c r="E18" s="20">
        <v>766241738</v>
      </c>
      <c r="F18" s="20">
        <v>546171365</v>
      </c>
      <c r="I18" s="21"/>
      <c r="J18" s="21"/>
      <c r="K18" s="21"/>
      <c r="L18" s="21"/>
      <c r="M18" s="21"/>
    </row>
    <row r="19" spans="2:13" ht="15.75" customHeight="1">
      <c r="B19" s="21" t="s">
        <v>328</v>
      </c>
      <c r="C19" s="20">
        <v>38961499</v>
      </c>
      <c r="D19" s="21">
        <v>35013416</v>
      </c>
      <c r="E19" s="20">
        <v>33909448</v>
      </c>
      <c r="F19" s="20">
        <v>25398313</v>
      </c>
      <c r="I19" s="21"/>
      <c r="J19" s="21"/>
      <c r="K19" s="21"/>
      <c r="L19" s="21"/>
      <c r="M19" s="21"/>
    </row>
    <row r="20" spans="2:13" ht="15.75" customHeight="1">
      <c r="B20" s="17" t="s">
        <v>329</v>
      </c>
      <c r="C20" s="21">
        <v>0</v>
      </c>
      <c r="D20" s="21">
        <v>0</v>
      </c>
      <c r="E20" s="21">
        <v>0</v>
      </c>
      <c r="F20" s="21">
        <v>0</v>
      </c>
      <c r="I20" s="21"/>
      <c r="J20" s="21"/>
      <c r="K20" s="21"/>
      <c r="L20" s="21"/>
      <c r="M20" s="21"/>
    </row>
    <row r="21" spans="2:13" ht="15.75" customHeight="1">
      <c r="B21" s="21" t="s">
        <v>330</v>
      </c>
      <c r="C21" s="20">
        <v>58413149</v>
      </c>
      <c r="D21" s="21">
        <v>0</v>
      </c>
      <c r="E21" s="20">
        <v>108512541</v>
      </c>
      <c r="F21" s="21">
        <v>0</v>
      </c>
      <c r="I21" s="21"/>
      <c r="J21" s="21"/>
      <c r="K21" s="21"/>
      <c r="L21" s="21"/>
      <c r="M21" s="21"/>
    </row>
    <row r="22" spans="2:13" ht="15.75" customHeight="1">
      <c r="B22" s="21" t="s">
        <v>89</v>
      </c>
      <c r="C22" s="20">
        <v>4170736</v>
      </c>
      <c r="D22" s="21">
        <v>9190469</v>
      </c>
      <c r="E22" s="20">
        <v>5137309</v>
      </c>
      <c r="F22" s="20">
        <v>7287845</v>
      </c>
      <c r="G22" s="138">
        <f>'Working Note for Ratio analysis'!C37</f>
        <v>23800000</v>
      </c>
      <c r="I22" s="20">
        <f>G22+G22*$H$60</f>
        <v>43103845.047796831</v>
      </c>
      <c r="J22" s="20">
        <f t="shared" ref="J22:M22" si="5">I22+I22*$H$60</f>
        <v>78064767.13884367</v>
      </c>
      <c r="K22" s="20">
        <f t="shared" si="5"/>
        <v>141382001.11113697</v>
      </c>
      <c r="L22" s="20">
        <f t="shared" si="5"/>
        <v>256054952.45554149</v>
      </c>
      <c r="M22" s="20">
        <f t="shared" si="5"/>
        <v>463737520.77162373</v>
      </c>
    </row>
    <row r="23" spans="2:13" ht="15.75" customHeight="1">
      <c r="B23" s="21" t="s">
        <v>331</v>
      </c>
      <c r="C23" s="20">
        <f t="shared" ref="C23:F23" si="6">SUM(C13:C22)</f>
        <v>2944435787</v>
      </c>
      <c r="D23" s="21">
        <f t="shared" si="6"/>
        <v>2576111585</v>
      </c>
      <c r="E23" s="20">
        <f t="shared" si="6"/>
        <v>3759558436</v>
      </c>
      <c r="F23" s="20">
        <f t="shared" si="6"/>
        <v>4190077857</v>
      </c>
      <c r="I23" s="21"/>
      <c r="J23" s="21"/>
      <c r="K23" s="21"/>
      <c r="L23" s="21"/>
      <c r="M23" s="21"/>
    </row>
    <row r="24" spans="2:13" ht="15.75" customHeight="1">
      <c r="B24" s="17" t="s">
        <v>331</v>
      </c>
      <c r="C24" s="20"/>
      <c r="D24" s="20"/>
      <c r="E24" s="20"/>
      <c r="F24" s="20"/>
      <c r="I24" s="21"/>
      <c r="J24" s="21"/>
      <c r="K24" s="21"/>
      <c r="L24" s="21"/>
      <c r="M24" s="21"/>
    </row>
    <row r="25" spans="2:13" ht="15.75" customHeight="1">
      <c r="B25" s="21" t="s">
        <v>332</v>
      </c>
      <c r="C25" s="20">
        <f t="shared" ref="C25:F25" si="7">C23+C11</f>
        <v>4076896102.9622545</v>
      </c>
      <c r="D25" s="21">
        <f t="shared" si="7"/>
        <v>3996308812.1105075</v>
      </c>
      <c r="E25" s="20">
        <f t="shared" si="7"/>
        <v>5085545318.5130091</v>
      </c>
      <c r="F25" s="20">
        <f t="shared" si="7"/>
        <v>6020138946</v>
      </c>
      <c r="I25" s="20"/>
      <c r="J25" s="20"/>
      <c r="K25" s="21"/>
      <c r="L25" s="20"/>
      <c r="M25" s="20"/>
    </row>
    <row r="26" spans="2:13" ht="15.75" customHeight="1">
      <c r="B26" s="17"/>
      <c r="C26" s="21"/>
      <c r="D26" s="21"/>
      <c r="E26" s="21"/>
      <c r="F26" s="21"/>
      <c r="I26" s="21"/>
      <c r="J26" s="21"/>
      <c r="K26" s="21"/>
      <c r="L26" s="21"/>
      <c r="M26" s="21"/>
    </row>
    <row r="27" spans="2:13" ht="15.75" customHeight="1">
      <c r="B27" s="17" t="s">
        <v>333</v>
      </c>
      <c r="C27" s="21"/>
      <c r="D27" s="21"/>
      <c r="E27" s="21"/>
      <c r="F27" s="21"/>
      <c r="I27" s="21"/>
      <c r="J27" s="21"/>
      <c r="K27" s="21"/>
      <c r="L27" s="21"/>
      <c r="M27" s="21"/>
    </row>
    <row r="28" spans="2:13" ht="15.75" customHeight="1">
      <c r="B28" s="21" t="s">
        <v>334</v>
      </c>
      <c r="C28" s="21"/>
      <c r="D28" s="21"/>
      <c r="E28" s="21"/>
      <c r="F28" s="21"/>
      <c r="I28" s="21"/>
      <c r="J28" s="21"/>
      <c r="K28" s="21"/>
      <c r="L28" s="21"/>
      <c r="M28" s="21"/>
    </row>
    <row r="29" spans="2:13" ht="15.75" customHeight="1">
      <c r="B29" s="21" t="s">
        <v>335</v>
      </c>
      <c r="C29" s="20">
        <v>92070000</v>
      </c>
      <c r="D29" s="21">
        <v>92070000</v>
      </c>
      <c r="E29" s="20">
        <v>92070000</v>
      </c>
      <c r="F29" s="20">
        <v>92070000</v>
      </c>
      <c r="I29" s="21"/>
      <c r="J29" s="21"/>
      <c r="K29" s="21"/>
      <c r="L29" s="21"/>
      <c r="M29" s="21"/>
    </row>
    <row r="30" spans="2:13" ht="15.75" customHeight="1">
      <c r="B30" s="21" t="s">
        <v>336</v>
      </c>
      <c r="C30" s="21">
        <v>796059325</v>
      </c>
      <c r="D30" s="21">
        <v>796059325</v>
      </c>
      <c r="E30" s="20">
        <v>0</v>
      </c>
      <c r="F30" s="20">
        <v>0</v>
      </c>
      <c r="I30" s="21"/>
      <c r="J30" s="21"/>
      <c r="K30" s="21"/>
      <c r="L30" s="21"/>
      <c r="M30" s="21"/>
    </row>
    <row r="31" spans="2:13" ht="15.75" customHeight="1">
      <c r="B31" s="21" t="s">
        <v>337</v>
      </c>
      <c r="C31" s="21"/>
      <c r="D31" s="21"/>
      <c r="E31" s="20">
        <v>658780520</v>
      </c>
      <c r="F31" s="20">
        <v>781306486</v>
      </c>
      <c r="I31" s="21"/>
      <c r="J31" s="21"/>
      <c r="K31" s="21"/>
      <c r="L31" s="21"/>
      <c r="M31" s="21"/>
    </row>
    <row r="32" spans="2:13" ht="15.75" customHeight="1">
      <c r="B32" s="21" t="s">
        <v>127</v>
      </c>
      <c r="C32" s="21">
        <v>1436284854</v>
      </c>
      <c r="D32" s="21">
        <v>1084966136</v>
      </c>
      <c r="E32" s="20">
        <v>1854172774</v>
      </c>
      <c r="F32" s="20">
        <v>2778764891</v>
      </c>
      <c r="G32" s="20">
        <v>4266500000</v>
      </c>
      <c r="I32" s="21"/>
      <c r="J32" s="21"/>
      <c r="K32" s="21"/>
      <c r="L32" s="21"/>
      <c r="M32" s="21"/>
    </row>
    <row r="33" spans="2:13" ht="15.75" customHeight="1">
      <c r="B33" s="17" t="s">
        <v>106</v>
      </c>
      <c r="C33" s="20">
        <f t="shared" ref="C33:F33" si="8">SUM(C29:C32)</f>
        <v>2324414179</v>
      </c>
      <c r="D33" s="20">
        <f t="shared" si="8"/>
        <v>1973095461</v>
      </c>
      <c r="E33" s="20">
        <f t="shared" si="8"/>
        <v>2605023294</v>
      </c>
      <c r="F33" s="20">
        <f t="shared" si="8"/>
        <v>3652141377</v>
      </c>
      <c r="G33" s="30">
        <v>4358600000</v>
      </c>
      <c r="I33" s="21"/>
      <c r="J33" s="21"/>
      <c r="K33" s="21"/>
      <c r="L33" s="21"/>
      <c r="M33" s="21"/>
    </row>
    <row r="34" spans="2:13" ht="15.75" customHeight="1">
      <c r="B34" s="142" t="s">
        <v>107</v>
      </c>
      <c r="C34" s="21"/>
      <c r="D34" s="21"/>
      <c r="E34" s="21"/>
      <c r="F34" s="21"/>
      <c r="I34" s="21"/>
      <c r="J34" s="21"/>
      <c r="K34" s="21"/>
      <c r="L34" s="21"/>
      <c r="M34" s="21"/>
    </row>
    <row r="35" spans="2:13" ht="15.75" customHeight="1">
      <c r="B35" s="17" t="s">
        <v>108</v>
      </c>
      <c r="C35" s="21"/>
      <c r="D35" s="21"/>
      <c r="E35" s="21"/>
      <c r="F35" s="21"/>
      <c r="I35" s="21"/>
      <c r="J35" s="21"/>
      <c r="K35" s="21"/>
      <c r="L35" s="21"/>
      <c r="M35" s="21"/>
    </row>
    <row r="36" spans="2:13" ht="15.75" customHeight="1">
      <c r="B36" s="21" t="s">
        <v>338</v>
      </c>
      <c r="C36" s="20">
        <v>10421301</v>
      </c>
      <c r="D36" s="21">
        <v>0</v>
      </c>
      <c r="E36" s="21">
        <v>0</v>
      </c>
      <c r="F36" s="21">
        <v>0</v>
      </c>
      <c r="I36" s="21"/>
      <c r="J36" s="21"/>
      <c r="K36" s="21"/>
      <c r="L36" s="21"/>
      <c r="M36" s="21"/>
    </row>
    <row r="37" spans="2:13" ht="15.75" customHeight="1">
      <c r="B37" s="21" t="s">
        <v>339</v>
      </c>
      <c r="C37" s="20">
        <v>0</v>
      </c>
      <c r="D37" s="21">
        <v>0</v>
      </c>
      <c r="E37" s="21">
        <v>0</v>
      </c>
      <c r="F37" s="20">
        <v>54644237</v>
      </c>
      <c r="G37" s="30">
        <v>44600000</v>
      </c>
      <c r="I37" s="21"/>
      <c r="J37" s="21"/>
      <c r="K37" s="21"/>
      <c r="L37" s="21"/>
      <c r="M37" s="21"/>
    </row>
    <row r="38" spans="2:13" ht="15.75" customHeight="1">
      <c r="B38" s="141" t="s">
        <v>340</v>
      </c>
      <c r="C38" s="130">
        <f t="shared" ref="C38:E38" si="9">C8</f>
        <v>146634882.96225441</v>
      </c>
      <c r="D38" s="130">
        <f t="shared" si="9"/>
        <v>210473338.11050761</v>
      </c>
      <c r="E38" s="130">
        <f t="shared" si="9"/>
        <v>245606576.51300913</v>
      </c>
      <c r="F38" s="130"/>
      <c r="I38" s="21"/>
      <c r="J38" s="21"/>
      <c r="K38" s="21"/>
      <c r="L38" s="21"/>
      <c r="M38" s="21"/>
    </row>
    <row r="39" spans="2:13" ht="15.75" customHeight="1">
      <c r="B39" s="21" t="s">
        <v>341</v>
      </c>
      <c r="C39" s="20">
        <v>9983537</v>
      </c>
      <c r="D39" s="21">
        <v>13437379</v>
      </c>
      <c r="E39" s="20">
        <v>143128866</v>
      </c>
      <c r="F39" s="20">
        <v>21149821</v>
      </c>
      <c r="I39" s="21"/>
      <c r="J39" s="21"/>
      <c r="K39" s="21"/>
      <c r="L39" s="21"/>
      <c r="M39" s="21"/>
    </row>
    <row r="40" spans="2:13" ht="15.75" customHeight="1">
      <c r="B40" s="17" t="s">
        <v>113</v>
      </c>
      <c r="C40" s="20">
        <f t="shared" ref="C40:F40" si="10">SUM(C36:C39)</f>
        <v>167039720.96225441</v>
      </c>
      <c r="D40" s="20">
        <f t="shared" si="10"/>
        <v>223910717.11050761</v>
      </c>
      <c r="E40" s="20">
        <f t="shared" si="10"/>
        <v>388735442.51300913</v>
      </c>
      <c r="F40" s="20">
        <f t="shared" si="10"/>
        <v>75794058</v>
      </c>
      <c r="I40" s="21"/>
      <c r="J40" s="21"/>
      <c r="K40" s="21"/>
      <c r="L40" s="21"/>
      <c r="M40" s="21"/>
    </row>
    <row r="41" spans="2:13" ht="15.75" customHeight="1">
      <c r="B41" s="17" t="s">
        <v>114</v>
      </c>
      <c r="C41" s="21"/>
      <c r="D41" s="21"/>
      <c r="E41" s="21"/>
      <c r="F41" s="21"/>
      <c r="I41" s="21"/>
      <c r="J41" s="21"/>
      <c r="K41" s="21"/>
      <c r="L41" s="21"/>
      <c r="M41" s="21"/>
    </row>
    <row r="42" spans="2:13" ht="15.75" customHeight="1">
      <c r="B42" s="17" t="s">
        <v>342</v>
      </c>
      <c r="C42" s="21"/>
      <c r="D42" s="21"/>
      <c r="E42" s="21"/>
      <c r="F42" s="21"/>
      <c r="I42" s="21"/>
      <c r="J42" s="21"/>
      <c r="K42" s="21"/>
      <c r="L42" s="21"/>
      <c r="M42" s="21"/>
    </row>
    <row r="43" spans="2:13" ht="15.75" customHeight="1">
      <c r="B43" s="21" t="s">
        <v>343</v>
      </c>
      <c r="C43" s="20">
        <v>1364297764</v>
      </c>
      <c r="D43" s="21">
        <v>1588638265</v>
      </c>
      <c r="E43" s="20">
        <v>1891681597</v>
      </c>
      <c r="F43" s="20">
        <v>1801007998</v>
      </c>
      <c r="G43" s="138">
        <f>'Working Note for Ratio analysis'!C58</f>
        <v>1629000000</v>
      </c>
      <c r="I43" s="21">
        <f>('Income Stmt'!H10/360)*$H$62</f>
        <v>2251906689.6738534</v>
      </c>
      <c r="J43" s="21">
        <f>('Income Stmt'!I10/360)*$H$62</f>
        <v>2680807263.0136652</v>
      </c>
      <c r="K43" s="21">
        <f>('Income Stmt'!J10/360)*$H$62</f>
        <v>3191396701.4626522</v>
      </c>
      <c r="L43" s="21">
        <f>('Income Stmt'!K10/360)*$H$62</f>
        <v>3799233554.2455525</v>
      </c>
      <c r="M43" s="21">
        <f>('Income Stmt'!L10/360)*$H$62</f>
        <v>4522839668.6284561</v>
      </c>
    </row>
    <row r="44" spans="2:13" ht="15.75" customHeight="1">
      <c r="B44" s="21" t="s">
        <v>344</v>
      </c>
      <c r="C44" s="20"/>
      <c r="D44" s="21">
        <v>0</v>
      </c>
      <c r="E44" s="21">
        <v>0</v>
      </c>
      <c r="F44" s="20">
        <v>178640705</v>
      </c>
      <c r="G44" s="30">
        <v>189200000</v>
      </c>
      <c r="I44" s="21"/>
      <c r="J44" s="21"/>
      <c r="K44" s="21"/>
      <c r="L44" s="21"/>
      <c r="M44" s="21"/>
    </row>
    <row r="45" spans="2:13" ht="15.75" customHeight="1">
      <c r="B45" s="141" t="s">
        <v>345</v>
      </c>
      <c r="C45" s="130">
        <f t="shared" ref="C45:F45" si="11">C14</f>
        <v>73073315</v>
      </c>
      <c r="D45" s="130">
        <f t="shared" si="11"/>
        <v>62413610</v>
      </c>
      <c r="E45" s="130">
        <f t="shared" si="11"/>
        <v>86712595</v>
      </c>
      <c r="F45" s="130">
        <f t="shared" si="11"/>
        <v>0</v>
      </c>
      <c r="G45" s="30">
        <v>0</v>
      </c>
      <c r="I45" s="21"/>
      <c r="J45" s="21"/>
      <c r="K45" s="21"/>
      <c r="L45" s="21"/>
      <c r="M45" s="21"/>
    </row>
    <row r="46" spans="2:13" ht="15.75" customHeight="1">
      <c r="B46" s="21" t="s">
        <v>341</v>
      </c>
      <c r="C46" s="20">
        <v>148071124</v>
      </c>
      <c r="D46" s="21">
        <v>114449868</v>
      </c>
      <c r="E46" s="20">
        <v>113392390</v>
      </c>
      <c r="F46" s="20">
        <v>84117841</v>
      </c>
      <c r="I46" s="21"/>
      <c r="J46" s="21"/>
      <c r="K46" s="21"/>
      <c r="L46" s="21"/>
      <c r="M46" s="21"/>
    </row>
    <row r="47" spans="2:13" ht="15.75" customHeight="1">
      <c r="B47" s="21" t="s">
        <v>346</v>
      </c>
      <c r="C47" s="20"/>
      <c r="D47" s="21">
        <v>33800891</v>
      </c>
      <c r="E47" s="21">
        <v>0</v>
      </c>
      <c r="F47" s="20">
        <v>12981480</v>
      </c>
      <c r="I47" s="21"/>
      <c r="J47" s="21"/>
      <c r="K47" s="21"/>
      <c r="L47" s="21"/>
      <c r="M47" s="21"/>
    </row>
    <row r="48" spans="2:13" ht="15.75" customHeight="1">
      <c r="B48" s="17" t="s">
        <v>118</v>
      </c>
      <c r="C48" s="20">
        <f t="shared" ref="C48:F48" si="12">SUM(C43:C47)</f>
        <v>1585442203</v>
      </c>
      <c r="D48" s="20">
        <f t="shared" si="12"/>
        <v>1799302634</v>
      </c>
      <c r="E48" s="20">
        <f t="shared" si="12"/>
        <v>2091786582</v>
      </c>
      <c r="F48" s="20">
        <f t="shared" si="12"/>
        <v>2076748024</v>
      </c>
      <c r="I48" s="21"/>
      <c r="J48" s="21"/>
      <c r="K48" s="21"/>
      <c r="L48" s="21"/>
      <c r="M48" s="21"/>
    </row>
    <row r="49" spans="2:13" ht="15.75" customHeight="1">
      <c r="B49" s="21" t="s">
        <v>119</v>
      </c>
      <c r="C49" s="20">
        <f t="shared" ref="C49:F49" si="13">C40+C48</f>
        <v>1752481923.9622545</v>
      </c>
      <c r="D49" s="20">
        <f t="shared" si="13"/>
        <v>2023213351.1105075</v>
      </c>
      <c r="E49" s="20">
        <f t="shared" si="13"/>
        <v>2480522024.5130091</v>
      </c>
      <c r="F49" s="20">
        <f t="shared" si="13"/>
        <v>2152542082</v>
      </c>
      <c r="I49" s="21"/>
      <c r="J49" s="21"/>
      <c r="K49" s="21"/>
      <c r="L49" s="21"/>
      <c r="M49" s="21"/>
    </row>
    <row r="50" spans="2:13" ht="15.75" customHeight="1">
      <c r="B50" s="17" t="s">
        <v>120</v>
      </c>
      <c r="C50" s="20">
        <f t="shared" ref="C50:F50" si="14">C33+C49</f>
        <v>4076896102.9622545</v>
      </c>
      <c r="D50" s="20">
        <f t="shared" si="14"/>
        <v>3996308812.1105075</v>
      </c>
      <c r="E50" s="20">
        <f t="shared" si="14"/>
        <v>5085545318.5130091</v>
      </c>
      <c r="F50" s="20">
        <f t="shared" si="14"/>
        <v>5804683459</v>
      </c>
      <c r="I50" s="21"/>
      <c r="J50" s="21"/>
      <c r="K50" s="21"/>
      <c r="L50" s="21"/>
      <c r="M50" s="21"/>
    </row>
    <row r="51" spans="2:13" ht="15.75" customHeight="1"/>
    <row r="52" spans="2:13" ht="15.75" customHeight="1"/>
    <row r="53" spans="2:13" ht="15.75" customHeight="1">
      <c r="B53" s="271" t="s">
        <v>347</v>
      </c>
      <c r="C53" s="253"/>
      <c r="D53" s="253"/>
      <c r="E53" s="253"/>
      <c r="F53" s="253"/>
      <c r="G53" s="254"/>
      <c r="H53" s="17" t="s">
        <v>348</v>
      </c>
    </row>
    <row r="54" spans="2:13" ht="15.75" customHeight="1">
      <c r="B54" s="143" t="s">
        <v>349</v>
      </c>
      <c r="C54" s="144"/>
      <c r="D54" s="145">
        <f t="shared" ref="D54:G54" si="15">(D5-C5)/C5</f>
        <v>0.2304569231959345</v>
      </c>
      <c r="E54" s="145">
        <f t="shared" si="15"/>
        <v>-8.2286602304951578E-2</v>
      </c>
      <c r="F54" s="145">
        <f t="shared" si="15"/>
        <v>0.35042355452729296</v>
      </c>
      <c r="G54" s="145">
        <f t="shared" si="15"/>
        <v>0.24090774135690213</v>
      </c>
      <c r="H54" s="119">
        <f>MEDIAN(D54:G54)</f>
        <v>0.23568233227641833</v>
      </c>
    </row>
    <row r="55" spans="2:13" ht="15.75" customHeight="1">
      <c r="B55" s="143" t="s">
        <v>85</v>
      </c>
      <c r="C55" s="146"/>
      <c r="D55" s="145">
        <f t="shared" ref="D55:G55" si="16">(D6-C6)/C6</f>
        <v>-0.21931475497855304</v>
      </c>
      <c r="E55" s="145">
        <f t="shared" si="16"/>
        <v>-0.29465373608918266</v>
      </c>
      <c r="F55" s="145">
        <f t="shared" si="16"/>
        <v>-0.40377863503965927</v>
      </c>
      <c r="G55" s="145">
        <f t="shared" si="16"/>
        <v>-0.63093886871421379</v>
      </c>
      <c r="H55" s="119">
        <f>(AVERAGE(D55:G55))</f>
        <v>-0.38717149870540218</v>
      </c>
    </row>
    <row r="56" spans="2:13" ht="15.75" customHeight="1">
      <c r="B56" s="21" t="s">
        <v>350</v>
      </c>
      <c r="C56" s="21"/>
      <c r="D56" s="119">
        <f t="shared" ref="D56:G56" si="17">(D8-C8)/C8</f>
        <v>0.43535653903502614</v>
      </c>
      <c r="E56" s="119">
        <f t="shared" si="17"/>
        <v>0.16692488805425348</v>
      </c>
      <c r="F56" s="119">
        <f t="shared" si="17"/>
        <v>-0.1227617352152299</v>
      </c>
      <c r="G56" s="119">
        <f t="shared" si="17"/>
        <v>-1.8822853186375336E-2</v>
      </c>
      <c r="H56" s="119">
        <f>MEDIAN(D56:G56)</f>
        <v>7.4051017433939076E-2</v>
      </c>
    </row>
    <row r="57" spans="2:13" ht="15.75" customHeight="1">
      <c r="B57" s="271" t="s">
        <v>94</v>
      </c>
      <c r="C57" s="253"/>
      <c r="D57" s="253"/>
      <c r="E57" s="253"/>
      <c r="F57" s="253"/>
      <c r="G57" s="254"/>
      <c r="H57" s="21"/>
    </row>
    <row r="58" spans="2:13" ht="15.75" customHeight="1">
      <c r="B58" s="143" t="s">
        <v>351</v>
      </c>
      <c r="C58" s="147">
        <f>(C16/'Income Stmt'!C6)*360</f>
        <v>72.779120759515166</v>
      </c>
      <c r="D58" s="147">
        <f>(D16/'Income Stmt'!D6)*360</f>
        <v>54.951953598023401</v>
      </c>
      <c r="E58" s="147">
        <f>(E16/'Income Stmt'!E6)*360</f>
        <v>61.698085818336715</v>
      </c>
      <c r="F58" s="147">
        <f>(F16/'Income Stmt'!F6)*360</f>
        <v>66.69461588147594</v>
      </c>
      <c r="G58" s="147">
        <f>(G16/'Income Stmt'!G6)*360</f>
        <v>65.000707513796513</v>
      </c>
      <c r="H58" s="21">
        <f t="shared" ref="H58:H59" si="18">AVERAGE(C58:G58)</f>
        <v>64.224896714229544</v>
      </c>
    </row>
    <row r="59" spans="2:13" ht="15.75" customHeight="1">
      <c r="B59" s="143" t="s">
        <v>352</v>
      </c>
      <c r="C59" s="147">
        <f>(C13/'Income Stmt'!C10)*360</f>
        <v>93.250621372520143</v>
      </c>
      <c r="D59" s="147">
        <f>(D13/'Income Stmt'!D10)*360</f>
        <v>75.119030128082372</v>
      </c>
      <c r="E59" s="147">
        <f>(E13/'Income Stmt'!E10)*360</f>
        <v>96.371001234719017</v>
      </c>
      <c r="F59" s="147">
        <f>(F13/'Income Stmt'!F10)*360</f>
        <v>97.331838412177973</v>
      </c>
      <c r="G59" s="147">
        <f>(G13/'Income Stmt'!G10)*360</f>
        <v>74.436793027928914</v>
      </c>
      <c r="H59" s="21">
        <f t="shared" si="18"/>
        <v>87.301856835085673</v>
      </c>
    </row>
    <row r="60" spans="2:13" ht="15.75" customHeight="1">
      <c r="B60" s="21" t="s">
        <v>89</v>
      </c>
      <c r="C60" s="21"/>
      <c r="D60" s="119">
        <f t="shared" ref="D60:G60" si="19">(D22-C22)/C22</f>
        <v>1.2035604746979909</v>
      </c>
      <c r="E60" s="119">
        <f t="shared" si="19"/>
        <v>-0.44101775437140367</v>
      </c>
      <c r="F60" s="119">
        <f t="shared" si="19"/>
        <v>0.41861137805804555</v>
      </c>
      <c r="G60" s="119">
        <f t="shared" si="19"/>
        <v>2.2657116061057829</v>
      </c>
      <c r="H60" s="119">
        <f>MEDIAN(D60:G60)</f>
        <v>0.81108592637801813</v>
      </c>
    </row>
    <row r="61" spans="2:13" ht="15.75" customHeight="1">
      <c r="B61" s="252" t="s">
        <v>114</v>
      </c>
      <c r="C61" s="253"/>
      <c r="D61" s="253"/>
      <c r="E61" s="253"/>
      <c r="F61" s="253"/>
      <c r="G61" s="254"/>
      <c r="H61" s="21"/>
    </row>
    <row r="62" spans="2:13" ht="15.75" customHeight="1">
      <c r="B62" s="143" t="s">
        <v>353</v>
      </c>
      <c r="C62" s="148">
        <f>(C43/'Income Stmt'!C10)*360</f>
        <v>154.69130476051021</v>
      </c>
      <c r="D62" s="148">
        <f>(D43/'Income Stmt'!D10)*360</f>
        <v>190.59738204303363</v>
      </c>
      <c r="E62" s="148">
        <f>(E43/'Income Stmt'!E10)*360</f>
        <v>216.37264767459547</v>
      </c>
      <c r="F62" s="148">
        <f>(F43/'Income Stmt'!F10)*360</f>
        <v>156.04987802440579</v>
      </c>
      <c r="G62" s="148">
        <f>(G43/'Income Stmt'!G10)*360</f>
        <v>132.40613217132147</v>
      </c>
      <c r="H62" s="25">
        <f>AVERAGE(C62:G62)</f>
        <v>170.02346893477332</v>
      </c>
    </row>
    <row r="63" spans="2:13" ht="15.75" customHeight="1"/>
    <row r="64" spans="2:13"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C2:G2"/>
    <mergeCell ref="I2:M2"/>
    <mergeCell ref="B53:G53"/>
    <mergeCell ref="B57:G57"/>
    <mergeCell ref="B61:G61"/>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5A6BD"/>
    <outlinePr summaryBelow="0" summaryRight="0"/>
  </sheetPr>
  <dimension ref="B1:P999"/>
  <sheetViews>
    <sheetView showGridLines="0" workbookViewId="0"/>
  </sheetViews>
  <sheetFormatPr defaultColWidth="12.6640625" defaultRowHeight="15" customHeight="1"/>
  <cols>
    <col min="1" max="1" width="12.6640625" customWidth="1"/>
    <col min="2" max="2" width="38.33203125" customWidth="1"/>
    <col min="3" max="5" width="12.6640625" customWidth="1"/>
    <col min="14" max="14" width="39.109375" customWidth="1"/>
  </cols>
  <sheetData>
    <row r="1" spans="2:16" ht="15.75" customHeight="1"/>
    <row r="2" spans="2:16" ht="15.75" customHeight="1">
      <c r="B2" s="149"/>
      <c r="C2" s="149"/>
      <c r="D2" s="149"/>
      <c r="E2" s="149"/>
      <c r="G2" s="149"/>
    </row>
    <row r="3" spans="2:16" ht="15.75" customHeight="1">
      <c r="B3" s="149"/>
      <c r="C3" s="149" t="s">
        <v>354</v>
      </c>
      <c r="D3" s="149"/>
      <c r="E3" s="149"/>
      <c r="G3" s="149"/>
    </row>
    <row r="4" spans="2:16" ht="15.75" customHeight="1">
      <c r="B4" s="102" t="s">
        <v>133</v>
      </c>
      <c r="C4" s="102" t="s">
        <v>198</v>
      </c>
      <c r="D4" s="102" t="s">
        <v>197</v>
      </c>
      <c r="E4" s="102" t="s">
        <v>196</v>
      </c>
      <c r="F4" s="102" t="s">
        <v>251</v>
      </c>
      <c r="G4" s="126" t="s">
        <v>289</v>
      </c>
      <c r="N4" s="150" t="s">
        <v>355</v>
      </c>
      <c r="O4" s="151">
        <v>78104692</v>
      </c>
    </row>
    <row r="5" spans="2:16" ht="15.75" customHeight="1">
      <c r="B5" s="17" t="s">
        <v>356</v>
      </c>
      <c r="C5" s="25">
        <f>55677208+'Income Stmt'!C23</f>
        <v>85004184.592450887</v>
      </c>
      <c r="D5" s="25">
        <f>75377137+'Income Stmt'!D21</f>
        <v>137790747</v>
      </c>
      <c r="E5" s="20">
        <f>94216889+'Income Stmt'!E23</f>
        <v>157351857.15983742</v>
      </c>
      <c r="F5" s="20">
        <f>91167108+O4</f>
        <v>169271800</v>
      </c>
      <c r="G5" s="152">
        <f>P12</f>
        <v>302128096.95112157</v>
      </c>
      <c r="O5" s="153">
        <f>'Balance sheet'!E8/3</f>
        <v>81868858.837669715</v>
      </c>
    </row>
    <row r="6" spans="2:16" ht="15.75" customHeight="1">
      <c r="B6" s="2" t="s">
        <v>357</v>
      </c>
      <c r="C6" s="8">
        <f>C5/('Balance sheet'!C5+'Balance sheet'!C8)</f>
        <v>8.2781680256031262E-2</v>
      </c>
      <c r="D6" s="8">
        <f>D5/('Balance sheet'!D5+'Balance sheet'!D8)</f>
        <v>0.10652243062081572</v>
      </c>
      <c r="E6" s="8">
        <f>E5/('Balance sheet'!E5+'Balance sheet'!E8)</f>
        <v>0.12694283255997563</v>
      </c>
      <c r="F6" s="8">
        <f>F5/('Balance sheet'!F5+'Balance sheet'!F8)</f>
        <v>0.10866786975983267</v>
      </c>
      <c r="G6" s="154">
        <f>G5/('Balance sheet'!G5+'Balance sheet'!G8)</f>
        <v>0.16096329086367692</v>
      </c>
      <c r="O6" s="153">
        <f>'Balance sheet'!F7*'Ke,Kd &amp; WACC'!C10</f>
        <v>28009213.310000002</v>
      </c>
    </row>
    <row r="7" spans="2:16" ht="15.75" customHeight="1"/>
    <row r="8" spans="2:16" ht="15.75" customHeight="1">
      <c r="N8" s="30" t="s">
        <v>358</v>
      </c>
      <c r="P8" s="30" t="s">
        <v>359</v>
      </c>
    </row>
    <row r="9" spans="2:16" ht="15.75" customHeight="1">
      <c r="N9" s="30" t="s">
        <v>360</v>
      </c>
      <c r="O9" s="155">
        <f>O12/'Income Stmt'!F17</f>
        <v>0.88083993280210371</v>
      </c>
      <c r="P9" s="155">
        <f>O9</f>
        <v>0.88083993280210371</v>
      </c>
    </row>
    <row r="10" spans="2:16" ht="15.75" customHeight="1">
      <c r="B10" s="156" t="s">
        <v>133</v>
      </c>
      <c r="C10" s="102" t="s">
        <v>198</v>
      </c>
      <c r="D10" s="102" t="s">
        <v>197</v>
      </c>
      <c r="E10" s="102" t="s">
        <v>196</v>
      </c>
      <c r="F10" s="102" t="s">
        <v>251</v>
      </c>
      <c r="G10" s="126" t="s">
        <v>289</v>
      </c>
      <c r="H10" s="18" t="s">
        <v>134</v>
      </c>
      <c r="I10" s="18" t="s">
        <v>135</v>
      </c>
      <c r="J10" s="18" t="s">
        <v>136</v>
      </c>
      <c r="K10" s="18" t="s">
        <v>137</v>
      </c>
      <c r="L10" s="18" t="s">
        <v>138</v>
      </c>
      <c r="N10" s="30" t="s">
        <v>361</v>
      </c>
      <c r="O10" s="152">
        <v>91167108</v>
      </c>
    </row>
    <row r="11" spans="2:16" ht="15.75" customHeight="1">
      <c r="B11" s="157" t="s">
        <v>362</v>
      </c>
      <c r="C11" s="158">
        <f t="shared" ref="C11:G11" si="0">C5</f>
        <v>85004184.592450887</v>
      </c>
      <c r="D11" s="158">
        <f t="shared" si="0"/>
        <v>137790747</v>
      </c>
      <c r="E11" s="158">
        <f t="shared" si="0"/>
        <v>157351857.15983742</v>
      </c>
      <c r="F11" s="158">
        <f t="shared" si="0"/>
        <v>169271800</v>
      </c>
      <c r="G11" s="158">
        <f t="shared" si="0"/>
        <v>302128096.95112157</v>
      </c>
      <c r="H11" s="110">
        <f t="shared" ref="H11:L11" si="1">H13*H12</f>
        <v>267770534.58144692</v>
      </c>
      <c r="I11" s="110">
        <f t="shared" si="1"/>
        <v>326579079.00112319</v>
      </c>
      <c r="J11" s="110">
        <f t="shared" si="1"/>
        <v>398929321.20349789</v>
      </c>
      <c r="K11" s="110">
        <f t="shared" si="1"/>
        <v>487989219.51196504</v>
      </c>
      <c r="L11" s="110">
        <f t="shared" si="1"/>
        <v>597671617.88922668</v>
      </c>
      <c r="N11" s="30" t="s">
        <v>363</v>
      </c>
      <c r="O11" s="152">
        <f>O4</f>
        <v>78104692</v>
      </c>
    </row>
    <row r="12" spans="2:16" ht="15.75" customHeight="1">
      <c r="B12" s="157" t="s">
        <v>364</v>
      </c>
      <c r="C12" s="159">
        <f t="shared" ref="C12:G12" si="2">C6</f>
        <v>8.2781680256031262E-2</v>
      </c>
      <c r="D12" s="159">
        <f t="shared" si="2"/>
        <v>0.10652243062081572</v>
      </c>
      <c r="E12" s="159">
        <f t="shared" si="2"/>
        <v>0.12694283255997563</v>
      </c>
      <c r="F12" s="159">
        <f t="shared" si="2"/>
        <v>0.10866786975983267</v>
      </c>
      <c r="G12" s="159">
        <f t="shared" si="2"/>
        <v>0.16096329086367692</v>
      </c>
      <c r="H12" s="160">
        <f>AVERAGE(C12:G12)</f>
        <v>0.11717562081206642</v>
      </c>
      <c r="I12" s="160">
        <f t="shared" ref="I12:L12" si="3">H12</f>
        <v>0.11717562081206642</v>
      </c>
      <c r="J12" s="160">
        <f t="shared" si="3"/>
        <v>0.11717562081206642</v>
      </c>
      <c r="K12" s="160">
        <f t="shared" si="3"/>
        <v>0.11717562081206642</v>
      </c>
      <c r="L12" s="160">
        <f t="shared" si="3"/>
        <v>0.11717562081206642</v>
      </c>
      <c r="N12" s="30" t="s">
        <v>365</v>
      </c>
      <c r="O12" s="152">
        <f>SUM(O10:O11)</f>
        <v>169271800</v>
      </c>
      <c r="P12" s="152">
        <f>P9*'Income Stmt'!G17</f>
        <v>302128096.95112157</v>
      </c>
    </row>
    <row r="13" spans="2:16" ht="15.75" customHeight="1">
      <c r="B13" s="161" t="s">
        <v>86</v>
      </c>
      <c r="C13" s="162">
        <f>('Balance sheet'!C5+'Balance sheet'!C8)</f>
        <v>1026847779.9622544</v>
      </c>
      <c r="D13" s="162">
        <f>('Balance sheet'!D5+'Balance sheet'!D8)</f>
        <v>1293537391.1105075</v>
      </c>
      <c r="E13" s="162">
        <f>('Balance sheet'!E5+'Balance sheet'!E8)</f>
        <v>1239548968.5130091</v>
      </c>
      <c r="F13" s="162">
        <f>('Balance sheet'!F5+'Balance sheet'!F8)</f>
        <v>1557698705</v>
      </c>
      <c r="G13" s="162">
        <f>('Balance sheet'!G5+'Balance sheet'!G8)</f>
        <v>1877000000</v>
      </c>
      <c r="H13" s="163">
        <f>'Balance sheet'!I5+'Balance sheet'!I8</f>
        <v>2285206877.7251372</v>
      </c>
      <c r="I13" s="163">
        <f>'Balance sheet'!J5+'Balance sheet'!J8</f>
        <v>2787090665.5993838</v>
      </c>
      <c r="J13" s="163">
        <f>'Balance sheet'!K5+'Balance sheet'!K8</f>
        <v>3404541989.5263505</v>
      </c>
      <c r="K13" s="163">
        <f>'Balance sheet'!L5+'Balance sheet'!L8</f>
        <v>4164596834.4783306</v>
      </c>
      <c r="L13" s="163">
        <f>'Balance sheet'!M5+'Balance sheet'!M8</f>
        <v>5100648187.2864132</v>
      </c>
    </row>
    <row r="14" spans="2:16" ht="15.75" customHeight="1">
      <c r="B14" s="164"/>
      <c r="C14" s="164"/>
      <c r="D14" s="164"/>
      <c r="E14" s="164"/>
      <c r="F14" s="164"/>
      <c r="G14" s="164"/>
      <c r="H14" s="164"/>
      <c r="I14" s="164"/>
      <c r="J14" s="164"/>
      <c r="K14" s="164"/>
      <c r="L14" s="164"/>
      <c r="N14" s="30" t="s">
        <v>366</v>
      </c>
    </row>
    <row r="15" spans="2:16" ht="15.75" customHeight="1">
      <c r="B15" s="164"/>
      <c r="C15" s="164"/>
      <c r="D15" s="164"/>
      <c r="E15" s="164"/>
      <c r="F15" s="164"/>
      <c r="G15" s="164"/>
      <c r="H15" s="164"/>
      <c r="I15" s="164"/>
      <c r="J15" s="164"/>
      <c r="K15" s="164"/>
      <c r="L15" s="164"/>
      <c r="P15" s="152"/>
    </row>
    <row r="16" spans="2:16" ht="15.75" customHeight="1">
      <c r="B16" s="165" t="s">
        <v>367</v>
      </c>
      <c r="C16" s="166"/>
      <c r="D16" s="167">
        <f t="shared" ref="D16:L16" si="4">D13-C13+D11</f>
        <v>404480358.14825308</v>
      </c>
      <c r="E16" s="167">
        <f t="shared" si="4"/>
        <v>103363434.56233901</v>
      </c>
      <c r="F16" s="167">
        <f t="shared" si="4"/>
        <v>487421536.48699093</v>
      </c>
      <c r="G16" s="167">
        <f t="shared" si="4"/>
        <v>621429391.95112157</v>
      </c>
      <c r="H16" s="167">
        <f t="shared" si="4"/>
        <v>675977412.30658412</v>
      </c>
      <c r="I16" s="167">
        <f t="shared" si="4"/>
        <v>828462866.87536979</v>
      </c>
      <c r="J16" s="167">
        <f t="shared" si="4"/>
        <v>1016380645.1304646</v>
      </c>
      <c r="K16" s="167">
        <f t="shared" si="4"/>
        <v>1248044064.4639452</v>
      </c>
      <c r="L16" s="167">
        <f t="shared" si="4"/>
        <v>1533722970.6973093</v>
      </c>
      <c r="O16" s="155"/>
    </row>
    <row r="17" spans="2:12" ht="15.75" customHeight="1"/>
    <row r="18" spans="2:12" ht="15.75" customHeight="1"/>
    <row r="19" spans="2:12" ht="15.75" customHeight="1">
      <c r="B19" s="168" t="s">
        <v>368</v>
      </c>
      <c r="C19" s="272" t="s">
        <v>369</v>
      </c>
      <c r="D19" s="253"/>
      <c r="E19" s="253"/>
      <c r="F19" s="253"/>
      <c r="G19" s="254"/>
      <c r="H19" s="273" t="s">
        <v>370</v>
      </c>
      <c r="I19" s="253"/>
      <c r="J19" s="253"/>
      <c r="K19" s="253"/>
      <c r="L19" s="254"/>
    </row>
    <row r="20" spans="2:12" ht="15.75" customHeight="1"/>
    <row r="21" spans="2:12" ht="15.75" customHeight="1">
      <c r="B21" s="168" t="s">
        <v>133</v>
      </c>
      <c r="C21" s="102" t="s">
        <v>198</v>
      </c>
      <c r="D21" s="102" t="s">
        <v>197</v>
      </c>
      <c r="E21" s="102" t="s">
        <v>196</v>
      </c>
      <c r="F21" s="102" t="s">
        <v>251</v>
      </c>
      <c r="G21" s="126" t="s">
        <v>289</v>
      </c>
      <c r="H21" s="18" t="s">
        <v>134</v>
      </c>
      <c r="I21" s="18" t="s">
        <v>135</v>
      </c>
      <c r="J21" s="18" t="s">
        <v>136</v>
      </c>
      <c r="K21" s="18" t="s">
        <v>137</v>
      </c>
      <c r="L21" s="18" t="s">
        <v>138</v>
      </c>
    </row>
    <row r="22" spans="2:12" ht="15.75" customHeight="1">
      <c r="B22" s="157" t="s">
        <v>371</v>
      </c>
      <c r="C22" s="153">
        <v>11258008</v>
      </c>
      <c r="D22" s="153">
        <v>23267495</v>
      </c>
      <c r="E22" s="153">
        <v>23351181</v>
      </c>
      <c r="F22" s="153">
        <v>22899099</v>
      </c>
      <c r="G22" s="153">
        <f t="shared" ref="G22:L22" si="5">G24*G23</f>
        <v>9717000</v>
      </c>
      <c r="H22" s="153">
        <f t="shared" si="5"/>
        <v>3466373.9560513548</v>
      </c>
      <c r="I22" s="153">
        <f t="shared" si="5"/>
        <v>2124292.7564135776</v>
      </c>
      <c r="J22" s="153">
        <f t="shared" si="5"/>
        <v>1301827.1462239029</v>
      </c>
      <c r="K22" s="153">
        <f t="shared" si="5"/>
        <v>797796.77896501776</v>
      </c>
      <c r="L22" s="153">
        <f t="shared" si="5"/>
        <v>488912.60439078941</v>
      </c>
    </row>
    <row r="23" spans="2:12" ht="15.75" customHeight="1">
      <c r="B23" s="157" t="s">
        <v>372</v>
      </c>
      <c r="C23" s="8">
        <f t="shared" ref="C23:F23" si="6">C22/C24</f>
        <v>0.1109023186705034</v>
      </c>
      <c r="D23" s="8">
        <f t="shared" si="6"/>
        <v>0.29359775555619122</v>
      </c>
      <c r="E23" s="8">
        <f t="shared" si="6"/>
        <v>0.41774338529201899</v>
      </c>
      <c r="F23" s="8">
        <f t="shared" si="6"/>
        <v>0.68708677905408255</v>
      </c>
      <c r="G23" s="169">
        <v>0.79</v>
      </c>
      <c r="H23" s="8">
        <f>AVERAGE(C23:G23)</f>
        <v>0.45986604771455919</v>
      </c>
      <c r="I23" s="8">
        <f t="shared" ref="I23:L23" si="7">H23</f>
        <v>0.45986604771455919</v>
      </c>
      <c r="J23" s="8">
        <f t="shared" si="7"/>
        <v>0.45986604771455919</v>
      </c>
      <c r="K23" s="8">
        <f t="shared" si="7"/>
        <v>0.45986604771455919</v>
      </c>
      <c r="L23" s="8">
        <f t="shared" si="7"/>
        <v>0.45986604771455919</v>
      </c>
    </row>
    <row r="24" spans="2:12" ht="15.75" customHeight="1">
      <c r="B24" s="157" t="s">
        <v>318</v>
      </c>
      <c r="C24" s="170">
        <f>'Balance sheet'!C6</f>
        <v>101512828</v>
      </c>
      <c r="D24" s="170">
        <f>'Balance sheet'!D6</f>
        <v>79249567</v>
      </c>
      <c r="E24" s="170">
        <f>'Balance sheet'!E6</f>
        <v>55898386</v>
      </c>
      <c r="F24" s="170">
        <f>'Balance sheet'!F6</f>
        <v>33327812</v>
      </c>
      <c r="G24" s="170">
        <f>'Balance sheet'!G6</f>
        <v>12300000</v>
      </c>
      <c r="H24" s="170">
        <f>'Balance sheet'!I6</f>
        <v>7537790.565923553</v>
      </c>
      <c r="I24" s="170">
        <f>'Balance sheet'!J6</f>
        <v>4619372.895587489</v>
      </c>
      <c r="J24" s="170">
        <f>'Balance sheet'!K6</f>
        <v>2830883.3685237677</v>
      </c>
      <c r="K24" s="170">
        <f>'Balance sheet'!L6</f>
        <v>1734846.0120722232</v>
      </c>
      <c r="L24" s="170">
        <f>'Balance sheet'!M6</f>
        <v>1063163.0815551304</v>
      </c>
    </row>
    <row r="25" spans="2:12" ht="15.75" customHeight="1"/>
    <row r="26" spans="2:12" ht="15.75" customHeight="1"/>
    <row r="27" spans="2:12" ht="15.75" customHeight="1"/>
    <row r="28" spans="2:12" ht="15.75" customHeight="1"/>
    <row r="29" spans="2:12" ht="15.75" customHeight="1"/>
    <row r="30" spans="2:12" ht="15.75" customHeight="1"/>
    <row r="31" spans="2:12" ht="15.75" customHeight="1"/>
    <row r="32" spans="2: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2">
    <mergeCell ref="C19:G19"/>
    <mergeCell ref="H19:L1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00"/>
    <outlinePr summaryBelow="0" summaryRight="0"/>
  </sheetPr>
  <dimension ref="A1:M1000"/>
  <sheetViews>
    <sheetView showGridLines="0" workbookViewId="0"/>
  </sheetViews>
  <sheetFormatPr defaultColWidth="12.6640625" defaultRowHeight="15" customHeight="1"/>
  <cols>
    <col min="1" max="6" width="12.6640625" customWidth="1"/>
  </cols>
  <sheetData>
    <row r="1" spans="1:13" ht="15.75" customHeight="1">
      <c r="A1" s="171" t="s">
        <v>373</v>
      </c>
      <c r="B1" s="84"/>
      <c r="C1" s="84"/>
      <c r="D1" s="84"/>
      <c r="E1" s="84"/>
      <c r="F1" s="84"/>
      <c r="G1" s="84"/>
    </row>
    <row r="2" spans="1:13" ht="15.75" customHeight="1">
      <c r="A2" s="172"/>
      <c r="B2" s="84"/>
      <c r="C2" s="84"/>
      <c r="D2" s="84"/>
      <c r="E2" s="84"/>
      <c r="F2" s="84"/>
      <c r="G2" s="84"/>
    </row>
    <row r="3" spans="1:13" ht="15.75" customHeight="1">
      <c r="A3" s="173" t="s">
        <v>133</v>
      </c>
      <c r="B3" s="102" t="s">
        <v>198</v>
      </c>
      <c r="C3" s="102" t="s">
        <v>197</v>
      </c>
      <c r="D3" s="102" t="s">
        <v>196</v>
      </c>
      <c r="E3" s="102" t="s">
        <v>251</v>
      </c>
      <c r="F3" s="126" t="s">
        <v>289</v>
      </c>
      <c r="G3" s="84"/>
    </row>
    <row r="4" spans="1:13" ht="15.75" customHeight="1">
      <c r="A4" s="174" t="s">
        <v>374</v>
      </c>
      <c r="B4" s="175">
        <v>642898814</v>
      </c>
      <c r="C4" s="175">
        <v>703749198</v>
      </c>
      <c r="D4" s="175">
        <v>92915595</v>
      </c>
      <c r="E4" s="175">
        <v>609949335</v>
      </c>
      <c r="F4" s="30" t="s">
        <v>375</v>
      </c>
      <c r="G4" s="84"/>
    </row>
    <row r="5" spans="1:13" ht="15.75" customHeight="1">
      <c r="A5" s="174" t="s">
        <v>82</v>
      </c>
      <c r="B5" s="175">
        <v>1065392296</v>
      </c>
      <c r="C5" s="175">
        <v>358005252</v>
      </c>
      <c r="D5" s="175">
        <v>860877287</v>
      </c>
      <c r="E5" s="176">
        <v>1541980544</v>
      </c>
      <c r="G5" s="84"/>
    </row>
    <row r="6" spans="1:13" ht="15.75" customHeight="1">
      <c r="A6" s="174" t="s">
        <v>376</v>
      </c>
      <c r="B6" s="177">
        <f t="shared" ref="B6:E6" si="0">B4/B5</f>
        <v>0.60343857977362358</v>
      </c>
      <c r="C6" s="177">
        <f t="shared" si="0"/>
        <v>1.9657510443450144</v>
      </c>
      <c r="D6" s="177">
        <f t="shared" si="0"/>
        <v>0.10793128870177754</v>
      </c>
      <c r="E6" s="177">
        <f t="shared" si="0"/>
        <v>0.39556227695179014</v>
      </c>
      <c r="G6" s="84"/>
    </row>
    <row r="7" spans="1:13" ht="15.75" customHeight="1">
      <c r="A7" s="174" t="s">
        <v>377</v>
      </c>
      <c r="B7" s="177">
        <f t="shared" ref="B7:E7" si="1">1-B6</f>
        <v>0.39656142022637642</v>
      </c>
      <c r="C7" s="177">
        <f t="shared" si="1"/>
        <v>-0.96575104434501435</v>
      </c>
      <c r="D7" s="177">
        <f t="shared" si="1"/>
        <v>0.89206871129822241</v>
      </c>
      <c r="E7" s="177">
        <f t="shared" si="1"/>
        <v>0.60443772304820986</v>
      </c>
      <c r="G7" s="84"/>
    </row>
    <row r="8" spans="1:13" ht="15.75" customHeight="1">
      <c r="A8" s="174" t="s">
        <v>378</v>
      </c>
      <c r="B8" s="177">
        <f>B5/'Balance sheet'!C33</f>
        <v>0.45834873389834024</v>
      </c>
      <c r="C8" s="177">
        <f>C5/'Balance sheet'!D33</f>
        <v>0.18144345221825028</v>
      </c>
      <c r="D8" s="177">
        <f>D5/'Balance sheet'!E33</f>
        <v>0.33046817238940207</v>
      </c>
      <c r="E8" s="177">
        <f>E5/'Balance sheet'!F33</f>
        <v>0.42221271983360026</v>
      </c>
      <c r="G8" s="84"/>
    </row>
    <row r="9" spans="1:13" ht="15.75" customHeight="1">
      <c r="A9" s="174" t="s">
        <v>379</v>
      </c>
      <c r="B9" s="178">
        <f t="shared" ref="B9:E9" si="2">B8*B7</f>
        <v>0.1817634248736873</v>
      </c>
      <c r="C9" s="178">
        <f t="shared" si="2"/>
        <v>-0.17522920346933993</v>
      </c>
      <c r="D9" s="178">
        <f t="shared" si="2"/>
        <v>0.29480031666849271</v>
      </c>
      <c r="E9" s="178">
        <f t="shared" si="2"/>
        <v>0.25520129501821309</v>
      </c>
      <c r="G9" s="84"/>
    </row>
    <row r="10" spans="1:13" ht="15.75" customHeight="1">
      <c r="A10" s="179" t="s">
        <v>380</v>
      </c>
      <c r="B10" s="178">
        <f>AVERAGE(B9:E9)</f>
        <v>0.13913395827276329</v>
      </c>
      <c r="C10" s="84"/>
      <c r="D10" s="84"/>
      <c r="E10" s="84"/>
      <c r="F10" s="84"/>
      <c r="G10" s="84"/>
    </row>
    <row r="11" spans="1:13" ht="15.75" customHeight="1">
      <c r="A11" s="179" t="s">
        <v>381</v>
      </c>
      <c r="B11" s="180">
        <v>0.04</v>
      </c>
      <c r="C11" s="84"/>
      <c r="D11" s="84"/>
      <c r="E11" s="84"/>
      <c r="F11" s="84"/>
      <c r="G11" s="84"/>
    </row>
    <row r="12" spans="1:13" ht="15.75" customHeight="1">
      <c r="A12" s="84"/>
      <c r="B12" s="84"/>
      <c r="C12" s="84"/>
      <c r="D12" s="84"/>
      <c r="E12" s="84"/>
      <c r="F12" s="84"/>
      <c r="G12" s="84"/>
    </row>
    <row r="13" spans="1:13" ht="15.75" customHeight="1">
      <c r="A13" s="274" t="s">
        <v>382</v>
      </c>
      <c r="B13" s="262"/>
      <c r="C13" s="262"/>
      <c r="D13" s="262"/>
      <c r="E13" s="262"/>
      <c r="F13" s="84"/>
      <c r="G13" s="84"/>
      <c r="H13" s="84"/>
      <c r="I13" s="84"/>
      <c r="J13" s="84"/>
      <c r="K13" s="84"/>
      <c r="L13" s="84"/>
      <c r="M13" s="84"/>
    </row>
    <row r="14" spans="1:13" ht="15.75" customHeight="1">
      <c r="A14" s="84"/>
      <c r="B14" s="84"/>
      <c r="C14" s="84"/>
      <c r="D14" s="84"/>
      <c r="E14" s="84"/>
      <c r="F14" s="84"/>
      <c r="G14" s="84"/>
      <c r="H14" s="84"/>
      <c r="I14" s="84"/>
      <c r="J14" s="84"/>
      <c r="K14" s="84"/>
      <c r="L14" s="84"/>
      <c r="M14" s="84"/>
    </row>
    <row r="15" spans="1:13" ht="15.75" customHeight="1">
      <c r="A15" s="173" t="s">
        <v>202</v>
      </c>
      <c r="B15" s="181">
        <v>2017</v>
      </c>
      <c r="C15" s="181">
        <v>2018</v>
      </c>
      <c r="D15" s="181">
        <v>2019</v>
      </c>
      <c r="E15" s="181">
        <v>2020</v>
      </c>
      <c r="F15" s="181">
        <v>2021</v>
      </c>
      <c r="G15" s="181">
        <v>2022</v>
      </c>
      <c r="H15" s="181">
        <v>2023</v>
      </c>
      <c r="I15" s="181">
        <v>2024</v>
      </c>
      <c r="J15" s="181">
        <v>2025</v>
      </c>
      <c r="K15" s="181">
        <v>2026</v>
      </c>
      <c r="L15" s="181">
        <v>2027</v>
      </c>
      <c r="M15" s="181">
        <v>2028</v>
      </c>
    </row>
    <row r="16" spans="1:13" ht="15.75" customHeight="1">
      <c r="A16" s="182" t="s">
        <v>383</v>
      </c>
      <c r="B16" s="175">
        <v>0.09</v>
      </c>
      <c r="C16" s="175">
        <v>7.5999999999999998E-2</v>
      </c>
      <c r="D16" s="175">
        <v>6.7000000000000004E-2</v>
      </c>
      <c r="E16" s="175">
        <v>-2.4E-2</v>
      </c>
      <c r="F16" s="175">
        <v>4.2000000000000003E-2</v>
      </c>
      <c r="G16" s="175">
        <v>5.8000000000000003E-2</v>
      </c>
      <c r="H16" s="175">
        <v>4.3999999999999997E-2</v>
      </c>
      <c r="I16" s="175">
        <v>5.0999999999999997E-2</v>
      </c>
      <c r="J16" s="175">
        <v>5.1999999999999998E-2</v>
      </c>
      <c r="K16" s="175">
        <v>5.1999999999999998E-2</v>
      </c>
      <c r="L16" s="175">
        <v>5.1999999999999998E-2</v>
      </c>
      <c r="M16" s="175">
        <v>5.1999999999999998E-2</v>
      </c>
    </row>
    <row r="17" spans="1:13" ht="15.75" customHeight="1">
      <c r="A17" s="179" t="s">
        <v>188</v>
      </c>
      <c r="B17" s="175">
        <f>AVERAGE(G16:M16)</f>
        <v>5.1571428571428567E-2</v>
      </c>
      <c r="C17" s="84"/>
      <c r="D17" s="84"/>
      <c r="E17" s="84"/>
      <c r="F17" s="84"/>
      <c r="G17" s="84"/>
      <c r="H17" s="84"/>
      <c r="I17" s="84"/>
      <c r="J17" s="84"/>
      <c r="K17" s="84"/>
      <c r="L17" s="84"/>
      <c r="M17" s="84"/>
    </row>
    <row r="18" spans="1:13" ht="15.75" customHeight="1">
      <c r="A18" s="84"/>
      <c r="B18" s="84"/>
      <c r="C18" s="84"/>
      <c r="D18" s="84"/>
      <c r="E18" s="84"/>
      <c r="F18" s="84"/>
      <c r="G18" s="84"/>
      <c r="H18" s="84"/>
      <c r="I18" s="84"/>
      <c r="J18" s="84"/>
      <c r="K18" s="84"/>
      <c r="L18" s="84"/>
      <c r="M18" s="84"/>
    </row>
    <row r="19" spans="1:13" ht="15.75" customHeight="1">
      <c r="A19" s="275" t="s">
        <v>384</v>
      </c>
      <c r="B19" s="262"/>
      <c r="C19" s="84"/>
      <c r="D19" s="84"/>
      <c r="E19" s="84"/>
      <c r="F19" s="84"/>
      <c r="G19" s="84"/>
      <c r="H19" s="84"/>
      <c r="I19" s="84"/>
      <c r="J19" s="84"/>
      <c r="K19" s="84"/>
      <c r="L19" s="84"/>
      <c r="M19" s="84"/>
    </row>
    <row r="20" spans="1:13" ht="15.75" customHeight="1">
      <c r="A20" s="84"/>
      <c r="B20" s="84"/>
      <c r="C20" s="84"/>
      <c r="D20" s="84"/>
      <c r="E20" s="84"/>
      <c r="F20" s="84"/>
      <c r="G20" s="84"/>
      <c r="H20" s="84"/>
      <c r="I20" s="84"/>
      <c r="J20" s="84"/>
      <c r="K20" s="84"/>
      <c r="L20" s="84"/>
      <c r="M20" s="84"/>
    </row>
    <row r="21" spans="1:13" ht="15.75" customHeight="1">
      <c r="A21" s="84"/>
      <c r="B21" s="84"/>
      <c r="C21" s="84"/>
      <c r="D21" s="84"/>
      <c r="E21" s="84"/>
      <c r="F21" s="84"/>
      <c r="G21" s="84"/>
      <c r="H21" s="84"/>
      <c r="I21" s="84"/>
      <c r="J21" s="84"/>
      <c r="K21" s="84"/>
      <c r="L21" s="84"/>
      <c r="M21" s="84"/>
    </row>
    <row r="22" spans="1:13" ht="15.75" customHeight="1">
      <c r="A22" s="274" t="s">
        <v>385</v>
      </c>
      <c r="B22" s="262"/>
      <c r="C22" s="262"/>
      <c r="D22" s="262"/>
      <c r="E22" s="262"/>
      <c r="F22" s="84"/>
      <c r="G22" s="84"/>
      <c r="H22" s="84"/>
      <c r="I22" s="84"/>
      <c r="J22" s="84"/>
      <c r="K22" s="84"/>
      <c r="L22" s="84"/>
      <c r="M22" s="84"/>
    </row>
    <row r="23" spans="1:13" ht="15.75" customHeight="1">
      <c r="A23" s="84"/>
      <c r="B23" s="84"/>
      <c r="C23" s="84"/>
      <c r="D23" s="84"/>
      <c r="E23" s="84"/>
      <c r="F23" s="84"/>
      <c r="G23" s="84"/>
      <c r="H23" s="84"/>
      <c r="I23" s="84"/>
      <c r="J23" s="84"/>
      <c r="K23" s="84"/>
      <c r="L23" s="84"/>
      <c r="M23" s="84"/>
    </row>
    <row r="24" spans="1:13" ht="15.75" customHeight="1">
      <c r="A24" s="173" t="s">
        <v>202</v>
      </c>
      <c r="B24" s="184">
        <v>40878</v>
      </c>
      <c r="C24" s="185" t="s">
        <v>386</v>
      </c>
      <c r="D24" s="185" t="s">
        <v>387</v>
      </c>
      <c r="E24" s="185" t="s">
        <v>388</v>
      </c>
      <c r="F24" s="185" t="s">
        <v>389</v>
      </c>
      <c r="G24" s="185" t="s">
        <v>390</v>
      </c>
      <c r="H24" s="185" t="s">
        <v>391</v>
      </c>
      <c r="I24" s="185" t="s">
        <v>392</v>
      </c>
      <c r="J24" s="185" t="s">
        <v>393</v>
      </c>
      <c r="K24" s="185" t="s">
        <v>394</v>
      </c>
      <c r="L24" s="186"/>
      <c r="M24" s="186"/>
    </row>
    <row r="25" spans="1:13" ht="15.75" customHeight="1">
      <c r="A25" s="182" t="s">
        <v>383</v>
      </c>
      <c r="B25" s="175">
        <v>4.4400000000000002E-2</v>
      </c>
      <c r="C25" s="175">
        <v>3.5299999999999998E-2</v>
      </c>
      <c r="D25" s="175">
        <v>6.0100000000000001E-2</v>
      </c>
      <c r="E25" s="175">
        <v>3.9800000000000002E-2</v>
      </c>
      <c r="F25" s="175">
        <v>4.3E-3</v>
      </c>
      <c r="G25" s="175">
        <v>8.9800000000000005E-2</v>
      </c>
      <c r="H25" s="175">
        <v>7.6200000000000004E-2</v>
      </c>
      <c r="I25" s="175">
        <v>6.6600000000000006E-2</v>
      </c>
      <c r="J25" s="175">
        <v>-1.8800000000000001E-2</v>
      </c>
      <c r="K25" s="175">
        <v>4.2500000000000003E-2</v>
      </c>
      <c r="L25" s="84"/>
      <c r="M25" s="84"/>
    </row>
    <row r="26" spans="1:13" ht="15.75" customHeight="1">
      <c r="A26" s="179" t="s">
        <v>188</v>
      </c>
      <c r="B26" s="175">
        <f>AVERAGE(B25:K25)</f>
        <v>4.4019999999999997E-2</v>
      </c>
      <c r="C26" s="84"/>
      <c r="D26" s="84"/>
      <c r="E26" s="84"/>
      <c r="F26" s="84"/>
      <c r="G26" s="84"/>
      <c r="H26" s="84"/>
      <c r="I26" s="84"/>
      <c r="J26" s="84"/>
      <c r="K26" s="84"/>
      <c r="L26" s="84"/>
      <c r="M26" s="84"/>
    </row>
    <row r="27" spans="1:13" ht="15.75" customHeight="1">
      <c r="A27" s="84"/>
      <c r="B27" s="84"/>
      <c r="C27" s="84"/>
      <c r="D27" s="84"/>
      <c r="E27" s="84"/>
      <c r="F27" s="84"/>
      <c r="G27" s="84"/>
      <c r="H27" s="84"/>
      <c r="I27" s="84"/>
      <c r="J27" s="84"/>
      <c r="K27" s="84"/>
      <c r="L27" s="84"/>
      <c r="M27" s="84"/>
    </row>
    <row r="28" spans="1:13" ht="15.75" customHeight="1">
      <c r="A28" s="183" t="s">
        <v>395</v>
      </c>
      <c r="B28" s="84"/>
      <c r="C28" s="84"/>
      <c r="D28" s="84"/>
      <c r="E28" s="84"/>
      <c r="F28" s="84"/>
      <c r="G28" s="84"/>
      <c r="H28" s="84"/>
      <c r="I28" s="84"/>
      <c r="J28" s="84"/>
      <c r="K28" s="84"/>
      <c r="L28" s="84"/>
      <c r="M28" s="84"/>
    </row>
    <row r="29" spans="1:13" ht="15.75" customHeight="1"/>
    <row r="30" spans="1:13" ht="15.75" customHeight="1"/>
    <row r="31" spans="1:13" ht="15.75" customHeight="1"/>
    <row r="32" spans="1:1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3:E13"/>
    <mergeCell ref="A19:B19"/>
    <mergeCell ref="A22:E22"/>
  </mergeCells>
  <hyperlinks>
    <hyperlink ref="A19" r:id="rId1"/>
    <hyperlink ref="A28" r:id="rId2"/>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outlinePr summaryBelow="0" summaryRight="0"/>
  </sheetPr>
  <dimension ref="B1:G984"/>
  <sheetViews>
    <sheetView showGridLines="0" workbookViewId="0"/>
  </sheetViews>
  <sheetFormatPr defaultColWidth="12.6640625" defaultRowHeight="15" customHeight="1"/>
  <cols>
    <col min="1" max="1" width="12.6640625" customWidth="1"/>
    <col min="2" max="2" width="43.109375" customWidth="1"/>
    <col min="3" max="6" width="12.6640625" customWidth="1"/>
  </cols>
  <sheetData>
    <row r="1" spans="2:7" ht="15.75" customHeight="1"/>
    <row r="2" spans="2:7" ht="15.75" customHeight="1">
      <c r="B2" s="101" t="s">
        <v>396</v>
      </c>
    </row>
    <row r="3" spans="2:7" ht="15.75" customHeight="1">
      <c r="B3" s="187" t="s">
        <v>397</v>
      </c>
      <c r="C3" s="18" t="s">
        <v>134</v>
      </c>
      <c r="D3" s="18" t="s">
        <v>135</v>
      </c>
      <c r="E3" s="18" t="s">
        <v>136</v>
      </c>
      <c r="F3" s="18" t="s">
        <v>137</v>
      </c>
      <c r="G3" s="18" t="s">
        <v>138</v>
      </c>
    </row>
    <row r="4" spans="2:7" ht="15.75" customHeight="1">
      <c r="B4" s="188" t="s">
        <v>398</v>
      </c>
      <c r="C4" s="176">
        <f>'Balance sheet'!G16-'Balance sheet'!I16</f>
        <v>-26322053.127317667</v>
      </c>
      <c r="D4" s="175">
        <f>'Balance sheet'!I16-'Balance sheet'!J16</f>
        <v>-296647327.63525724</v>
      </c>
      <c r="E4" s="175">
        <f>'Balance sheet'!J16-'Balance sheet'!K16</f>
        <v>-353147097.1354363</v>
      </c>
      <c r="F4" s="175">
        <f>'Balance sheet'!K16-'Balance sheet'!L16</f>
        <v>-420407873.58288956</v>
      </c>
      <c r="G4" s="175">
        <f>'Balance sheet'!L16-'Balance sheet'!M16</f>
        <v>-500479209.95002317</v>
      </c>
    </row>
    <row r="5" spans="2:7" ht="15.75" customHeight="1">
      <c r="B5" s="188" t="s">
        <v>399</v>
      </c>
      <c r="C5" s="176">
        <f>'Balance sheet'!G22-'Balance sheet'!I22</f>
        <v>-19303845.047796831</v>
      </c>
      <c r="D5" s="176">
        <f>'Balance sheet'!I22-'Balance sheet'!J22</f>
        <v>-34960922.09104684</v>
      </c>
      <c r="E5" s="176">
        <f>'Balance sheet'!J22-'Balance sheet'!K22</f>
        <v>-63317233.972293302</v>
      </c>
      <c r="F5" s="176">
        <f>'Balance sheet'!K22-'Balance sheet'!L22</f>
        <v>-114672951.34440452</v>
      </c>
      <c r="G5" s="176">
        <f>'Balance sheet'!L22-'Balance sheet'!M22</f>
        <v>-207682568.31608224</v>
      </c>
    </row>
    <row r="6" spans="2:7" ht="15.75" customHeight="1">
      <c r="B6" s="188" t="s">
        <v>400</v>
      </c>
      <c r="C6" s="176">
        <f>'Balance sheet'!G13-'Balance sheet'!I13</f>
        <v>-240485286.14069796</v>
      </c>
      <c r="D6" s="175">
        <f>'Balance sheet'!I13-'Balance sheet'!J13</f>
        <v>-220227340.87705922</v>
      </c>
      <c r="E6" s="175">
        <f>'Balance sheet'!J13-'Balance sheet'!K13</f>
        <v>-262172077.39762592</v>
      </c>
      <c r="F6" s="175">
        <f>'Balance sheet'!K13-'Balance sheet'!L13</f>
        <v>-312105653.60891128</v>
      </c>
      <c r="G6" s="175">
        <f>'Balance sheet'!L13-'Balance sheet'!M13</f>
        <v>-371549632.52210665</v>
      </c>
    </row>
    <row r="7" spans="2:7" ht="15.75" customHeight="1">
      <c r="B7" s="188" t="s">
        <v>401</v>
      </c>
      <c r="C7" s="176">
        <f>'Balance sheet'!I43-'Balance sheet'!G43</f>
        <v>622906689.6738534</v>
      </c>
      <c r="D7" s="175">
        <f>'Balance sheet'!J43-'Balance sheet'!I43</f>
        <v>428900573.3398118</v>
      </c>
      <c r="E7" s="175">
        <f>'Balance sheet'!K43-'Balance sheet'!J43</f>
        <v>510589438.44898701</v>
      </c>
      <c r="F7" s="175">
        <f>'Balance sheet'!L43-'Balance sheet'!K43</f>
        <v>607836852.78290033</v>
      </c>
      <c r="G7" s="175">
        <f>'Balance sheet'!M43-'Balance sheet'!L43</f>
        <v>723606114.38290358</v>
      </c>
    </row>
    <row r="8" spans="2:7" ht="15.75" customHeight="1">
      <c r="B8" s="189" t="s">
        <v>402</v>
      </c>
      <c r="C8" s="190">
        <f t="shared" ref="C8:G8" si="0">SUM(C4:C7)</f>
        <v>336795505.35804093</v>
      </c>
      <c r="D8" s="191">
        <f t="shared" si="0"/>
        <v>-122935017.26355147</v>
      </c>
      <c r="E8" s="191">
        <f t="shared" si="0"/>
        <v>-168046970.05636859</v>
      </c>
      <c r="F8" s="191">
        <f t="shared" si="0"/>
        <v>-239349625.75330496</v>
      </c>
      <c r="G8" s="191">
        <f t="shared" si="0"/>
        <v>-356105296.40530849</v>
      </c>
    </row>
    <row r="9" spans="2:7" ht="15.75" customHeight="1"/>
    <row r="10" spans="2:7" ht="15.75" customHeight="1"/>
    <row r="11" spans="2:7" ht="15.75" customHeight="1"/>
    <row r="12" spans="2:7" ht="15.75" customHeight="1"/>
    <row r="13" spans="2:7" ht="15.75" customHeight="1"/>
    <row r="14" spans="2:7" ht="15.75" customHeight="1"/>
    <row r="15" spans="2:7" ht="15.75" customHeight="1"/>
    <row r="16" spans="2:7"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A86E8"/>
    <outlinePr summaryBelow="0" summaryRight="0"/>
  </sheetPr>
  <dimension ref="A1:J1978"/>
  <sheetViews>
    <sheetView showGridLines="0" workbookViewId="0"/>
  </sheetViews>
  <sheetFormatPr defaultColWidth="12.6640625" defaultRowHeight="15" customHeight="1"/>
  <cols>
    <col min="1" max="6" width="12.6640625" customWidth="1"/>
    <col min="8" max="8" width="14.6640625" customWidth="1"/>
  </cols>
  <sheetData>
    <row r="1" spans="1:10" ht="15.75" customHeight="1">
      <c r="A1" s="192" t="s">
        <v>170</v>
      </c>
      <c r="B1" s="192" t="s">
        <v>403</v>
      </c>
      <c r="C1" s="192" t="s">
        <v>404</v>
      </c>
      <c r="D1" s="28" t="s">
        <v>405</v>
      </c>
      <c r="E1" s="28" t="s">
        <v>406</v>
      </c>
    </row>
    <row r="2" spans="1:10" ht="15.75" customHeight="1">
      <c r="A2" s="193" t="s">
        <v>407</v>
      </c>
      <c r="B2" s="194">
        <v>42005</v>
      </c>
      <c r="C2" s="195">
        <v>904</v>
      </c>
      <c r="D2" s="21"/>
      <c r="E2" s="21"/>
      <c r="H2" s="196" t="s">
        <v>408</v>
      </c>
      <c r="I2" s="21">
        <f>AVERAGE(E921:E1978)</f>
        <v>2.529077047778367E-3</v>
      </c>
    </row>
    <row r="3" spans="1:10" ht="15.75" customHeight="1">
      <c r="A3" s="193" t="s">
        <v>407</v>
      </c>
      <c r="B3" s="194">
        <v>42008</v>
      </c>
      <c r="C3" s="195">
        <v>918</v>
      </c>
      <c r="D3" s="21">
        <f t="shared" ref="D3:D1978" si="0">LN(C3/C2)</f>
        <v>1.5368030228313937E-2</v>
      </c>
      <c r="E3" s="21"/>
      <c r="H3" s="196" t="s">
        <v>409</v>
      </c>
      <c r="I3" s="119">
        <f>((1+I2)^50)-1</f>
        <v>0.13461594102609276</v>
      </c>
      <c r="J3" s="2" t="s">
        <v>410</v>
      </c>
    </row>
    <row r="4" spans="1:10" ht="15.75" customHeight="1">
      <c r="A4" s="193" t="s">
        <v>407</v>
      </c>
      <c r="B4" s="194">
        <v>42009</v>
      </c>
      <c r="C4" s="195">
        <v>920</v>
      </c>
      <c r="D4" s="21">
        <f t="shared" si="0"/>
        <v>2.1762794225954484E-3</v>
      </c>
      <c r="E4" s="21"/>
    </row>
    <row r="5" spans="1:10" ht="15.75" customHeight="1">
      <c r="A5" s="193" t="s">
        <v>407</v>
      </c>
      <c r="B5" s="194">
        <v>42010</v>
      </c>
      <c r="C5" s="195">
        <v>917</v>
      </c>
      <c r="D5" s="21">
        <f t="shared" si="0"/>
        <v>-3.2661977866211812E-3</v>
      </c>
      <c r="E5" s="21"/>
      <c r="H5" s="28" t="s">
        <v>411</v>
      </c>
      <c r="I5" s="119">
        <f>I3</f>
        <v>0.13461594102609276</v>
      </c>
    </row>
    <row r="6" spans="1:10" ht="15.75" customHeight="1">
      <c r="A6" s="193" t="s">
        <v>407</v>
      </c>
      <c r="B6" s="194">
        <v>42011</v>
      </c>
      <c r="C6" s="195">
        <v>925</v>
      </c>
      <c r="D6" s="21">
        <f t="shared" si="0"/>
        <v>8.6862652559604528E-3</v>
      </c>
      <c r="E6" s="21"/>
    </row>
    <row r="7" spans="1:10" ht="15.75" customHeight="1">
      <c r="A7" s="193" t="s">
        <v>407</v>
      </c>
      <c r="B7" s="194">
        <v>42012</v>
      </c>
      <c r="C7" s="195">
        <v>931</v>
      </c>
      <c r="D7" s="21">
        <f t="shared" si="0"/>
        <v>6.465539764641811E-3</v>
      </c>
      <c r="E7" s="21">
        <f>LN(C7/C2)</f>
        <v>2.9429916884890484E-2</v>
      </c>
    </row>
    <row r="8" spans="1:10" ht="15.75" customHeight="1">
      <c r="A8" s="193" t="s">
        <v>407</v>
      </c>
      <c r="B8" s="194">
        <v>42015</v>
      </c>
      <c r="C8" s="195">
        <v>928</v>
      </c>
      <c r="D8" s="21">
        <f t="shared" si="0"/>
        <v>-3.2275444908664878E-3</v>
      </c>
      <c r="E8" s="21"/>
    </row>
    <row r="9" spans="1:10" ht="15.75" customHeight="1">
      <c r="A9" s="193" t="s">
        <v>407</v>
      </c>
      <c r="B9" s="194">
        <v>42016</v>
      </c>
      <c r="C9" s="195">
        <v>928</v>
      </c>
      <c r="D9" s="21">
        <f t="shared" si="0"/>
        <v>0</v>
      </c>
      <c r="E9" s="21"/>
    </row>
    <row r="10" spans="1:10" ht="15.75" customHeight="1">
      <c r="A10" s="193" t="s">
        <v>407</v>
      </c>
      <c r="B10" s="194">
        <v>42017</v>
      </c>
      <c r="C10" s="195">
        <v>937</v>
      </c>
      <c r="D10" s="21">
        <f t="shared" si="0"/>
        <v>9.6515494522215976E-3</v>
      </c>
      <c r="E10" s="21"/>
    </row>
    <row r="11" spans="1:10" ht="15.75" customHeight="1">
      <c r="A11" s="193" t="s">
        <v>407</v>
      </c>
      <c r="B11" s="194">
        <v>42018</v>
      </c>
      <c r="C11" s="195">
        <v>940</v>
      </c>
      <c r="D11" s="21">
        <f t="shared" si="0"/>
        <v>3.1965930256274942E-3</v>
      </c>
      <c r="E11" s="21"/>
    </row>
    <row r="12" spans="1:10" ht="15.75" customHeight="1">
      <c r="A12" s="193" t="s">
        <v>407</v>
      </c>
      <c r="B12" s="194">
        <v>42022</v>
      </c>
      <c r="C12" s="195">
        <v>945</v>
      </c>
      <c r="D12" s="21">
        <f t="shared" si="0"/>
        <v>5.3050522296930981E-3</v>
      </c>
      <c r="E12" s="21">
        <f>LN(C12/C7)</f>
        <v>1.4925650216675792E-2</v>
      </c>
    </row>
    <row r="13" spans="1:10" ht="15.75" customHeight="1">
      <c r="A13" s="193" t="s">
        <v>407</v>
      </c>
      <c r="B13" s="194">
        <v>42023</v>
      </c>
      <c r="C13" s="195">
        <v>975</v>
      </c>
      <c r="D13" s="21">
        <f t="shared" si="0"/>
        <v>3.125254350410453E-2</v>
      </c>
      <c r="E13" s="21"/>
    </row>
    <row r="14" spans="1:10" ht="15.75" customHeight="1">
      <c r="A14" s="193" t="s">
        <v>407</v>
      </c>
      <c r="B14" s="194">
        <v>42024</v>
      </c>
      <c r="C14" s="195">
        <v>963</v>
      </c>
      <c r="D14" s="21">
        <f t="shared" si="0"/>
        <v>-1.2384059199721666E-2</v>
      </c>
      <c r="E14" s="21"/>
    </row>
    <row r="15" spans="1:10" ht="15.75" customHeight="1">
      <c r="A15" s="193" t="s">
        <v>407</v>
      </c>
      <c r="B15" s="194">
        <v>42026</v>
      </c>
      <c r="C15" s="195">
        <v>959</v>
      </c>
      <c r="D15" s="21">
        <f t="shared" si="0"/>
        <v>-4.162336914687299E-3</v>
      </c>
      <c r="E15" s="21"/>
    </row>
    <row r="16" spans="1:10" ht="15.75" customHeight="1">
      <c r="A16" s="193" t="s">
        <v>407</v>
      </c>
      <c r="B16" s="194">
        <v>42029</v>
      </c>
      <c r="C16" s="195">
        <v>969</v>
      </c>
      <c r="D16" s="21">
        <f t="shared" si="0"/>
        <v>1.0373537007327998E-2</v>
      </c>
      <c r="E16" s="21"/>
    </row>
    <row r="17" spans="1:5" ht="15.75" customHeight="1">
      <c r="A17" s="193" t="s">
        <v>407</v>
      </c>
      <c r="B17" s="194">
        <v>42030</v>
      </c>
      <c r="C17" s="195">
        <v>969</v>
      </c>
      <c r="D17" s="21">
        <f t="shared" si="0"/>
        <v>0</v>
      </c>
      <c r="E17" s="21">
        <f>LN(C17/C12)</f>
        <v>2.5079684397023391E-2</v>
      </c>
    </row>
    <row r="18" spans="1:5" ht="15.75" customHeight="1">
      <c r="A18" s="193" t="s">
        <v>407</v>
      </c>
      <c r="B18" s="194">
        <v>42031</v>
      </c>
      <c r="C18" s="195">
        <v>975</v>
      </c>
      <c r="D18" s="21">
        <f t="shared" si="0"/>
        <v>6.1728591070810161E-3</v>
      </c>
      <c r="E18" s="21"/>
    </row>
    <row r="19" spans="1:5" ht="15.75" customHeight="1">
      <c r="A19" s="193" t="s">
        <v>407</v>
      </c>
      <c r="B19" s="194">
        <v>42032</v>
      </c>
      <c r="C19" s="195">
        <v>988</v>
      </c>
      <c r="D19" s="21">
        <f t="shared" si="0"/>
        <v>1.3245226750020723E-2</v>
      </c>
      <c r="E19" s="21"/>
    </row>
    <row r="20" spans="1:5" ht="15.75" customHeight="1">
      <c r="A20" s="193" t="s">
        <v>407</v>
      </c>
      <c r="B20" s="194">
        <v>42033</v>
      </c>
      <c r="C20" s="195">
        <v>987</v>
      </c>
      <c r="D20" s="21">
        <f t="shared" si="0"/>
        <v>-1.012658314386269E-3</v>
      </c>
      <c r="E20" s="21"/>
    </row>
    <row r="21" spans="1:5" ht="15.75" customHeight="1">
      <c r="A21" s="193" t="s">
        <v>407</v>
      </c>
      <c r="B21" s="194">
        <v>42036</v>
      </c>
      <c r="C21" s="195">
        <v>991</v>
      </c>
      <c r="D21" s="21">
        <f t="shared" si="0"/>
        <v>4.0444948965064438E-3</v>
      </c>
      <c r="E21" s="21"/>
    </row>
    <row r="22" spans="1:5" ht="15.75" customHeight="1">
      <c r="A22" s="193" t="s">
        <v>407</v>
      </c>
      <c r="B22" s="194">
        <v>42037</v>
      </c>
      <c r="C22" s="195">
        <v>991</v>
      </c>
      <c r="D22" s="21">
        <f t="shared" si="0"/>
        <v>0</v>
      </c>
      <c r="E22" s="21">
        <f>LN(C22/C17)</f>
        <v>2.2449922439221726E-2</v>
      </c>
    </row>
    <row r="23" spans="1:5" ht="15.75" customHeight="1">
      <c r="A23" s="193" t="s">
        <v>407</v>
      </c>
      <c r="B23" s="194">
        <v>42038</v>
      </c>
      <c r="C23" s="195">
        <v>988</v>
      </c>
      <c r="D23" s="21">
        <f t="shared" si="0"/>
        <v>-3.0318365821201251E-3</v>
      </c>
      <c r="E23" s="21"/>
    </row>
    <row r="24" spans="1:5" ht="15.75" customHeight="1">
      <c r="A24" s="193" t="s">
        <v>407</v>
      </c>
      <c r="B24" s="194">
        <v>42039</v>
      </c>
      <c r="C24" s="195">
        <v>987</v>
      </c>
      <c r="D24" s="21">
        <f t="shared" si="0"/>
        <v>-1.012658314386269E-3</v>
      </c>
      <c r="E24" s="21"/>
    </row>
    <row r="25" spans="1:5" ht="15.75" customHeight="1">
      <c r="A25" s="193" t="s">
        <v>407</v>
      </c>
      <c r="B25" s="194">
        <v>42040</v>
      </c>
      <c r="C25" s="195">
        <v>984</v>
      </c>
      <c r="D25" s="21">
        <f t="shared" si="0"/>
        <v>-3.0441423812281325E-3</v>
      </c>
      <c r="E25" s="21"/>
    </row>
    <row r="26" spans="1:5" ht="15.75" customHeight="1">
      <c r="A26" s="193" t="s">
        <v>407</v>
      </c>
      <c r="B26" s="194">
        <v>42043</v>
      </c>
      <c r="C26" s="195">
        <v>986</v>
      </c>
      <c r="D26" s="21">
        <f t="shared" si="0"/>
        <v>2.0304575503819213E-3</v>
      </c>
      <c r="E26" s="21"/>
    </row>
    <row r="27" spans="1:5" ht="15.75" customHeight="1">
      <c r="A27" s="193" t="s">
        <v>407</v>
      </c>
      <c r="B27" s="194">
        <v>42044</v>
      </c>
      <c r="C27" s="195">
        <v>981</v>
      </c>
      <c r="D27" s="21">
        <f t="shared" si="0"/>
        <v>-5.0838950372722848E-3</v>
      </c>
      <c r="E27" s="21">
        <f>LN(C27/C22)</f>
        <v>-1.0142074764624927E-2</v>
      </c>
    </row>
    <row r="28" spans="1:5" ht="15.75" customHeight="1">
      <c r="A28" s="193" t="s">
        <v>407</v>
      </c>
      <c r="B28" s="194">
        <v>42045</v>
      </c>
      <c r="C28" s="195">
        <v>981</v>
      </c>
      <c r="D28" s="21">
        <f t="shared" si="0"/>
        <v>0</v>
      </c>
      <c r="E28" s="21"/>
    </row>
    <row r="29" spans="1:5" ht="15.75" customHeight="1">
      <c r="A29" s="193" t="s">
        <v>407</v>
      </c>
      <c r="B29" s="194">
        <v>42046</v>
      </c>
      <c r="C29" s="195">
        <v>981</v>
      </c>
      <c r="D29" s="21">
        <f t="shared" si="0"/>
        <v>0</v>
      </c>
      <c r="E29" s="21"/>
    </row>
    <row r="30" spans="1:5" ht="15.75" customHeight="1">
      <c r="A30" s="193" t="s">
        <v>407</v>
      </c>
      <c r="B30" s="194">
        <v>42047</v>
      </c>
      <c r="C30" s="195">
        <v>985</v>
      </c>
      <c r="D30" s="21">
        <f t="shared" si="0"/>
        <v>4.0691816067257493E-3</v>
      </c>
      <c r="E30" s="21"/>
    </row>
    <row r="31" spans="1:5" ht="15.75" customHeight="1">
      <c r="A31" s="193" t="s">
        <v>407</v>
      </c>
      <c r="B31" s="194">
        <v>42050</v>
      </c>
      <c r="C31" s="195">
        <v>990</v>
      </c>
      <c r="D31" s="21">
        <f t="shared" si="0"/>
        <v>5.0633019565466345E-3</v>
      </c>
      <c r="E31" s="21"/>
    </row>
    <row r="32" spans="1:5" ht="15.75" customHeight="1">
      <c r="A32" s="193" t="s">
        <v>407</v>
      </c>
      <c r="B32" s="194">
        <v>42051</v>
      </c>
      <c r="C32" s="195">
        <v>987</v>
      </c>
      <c r="D32" s="21">
        <f t="shared" si="0"/>
        <v>-3.034903695154047E-3</v>
      </c>
      <c r="E32" s="21">
        <f>LN(C32/C27)</f>
        <v>6.0975798681185377E-3</v>
      </c>
    </row>
    <row r="33" spans="1:5" ht="15.75" customHeight="1">
      <c r="A33" s="193" t="s">
        <v>407</v>
      </c>
      <c r="B33" s="194">
        <v>42053</v>
      </c>
      <c r="C33" s="195">
        <v>983</v>
      </c>
      <c r="D33" s="21">
        <f t="shared" si="0"/>
        <v>-4.0609192863150694E-3</v>
      </c>
      <c r="E33" s="21"/>
    </row>
    <row r="34" spans="1:5" ht="15.75" customHeight="1">
      <c r="A34" s="193" t="s">
        <v>407</v>
      </c>
      <c r="B34" s="194">
        <v>42057</v>
      </c>
      <c r="C34" s="195">
        <v>971</v>
      </c>
      <c r="D34" s="21">
        <f t="shared" si="0"/>
        <v>-1.2282651855841695E-2</v>
      </c>
      <c r="E34" s="21"/>
    </row>
    <row r="35" spans="1:5" ht="15.75" customHeight="1">
      <c r="A35" s="193" t="s">
        <v>407</v>
      </c>
      <c r="B35" s="194">
        <v>42058</v>
      </c>
      <c r="C35" s="195">
        <v>974</v>
      </c>
      <c r="D35" s="21">
        <f t="shared" si="0"/>
        <v>3.084835351210095E-3</v>
      </c>
      <c r="E35" s="21"/>
    </row>
    <row r="36" spans="1:5" ht="15.75" customHeight="1">
      <c r="A36" s="193" t="s">
        <v>407</v>
      </c>
      <c r="B36" s="194">
        <v>42059</v>
      </c>
      <c r="C36" s="195">
        <v>971</v>
      </c>
      <c r="D36" s="21">
        <f t="shared" si="0"/>
        <v>-3.084835351210151E-3</v>
      </c>
      <c r="E36" s="21"/>
    </row>
    <row r="37" spans="1:5" ht="15.75" customHeight="1">
      <c r="A37" s="193" t="s">
        <v>407</v>
      </c>
      <c r="B37" s="194">
        <v>42060</v>
      </c>
      <c r="C37" s="195">
        <v>971</v>
      </c>
      <c r="D37" s="21">
        <f t="shared" si="0"/>
        <v>0</v>
      </c>
      <c r="E37" s="21">
        <f>LN(C37/C32)</f>
        <v>-1.6343571142156711E-2</v>
      </c>
    </row>
    <row r="38" spans="1:5" ht="15.75" customHeight="1">
      <c r="A38" s="193" t="s">
        <v>407</v>
      </c>
      <c r="B38" s="194">
        <v>42061</v>
      </c>
      <c r="C38" s="195">
        <v>979</v>
      </c>
      <c r="D38" s="21">
        <f t="shared" si="0"/>
        <v>8.205174239185516E-3</v>
      </c>
      <c r="E38" s="21"/>
    </row>
    <row r="39" spans="1:5" ht="15.75" customHeight="1">
      <c r="A39" s="193" t="s">
        <v>407</v>
      </c>
      <c r="B39" s="194">
        <v>42064</v>
      </c>
      <c r="C39" s="195">
        <v>976</v>
      </c>
      <c r="D39" s="21">
        <f t="shared" si="0"/>
        <v>-3.0690561174178833E-3</v>
      </c>
      <c r="E39" s="21"/>
    </row>
    <row r="40" spans="1:5" ht="15.75" customHeight="1">
      <c r="A40" s="193" t="s">
        <v>407</v>
      </c>
      <c r="B40" s="194">
        <v>42065</v>
      </c>
      <c r="C40" s="195">
        <v>985</v>
      </c>
      <c r="D40" s="21">
        <f t="shared" si="0"/>
        <v>9.1790547589963908E-3</v>
      </c>
      <c r="E40" s="21"/>
    </row>
    <row r="41" spans="1:5" ht="15.75" customHeight="1">
      <c r="A41" s="193" t="s">
        <v>407</v>
      </c>
      <c r="B41" s="194">
        <v>42066</v>
      </c>
      <c r="C41" s="195">
        <v>981</v>
      </c>
      <c r="D41" s="21">
        <f t="shared" si="0"/>
        <v>-4.0691816067257433E-3</v>
      </c>
      <c r="E41" s="21"/>
    </row>
    <row r="42" spans="1:5" ht="15.75" customHeight="1">
      <c r="A42" s="193" t="s">
        <v>407</v>
      </c>
      <c r="B42" s="194">
        <v>42067</v>
      </c>
      <c r="C42" s="195">
        <v>983</v>
      </c>
      <c r="D42" s="21">
        <f t="shared" si="0"/>
        <v>2.036660581803555E-3</v>
      </c>
      <c r="E42" s="21">
        <f>LN(C42/C37)</f>
        <v>1.2282651855841707E-2</v>
      </c>
    </row>
    <row r="43" spans="1:5" ht="15.75" customHeight="1">
      <c r="A43" s="193" t="s">
        <v>407</v>
      </c>
      <c r="B43" s="194">
        <v>42072</v>
      </c>
      <c r="C43" s="195">
        <v>989</v>
      </c>
      <c r="D43" s="21">
        <f t="shared" si="0"/>
        <v>6.0852114755456438E-3</v>
      </c>
      <c r="E43" s="21"/>
    </row>
    <row r="44" spans="1:5" ht="15.75" customHeight="1">
      <c r="A44" s="193" t="s">
        <v>407</v>
      </c>
      <c r="B44" s="194">
        <v>42073</v>
      </c>
      <c r="C44" s="195">
        <v>984</v>
      </c>
      <c r="D44" s="21">
        <f t="shared" si="0"/>
        <v>-5.068434570458729E-3</v>
      </c>
      <c r="E44" s="21"/>
    </row>
    <row r="45" spans="1:5" ht="15.75" customHeight="1">
      <c r="A45" s="193" t="s">
        <v>407</v>
      </c>
      <c r="B45" s="194">
        <v>42074</v>
      </c>
      <c r="C45" s="195">
        <v>984</v>
      </c>
      <c r="D45" s="21">
        <f t="shared" si="0"/>
        <v>0</v>
      </c>
      <c r="E45" s="21"/>
    </row>
    <row r="46" spans="1:5" ht="15.75" customHeight="1">
      <c r="A46" s="193" t="s">
        <v>407</v>
      </c>
      <c r="B46" s="194">
        <v>42075</v>
      </c>
      <c r="C46" s="195">
        <v>978</v>
      </c>
      <c r="D46" s="21">
        <f t="shared" si="0"/>
        <v>-6.1162270174360944E-3</v>
      </c>
      <c r="E46" s="21"/>
    </row>
    <row r="47" spans="1:5" ht="15.75" customHeight="1">
      <c r="A47" s="193" t="s">
        <v>407</v>
      </c>
      <c r="B47" s="194">
        <v>42078</v>
      </c>
      <c r="C47" s="195">
        <v>971</v>
      </c>
      <c r="D47" s="21">
        <f t="shared" si="0"/>
        <v>-7.1832017434924188E-3</v>
      </c>
      <c r="E47" s="21">
        <f>LN(C47/C42)</f>
        <v>-1.2282651855841695E-2</v>
      </c>
    </row>
    <row r="48" spans="1:5" ht="15.75" customHeight="1">
      <c r="A48" s="193" t="s">
        <v>407</v>
      </c>
      <c r="B48" s="194">
        <v>42079</v>
      </c>
      <c r="C48" s="195">
        <v>959</v>
      </c>
      <c r="D48" s="21">
        <f t="shared" si="0"/>
        <v>-1.2435393407886646E-2</v>
      </c>
      <c r="E48" s="21"/>
    </row>
    <row r="49" spans="1:5" ht="15.75" customHeight="1">
      <c r="A49" s="193" t="s">
        <v>407</v>
      </c>
      <c r="B49" s="194">
        <v>42080</v>
      </c>
      <c r="C49" s="195">
        <v>963</v>
      </c>
      <c r="D49" s="21">
        <f t="shared" si="0"/>
        <v>4.1623369146873302E-3</v>
      </c>
      <c r="E49" s="21"/>
    </row>
    <row r="50" spans="1:5" ht="15.75" customHeight="1">
      <c r="A50" s="193" t="s">
        <v>407</v>
      </c>
      <c r="B50" s="194">
        <v>42081</v>
      </c>
      <c r="C50" s="195">
        <v>964</v>
      </c>
      <c r="D50" s="21">
        <f t="shared" si="0"/>
        <v>1.0378828124200214E-3</v>
      </c>
      <c r="E50" s="21"/>
    </row>
    <row r="51" spans="1:5" ht="15.75" customHeight="1">
      <c r="A51" s="193" t="s">
        <v>407</v>
      </c>
      <c r="B51" s="194">
        <v>42082</v>
      </c>
      <c r="C51" s="195">
        <v>968</v>
      </c>
      <c r="D51" s="21">
        <f t="shared" si="0"/>
        <v>4.1407926660313871E-3</v>
      </c>
      <c r="E51" s="21"/>
    </row>
    <row r="52" spans="1:5" ht="15.75" customHeight="1">
      <c r="A52" s="193" t="s">
        <v>407</v>
      </c>
      <c r="B52" s="194">
        <v>42085</v>
      </c>
      <c r="C52" s="195">
        <v>964</v>
      </c>
      <c r="D52" s="21">
        <f t="shared" si="0"/>
        <v>-4.1407926660313879E-3</v>
      </c>
      <c r="E52" s="21">
        <f>LN(C52/C47)</f>
        <v>-7.2351736807793367E-3</v>
      </c>
    </row>
    <row r="53" spans="1:5" ht="15.75" customHeight="1">
      <c r="A53" s="193" t="s">
        <v>407</v>
      </c>
      <c r="B53" s="194">
        <v>42086</v>
      </c>
      <c r="C53" s="195">
        <v>957</v>
      </c>
      <c r="D53" s="21">
        <f t="shared" si="0"/>
        <v>-7.2879031575913255E-3</v>
      </c>
      <c r="E53" s="21"/>
    </row>
    <row r="54" spans="1:5" ht="15.75" customHeight="1">
      <c r="A54" s="193" t="s">
        <v>407</v>
      </c>
      <c r="B54" s="194">
        <v>42087</v>
      </c>
      <c r="C54" s="195">
        <v>954</v>
      </c>
      <c r="D54" s="21">
        <f t="shared" si="0"/>
        <v>-3.1397200046677527E-3</v>
      </c>
      <c r="E54" s="21"/>
    </row>
    <row r="55" spans="1:5" ht="15.75" customHeight="1">
      <c r="A55" s="193" t="s">
        <v>407</v>
      </c>
      <c r="B55" s="194">
        <v>42088</v>
      </c>
      <c r="C55" s="195">
        <v>951</v>
      </c>
      <c r="D55" s="21">
        <f t="shared" si="0"/>
        <v>-3.14960890289622E-3</v>
      </c>
      <c r="E55" s="21"/>
    </row>
    <row r="56" spans="1:5" ht="15.75" customHeight="1">
      <c r="A56" s="193" t="s">
        <v>407</v>
      </c>
      <c r="B56" s="194">
        <v>42089</v>
      </c>
      <c r="C56" s="195">
        <v>942</v>
      </c>
      <c r="D56" s="21">
        <f t="shared" si="0"/>
        <v>-9.5087879690273006E-3</v>
      </c>
      <c r="E56" s="21"/>
    </row>
    <row r="57" spans="1:5" ht="15.75" customHeight="1">
      <c r="A57" s="193" t="s">
        <v>407</v>
      </c>
      <c r="B57" s="194">
        <v>42092</v>
      </c>
      <c r="C57" s="195">
        <v>942</v>
      </c>
      <c r="D57" s="21">
        <f t="shared" si="0"/>
        <v>0</v>
      </c>
      <c r="E57" s="21">
        <f>LN(C57/C52)</f>
        <v>-2.3086020034182586E-2</v>
      </c>
    </row>
    <row r="58" spans="1:5" ht="15.75" customHeight="1">
      <c r="A58" s="193" t="s">
        <v>407</v>
      </c>
      <c r="B58" s="194">
        <v>42093</v>
      </c>
      <c r="C58" s="195">
        <v>939</v>
      </c>
      <c r="D58" s="21">
        <f t="shared" si="0"/>
        <v>-3.1897953681001494E-3</v>
      </c>
      <c r="E58" s="21"/>
    </row>
    <row r="59" spans="1:5" ht="15.75" customHeight="1">
      <c r="A59" s="193" t="s">
        <v>407</v>
      </c>
      <c r="B59" s="194">
        <v>42094</v>
      </c>
      <c r="C59" s="195">
        <v>946</v>
      </c>
      <c r="D59" s="21">
        <f t="shared" si="0"/>
        <v>7.4270898436152814E-3</v>
      </c>
      <c r="E59" s="21"/>
    </row>
    <row r="60" spans="1:5" ht="15.75" customHeight="1">
      <c r="A60" s="193" t="s">
        <v>407</v>
      </c>
      <c r="B60" s="194">
        <v>42095</v>
      </c>
      <c r="C60" s="195">
        <v>940</v>
      </c>
      <c r="D60" s="21">
        <f t="shared" si="0"/>
        <v>-6.3626937878286573E-3</v>
      </c>
      <c r="E60" s="21"/>
    </row>
    <row r="61" spans="1:5" ht="15.75" customHeight="1">
      <c r="A61" s="193" t="s">
        <v>407</v>
      </c>
      <c r="B61" s="194">
        <v>42096</v>
      </c>
      <c r="C61" s="195">
        <v>940</v>
      </c>
      <c r="D61" s="21">
        <f t="shared" si="0"/>
        <v>0</v>
      </c>
      <c r="E61" s="21"/>
    </row>
    <row r="62" spans="1:5" ht="15.75" customHeight="1">
      <c r="A62" s="193" t="s">
        <v>407</v>
      </c>
      <c r="B62" s="194">
        <v>42099</v>
      </c>
      <c r="C62" s="195">
        <v>934</v>
      </c>
      <c r="D62" s="21">
        <f t="shared" si="0"/>
        <v>-6.4034370352069126E-3</v>
      </c>
      <c r="E62" s="21">
        <f>LN(C62/C57)</f>
        <v>-8.5288363475204357E-3</v>
      </c>
    </row>
    <row r="63" spans="1:5" ht="15.75" customHeight="1">
      <c r="A63" s="193" t="s">
        <v>407</v>
      </c>
      <c r="B63" s="194">
        <v>42100</v>
      </c>
      <c r="C63" s="195">
        <v>938</v>
      </c>
      <c r="D63" s="21">
        <f t="shared" si="0"/>
        <v>4.2735107773820852E-3</v>
      </c>
      <c r="E63" s="21"/>
    </row>
    <row r="64" spans="1:5" ht="15.75" customHeight="1">
      <c r="A64" s="193" t="s">
        <v>407</v>
      </c>
      <c r="B64" s="194">
        <v>42101</v>
      </c>
      <c r="C64" s="195">
        <v>936</v>
      </c>
      <c r="D64" s="21">
        <f t="shared" si="0"/>
        <v>-2.1344725286326811E-3</v>
      </c>
      <c r="E64" s="21"/>
    </row>
    <row r="65" spans="1:5" ht="15.75" customHeight="1">
      <c r="A65" s="193" t="s">
        <v>407</v>
      </c>
      <c r="B65" s="194">
        <v>42102</v>
      </c>
      <c r="C65" s="195">
        <v>942</v>
      </c>
      <c r="D65" s="21">
        <f t="shared" si="0"/>
        <v>6.3897980987709883E-3</v>
      </c>
      <c r="E65" s="21"/>
    </row>
    <row r="66" spans="1:5" ht="15.75" customHeight="1">
      <c r="A66" s="193" t="s">
        <v>407</v>
      </c>
      <c r="B66" s="194">
        <v>42103</v>
      </c>
      <c r="C66" s="195">
        <v>947</v>
      </c>
      <c r="D66" s="21">
        <f t="shared" si="0"/>
        <v>5.2938186097152952E-3</v>
      </c>
      <c r="E66" s="21"/>
    </row>
    <row r="67" spans="1:5" ht="15.75" customHeight="1">
      <c r="A67" s="193" t="s">
        <v>407</v>
      </c>
      <c r="B67" s="194">
        <v>42106</v>
      </c>
      <c r="C67" s="195">
        <v>952</v>
      </c>
      <c r="D67" s="21">
        <f t="shared" si="0"/>
        <v>5.2659416052870476E-3</v>
      </c>
      <c r="E67" s="21">
        <f>LN(C67/C62)</f>
        <v>1.9088596562522618E-2</v>
      </c>
    </row>
    <row r="68" spans="1:5" ht="15.75" customHeight="1">
      <c r="A68" s="193" t="s">
        <v>407</v>
      </c>
      <c r="B68" s="194">
        <v>42107</v>
      </c>
      <c r="C68" s="195">
        <v>948</v>
      </c>
      <c r="D68" s="21">
        <f t="shared" si="0"/>
        <v>-4.2105325363434943E-3</v>
      </c>
      <c r="E68" s="21"/>
    </row>
    <row r="69" spans="1:5" ht="15.75" customHeight="1">
      <c r="A69" s="193" t="s">
        <v>407</v>
      </c>
      <c r="B69" s="194">
        <v>42109</v>
      </c>
      <c r="C69" s="195">
        <v>944</v>
      </c>
      <c r="D69" s="21">
        <f t="shared" si="0"/>
        <v>-4.2283361095210642E-3</v>
      </c>
      <c r="E69" s="21"/>
    </row>
    <row r="70" spans="1:5" ht="15.75" customHeight="1">
      <c r="A70" s="193" t="s">
        <v>407</v>
      </c>
      <c r="B70" s="194">
        <v>42110</v>
      </c>
      <c r="C70" s="195">
        <v>950</v>
      </c>
      <c r="D70" s="21">
        <f t="shared" si="0"/>
        <v>6.3358184490859238E-3</v>
      </c>
      <c r="E70" s="21"/>
    </row>
    <row r="71" spans="1:5" ht="15.75" customHeight="1">
      <c r="A71" s="193" t="s">
        <v>407</v>
      </c>
      <c r="B71" s="194">
        <v>42113</v>
      </c>
      <c r="C71" s="195">
        <v>946</v>
      </c>
      <c r="D71" s="21">
        <f t="shared" si="0"/>
        <v>-4.2194155427082106E-3</v>
      </c>
      <c r="E71" s="21"/>
    </row>
    <row r="72" spans="1:5" ht="15.75" customHeight="1">
      <c r="A72" s="193" t="s">
        <v>407</v>
      </c>
      <c r="B72" s="194">
        <v>42114</v>
      </c>
      <c r="C72" s="195">
        <v>945</v>
      </c>
      <c r="D72" s="21">
        <f t="shared" si="0"/>
        <v>-1.057641558135535E-3</v>
      </c>
      <c r="E72" s="21">
        <f>LN(C72/C67)</f>
        <v>-7.3801072976225337E-3</v>
      </c>
    </row>
    <row r="73" spans="1:5" ht="15.75" customHeight="1">
      <c r="A73" s="193" t="s">
        <v>407</v>
      </c>
      <c r="B73" s="194">
        <v>42115</v>
      </c>
      <c r="C73" s="195">
        <v>945</v>
      </c>
      <c r="D73" s="21">
        <f t="shared" si="0"/>
        <v>0</v>
      </c>
      <c r="E73" s="21"/>
    </row>
    <row r="74" spans="1:5" ht="15.75" customHeight="1">
      <c r="A74" s="193" t="s">
        <v>407</v>
      </c>
      <c r="B74" s="194">
        <v>42116</v>
      </c>
      <c r="C74" s="195">
        <v>942</v>
      </c>
      <c r="D74" s="21">
        <f t="shared" si="0"/>
        <v>-3.1796529173796842E-3</v>
      </c>
      <c r="E74" s="21"/>
    </row>
    <row r="75" spans="1:5" ht="15.75" customHeight="1">
      <c r="A75" s="193" t="s">
        <v>407</v>
      </c>
      <c r="B75" s="194">
        <v>42117</v>
      </c>
      <c r="C75" s="195">
        <v>938</v>
      </c>
      <c r="D75" s="21">
        <f t="shared" si="0"/>
        <v>-4.2553255701383835E-3</v>
      </c>
      <c r="E75" s="21"/>
    </row>
    <row r="76" spans="1:5" ht="15.75" customHeight="1">
      <c r="A76" s="193" t="s">
        <v>407</v>
      </c>
      <c r="B76" s="194">
        <v>42148</v>
      </c>
      <c r="C76" s="195">
        <v>910</v>
      </c>
      <c r="D76" s="21">
        <f t="shared" si="0"/>
        <v>-3.0305349495328922E-2</v>
      </c>
      <c r="E76" s="21"/>
    </row>
    <row r="77" spans="1:5" ht="15.75" customHeight="1">
      <c r="A77" s="193" t="s">
        <v>407</v>
      </c>
      <c r="B77" s="194">
        <v>42149</v>
      </c>
      <c r="C77" s="195">
        <v>881</v>
      </c>
      <c r="D77" s="21">
        <f t="shared" si="0"/>
        <v>-3.2386973574716212E-2</v>
      </c>
      <c r="E77" s="21">
        <f>LN(C77/C72)</f>
        <v>-7.0127301557563262E-2</v>
      </c>
    </row>
    <row r="78" spans="1:5" ht="15.75" customHeight="1">
      <c r="A78" s="193" t="s">
        <v>407</v>
      </c>
      <c r="B78" s="194">
        <v>42150</v>
      </c>
      <c r="C78" s="195">
        <v>860</v>
      </c>
      <c r="D78" s="21">
        <f t="shared" si="0"/>
        <v>-2.4125236688626119E-2</v>
      </c>
      <c r="E78" s="21"/>
    </row>
    <row r="79" spans="1:5" ht="15.75" customHeight="1">
      <c r="A79" s="193" t="s">
        <v>407</v>
      </c>
      <c r="B79" s="194">
        <v>42151</v>
      </c>
      <c r="C79" s="195">
        <v>838</v>
      </c>
      <c r="D79" s="21">
        <f t="shared" si="0"/>
        <v>-2.5914288765470354E-2</v>
      </c>
      <c r="E79" s="21"/>
    </row>
    <row r="80" spans="1:5" ht="15.75" customHeight="1">
      <c r="A80" s="193" t="s">
        <v>407</v>
      </c>
      <c r="B80" s="194">
        <v>42152</v>
      </c>
      <c r="C80" s="195">
        <v>842</v>
      </c>
      <c r="D80" s="21">
        <f t="shared" si="0"/>
        <v>4.761913760243785E-3</v>
      </c>
      <c r="E80" s="21"/>
    </row>
    <row r="81" spans="1:5" ht="15.75" customHeight="1">
      <c r="A81" s="193" t="s">
        <v>407</v>
      </c>
      <c r="B81" s="194">
        <v>42155</v>
      </c>
      <c r="C81" s="195">
        <v>872</v>
      </c>
      <c r="D81" s="21">
        <f t="shared" si="0"/>
        <v>3.5009409666652801E-2</v>
      </c>
      <c r="E81" s="21"/>
    </row>
    <row r="82" spans="1:5" ht="15.75" customHeight="1">
      <c r="A82" s="193" t="s">
        <v>407</v>
      </c>
      <c r="B82" s="194">
        <v>42156</v>
      </c>
      <c r="C82" s="195">
        <v>890</v>
      </c>
      <c r="D82" s="21">
        <f t="shared" si="0"/>
        <v>2.0432038817205934E-2</v>
      </c>
      <c r="E82" s="21">
        <f>LN(C82/C77)</f>
        <v>1.016383679000604E-2</v>
      </c>
    </row>
    <row r="83" spans="1:5" ht="15.75" customHeight="1">
      <c r="A83" s="193" t="s">
        <v>407</v>
      </c>
      <c r="B83" s="194">
        <v>42157</v>
      </c>
      <c r="C83" s="195">
        <v>902</v>
      </c>
      <c r="D83" s="21">
        <f t="shared" si="0"/>
        <v>1.3393057336438035E-2</v>
      </c>
      <c r="E83" s="21"/>
    </row>
    <row r="84" spans="1:5" ht="15.75" customHeight="1">
      <c r="A84" s="193" t="s">
        <v>407</v>
      </c>
      <c r="B84" s="194">
        <v>42158</v>
      </c>
      <c r="C84" s="195">
        <v>925</v>
      </c>
      <c r="D84" s="21">
        <f t="shared" si="0"/>
        <v>2.5179217449801439E-2</v>
      </c>
      <c r="E84" s="21"/>
    </row>
    <row r="85" spans="1:5" ht="15.75" customHeight="1">
      <c r="A85" s="193" t="s">
        <v>407</v>
      </c>
      <c r="B85" s="194">
        <v>42159</v>
      </c>
      <c r="C85" s="195">
        <v>927</v>
      </c>
      <c r="D85" s="21">
        <f t="shared" si="0"/>
        <v>2.1598280534299379E-3</v>
      </c>
      <c r="E85" s="21"/>
    </row>
    <row r="86" spans="1:5" ht="15.75" customHeight="1">
      <c r="A86" s="193" t="s">
        <v>407</v>
      </c>
      <c r="B86" s="194">
        <v>42162</v>
      </c>
      <c r="C86" s="195">
        <v>931</v>
      </c>
      <c r="D86" s="21">
        <f t="shared" si="0"/>
        <v>4.3057117112120132E-3</v>
      </c>
      <c r="E86" s="21"/>
    </row>
    <row r="87" spans="1:5" ht="15.75" customHeight="1">
      <c r="A87" s="193" t="s">
        <v>407</v>
      </c>
      <c r="B87" s="194">
        <v>42163</v>
      </c>
      <c r="C87" s="195">
        <v>945</v>
      </c>
      <c r="D87" s="21">
        <f t="shared" si="0"/>
        <v>1.4925650216675792E-2</v>
      </c>
      <c r="E87" s="21">
        <f>LN(C87/C82)</f>
        <v>5.9963464767557269E-2</v>
      </c>
    </row>
    <row r="88" spans="1:5" ht="15.75" customHeight="1">
      <c r="A88" s="193" t="s">
        <v>407</v>
      </c>
      <c r="B88" s="194">
        <v>42164</v>
      </c>
      <c r="C88" s="195">
        <v>967</v>
      </c>
      <c r="D88" s="21">
        <f t="shared" si="0"/>
        <v>2.3013567959551635E-2</v>
      </c>
      <c r="E88" s="21"/>
    </row>
    <row r="89" spans="1:5" ht="15.75" customHeight="1">
      <c r="A89" s="193" t="s">
        <v>407</v>
      </c>
      <c r="B89" s="194">
        <v>42165</v>
      </c>
      <c r="C89" s="195">
        <v>956</v>
      </c>
      <c r="D89" s="21">
        <f t="shared" si="0"/>
        <v>-1.1440582401893055E-2</v>
      </c>
      <c r="E89" s="21"/>
    </row>
    <row r="90" spans="1:5" ht="15.75" customHeight="1">
      <c r="A90" s="193" t="s">
        <v>407</v>
      </c>
      <c r="B90" s="194">
        <v>42166</v>
      </c>
      <c r="C90" s="195">
        <v>938</v>
      </c>
      <c r="D90" s="21">
        <f t="shared" si="0"/>
        <v>-1.9007964045176632E-2</v>
      </c>
      <c r="E90" s="21"/>
    </row>
    <row r="91" spans="1:5" ht="15.75" customHeight="1">
      <c r="A91" s="193" t="s">
        <v>407</v>
      </c>
      <c r="B91" s="194">
        <v>42169</v>
      </c>
      <c r="C91" s="195">
        <v>928</v>
      </c>
      <c r="D91" s="21">
        <f t="shared" si="0"/>
        <v>-1.0718216220024147E-2</v>
      </c>
      <c r="E91" s="21"/>
    </row>
    <row r="92" spans="1:5" ht="15.75" customHeight="1">
      <c r="A92" s="193" t="s">
        <v>407</v>
      </c>
      <c r="B92" s="194">
        <v>42170</v>
      </c>
      <c r="C92" s="195">
        <v>934</v>
      </c>
      <c r="D92" s="21">
        <f t="shared" si="0"/>
        <v>6.4447054426419632E-3</v>
      </c>
      <c r="E92" s="21">
        <f>LN(C92/C87)</f>
        <v>-1.1708489264900167E-2</v>
      </c>
    </row>
    <row r="93" spans="1:5" ht="15.75" customHeight="1">
      <c r="A93" s="193" t="s">
        <v>407</v>
      </c>
      <c r="B93" s="194">
        <v>42171</v>
      </c>
      <c r="C93" s="195">
        <v>931</v>
      </c>
      <c r="D93" s="21">
        <f t="shared" si="0"/>
        <v>-3.2171609517755752E-3</v>
      </c>
      <c r="E93" s="21"/>
    </row>
    <row r="94" spans="1:5" ht="15.75" customHeight="1">
      <c r="A94" s="193" t="s">
        <v>407</v>
      </c>
      <c r="B94" s="194">
        <v>42172</v>
      </c>
      <c r="C94" s="195">
        <v>928</v>
      </c>
      <c r="D94" s="21">
        <f t="shared" si="0"/>
        <v>-3.2275444908664878E-3</v>
      </c>
      <c r="E94" s="21"/>
    </row>
    <row r="95" spans="1:5" ht="15.75" customHeight="1">
      <c r="A95" s="193" t="s">
        <v>407</v>
      </c>
      <c r="B95" s="194">
        <v>42173</v>
      </c>
      <c r="C95" s="195">
        <v>925</v>
      </c>
      <c r="D95" s="21">
        <f t="shared" si="0"/>
        <v>-3.2379952737753384E-3</v>
      </c>
      <c r="E95" s="21"/>
    </row>
    <row r="96" spans="1:5" ht="15.75" customHeight="1">
      <c r="A96" s="193" t="s">
        <v>407</v>
      </c>
      <c r="B96" s="194">
        <v>42176</v>
      </c>
      <c r="C96" s="195">
        <v>918</v>
      </c>
      <c r="D96" s="21">
        <f t="shared" si="0"/>
        <v>-7.5963468919347634E-3</v>
      </c>
      <c r="E96" s="21"/>
    </row>
    <row r="97" spans="1:5" ht="15.75" customHeight="1">
      <c r="A97" s="193" t="s">
        <v>407</v>
      </c>
      <c r="B97" s="194">
        <v>42177</v>
      </c>
      <c r="C97" s="195">
        <v>922</v>
      </c>
      <c r="D97" s="21">
        <f t="shared" si="0"/>
        <v>4.3478329361034225E-3</v>
      </c>
      <c r="E97" s="21">
        <f>LN(C97/C92)</f>
        <v>-1.2931214672248779E-2</v>
      </c>
    </row>
    <row r="98" spans="1:5" ht="15.75" customHeight="1">
      <c r="A98" s="193" t="s">
        <v>407</v>
      </c>
      <c r="B98" s="194">
        <v>42178</v>
      </c>
      <c r="C98" s="195">
        <v>926</v>
      </c>
      <c r="D98" s="21">
        <f t="shared" si="0"/>
        <v>4.3290110895854786E-3</v>
      </c>
      <c r="E98" s="21"/>
    </row>
    <row r="99" spans="1:5" ht="15.75" customHeight="1">
      <c r="A99" s="193" t="s">
        <v>407</v>
      </c>
      <c r="B99" s="194">
        <v>42179</v>
      </c>
      <c r="C99" s="195">
        <v>928</v>
      </c>
      <c r="D99" s="21">
        <f t="shared" si="0"/>
        <v>2.1574981400210927E-3</v>
      </c>
      <c r="E99" s="21"/>
    </row>
    <row r="100" spans="1:5" ht="15.75" customHeight="1">
      <c r="A100" s="193" t="s">
        <v>407</v>
      </c>
      <c r="B100" s="194">
        <v>42180</v>
      </c>
      <c r="C100" s="195">
        <v>930</v>
      </c>
      <c r="D100" s="21">
        <f t="shared" si="0"/>
        <v>2.1528533611010927E-3</v>
      </c>
      <c r="E100" s="21"/>
    </row>
    <row r="101" spans="1:5" ht="15.75" customHeight="1">
      <c r="A101" s="193" t="s">
        <v>407</v>
      </c>
      <c r="B101" s="194">
        <v>42183</v>
      </c>
      <c r="C101" s="195">
        <v>938</v>
      </c>
      <c r="D101" s="21">
        <f t="shared" si="0"/>
        <v>8.5653628589230004E-3</v>
      </c>
      <c r="E101" s="21"/>
    </row>
    <row r="102" spans="1:5" ht="15.75" customHeight="1">
      <c r="A102" s="193" t="s">
        <v>407</v>
      </c>
      <c r="B102" s="194">
        <v>42184</v>
      </c>
      <c r="C102" s="195">
        <v>946</v>
      </c>
      <c r="D102" s="21">
        <f t="shared" si="0"/>
        <v>8.4926200456535966E-3</v>
      </c>
      <c r="E102" s="21">
        <f>LN(C102/C97)</f>
        <v>2.5697345495284431E-2</v>
      </c>
    </row>
    <row r="103" spans="1:5" ht="15.75" customHeight="1">
      <c r="A103" s="193" t="s">
        <v>407</v>
      </c>
      <c r="B103" s="194">
        <v>42185</v>
      </c>
      <c r="C103" s="195">
        <v>949</v>
      </c>
      <c r="D103" s="21">
        <f t="shared" si="0"/>
        <v>3.1662295580495133E-3</v>
      </c>
      <c r="E103" s="21"/>
    </row>
    <row r="104" spans="1:5" ht="15.75" customHeight="1">
      <c r="A104" s="193" t="s">
        <v>407</v>
      </c>
      <c r="B104" s="194">
        <v>42186</v>
      </c>
      <c r="C104" s="195">
        <v>946</v>
      </c>
      <c r="D104" s="21">
        <f t="shared" si="0"/>
        <v>-3.1662295580495493E-3</v>
      </c>
      <c r="E104" s="21"/>
    </row>
    <row r="105" spans="1:5" ht="15.75" customHeight="1">
      <c r="A105" s="193" t="s">
        <v>407</v>
      </c>
      <c r="B105" s="194">
        <v>42187</v>
      </c>
      <c r="C105" s="195">
        <v>939</v>
      </c>
      <c r="D105" s="21">
        <f t="shared" si="0"/>
        <v>-7.4270898436153412E-3</v>
      </c>
      <c r="E105" s="21"/>
    </row>
    <row r="106" spans="1:5" ht="15.75" customHeight="1">
      <c r="A106" s="193" t="s">
        <v>407</v>
      </c>
      <c r="B106" s="194">
        <v>42190</v>
      </c>
      <c r="C106" s="195">
        <v>938</v>
      </c>
      <c r="D106" s="21">
        <f t="shared" si="0"/>
        <v>-1.0655302020382848E-3</v>
      </c>
      <c r="E106" s="21"/>
    </row>
    <row r="107" spans="1:5" ht="15.75" customHeight="1">
      <c r="A107" s="193" t="s">
        <v>407</v>
      </c>
      <c r="B107" s="194">
        <v>42191</v>
      </c>
      <c r="C107" s="195">
        <v>937</v>
      </c>
      <c r="D107" s="21">
        <f t="shared" si="0"/>
        <v>-1.0666667678024576E-3</v>
      </c>
      <c r="E107" s="21">
        <f>LN(C107/C102)</f>
        <v>-9.5592868134560856E-3</v>
      </c>
    </row>
    <row r="108" spans="1:5" ht="15.75" customHeight="1">
      <c r="A108" s="193" t="s">
        <v>407</v>
      </c>
      <c r="B108" s="194">
        <v>42192</v>
      </c>
      <c r="C108" s="195">
        <v>941</v>
      </c>
      <c r="D108" s="21">
        <f t="shared" si="0"/>
        <v>4.2598573469575084E-3</v>
      </c>
      <c r="E108" s="21"/>
    </row>
    <row r="109" spans="1:5" ht="15.75" customHeight="1">
      <c r="A109" s="193" t="s">
        <v>407</v>
      </c>
      <c r="B109" s="194">
        <v>42193</v>
      </c>
      <c r="C109" s="195">
        <v>943</v>
      </c>
      <c r="D109" s="21">
        <f t="shared" si="0"/>
        <v>2.1231430480777515E-3</v>
      </c>
      <c r="E109" s="21"/>
    </row>
    <row r="110" spans="1:5" ht="15.75" customHeight="1">
      <c r="A110" s="193" t="s">
        <v>407</v>
      </c>
      <c r="B110" s="194">
        <v>42194</v>
      </c>
      <c r="C110" s="195">
        <v>943</v>
      </c>
      <c r="D110" s="21">
        <f t="shared" si="0"/>
        <v>0</v>
      </c>
      <c r="E110" s="21"/>
    </row>
    <row r="111" spans="1:5" ht="15.75" customHeight="1">
      <c r="A111" s="193" t="s">
        <v>407</v>
      </c>
      <c r="B111" s="194">
        <v>42197</v>
      </c>
      <c r="C111" s="195">
        <v>945</v>
      </c>
      <c r="D111" s="21">
        <f t="shared" si="0"/>
        <v>2.118644860285155E-3</v>
      </c>
      <c r="E111" s="21"/>
    </row>
    <row r="112" spans="1:5" ht="15.75" customHeight="1">
      <c r="A112" s="193" t="s">
        <v>407</v>
      </c>
      <c r="B112" s="194">
        <v>42198</v>
      </c>
      <c r="C112" s="195">
        <v>944</v>
      </c>
      <c r="D112" s="21">
        <f t="shared" si="0"/>
        <v>-1.0587613482420989E-3</v>
      </c>
      <c r="E112" s="21">
        <f>LN(C112/C107)</f>
        <v>7.4428839070784427E-3</v>
      </c>
    </row>
    <row r="113" spans="1:5" ht="15.75" customHeight="1">
      <c r="A113" s="193" t="s">
        <v>407</v>
      </c>
      <c r="B113" s="194">
        <v>42199</v>
      </c>
      <c r="C113" s="195">
        <v>946</v>
      </c>
      <c r="D113" s="21">
        <f t="shared" si="0"/>
        <v>2.1164029063776937E-3</v>
      </c>
      <c r="E113" s="21"/>
    </row>
    <row r="114" spans="1:5" ht="15.75" customHeight="1">
      <c r="A114" s="193" t="s">
        <v>407</v>
      </c>
      <c r="B114" s="194">
        <v>42200</v>
      </c>
      <c r="C114" s="195">
        <v>951</v>
      </c>
      <c r="D114" s="21">
        <f t="shared" si="0"/>
        <v>5.2714934935119782E-3</v>
      </c>
      <c r="E114" s="21"/>
    </row>
    <row r="115" spans="1:5" ht="15.75" customHeight="1">
      <c r="A115" s="193" t="s">
        <v>407</v>
      </c>
      <c r="B115" s="194">
        <v>42201</v>
      </c>
      <c r="C115" s="195">
        <v>961</v>
      </c>
      <c r="D115" s="21">
        <f t="shared" si="0"/>
        <v>1.0460346424902121E-2</v>
      </c>
      <c r="E115" s="21"/>
    </row>
    <row r="116" spans="1:5" ht="15.75" customHeight="1">
      <c r="A116" s="193" t="s">
        <v>407</v>
      </c>
      <c r="B116" s="194">
        <v>42207</v>
      </c>
      <c r="C116" s="195">
        <v>963</v>
      </c>
      <c r="D116" s="21">
        <f t="shared" si="0"/>
        <v>2.0790028278331553E-3</v>
      </c>
      <c r="E116" s="21"/>
    </row>
    <row r="117" spans="1:5" ht="15.75" customHeight="1">
      <c r="A117" s="193" t="s">
        <v>407</v>
      </c>
      <c r="B117" s="194">
        <v>42208</v>
      </c>
      <c r="C117" s="195">
        <v>1003</v>
      </c>
      <c r="D117" s="21">
        <f t="shared" si="0"/>
        <v>4.0697376163810049E-2</v>
      </c>
      <c r="E117" s="21">
        <f>LN(C117/C112)</f>
        <v>6.062462181643484E-2</v>
      </c>
    </row>
    <row r="118" spans="1:5" ht="15.75" customHeight="1">
      <c r="A118" s="193" t="s">
        <v>407</v>
      </c>
      <c r="B118" s="194">
        <v>42211</v>
      </c>
      <c r="C118" s="195">
        <v>1054</v>
      </c>
      <c r="D118" s="21">
        <f t="shared" si="0"/>
        <v>4.9596941139372186E-2</v>
      </c>
      <c r="E118" s="21"/>
    </row>
    <row r="119" spans="1:5" ht="15.75" customHeight="1">
      <c r="A119" s="193" t="s">
        <v>407</v>
      </c>
      <c r="B119" s="194">
        <v>42212</v>
      </c>
      <c r="C119" s="195">
        <v>1046</v>
      </c>
      <c r="D119" s="21">
        <f t="shared" si="0"/>
        <v>-7.6190844764394052E-3</v>
      </c>
      <c r="E119" s="21"/>
    </row>
    <row r="120" spans="1:5" ht="15.75" customHeight="1">
      <c r="A120" s="193" t="s">
        <v>407</v>
      </c>
      <c r="B120" s="194">
        <v>42213</v>
      </c>
      <c r="C120" s="195">
        <v>1028</v>
      </c>
      <c r="D120" s="21">
        <f t="shared" si="0"/>
        <v>-1.735819860975775E-2</v>
      </c>
      <c r="E120" s="21"/>
    </row>
    <row r="121" spans="1:5" ht="15.75" customHeight="1">
      <c r="A121" s="193" t="s">
        <v>407</v>
      </c>
      <c r="B121" s="194">
        <v>42214</v>
      </c>
      <c r="C121" s="195">
        <v>1021</v>
      </c>
      <c r="D121" s="21">
        <f t="shared" si="0"/>
        <v>-6.8326278504448369E-3</v>
      </c>
      <c r="E121" s="21"/>
    </row>
    <row r="122" spans="1:5" ht="15.75" customHeight="1">
      <c r="A122" s="193" t="s">
        <v>407</v>
      </c>
      <c r="B122" s="194">
        <v>42215</v>
      </c>
      <c r="C122" s="195">
        <v>1028</v>
      </c>
      <c r="D122" s="21">
        <f t="shared" si="0"/>
        <v>6.8326278504449358E-3</v>
      </c>
      <c r="E122" s="21">
        <f>LN(C122/C117)</f>
        <v>2.4619658053174988E-2</v>
      </c>
    </row>
    <row r="123" spans="1:5" ht="15.75" customHeight="1">
      <c r="A123" s="193" t="s">
        <v>407</v>
      </c>
      <c r="B123" s="194">
        <v>42218</v>
      </c>
      <c r="C123" s="195">
        <v>1034</v>
      </c>
      <c r="D123" s="21">
        <f t="shared" si="0"/>
        <v>5.8196090532640025E-3</v>
      </c>
      <c r="E123" s="21"/>
    </row>
    <row r="124" spans="1:5" ht="15.75" customHeight="1">
      <c r="A124" s="193" t="s">
        <v>407</v>
      </c>
      <c r="B124" s="194">
        <v>42219</v>
      </c>
      <c r="C124" s="195">
        <v>1030</v>
      </c>
      <c r="D124" s="21">
        <f t="shared" si="0"/>
        <v>-3.8759738446929605E-3</v>
      </c>
      <c r="E124" s="21"/>
    </row>
    <row r="125" spans="1:5" ht="15.75" customHeight="1">
      <c r="A125" s="193" t="s">
        <v>407</v>
      </c>
      <c r="B125" s="194">
        <v>42220</v>
      </c>
      <c r="C125" s="195">
        <v>1030</v>
      </c>
      <c r="D125" s="21">
        <f t="shared" si="0"/>
        <v>0</v>
      </c>
      <c r="E125" s="21"/>
    </row>
    <row r="126" spans="1:5" ht="15.75" customHeight="1">
      <c r="A126" s="193" t="s">
        <v>407</v>
      </c>
      <c r="B126" s="194">
        <v>42221</v>
      </c>
      <c r="C126" s="195">
        <v>1034</v>
      </c>
      <c r="D126" s="21">
        <f t="shared" si="0"/>
        <v>3.8759738446929397E-3</v>
      </c>
      <c r="E126" s="21"/>
    </row>
    <row r="127" spans="1:5" ht="15.75" customHeight="1">
      <c r="A127" s="193" t="s">
        <v>407</v>
      </c>
      <c r="B127" s="194">
        <v>42222</v>
      </c>
      <c r="C127" s="195">
        <v>1040</v>
      </c>
      <c r="D127" s="21">
        <f t="shared" si="0"/>
        <v>5.7859370670439265E-3</v>
      </c>
      <c r="E127" s="21">
        <f>LN(C127/C122)</f>
        <v>1.160554612030789E-2</v>
      </c>
    </row>
    <row r="128" spans="1:5" ht="15.75" customHeight="1">
      <c r="A128" s="193" t="s">
        <v>407</v>
      </c>
      <c r="B128" s="194">
        <v>42225</v>
      </c>
      <c r="C128" s="195">
        <v>1063</v>
      </c>
      <c r="D128" s="21">
        <f t="shared" si="0"/>
        <v>2.1874386206529504E-2</v>
      </c>
      <c r="E128" s="21"/>
    </row>
    <row r="129" spans="1:5" ht="15.75" customHeight="1">
      <c r="A129" s="193" t="s">
        <v>407</v>
      </c>
      <c r="B129" s="194">
        <v>42226</v>
      </c>
      <c r="C129" s="195">
        <v>1081</v>
      </c>
      <c r="D129" s="21">
        <f t="shared" si="0"/>
        <v>1.6791439297260454E-2</v>
      </c>
      <c r="E129" s="21"/>
    </row>
    <row r="130" spans="1:5" ht="15.75" customHeight="1">
      <c r="A130" s="193" t="s">
        <v>407</v>
      </c>
      <c r="B130" s="194">
        <v>42227</v>
      </c>
      <c r="C130" s="195">
        <v>1078</v>
      </c>
      <c r="D130" s="21">
        <f t="shared" si="0"/>
        <v>-2.7790661702657648E-3</v>
      </c>
      <c r="E130" s="21"/>
    </row>
    <row r="131" spans="1:5" ht="15.75" customHeight="1">
      <c r="A131" s="193" t="s">
        <v>407</v>
      </c>
      <c r="B131" s="194">
        <v>42228</v>
      </c>
      <c r="C131" s="195">
        <v>1077</v>
      </c>
      <c r="D131" s="21">
        <f t="shared" si="0"/>
        <v>-9.2807431255385983E-4</v>
      </c>
      <c r="E131" s="21"/>
    </row>
    <row r="132" spans="1:5" ht="15.75" customHeight="1">
      <c r="A132" s="193" t="s">
        <v>407</v>
      </c>
      <c r="B132" s="194">
        <v>42229</v>
      </c>
      <c r="C132" s="195">
        <v>1088</v>
      </c>
      <c r="D132" s="21">
        <f t="shared" si="0"/>
        <v>1.0161750259499292E-2</v>
      </c>
      <c r="E132" s="21">
        <f>LN(C132/C127)</f>
        <v>4.5120435280469641E-2</v>
      </c>
    </row>
    <row r="133" spans="1:5" ht="15.75" customHeight="1">
      <c r="A133" s="193" t="s">
        <v>407</v>
      </c>
      <c r="B133" s="194">
        <v>42232</v>
      </c>
      <c r="C133" s="195">
        <v>1112</v>
      </c>
      <c r="D133" s="21">
        <f t="shared" si="0"/>
        <v>2.1819047394639673E-2</v>
      </c>
      <c r="E133" s="21"/>
    </row>
    <row r="134" spans="1:5" ht="15.75" customHeight="1">
      <c r="A134" s="193" t="s">
        <v>407</v>
      </c>
      <c r="B134" s="194">
        <v>42233</v>
      </c>
      <c r="C134" s="195">
        <v>1158</v>
      </c>
      <c r="D134" s="21">
        <f t="shared" si="0"/>
        <v>4.0534183322412834E-2</v>
      </c>
      <c r="E134" s="21"/>
    </row>
    <row r="135" spans="1:5" ht="15.75" customHeight="1">
      <c r="A135" s="193" t="s">
        <v>407</v>
      </c>
      <c r="B135" s="194">
        <v>42234</v>
      </c>
      <c r="C135" s="195">
        <v>1160</v>
      </c>
      <c r="D135" s="21">
        <f t="shared" si="0"/>
        <v>1.7256259674698574E-3</v>
      </c>
      <c r="E135" s="21"/>
    </row>
    <row r="136" spans="1:5" ht="15.75" customHeight="1">
      <c r="A136" s="193" t="s">
        <v>407</v>
      </c>
      <c r="B136" s="194">
        <v>42235</v>
      </c>
      <c r="C136" s="195">
        <v>1192</v>
      </c>
      <c r="D136" s="21">
        <f t="shared" si="0"/>
        <v>2.7212563524884794E-2</v>
      </c>
      <c r="E136" s="21"/>
    </row>
    <row r="137" spans="1:5" ht="15.75" customHeight="1">
      <c r="A137" s="193" t="s">
        <v>407</v>
      </c>
      <c r="B137" s="194">
        <v>42236</v>
      </c>
      <c r="C137" s="195">
        <v>1201</v>
      </c>
      <c r="D137" s="21">
        <f t="shared" si="0"/>
        <v>7.5219744546884751E-3</v>
      </c>
      <c r="E137" s="21">
        <f>LN(C137/C132)</f>
        <v>9.8813394664095527E-2</v>
      </c>
    </row>
    <row r="138" spans="1:5" ht="15.75" customHeight="1">
      <c r="A138" s="193" t="s">
        <v>407</v>
      </c>
      <c r="B138" s="194">
        <v>42239</v>
      </c>
      <c r="C138" s="195">
        <v>1185</v>
      </c>
      <c r="D138" s="21">
        <f t="shared" si="0"/>
        <v>-1.3411768510751997E-2</v>
      </c>
      <c r="E138" s="21"/>
    </row>
    <row r="139" spans="1:5" ht="15.75" customHeight="1">
      <c r="A139" s="193" t="s">
        <v>407</v>
      </c>
      <c r="B139" s="194">
        <v>42240</v>
      </c>
      <c r="C139" s="195">
        <v>1182</v>
      </c>
      <c r="D139" s="21">
        <f t="shared" si="0"/>
        <v>-2.5348556031880663E-3</v>
      </c>
      <c r="E139" s="21"/>
    </row>
    <row r="140" spans="1:5" ht="15.75" customHeight="1">
      <c r="A140" s="193" t="s">
        <v>407</v>
      </c>
      <c r="B140" s="194">
        <v>42241</v>
      </c>
      <c r="C140" s="195">
        <v>1181</v>
      </c>
      <c r="D140" s="21">
        <f t="shared" si="0"/>
        <v>-8.4638176868118652E-4</v>
      </c>
      <c r="E140" s="21"/>
    </row>
    <row r="141" spans="1:5" ht="15.75" customHeight="1">
      <c r="A141" s="193" t="s">
        <v>407</v>
      </c>
      <c r="B141" s="194">
        <v>42242</v>
      </c>
      <c r="C141" s="195">
        <v>1176</v>
      </c>
      <c r="D141" s="21">
        <f t="shared" si="0"/>
        <v>-4.2426877387900927E-3</v>
      </c>
      <c r="E141" s="21"/>
    </row>
    <row r="142" spans="1:5" ht="15.75" customHeight="1">
      <c r="A142" s="193" t="s">
        <v>407</v>
      </c>
      <c r="B142" s="194">
        <v>42243</v>
      </c>
      <c r="C142" s="195">
        <v>1184</v>
      </c>
      <c r="D142" s="21">
        <f t="shared" si="0"/>
        <v>6.7796869853787691E-3</v>
      </c>
      <c r="E142" s="21">
        <f>LN(C142/C137)</f>
        <v>-1.4256006636032588E-2</v>
      </c>
    </row>
    <row r="143" spans="1:5" ht="15.75" customHeight="1">
      <c r="A143" s="193" t="s">
        <v>407</v>
      </c>
      <c r="B143" s="194">
        <v>42247</v>
      </c>
      <c r="C143" s="195">
        <v>1200</v>
      </c>
      <c r="D143" s="21">
        <f t="shared" si="0"/>
        <v>1.3423020332140771E-2</v>
      </c>
      <c r="E143" s="21"/>
    </row>
    <row r="144" spans="1:5" ht="15.75" customHeight="1">
      <c r="A144" s="193" t="s">
        <v>407</v>
      </c>
      <c r="B144" s="194">
        <v>42248</v>
      </c>
      <c r="C144" s="195">
        <v>1191</v>
      </c>
      <c r="D144" s="21">
        <f t="shared" si="0"/>
        <v>-7.5282664207915245E-3</v>
      </c>
      <c r="E144" s="21"/>
    </row>
    <row r="145" spans="1:5" ht="15.75" customHeight="1">
      <c r="A145" s="193" t="s">
        <v>407</v>
      </c>
      <c r="B145" s="194">
        <v>42249</v>
      </c>
      <c r="C145" s="195">
        <v>1176</v>
      </c>
      <c r="D145" s="21">
        <f t="shared" si="0"/>
        <v>-1.2674440896727824E-2</v>
      </c>
      <c r="E145" s="21"/>
    </row>
    <row r="146" spans="1:5" ht="15.75" customHeight="1">
      <c r="A146" s="193" t="s">
        <v>407</v>
      </c>
      <c r="B146" s="194">
        <v>42250</v>
      </c>
      <c r="C146" s="195">
        <v>1169</v>
      </c>
      <c r="D146" s="21">
        <f t="shared" si="0"/>
        <v>-5.970166986503796E-3</v>
      </c>
      <c r="E146" s="21"/>
    </row>
    <row r="147" spans="1:5" ht="15.75" customHeight="1">
      <c r="A147" s="193" t="s">
        <v>407</v>
      </c>
      <c r="B147" s="194">
        <v>42253</v>
      </c>
      <c r="C147" s="195">
        <v>1167</v>
      </c>
      <c r="D147" s="21">
        <f t="shared" si="0"/>
        <v>-1.7123291855123781E-3</v>
      </c>
      <c r="E147" s="21">
        <f>LN(C147/C142)</f>
        <v>-1.4462183157395014E-2</v>
      </c>
    </row>
    <row r="148" spans="1:5" ht="15.75" customHeight="1">
      <c r="A148" s="193" t="s">
        <v>407</v>
      </c>
      <c r="B148" s="194">
        <v>42254</v>
      </c>
      <c r="C148" s="195">
        <v>1171</v>
      </c>
      <c r="D148" s="21">
        <f t="shared" si="0"/>
        <v>3.4217313111613175E-3</v>
      </c>
      <c r="E148" s="21"/>
    </row>
    <row r="149" spans="1:5" ht="15.75" customHeight="1">
      <c r="A149" s="193" t="s">
        <v>407</v>
      </c>
      <c r="B149" s="194">
        <v>42255</v>
      </c>
      <c r="C149" s="195">
        <v>1175</v>
      </c>
      <c r="D149" s="21">
        <f t="shared" si="0"/>
        <v>3.4100629805419642E-3</v>
      </c>
      <c r="E149" s="21"/>
    </row>
    <row r="150" spans="1:5" ht="15.75" customHeight="1">
      <c r="A150" s="193" t="s">
        <v>407</v>
      </c>
      <c r="B150" s="194">
        <v>42256</v>
      </c>
      <c r="C150" s="195">
        <v>1173</v>
      </c>
      <c r="D150" s="21">
        <f t="shared" si="0"/>
        <v>-1.7035779247838538E-3</v>
      </c>
      <c r="E150" s="21"/>
    </row>
    <row r="151" spans="1:5" ht="15.75" customHeight="1">
      <c r="A151" s="193" t="s">
        <v>407</v>
      </c>
      <c r="B151" s="194">
        <v>42257</v>
      </c>
      <c r="C151" s="195">
        <v>1169</v>
      </c>
      <c r="D151" s="21">
        <f t="shared" si="0"/>
        <v>-3.4158871814070719E-3</v>
      </c>
      <c r="E151" s="21"/>
    </row>
    <row r="152" spans="1:5" ht="15.75" customHeight="1">
      <c r="A152" s="193" t="s">
        <v>407</v>
      </c>
      <c r="B152" s="194">
        <v>42260</v>
      </c>
      <c r="C152" s="195">
        <v>1184</v>
      </c>
      <c r="D152" s="21">
        <f t="shared" si="0"/>
        <v>1.2749853971882538E-2</v>
      </c>
      <c r="E152" s="21">
        <f>LN(C152/C147)</f>
        <v>1.4462183157395113E-2</v>
      </c>
    </row>
    <row r="153" spans="1:5" ht="15.75" customHeight="1">
      <c r="A153" s="193" t="s">
        <v>407</v>
      </c>
      <c r="B153" s="194">
        <v>42261</v>
      </c>
      <c r="C153" s="195">
        <v>1194</v>
      </c>
      <c r="D153" s="21">
        <f t="shared" si="0"/>
        <v>8.4104785085965111E-3</v>
      </c>
      <c r="E153" s="21"/>
    </row>
    <row r="154" spans="1:5" ht="15.75" customHeight="1">
      <c r="A154" s="193" t="s">
        <v>407</v>
      </c>
      <c r="B154" s="194">
        <v>42262</v>
      </c>
      <c r="C154" s="195">
        <v>1205.8399999999999</v>
      </c>
      <c r="D154" s="21">
        <f t="shared" si="0"/>
        <v>9.8674045497263389E-3</v>
      </c>
      <c r="E154" s="21"/>
    </row>
    <row r="155" spans="1:5" ht="15.75" customHeight="1">
      <c r="A155" s="193" t="s">
        <v>407</v>
      </c>
      <c r="B155" s="194">
        <v>42263</v>
      </c>
      <c r="C155" s="195">
        <v>1202.81</v>
      </c>
      <c r="D155" s="21">
        <f t="shared" si="0"/>
        <v>-2.5159334883066678E-3</v>
      </c>
      <c r="E155" s="21"/>
    </row>
    <row r="156" spans="1:5" ht="15.75" customHeight="1">
      <c r="A156" s="193" t="s">
        <v>407</v>
      </c>
      <c r="B156" s="194">
        <v>42264</v>
      </c>
      <c r="C156" s="195">
        <v>1196.02</v>
      </c>
      <c r="D156" s="21">
        <f t="shared" si="0"/>
        <v>-5.661108235181153E-3</v>
      </c>
      <c r="E156" s="21"/>
    </row>
    <row r="157" spans="1:5" ht="15.75" customHeight="1">
      <c r="A157" s="193" t="s">
        <v>407</v>
      </c>
      <c r="B157" s="194">
        <v>42269</v>
      </c>
      <c r="C157" s="195">
        <v>1156.08</v>
      </c>
      <c r="D157" s="21">
        <f t="shared" si="0"/>
        <v>-3.3964405788710871E-2</v>
      </c>
      <c r="E157" s="21">
        <f>LN(C157/C152)</f>
        <v>-2.3863564453876017E-2</v>
      </c>
    </row>
    <row r="158" spans="1:5" ht="15.75" customHeight="1">
      <c r="A158" s="193" t="s">
        <v>407</v>
      </c>
      <c r="B158" s="194">
        <v>42270</v>
      </c>
      <c r="C158" s="195">
        <v>1183.3599999999999</v>
      </c>
      <c r="D158" s="21">
        <f t="shared" si="0"/>
        <v>2.3322877768630183E-2</v>
      </c>
      <c r="E158" s="21"/>
    </row>
    <row r="159" spans="1:5" ht="15.75" customHeight="1">
      <c r="A159" s="193" t="s">
        <v>407</v>
      </c>
      <c r="B159" s="194">
        <v>42271</v>
      </c>
      <c r="C159" s="195">
        <v>1176.8599999999999</v>
      </c>
      <c r="D159" s="21">
        <f t="shared" si="0"/>
        <v>-5.5079750472081098E-3</v>
      </c>
      <c r="E159" s="21"/>
    </row>
    <row r="160" spans="1:5" ht="15.75" customHeight="1">
      <c r="A160" s="193" t="s">
        <v>407</v>
      </c>
      <c r="B160" s="194">
        <v>42275</v>
      </c>
      <c r="C160" s="195">
        <v>1160.0899999999999</v>
      </c>
      <c r="D160" s="21">
        <f t="shared" si="0"/>
        <v>-1.4352286413844326E-2</v>
      </c>
      <c r="E160" s="21"/>
    </row>
    <row r="161" spans="1:5" ht="15.75" customHeight="1">
      <c r="A161" s="193" t="s">
        <v>407</v>
      </c>
      <c r="B161" s="194">
        <v>42276</v>
      </c>
      <c r="C161" s="195">
        <v>1169.3</v>
      </c>
      <c r="D161" s="21">
        <f t="shared" si="0"/>
        <v>7.9076908486200546E-3</v>
      </c>
      <c r="E161" s="21"/>
    </row>
    <row r="162" spans="1:5" ht="15.75" customHeight="1">
      <c r="A162" s="193" t="s">
        <v>407</v>
      </c>
      <c r="B162" s="194">
        <v>42277</v>
      </c>
      <c r="C162" s="195">
        <v>1181.28</v>
      </c>
      <c r="D162" s="21">
        <f t="shared" si="0"/>
        <v>1.0193317164582731E-2</v>
      </c>
      <c r="E162" s="21">
        <f>LN(C162/C157)</f>
        <v>2.1563624320780378E-2</v>
      </c>
    </row>
    <row r="163" spans="1:5" ht="15.75" customHeight="1">
      <c r="A163" s="193" t="s">
        <v>407</v>
      </c>
      <c r="B163" s="194">
        <v>42278</v>
      </c>
      <c r="C163" s="195">
        <v>1178.74</v>
      </c>
      <c r="D163" s="21">
        <f t="shared" si="0"/>
        <v>-2.1525249622702815E-3</v>
      </c>
      <c r="E163" s="21"/>
    </row>
    <row r="164" spans="1:5" ht="15.75" customHeight="1">
      <c r="A164" s="193" t="s">
        <v>407</v>
      </c>
      <c r="B164" s="194">
        <v>42281</v>
      </c>
      <c r="C164" s="195">
        <v>1183.48</v>
      </c>
      <c r="D164" s="21">
        <f t="shared" si="0"/>
        <v>4.0131794343574688E-3</v>
      </c>
      <c r="E164" s="21"/>
    </row>
    <row r="165" spans="1:5" ht="15.75" customHeight="1">
      <c r="A165" s="193" t="s">
        <v>407</v>
      </c>
      <c r="B165" s="194">
        <v>42282</v>
      </c>
      <c r="C165" s="195">
        <v>1171.27</v>
      </c>
      <c r="D165" s="21">
        <f t="shared" si="0"/>
        <v>-1.0370620602354021E-2</v>
      </c>
      <c r="E165" s="21"/>
    </row>
    <row r="166" spans="1:5" ht="15.75" customHeight="1">
      <c r="A166" s="193" t="s">
        <v>407</v>
      </c>
      <c r="B166" s="194">
        <v>42283</v>
      </c>
      <c r="C166" s="195">
        <v>1158.79</v>
      </c>
      <c r="D166" s="21">
        <f t="shared" si="0"/>
        <v>-1.0712272939473627E-2</v>
      </c>
      <c r="E166" s="21"/>
    </row>
    <row r="167" spans="1:5" ht="15.75" customHeight="1">
      <c r="A167" s="193" t="s">
        <v>407</v>
      </c>
      <c r="B167" s="194">
        <v>42284</v>
      </c>
      <c r="C167" s="195">
        <v>1149.45</v>
      </c>
      <c r="D167" s="21">
        <f t="shared" si="0"/>
        <v>-8.092790156591834E-3</v>
      </c>
      <c r="E167" s="21">
        <f>LN(C167/C162)</f>
        <v>-2.7315029226332305E-2</v>
      </c>
    </row>
    <row r="168" spans="1:5" ht="15.75" customHeight="1">
      <c r="A168" s="193" t="s">
        <v>407</v>
      </c>
      <c r="B168" s="194">
        <v>42285</v>
      </c>
      <c r="C168" s="195">
        <v>1162.06</v>
      </c>
      <c r="D168" s="21">
        <f t="shared" si="0"/>
        <v>1.091072510616301E-2</v>
      </c>
      <c r="E168" s="21"/>
    </row>
    <row r="169" spans="1:5" ht="15.75" customHeight="1">
      <c r="A169" s="193" t="s">
        <v>407</v>
      </c>
      <c r="B169" s="194">
        <v>42288</v>
      </c>
      <c r="C169" s="195">
        <v>1143.8800000000001</v>
      </c>
      <c r="D169" s="21">
        <f t="shared" si="0"/>
        <v>-1.5768299857714142E-2</v>
      </c>
      <c r="E169" s="21"/>
    </row>
    <row r="170" spans="1:5" ht="15.75" customHeight="1">
      <c r="A170" s="193" t="s">
        <v>407</v>
      </c>
      <c r="B170" s="194">
        <v>42291</v>
      </c>
      <c r="C170" s="195">
        <v>1135.0899999999999</v>
      </c>
      <c r="D170" s="21">
        <f t="shared" si="0"/>
        <v>-7.7140494069785296E-3</v>
      </c>
      <c r="E170" s="21"/>
    </row>
    <row r="171" spans="1:5" ht="15.75" customHeight="1">
      <c r="A171" s="193" t="s">
        <v>407</v>
      </c>
      <c r="B171" s="194">
        <v>42292</v>
      </c>
      <c r="C171" s="195">
        <v>1134.47</v>
      </c>
      <c r="D171" s="21">
        <f t="shared" si="0"/>
        <v>-5.4636142285113105E-4</v>
      </c>
      <c r="E171" s="21"/>
    </row>
    <row r="172" spans="1:5" ht="15.75" customHeight="1">
      <c r="A172" s="193" t="s">
        <v>407</v>
      </c>
      <c r="B172" s="194">
        <v>42295</v>
      </c>
      <c r="C172" s="195">
        <v>1119.83</v>
      </c>
      <c r="D172" s="21">
        <f t="shared" si="0"/>
        <v>-1.2988693448905245E-2</v>
      </c>
      <c r="E172" s="21">
        <f>LN(C172/C167)</f>
        <v>-2.6106679030285948E-2</v>
      </c>
    </row>
    <row r="173" spans="1:5" ht="15.75" customHeight="1">
      <c r="A173" s="193" t="s">
        <v>407</v>
      </c>
      <c r="B173" s="194">
        <v>42296</v>
      </c>
      <c r="C173" s="195">
        <v>1127.42</v>
      </c>
      <c r="D173" s="21">
        <f t="shared" si="0"/>
        <v>6.7549483684751204E-3</v>
      </c>
      <c r="E173" s="21"/>
    </row>
    <row r="174" spans="1:5" ht="15.75" customHeight="1">
      <c r="A174" s="193" t="s">
        <v>407</v>
      </c>
      <c r="B174" s="194">
        <v>42302</v>
      </c>
      <c r="C174" s="195">
        <v>1121.05</v>
      </c>
      <c r="D174" s="21">
        <f t="shared" si="0"/>
        <v>-5.6660903122318284E-3</v>
      </c>
      <c r="E174" s="21"/>
    </row>
    <row r="175" spans="1:5" ht="15.75" customHeight="1">
      <c r="A175" s="193" t="s">
        <v>407</v>
      </c>
      <c r="B175" s="194">
        <v>42304</v>
      </c>
      <c r="C175" s="195">
        <v>1091.73</v>
      </c>
      <c r="D175" s="21">
        <f t="shared" si="0"/>
        <v>-2.6502152124882803E-2</v>
      </c>
      <c r="E175" s="21"/>
    </row>
    <row r="176" spans="1:5" ht="15.75" customHeight="1">
      <c r="A176" s="193" t="s">
        <v>407</v>
      </c>
      <c r="B176" s="194">
        <v>42305</v>
      </c>
      <c r="C176" s="195">
        <v>1084.3699999999999</v>
      </c>
      <c r="D176" s="21">
        <f t="shared" si="0"/>
        <v>-6.7644208120128477E-3</v>
      </c>
      <c r="E176" s="21"/>
    </row>
    <row r="177" spans="1:5" ht="15.75" customHeight="1">
      <c r="A177" s="193" t="s">
        <v>407</v>
      </c>
      <c r="B177" s="194">
        <v>42306</v>
      </c>
      <c r="C177" s="195">
        <v>1092.04</v>
      </c>
      <c r="D177" s="21">
        <f t="shared" si="0"/>
        <v>7.0483334970320929E-3</v>
      </c>
      <c r="E177" s="21">
        <f>LN(C177/C172)</f>
        <v>-2.5129381383620149E-2</v>
      </c>
    </row>
    <row r="178" spans="1:5" ht="15.75" customHeight="1">
      <c r="A178" s="193" t="s">
        <v>407</v>
      </c>
      <c r="B178" s="194">
        <v>42309</v>
      </c>
      <c r="C178" s="195">
        <v>1088.3</v>
      </c>
      <c r="D178" s="21">
        <f t="shared" si="0"/>
        <v>-3.4306609686010122E-3</v>
      </c>
      <c r="E178" s="21"/>
    </row>
    <row r="179" spans="1:5" ht="15.75" customHeight="1">
      <c r="A179" s="193" t="s">
        <v>407</v>
      </c>
      <c r="B179" s="194">
        <v>42310</v>
      </c>
      <c r="C179" s="195">
        <v>1091.83</v>
      </c>
      <c r="D179" s="21">
        <f t="shared" si="0"/>
        <v>3.2383418281326688E-3</v>
      </c>
      <c r="E179" s="21"/>
    </row>
    <row r="180" spans="1:5" ht="15.75" customHeight="1">
      <c r="A180" s="193" t="s">
        <v>407</v>
      </c>
      <c r="B180" s="194">
        <v>42311</v>
      </c>
      <c r="C180" s="195">
        <v>1085.8699999999999</v>
      </c>
      <c r="D180" s="21">
        <f t="shared" si="0"/>
        <v>-5.4736785422239377E-3</v>
      </c>
      <c r="E180" s="21"/>
    </row>
    <row r="181" spans="1:5" ht="15.75" customHeight="1">
      <c r="A181" s="193" t="s">
        <v>407</v>
      </c>
      <c r="B181" s="194">
        <v>42312</v>
      </c>
      <c r="C181" s="195">
        <v>1092.3</v>
      </c>
      <c r="D181" s="21">
        <f t="shared" si="0"/>
        <v>5.9040558615725946E-3</v>
      </c>
      <c r="E181" s="21"/>
    </row>
    <row r="182" spans="1:5" ht="15.75" customHeight="1">
      <c r="A182" s="193" t="s">
        <v>407</v>
      </c>
      <c r="B182" s="194">
        <v>42313</v>
      </c>
      <c r="C182" s="195">
        <v>1090.68</v>
      </c>
      <c r="D182" s="21">
        <f t="shared" si="0"/>
        <v>-1.484209930818029E-3</v>
      </c>
      <c r="E182" s="21">
        <f>LN(C182/C177)</f>
        <v>-1.2461517519375893E-3</v>
      </c>
    </row>
    <row r="183" spans="1:5" ht="15.75" customHeight="1">
      <c r="A183" s="193" t="s">
        <v>407</v>
      </c>
      <c r="B183" s="194">
        <v>42316</v>
      </c>
      <c r="C183" s="195">
        <v>1086.57</v>
      </c>
      <c r="D183" s="21">
        <f t="shared" si="0"/>
        <v>-3.7754092381640024E-3</v>
      </c>
      <c r="E183" s="21"/>
    </row>
    <row r="184" spans="1:5" ht="15.75" customHeight="1">
      <c r="A184" s="193" t="s">
        <v>407</v>
      </c>
      <c r="B184" s="194">
        <v>42317</v>
      </c>
      <c r="C184" s="195">
        <v>1107.43</v>
      </c>
      <c r="D184" s="21">
        <f t="shared" si="0"/>
        <v>1.9016069823621598E-2</v>
      </c>
      <c r="E184" s="21"/>
    </row>
    <row r="185" spans="1:5" ht="15.75" customHeight="1">
      <c r="A185" s="193" t="s">
        <v>407</v>
      </c>
      <c r="B185" s="194">
        <v>42318</v>
      </c>
      <c r="C185" s="195">
        <v>1109.29</v>
      </c>
      <c r="D185" s="21">
        <f t="shared" si="0"/>
        <v>1.6781555058931216E-3</v>
      </c>
      <c r="E185" s="21"/>
    </row>
    <row r="186" spans="1:5" ht="15.75" customHeight="1">
      <c r="A186" s="193" t="s">
        <v>407</v>
      </c>
      <c r="B186" s="194">
        <v>42323</v>
      </c>
      <c r="C186" s="195">
        <v>1100.0899999999999</v>
      </c>
      <c r="D186" s="21">
        <f t="shared" si="0"/>
        <v>-8.3281763886750085E-3</v>
      </c>
      <c r="E186" s="21"/>
    </row>
    <row r="187" spans="1:5" ht="15.75" customHeight="1">
      <c r="A187" s="193" t="s">
        <v>407</v>
      </c>
      <c r="B187" s="194">
        <v>42324</v>
      </c>
      <c r="C187" s="195">
        <v>1094.18</v>
      </c>
      <c r="D187" s="21">
        <f t="shared" si="0"/>
        <v>-5.3867703527922112E-3</v>
      </c>
      <c r="E187" s="21">
        <f>LN(C187/C182)</f>
        <v>3.2038693498835308E-3</v>
      </c>
    </row>
    <row r="188" spans="1:5" ht="15.75" customHeight="1">
      <c r="A188" s="193" t="s">
        <v>407</v>
      </c>
      <c r="B188" s="194">
        <v>42326</v>
      </c>
      <c r="C188" s="195">
        <v>1099.25</v>
      </c>
      <c r="D188" s="21">
        <f t="shared" si="0"/>
        <v>4.6229047923564675E-3</v>
      </c>
      <c r="E188" s="21"/>
    </row>
    <row r="189" spans="1:5" ht="15.75" customHeight="1">
      <c r="A189" s="193" t="s">
        <v>407</v>
      </c>
      <c r="B189" s="194">
        <v>42327</v>
      </c>
      <c r="C189" s="195">
        <v>1094.57</v>
      </c>
      <c r="D189" s="21">
        <f t="shared" si="0"/>
        <v>-4.2665369987508134E-3</v>
      </c>
      <c r="E189" s="21"/>
    </row>
    <row r="190" spans="1:5" ht="15.75" customHeight="1">
      <c r="A190" s="193" t="s">
        <v>407</v>
      </c>
      <c r="B190" s="194">
        <v>42330</v>
      </c>
      <c r="C190" s="195">
        <v>1071.3800000000001</v>
      </c>
      <c r="D190" s="21">
        <f t="shared" si="0"/>
        <v>-2.1414054954000044E-2</v>
      </c>
      <c r="E190" s="21"/>
    </row>
    <row r="191" spans="1:5" ht="15.75" customHeight="1">
      <c r="A191" s="193" t="s">
        <v>407</v>
      </c>
      <c r="B191" s="194">
        <v>42331</v>
      </c>
      <c r="C191" s="195">
        <v>1075.8</v>
      </c>
      <c r="D191" s="21">
        <f t="shared" si="0"/>
        <v>4.1170337309733868E-3</v>
      </c>
      <c r="E191" s="21"/>
    </row>
    <row r="192" spans="1:5" ht="15.75" customHeight="1">
      <c r="A192" s="193" t="s">
        <v>407</v>
      </c>
      <c r="B192" s="194">
        <v>42332</v>
      </c>
      <c r="C192" s="195">
        <v>1066.69</v>
      </c>
      <c r="D192" s="21">
        <f t="shared" si="0"/>
        <v>-8.5041749586881703E-3</v>
      </c>
      <c r="E192" s="21">
        <f>LN(C192/C187)</f>
        <v>-2.5444828388109065E-2</v>
      </c>
    </row>
    <row r="193" spans="1:5" ht="15.75" customHeight="1">
      <c r="A193" s="193" t="s">
        <v>407</v>
      </c>
      <c r="B193" s="194">
        <v>42333</v>
      </c>
      <c r="C193" s="195">
        <v>1056.42</v>
      </c>
      <c r="D193" s="21">
        <f t="shared" si="0"/>
        <v>-9.674562414046059E-3</v>
      </c>
      <c r="E193" s="21"/>
    </row>
    <row r="194" spans="1:5" ht="15.75" customHeight="1">
      <c r="A194" s="193" t="s">
        <v>407</v>
      </c>
      <c r="B194" s="194">
        <v>42334</v>
      </c>
      <c r="C194" s="195">
        <v>1044.01</v>
      </c>
      <c r="D194" s="21">
        <f t="shared" si="0"/>
        <v>-1.1816765525636567E-2</v>
      </c>
      <c r="E194" s="21"/>
    </row>
    <row r="195" spans="1:5" ht="15.75" customHeight="1">
      <c r="A195" s="193" t="s">
        <v>407</v>
      </c>
      <c r="B195" s="194">
        <v>42337</v>
      </c>
      <c r="C195" s="195">
        <v>1022.77</v>
      </c>
      <c r="D195" s="21">
        <f t="shared" si="0"/>
        <v>-2.0554435201464993E-2</v>
      </c>
      <c r="E195" s="21"/>
    </row>
    <row r="196" spans="1:5" ht="15.75" customHeight="1">
      <c r="A196" s="193" t="s">
        <v>407</v>
      </c>
      <c r="B196" s="194">
        <v>42338</v>
      </c>
      <c r="C196" s="195">
        <v>1034.1199999999999</v>
      </c>
      <c r="D196" s="21">
        <f t="shared" si="0"/>
        <v>1.1036190753912354E-2</v>
      </c>
      <c r="E196" s="21"/>
    </row>
    <row r="197" spans="1:5" ht="15.75" customHeight="1">
      <c r="A197" s="193" t="s">
        <v>407</v>
      </c>
      <c r="B197" s="194">
        <v>42339</v>
      </c>
      <c r="C197" s="195">
        <v>1066.3800000000001</v>
      </c>
      <c r="D197" s="21">
        <f t="shared" si="0"/>
        <v>3.0718911506736748E-2</v>
      </c>
      <c r="E197" s="21">
        <f>LN(C197/C192)</f>
        <v>-2.9066088049851425E-4</v>
      </c>
    </row>
    <row r="198" spans="1:5" ht="15.75" customHeight="1">
      <c r="A198" s="193" t="s">
        <v>407</v>
      </c>
      <c r="B198" s="194">
        <v>42340</v>
      </c>
      <c r="C198" s="195">
        <v>1062.78</v>
      </c>
      <c r="D198" s="21">
        <f t="shared" si="0"/>
        <v>-3.3816185073950282E-3</v>
      </c>
      <c r="E198" s="21"/>
    </row>
    <row r="199" spans="1:5" ht="15.75" customHeight="1">
      <c r="A199" s="193" t="s">
        <v>407</v>
      </c>
      <c r="B199" s="194">
        <v>42341</v>
      </c>
      <c r="C199" s="195">
        <v>1072.94</v>
      </c>
      <c r="D199" s="21">
        <f t="shared" si="0"/>
        <v>9.5144275877167041E-3</v>
      </c>
      <c r="E199" s="21"/>
    </row>
    <row r="200" spans="1:5" ht="15.75" customHeight="1">
      <c r="A200" s="193" t="s">
        <v>407</v>
      </c>
      <c r="B200" s="194">
        <v>42344</v>
      </c>
      <c r="C200" s="195">
        <v>1102.8399999999999</v>
      </c>
      <c r="D200" s="21">
        <f t="shared" si="0"/>
        <v>2.7486126720970647E-2</v>
      </c>
      <c r="E200" s="21"/>
    </row>
    <row r="201" spans="1:5" ht="15.75" customHeight="1">
      <c r="A201" s="193" t="s">
        <v>407</v>
      </c>
      <c r="B201" s="194">
        <v>42345</v>
      </c>
      <c r="C201" s="195">
        <v>1107.94</v>
      </c>
      <c r="D201" s="21">
        <f t="shared" si="0"/>
        <v>4.6137644151804467E-3</v>
      </c>
      <c r="E201" s="21"/>
    </row>
    <row r="202" spans="1:5" ht="15.75" customHeight="1">
      <c r="A202" s="193" t="s">
        <v>407</v>
      </c>
      <c r="B202" s="194">
        <v>42346</v>
      </c>
      <c r="C202" s="195">
        <v>1107.23</v>
      </c>
      <c r="D202" s="21">
        <f t="shared" si="0"/>
        <v>-6.410343443736474E-4</v>
      </c>
      <c r="E202" s="21">
        <f>LN(C202/C197)</f>
        <v>3.7591665872099049E-2</v>
      </c>
    </row>
    <row r="203" spans="1:5" ht="15.75" customHeight="1">
      <c r="A203" s="193" t="s">
        <v>407</v>
      </c>
      <c r="B203" s="194">
        <v>42347</v>
      </c>
      <c r="C203" s="195">
        <v>1122.79</v>
      </c>
      <c r="D203" s="21">
        <f t="shared" si="0"/>
        <v>1.3955258270346903E-2</v>
      </c>
      <c r="E203" s="21"/>
    </row>
    <row r="204" spans="1:5" ht="15.75" customHeight="1">
      <c r="A204" s="193" t="s">
        <v>407</v>
      </c>
      <c r="B204" s="194">
        <v>42348</v>
      </c>
      <c r="C204" s="195">
        <v>1119.3499999999999</v>
      </c>
      <c r="D204" s="21">
        <f t="shared" si="0"/>
        <v>-3.0684994685111744E-3</v>
      </c>
      <c r="E204" s="21"/>
    </row>
    <row r="205" spans="1:5" ht="15.75" customHeight="1">
      <c r="A205" s="193" t="s">
        <v>407</v>
      </c>
      <c r="B205" s="194">
        <v>42351</v>
      </c>
      <c r="C205" s="195">
        <v>1118.57</v>
      </c>
      <c r="D205" s="21">
        <f t="shared" si="0"/>
        <v>-6.9707588437870071E-4</v>
      </c>
      <c r="E205" s="21"/>
    </row>
    <row r="206" spans="1:5" ht="15.75" customHeight="1">
      <c r="A206" s="193" t="s">
        <v>407</v>
      </c>
      <c r="B206" s="194">
        <v>42352</v>
      </c>
      <c r="C206" s="195">
        <v>1120.18</v>
      </c>
      <c r="D206" s="21">
        <f t="shared" si="0"/>
        <v>1.4383028721856631E-3</v>
      </c>
      <c r="E206" s="21"/>
    </row>
    <row r="207" spans="1:5" ht="15.75" customHeight="1">
      <c r="A207" s="193" t="s">
        <v>407</v>
      </c>
      <c r="B207" s="194">
        <v>42353</v>
      </c>
      <c r="C207" s="195">
        <v>1121.02</v>
      </c>
      <c r="D207" s="21">
        <f t="shared" si="0"/>
        <v>7.4959846451245094E-4</v>
      </c>
      <c r="E207" s="21">
        <f>LN(C207/C202)</f>
        <v>1.2377584254155208E-2</v>
      </c>
    </row>
    <row r="208" spans="1:5" ht="15.75" customHeight="1">
      <c r="A208" s="193" t="s">
        <v>407</v>
      </c>
      <c r="B208" s="194">
        <v>42354</v>
      </c>
      <c r="C208" s="195">
        <v>1116.19</v>
      </c>
      <c r="D208" s="21">
        <f t="shared" si="0"/>
        <v>-4.317884779935291E-3</v>
      </c>
      <c r="E208" s="21"/>
    </row>
    <row r="209" spans="1:5" ht="15.75" customHeight="1">
      <c r="A209" s="193" t="s">
        <v>407</v>
      </c>
      <c r="B209" s="194">
        <v>42355</v>
      </c>
      <c r="C209" s="195">
        <v>1110.68</v>
      </c>
      <c r="D209" s="21">
        <f t="shared" si="0"/>
        <v>-4.9486599977872116E-3</v>
      </c>
      <c r="E209" s="21"/>
    </row>
    <row r="210" spans="1:5" ht="15.75" customHeight="1">
      <c r="A210" s="193" t="s">
        <v>407</v>
      </c>
      <c r="B210" s="194">
        <v>42358</v>
      </c>
      <c r="C210" s="195">
        <v>1118.81</v>
      </c>
      <c r="D210" s="21">
        <f t="shared" si="0"/>
        <v>7.2931800873879907E-3</v>
      </c>
      <c r="E210" s="21"/>
    </row>
    <row r="211" spans="1:5" ht="15.75" customHeight="1">
      <c r="A211" s="193" t="s">
        <v>407</v>
      </c>
      <c r="B211" s="194">
        <v>42359</v>
      </c>
      <c r="C211" s="195">
        <v>1131.52</v>
      </c>
      <c r="D211" s="21">
        <f t="shared" si="0"/>
        <v>1.1296241133293848E-2</v>
      </c>
      <c r="E211" s="21"/>
    </row>
    <row r="212" spans="1:5" ht="15.75" customHeight="1">
      <c r="A212" s="193" t="s">
        <v>407</v>
      </c>
      <c r="B212" s="194">
        <v>42360</v>
      </c>
      <c r="C212" s="195">
        <v>1138.18</v>
      </c>
      <c r="D212" s="21">
        <f t="shared" si="0"/>
        <v>5.8686338411843633E-3</v>
      </c>
      <c r="E212" s="21">
        <f>LN(C212/C207)</f>
        <v>1.5191510284143776E-2</v>
      </c>
    </row>
    <row r="213" spans="1:5" ht="15.75" customHeight="1">
      <c r="A213" s="193" t="s">
        <v>407</v>
      </c>
      <c r="B213" s="194">
        <v>42361</v>
      </c>
      <c r="C213" s="195">
        <v>1133.3399999999999</v>
      </c>
      <c r="D213" s="21">
        <f t="shared" si="0"/>
        <v>-4.2614701385705082E-3</v>
      </c>
      <c r="E213" s="21"/>
    </row>
    <row r="214" spans="1:5" ht="15.75" customHeight="1">
      <c r="A214" s="193" t="s">
        <v>407</v>
      </c>
      <c r="B214" s="194">
        <v>42362</v>
      </c>
      <c r="C214" s="195">
        <v>1137.03</v>
      </c>
      <c r="D214" s="21">
        <f t="shared" si="0"/>
        <v>3.2505743549434067E-3</v>
      </c>
      <c r="E214" s="21"/>
    </row>
    <row r="215" spans="1:5" ht="15.75" customHeight="1">
      <c r="A215" s="193" t="s">
        <v>407</v>
      </c>
      <c r="B215" s="194">
        <v>42365</v>
      </c>
      <c r="C215" s="195">
        <v>1135.47</v>
      </c>
      <c r="D215" s="21">
        <f t="shared" si="0"/>
        <v>-1.3729375093899587E-3</v>
      </c>
      <c r="E215" s="21"/>
    </row>
    <row r="216" spans="1:5" ht="15.75" customHeight="1">
      <c r="A216" s="193" t="s">
        <v>407</v>
      </c>
      <c r="B216" s="194">
        <v>42366</v>
      </c>
      <c r="C216" s="195">
        <v>1131.95</v>
      </c>
      <c r="D216" s="21">
        <f t="shared" si="0"/>
        <v>-3.1048529410216143E-3</v>
      </c>
      <c r="E216" s="21"/>
    </row>
    <row r="217" spans="1:5" ht="15.75" customHeight="1">
      <c r="A217" s="193" t="s">
        <v>407</v>
      </c>
      <c r="B217" s="194">
        <v>42367</v>
      </c>
      <c r="C217" s="195">
        <v>1142.17</v>
      </c>
      <c r="D217" s="21">
        <f t="shared" si="0"/>
        <v>8.9881526070799325E-3</v>
      </c>
      <c r="E217" s="21">
        <f>LN(C217/C212)</f>
        <v>3.499466373041272E-3</v>
      </c>
    </row>
    <row r="218" spans="1:5" ht="15.75" customHeight="1">
      <c r="A218" s="193" t="s">
        <v>407</v>
      </c>
      <c r="B218" s="194">
        <v>42369</v>
      </c>
      <c r="C218" s="195">
        <v>1151.3800000000001</v>
      </c>
      <c r="D218" s="21">
        <f t="shared" si="0"/>
        <v>8.0312611493831218E-3</v>
      </c>
      <c r="E218" s="21"/>
    </row>
    <row r="219" spans="1:5" ht="15.75" customHeight="1">
      <c r="A219" s="193" t="s">
        <v>407</v>
      </c>
      <c r="B219" s="194">
        <v>42373</v>
      </c>
      <c r="C219" s="195">
        <v>1154.6199999999999</v>
      </c>
      <c r="D219" s="21">
        <f t="shared" si="0"/>
        <v>2.8100625603134691E-3</v>
      </c>
      <c r="E219" s="21"/>
    </row>
    <row r="220" spans="1:5" ht="15.75" customHeight="1">
      <c r="A220" s="193" t="s">
        <v>407</v>
      </c>
      <c r="B220" s="194">
        <v>42374</v>
      </c>
      <c r="C220" s="195">
        <v>1146.1099999999999</v>
      </c>
      <c r="D220" s="21">
        <f t="shared" si="0"/>
        <v>-7.3976857863772508E-3</v>
      </c>
      <c r="E220" s="21"/>
    </row>
    <row r="221" spans="1:5" ht="15.75" customHeight="1">
      <c r="A221" s="193" t="s">
        <v>407</v>
      </c>
      <c r="B221" s="194">
        <v>42375</v>
      </c>
      <c r="C221" s="195">
        <v>1149.8900000000001</v>
      </c>
      <c r="D221" s="21">
        <f t="shared" si="0"/>
        <v>3.2926859017077016E-3</v>
      </c>
      <c r="E221" s="21"/>
    </row>
    <row r="222" spans="1:5" ht="15.75" customHeight="1">
      <c r="A222" s="193" t="s">
        <v>407</v>
      </c>
      <c r="B222" s="194">
        <v>42376</v>
      </c>
      <c r="C222" s="195">
        <v>1164.1400000000001</v>
      </c>
      <c r="D222" s="21">
        <f t="shared" si="0"/>
        <v>1.2316331364603085E-2</v>
      </c>
      <c r="E222" s="21">
        <f>LN(C222/C217)</f>
        <v>1.9052655189630136E-2</v>
      </c>
    </row>
    <row r="223" spans="1:5" ht="15.75" customHeight="1">
      <c r="A223" s="193" t="s">
        <v>407</v>
      </c>
      <c r="B223" s="194">
        <v>42379</v>
      </c>
      <c r="C223" s="195">
        <v>1167.18</v>
      </c>
      <c r="D223" s="21">
        <f t="shared" si="0"/>
        <v>2.6079660647556893E-3</v>
      </c>
      <c r="E223" s="21"/>
    </row>
    <row r="224" spans="1:5" ht="15.75" customHeight="1">
      <c r="A224" s="193" t="s">
        <v>407</v>
      </c>
      <c r="B224" s="194">
        <v>42380</v>
      </c>
      <c r="C224" s="195">
        <v>1168.81</v>
      </c>
      <c r="D224" s="21">
        <f t="shared" si="0"/>
        <v>1.3955541458182791E-3</v>
      </c>
      <c r="E224" s="21"/>
    </row>
    <row r="225" spans="1:5" ht="15.75" customHeight="1">
      <c r="A225" s="193" t="s">
        <v>407</v>
      </c>
      <c r="B225" s="194">
        <v>42381</v>
      </c>
      <c r="C225" s="195">
        <v>1173.5999999999999</v>
      </c>
      <c r="D225" s="21">
        <f t="shared" si="0"/>
        <v>4.0898106451728181E-3</v>
      </c>
      <c r="E225" s="21"/>
    </row>
    <row r="226" spans="1:5" ht="15.75" customHeight="1">
      <c r="A226" s="193" t="s">
        <v>407</v>
      </c>
      <c r="B226" s="194">
        <v>42382</v>
      </c>
      <c r="C226" s="195">
        <v>1180.98</v>
      </c>
      <c r="D226" s="21">
        <f t="shared" si="0"/>
        <v>6.2686544241790237E-3</v>
      </c>
      <c r="E226" s="21"/>
    </row>
    <row r="227" spans="1:5" ht="15.75" customHeight="1">
      <c r="A227" s="193" t="s">
        <v>407</v>
      </c>
      <c r="B227" s="194">
        <v>42383</v>
      </c>
      <c r="C227" s="195">
        <v>1190.1600000000001</v>
      </c>
      <c r="D227" s="21">
        <f t="shared" si="0"/>
        <v>7.7431495960373171E-3</v>
      </c>
      <c r="E227" s="21">
        <f>LN(C227/C222)</f>
        <v>2.2105134875963113E-2</v>
      </c>
    </row>
    <row r="228" spans="1:5" ht="15.75" customHeight="1">
      <c r="A228" s="193" t="s">
        <v>407</v>
      </c>
      <c r="B228" s="194">
        <v>42386</v>
      </c>
      <c r="C228" s="195">
        <v>1212</v>
      </c>
      <c r="D228" s="21">
        <f t="shared" si="0"/>
        <v>1.8184135780271529E-2</v>
      </c>
      <c r="E228" s="21"/>
    </row>
    <row r="229" spans="1:5" ht="15.75" customHeight="1">
      <c r="A229" s="193" t="s">
        <v>407</v>
      </c>
      <c r="B229" s="194">
        <v>42387</v>
      </c>
      <c r="C229" s="195">
        <v>1214.31</v>
      </c>
      <c r="D229" s="21">
        <f t="shared" si="0"/>
        <v>1.9041265938373696E-3</v>
      </c>
      <c r="E229" s="21"/>
    </row>
    <row r="230" spans="1:5" ht="15.75" customHeight="1">
      <c r="A230" s="193" t="s">
        <v>407</v>
      </c>
      <c r="B230" s="194">
        <v>42388</v>
      </c>
      <c r="C230" s="195">
        <v>1213.71</v>
      </c>
      <c r="D230" s="21">
        <f t="shared" si="0"/>
        <v>-4.9422987637091486E-4</v>
      </c>
      <c r="E230" s="21"/>
    </row>
    <row r="231" spans="1:5" ht="15.75" customHeight="1">
      <c r="A231" s="193" t="s">
        <v>407</v>
      </c>
      <c r="B231" s="194">
        <v>42389</v>
      </c>
      <c r="C231" s="195">
        <v>1213.57</v>
      </c>
      <c r="D231" s="21">
        <f t="shared" si="0"/>
        <v>-1.1535545973705647E-4</v>
      </c>
      <c r="E231" s="21"/>
    </row>
    <row r="232" spans="1:5" ht="15.75" customHeight="1">
      <c r="A232" s="193" t="s">
        <v>407</v>
      </c>
      <c r="B232" s="194">
        <v>42390</v>
      </c>
      <c r="C232" s="195">
        <v>1212.32</v>
      </c>
      <c r="D232" s="21">
        <f t="shared" si="0"/>
        <v>-1.0305497039258974E-3</v>
      </c>
      <c r="E232" s="21">
        <f>LN(C232/C227)</f>
        <v>1.844812733407511E-2</v>
      </c>
    </row>
    <row r="233" spans="1:5" ht="15.75" customHeight="1">
      <c r="A233" s="193" t="s">
        <v>407</v>
      </c>
      <c r="B233" s="194">
        <v>42393</v>
      </c>
      <c r="C233" s="195">
        <v>1219.6199999999999</v>
      </c>
      <c r="D233" s="21">
        <f t="shared" si="0"/>
        <v>6.0034556158621907E-3</v>
      </c>
      <c r="E233" s="21"/>
    </row>
    <row r="234" spans="1:5" ht="15.75" customHeight="1">
      <c r="A234" s="193" t="s">
        <v>407</v>
      </c>
      <c r="B234" s="194">
        <v>42394</v>
      </c>
      <c r="C234" s="195">
        <v>1222.43</v>
      </c>
      <c r="D234" s="21">
        <f t="shared" si="0"/>
        <v>2.301346197000237E-3</v>
      </c>
      <c r="E234" s="21"/>
    </row>
    <row r="235" spans="1:5" ht="15.75" customHeight="1">
      <c r="A235" s="193" t="s">
        <v>407</v>
      </c>
      <c r="B235" s="194">
        <v>42395</v>
      </c>
      <c r="C235" s="195">
        <v>1218.3900000000001</v>
      </c>
      <c r="D235" s="21">
        <f t="shared" si="0"/>
        <v>-3.3103659338816799E-3</v>
      </c>
      <c r="E235" s="21"/>
    </row>
    <row r="236" spans="1:5" ht="15.75" customHeight="1">
      <c r="A236" s="193" t="s">
        <v>407</v>
      </c>
      <c r="B236" s="194">
        <v>42396</v>
      </c>
      <c r="C236" s="195">
        <v>1216.96</v>
      </c>
      <c r="D236" s="21">
        <f t="shared" si="0"/>
        <v>-1.1743693221491546E-3</v>
      </c>
      <c r="E236" s="21"/>
    </row>
    <row r="237" spans="1:5" ht="15.75" customHeight="1">
      <c r="A237" s="193" t="s">
        <v>407</v>
      </c>
      <c r="B237" s="194">
        <v>42397</v>
      </c>
      <c r="C237" s="195">
        <v>1216.1099999999999</v>
      </c>
      <c r="D237" s="21">
        <f t="shared" si="0"/>
        <v>-6.9870577877347755E-4</v>
      </c>
      <c r="E237" s="21">
        <f>LN(C237/C232)</f>
        <v>3.1213607780581749E-3</v>
      </c>
    </row>
    <row r="238" spans="1:5" ht="15.75" customHeight="1">
      <c r="A238" s="193" t="s">
        <v>407</v>
      </c>
      <c r="B238" s="194">
        <v>42400</v>
      </c>
      <c r="C238" s="195">
        <v>1220.7</v>
      </c>
      <c r="D238" s="21">
        <f t="shared" si="0"/>
        <v>3.7672247146327094E-3</v>
      </c>
      <c r="E238" s="21"/>
    </row>
    <row r="239" spans="1:5" ht="15.75" customHeight="1">
      <c r="A239" s="193" t="s">
        <v>407</v>
      </c>
      <c r="B239" s="194">
        <v>42401</v>
      </c>
      <c r="C239" s="195">
        <v>1238.02</v>
      </c>
      <c r="D239" s="21">
        <f t="shared" si="0"/>
        <v>1.408886452714826E-2</v>
      </c>
      <c r="E239" s="21"/>
    </row>
    <row r="240" spans="1:5" ht="15.75" customHeight="1">
      <c r="A240" s="193" t="s">
        <v>407</v>
      </c>
      <c r="B240" s="194">
        <v>42402</v>
      </c>
      <c r="C240" s="195">
        <v>1240.07</v>
      </c>
      <c r="D240" s="21">
        <f t="shared" si="0"/>
        <v>1.6545004157510308E-3</v>
      </c>
      <c r="E240" s="21"/>
    </row>
    <row r="241" spans="1:5" ht="15.75" customHeight="1">
      <c r="A241" s="193" t="s">
        <v>407</v>
      </c>
      <c r="B241" s="194">
        <v>42403</v>
      </c>
      <c r="C241" s="195">
        <v>1242.1300000000001</v>
      </c>
      <c r="D241" s="21">
        <f t="shared" si="0"/>
        <v>1.6598182845388206E-3</v>
      </c>
      <c r="E241" s="21"/>
    </row>
    <row r="242" spans="1:5" ht="15.75" customHeight="1">
      <c r="A242" s="193" t="s">
        <v>407</v>
      </c>
      <c r="B242" s="194">
        <v>42404</v>
      </c>
      <c r="C242" s="195">
        <v>1251.42</v>
      </c>
      <c r="D242" s="21">
        <f t="shared" si="0"/>
        <v>7.451258633406445E-3</v>
      </c>
      <c r="E242" s="21">
        <f>LN(C242/C237)</f>
        <v>2.8621666575477277E-2</v>
      </c>
    </row>
    <row r="243" spans="1:5" ht="15.75" customHeight="1">
      <c r="A243" s="193" t="s">
        <v>407</v>
      </c>
      <c r="B243" s="194">
        <v>42407</v>
      </c>
      <c r="C243" s="195">
        <v>1262.82</v>
      </c>
      <c r="D243" s="21">
        <f t="shared" si="0"/>
        <v>9.0684088425366377E-3</v>
      </c>
      <c r="E243" s="21"/>
    </row>
    <row r="244" spans="1:5" ht="15.75" customHeight="1">
      <c r="A244" s="193" t="s">
        <v>407</v>
      </c>
      <c r="B244" s="194">
        <v>42408</v>
      </c>
      <c r="C244" s="195">
        <v>1263.75</v>
      </c>
      <c r="D244" s="21">
        <f t="shared" si="0"/>
        <v>7.3617595554582448E-4</v>
      </c>
      <c r="E244" s="21"/>
    </row>
    <row r="245" spans="1:5" ht="15.75" customHeight="1">
      <c r="A245" s="193" t="s">
        <v>407</v>
      </c>
      <c r="B245" s="194">
        <v>42411</v>
      </c>
      <c r="C245" s="195">
        <v>1263.72</v>
      </c>
      <c r="D245" s="21">
        <f t="shared" si="0"/>
        <v>-2.3739154175079981E-5</v>
      </c>
      <c r="E245" s="21"/>
    </row>
    <row r="246" spans="1:5" ht="15.75" customHeight="1">
      <c r="A246" s="193" t="s">
        <v>407</v>
      </c>
      <c r="B246" s="194">
        <v>42414</v>
      </c>
      <c r="C246" s="195">
        <v>1259.3499999999999</v>
      </c>
      <c r="D246" s="21">
        <f t="shared" si="0"/>
        <v>-3.4640373591197666E-3</v>
      </c>
      <c r="E246" s="21"/>
    </row>
    <row r="247" spans="1:5" ht="15.75" customHeight="1">
      <c r="A247" s="193" t="s">
        <v>407</v>
      </c>
      <c r="B247" s="194">
        <v>42415</v>
      </c>
      <c r="C247" s="195">
        <v>1258.23</v>
      </c>
      <c r="D247" s="21">
        <f t="shared" si="0"/>
        <v>-8.897433836355719E-4</v>
      </c>
      <c r="E247" s="21">
        <f>LN(C247/C242)</f>
        <v>5.427064901152189E-3</v>
      </c>
    </row>
    <row r="248" spans="1:5" ht="15.75" customHeight="1">
      <c r="A248" s="193" t="s">
        <v>407</v>
      </c>
      <c r="B248" s="194">
        <v>42416</v>
      </c>
      <c r="C248" s="195">
        <v>1257.3399999999999</v>
      </c>
      <c r="D248" s="21">
        <f t="shared" si="0"/>
        <v>-7.0759313963396613E-4</v>
      </c>
      <c r="E248" s="21"/>
    </row>
    <row r="249" spans="1:5" ht="15.75" customHeight="1">
      <c r="A249" s="193" t="s">
        <v>407</v>
      </c>
      <c r="B249" s="194">
        <v>42417</v>
      </c>
      <c r="C249" s="195">
        <v>1266.08</v>
      </c>
      <c r="D249" s="21">
        <f t="shared" si="0"/>
        <v>6.9271345627661737E-3</v>
      </c>
      <c r="E249" s="21"/>
    </row>
    <row r="250" spans="1:5" ht="15.75" customHeight="1">
      <c r="A250" s="193" t="s">
        <v>407</v>
      </c>
      <c r="B250" s="194">
        <v>42418</v>
      </c>
      <c r="C250" s="195">
        <v>1273.28</v>
      </c>
      <c r="D250" s="21">
        <f t="shared" si="0"/>
        <v>5.670735377680633E-3</v>
      </c>
      <c r="E250" s="21"/>
    </row>
    <row r="251" spans="1:5" ht="15.75" customHeight="1">
      <c r="A251" s="193" t="s">
        <v>407</v>
      </c>
      <c r="B251" s="194">
        <v>42421</v>
      </c>
      <c r="C251" s="195">
        <v>1278.92</v>
      </c>
      <c r="D251" s="21">
        <f t="shared" si="0"/>
        <v>4.4197235177151333E-3</v>
      </c>
      <c r="E251" s="21"/>
    </row>
    <row r="252" spans="1:5" ht="15.75" customHeight="1">
      <c r="A252" s="193" t="s">
        <v>407</v>
      </c>
      <c r="B252" s="194">
        <v>42422</v>
      </c>
      <c r="C252" s="195">
        <v>1291.81</v>
      </c>
      <c r="D252" s="21">
        <f t="shared" si="0"/>
        <v>1.0028363948529625E-2</v>
      </c>
      <c r="E252" s="21">
        <f>LN(C252/C247)</f>
        <v>2.6338364267057855E-2</v>
      </c>
    </row>
    <row r="253" spans="1:5" ht="15.75" customHeight="1">
      <c r="A253" s="193" t="s">
        <v>407</v>
      </c>
      <c r="B253" s="194">
        <v>42423</v>
      </c>
      <c r="C253" s="195">
        <v>1285.93</v>
      </c>
      <c r="D253" s="21">
        <f t="shared" si="0"/>
        <v>-4.5621437371050014E-3</v>
      </c>
      <c r="E253" s="21"/>
    </row>
    <row r="254" spans="1:5" ht="15.75" customHeight="1">
      <c r="A254" s="193" t="s">
        <v>407</v>
      </c>
      <c r="B254" s="194">
        <v>42424</v>
      </c>
      <c r="C254" s="195">
        <v>1279.9000000000001</v>
      </c>
      <c r="D254" s="21">
        <f t="shared" si="0"/>
        <v>-4.7002421059575382E-3</v>
      </c>
      <c r="E254" s="21"/>
    </row>
    <row r="255" spans="1:5" ht="15.75" customHeight="1">
      <c r="A255" s="193" t="s">
        <v>407</v>
      </c>
      <c r="B255" s="194">
        <v>42425</v>
      </c>
      <c r="C255" s="195">
        <v>1283.52</v>
      </c>
      <c r="D255" s="21">
        <f t="shared" si="0"/>
        <v>2.824353719941899E-3</v>
      </c>
      <c r="E255" s="21"/>
    </row>
    <row r="256" spans="1:5" ht="15.75" customHeight="1">
      <c r="A256" s="193" t="s">
        <v>407</v>
      </c>
      <c r="B256" s="194">
        <v>42428</v>
      </c>
      <c r="C256" s="195">
        <v>1283.67</v>
      </c>
      <c r="D256" s="21">
        <f t="shared" si="0"/>
        <v>1.1685928986239019E-4</v>
      </c>
      <c r="E256" s="21"/>
    </row>
    <row r="257" spans="1:5" ht="15.75" customHeight="1">
      <c r="A257" s="193" t="s">
        <v>407</v>
      </c>
      <c r="B257" s="194">
        <v>42429</v>
      </c>
      <c r="C257" s="195">
        <v>1283.94</v>
      </c>
      <c r="D257" s="21">
        <f t="shared" si="0"/>
        <v>2.1031231456125529E-4</v>
      </c>
      <c r="E257" s="21">
        <f>LN(C257/C252)</f>
        <v>-6.1108605186971886E-3</v>
      </c>
    </row>
    <row r="258" spans="1:5" ht="15.75" customHeight="1">
      <c r="A258" s="193" t="s">
        <v>407</v>
      </c>
      <c r="B258" s="194">
        <v>42430</v>
      </c>
      <c r="C258" s="195">
        <v>1289.52</v>
      </c>
      <c r="D258" s="21">
        <f t="shared" si="0"/>
        <v>4.3365809025641116E-3</v>
      </c>
      <c r="E258" s="21"/>
    </row>
    <row r="259" spans="1:5" ht="15.75" customHeight="1">
      <c r="A259" s="193" t="s">
        <v>407</v>
      </c>
      <c r="B259" s="194">
        <v>42431</v>
      </c>
      <c r="C259" s="195">
        <v>1295.78</v>
      </c>
      <c r="D259" s="21">
        <f t="shared" si="0"/>
        <v>4.8427743274387022E-3</v>
      </c>
      <c r="E259" s="21"/>
    </row>
    <row r="260" spans="1:5" ht="15.75" customHeight="1">
      <c r="A260" s="193" t="s">
        <v>407</v>
      </c>
      <c r="B260" s="194">
        <v>42432</v>
      </c>
      <c r="C260" s="195">
        <v>1300.76</v>
      </c>
      <c r="D260" s="21">
        <f t="shared" si="0"/>
        <v>3.835878597128251E-3</v>
      </c>
      <c r="E260" s="21"/>
    </row>
    <row r="261" spans="1:5" ht="15.75" customHeight="1">
      <c r="A261" s="193" t="s">
        <v>407</v>
      </c>
      <c r="B261" s="194">
        <v>42435</v>
      </c>
      <c r="C261" s="195">
        <v>1306.54</v>
      </c>
      <c r="D261" s="21">
        <f t="shared" si="0"/>
        <v>4.4337126287789259E-3</v>
      </c>
      <c r="E261" s="21"/>
    </row>
    <row r="262" spans="1:5" ht="15.75" customHeight="1">
      <c r="A262" s="193" t="s">
        <v>407</v>
      </c>
      <c r="B262" s="194">
        <v>42439</v>
      </c>
      <c r="C262" s="195">
        <v>1318.03</v>
      </c>
      <c r="D262" s="21">
        <f t="shared" si="0"/>
        <v>8.7557759216287806E-3</v>
      </c>
      <c r="E262" s="21">
        <f>LN(C262/C257)</f>
        <v>2.620472237753892E-2</v>
      </c>
    </row>
    <row r="263" spans="1:5" ht="15.75" customHeight="1">
      <c r="A263" s="193" t="s">
        <v>407</v>
      </c>
      <c r="B263" s="194">
        <v>42442</v>
      </c>
      <c r="C263" s="195">
        <v>1318.88</v>
      </c>
      <c r="D263" s="21">
        <f t="shared" si="0"/>
        <v>6.4469400126709159E-4</v>
      </c>
      <c r="E263" s="21"/>
    </row>
    <row r="264" spans="1:5" ht="15.75" customHeight="1">
      <c r="A264" s="193" t="s">
        <v>407</v>
      </c>
      <c r="B264" s="194">
        <v>42443</v>
      </c>
      <c r="C264" s="195">
        <v>1312.2</v>
      </c>
      <c r="D264" s="21">
        <f t="shared" si="0"/>
        <v>-5.077773654140267E-3</v>
      </c>
      <c r="E264" s="21"/>
    </row>
    <row r="265" spans="1:5" ht="15.75" customHeight="1">
      <c r="A265" s="193" t="s">
        <v>407</v>
      </c>
      <c r="B265" s="194">
        <v>42444</v>
      </c>
      <c r="C265" s="195">
        <v>1312.85</v>
      </c>
      <c r="D265" s="21">
        <f t="shared" si="0"/>
        <v>4.9522867243241195E-4</v>
      </c>
      <c r="E265" s="21"/>
    </row>
    <row r="266" spans="1:5" ht="15.75" customHeight="1">
      <c r="A266" s="193" t="s">
        <v>407</v>
      </c>
      <c r="B266" s="194">
        <v>42445</v>
      </c>
      <c r="C266" s="195">
        <v>1315.77</v>
      </c>
      <c r="D266" s="21">
        <f t="shared" si="0"/>
        <v>2.2216989911666022E-3</v>
      </c>
      <c r="E266" s="21"/>
    </row>
    <row r="267" spans="1:5" ht="15.75" customHeight="1">
      <c r="A267" s="193" t="s">
        <v>407</v>
      </c>
      <c r="B267" s="194">
        <v>42446</v>
      </c>
      <c r="C267" s="195">
        <v>1326.53</v>
      </c>
      <c r="D267" s="21">
        <f t="shared" si="0"/>
        <v>8.1444646542031436E-3</v>
      </c>
      <c r="E267" s="21">
        <f>LN(C267/C262)</f>
        <v>6.4283126649291398E-3</v>
      </c>
    </row>
    <row r="268" spans="1:5" ht="15.75" customHeight="1">
      <c r="A268" s="193" t="s">
        <v>407</v>
      </c>
      <c r="B268" s="194">
        <v>42449</v>
      </c>
      <c r="C268" s="195">
        <v>1343.93</v>
      </c>
      <c r="D268" s="21">
        <f t="shared" si="0"/>
        <v>1.3031647164798097E-2</v>
      </c>
      <c r="E268" s="21"/>
    </row>
    <row r="269" spans="1:5" ht="15.75" customHeight="1">
      <c r="A269" s="193" t="s">
        <v>407</v>
      </c>
      <c r="B269" s="194">
        <v>42450</v>
      </c>
      <c r="C269" s="195">
        <v>1342.07</v>
      </c>
      <c r="D269" s="21">
        <f t="shared" si="0"/>
        <v>-1.3849592682856132E-3</v>
      </c>
      <c r="E269" s="21"/>
    </row>
    <row r="270" spans="1:5" ht="15.75" customHeight="1">
      <c r="A270" s="193" t="s">
        <v>407</v>
      </c>
      <c r="B270" s="194">
        <v>42452</v>
      </c>
      <c r="C270" s="195">
        <v>1345.53</v>
      </c>
      <c r="D270" s="21">
        <f t="shared" si="0"/>
        <v>2.5747893373398727E-3</v>
      </c>
      <c r="E270" s="21"/>
    </row>
    <row r="271" spans="1:5" ht="15.75" customHeight="1">
      <c r="A271" s="193" t="s">
        <v>407</v>
      </c>
      <c r="B271" s="194">
        <v>42453</v>
      </c>
      <c r="C271" s="195">
        <v>1357.14</v>
      </c>
      <c r="D271" s="21">
        <f t="shared" si="0"/>
        <v>8.59155680551308E-3</v>
      </c>
      <c r="E271" s="21"/>
    </row>
    <row r="272" spans="1:5" ht="15.75" customHeight="1">
      <c r="A272" s="193" t="s">
        <v>407</v>
      </c>
      <c r="B272" s="194">
        <v>42456</v>
      </c>
      <c r="C272" s="195">
        <v>1377.33</v>
      </c>
      <c r="D272" s="21">
        <f t="shared" si="0"/>
        <v>1.4767298165018396E-2</v>
      </c>
      <c r="E272" s="21">
        <f>LN(C272/C267)</f>
        <v>3.7580332204383754E-2</v>
      </c>
    </row>
    <row r="273" spans="1:5" ht="15.75" customHeight="1">
      <c r="A273" s="193" t="s">
        <v>407</v>
      </c>
      <c r="B273" s="194">
        <v>42457</v>
      </c>
      <c r="C273" s="195">
        <v>1374.75</v>
      </c>
      <c r="D273" s="21">
        <f t="shared" si="0"/>
        <v>-1.8749460450392041E-3</v>
      </c>
      <c r="E273" s="21"/>
    </row>
    <row r="274" spans="1:5" ht="15.75" customHeight="1">
      <c r="A274" s="193" t="s">
        <v>407</v>
      </c>
      <c r="B274" s="194">
        <v>42458</v>
      </c>
      <c r="C274" s="195">
        <v>1370.04</v>
      </c>
      <c r="D274" s="21">
        <f t="shared" si="0"/>
        <v>-3.4319599116879708E-3</v>
      </c>
      <c r="E274" s="21"/>
    </row>
    <row r="275" spans="1:5" ht="15.75" customHeight="1">
      <c r="A275" s="193" t="s">
        <v>407</v>
      </c>
      <c r="B275" s="194">
        <v>42459</v>
      </c>
      <c r="C275" s="195">
        <v>1362.98</v>
      </c>
      <c r="D275" s="21">
        <f t="shared" si="0"/>
        <v>-5.1664574016671927E-3</v>
      </c>
      <c r="E275" s="21"/>
    </row>
    <row r="276" spans="1:5" ht="15.75" customHeight="1">
      <c r="A276" s="193" t="s">
        <v>407</v>
      </c>
      <c r="B276" s="194">
        <v>42460</v>
      </c>
      <c r="C276" s="195">
        <v>1355.48</v>
      </c>
      <c r="D276" s="21">
        <f t="shared" si="0"/>
        <v>-5.5178439477619285E-3</v>
      </c>
      <c r="E276" s="21"/>
    </row>
    <row r="277" spans="1:5" ht="15.75" customHeight="1">
      <c r="A277" s="193" t="s">
        <v>407</v>
      </c>
      <c r="B277" s="194">
        <v>42463</v>
      </c>
      <c r="C277" s="195">
        <v>1351.54</v>
      </c>
      <c r="D277" s="21">
        <f t="shared" si="0"/>
        <v>-2.9109521039215346E-3</v>
      </c>
      <c r="E277" s="21">
        <f>LN(C277/C272)</f>
        <v>-1.8902159410077859E-2</v>
      </c>
    </row>
    <row r="278" spans="1:5" ht="15.75" customHeight="1">
      <c r="A278" s="193" t="s">
        <v>407</v>
      </c>
      <c r="B278" s="194">
        <v>42464</v>
      </c>
      <c r="C278" s="195">
        <v>1362.53</v>
      </c>
      <c r="D278" s="21">
        <f t="shared" si="0"/>
        <v>8.0985826207372689E-3</v>
      </c>
      <c r="E278" s="21"/>
    </row>
    <row r="279" spans="1:5" ht="15.75" customHeight="1">
      <c r="A279" s="193" t="s">
        <v>407</v>
      </c>
      <c r="B279" s="194">
        <v>42465</v>
      </c>
      <c r="C279" s="195">
        <v>1375.26</v>
      </c>
      <c r="D279" s="21">
        <f t="shared" si="0"/>
        <v>9.2995384907073458E-3</v>
      </c>
      <c r="E279" s="21"/>
    </row>
    <row r="280" spans="1:5" ht="15.75" customHeight="1">
      <c r="A280" s="193" t="s">
        <v>407</v>
      </c>
      <c r="B280" s="194">
        <v>42466</v>
      </c>
      <c r="C280" s="195">
        <v>1377.42</v>
      </c>
      <c r="D280" s="21">
        <f t="shared" si="0"/>
        <v>1.5693799812049416E-3</v>
      </c>
      <c r="E280" s="21"/>
    </row>
    <row r="281" spans="1:5" ht="15.75" customHeight="1">
      <c r="A281" s="193" t="s">
        <v>407</v>
      </c>
      <c r="B281" s="194">
        <v>42470</v>
      </c>
      <c r="C281" s="195">
        <v>1382.42</v>
      </c>
      <c r="D281" s="21">
        <f t="shared" si="0"/>
        <v>3.6234024221943341E-3</v>
      </c>
      <c r="E281" s="21"/>
    </row>
    <row r="282" spans="1:5" ht="15.75" customHeight="1">
      <c r="A282" s="193" t="s">
        <v>407</v>
      </c>
      <c r="B282" s="194">
        <v>42471</v>
      </c>
      <c r="C282" s="195">
        <v>1383.85</v>
      </c>
      <c r="D282" s="21">
        <f t="shared" si="0"/>
        <v>1.0338832632958862E-3</v>
      </c>
      <c r="E282" s="21">
        <f>LN(C282/C277)</f>
        <v>2.3624786778139766E-2</v>
      </c>
    </row>
    <row r="283" spans="1:5" ht="15.75" customHeight="1">
      <c r="A283" s="193" t="s">
        <v>407</v>
      </c>
      <c r="B283" s="194">
        <v>42472</v>
      </c>
      <c r="C283" s="195">
        <v>1388.63</v>
      </c>
      <c r="D283" s="21">
        <f t="shared" si="0"/>
        <v>3.4481797785089574E-3</v>
      </c>
      <c r="E283" s="21"/>
    </row>
    <row r="284" spans="1:5" ht="15.75" customHeight="1">
      <c r="A284" s="193" t="s">
        <v>407</v>
      </c>
      <c r="B284" s="194">
        <v>42474</v>
      </c>
      <c r="C284" s="195">
        <v>1405.78</v>
      </c>
      <c r="D284" s="21">
        <f t="shared" si="0"/>
        <v>1.2274659286279277E-2</v>
      </c>
      <c r="E284" s="21"/>
    </row>
    <row r="285" spans="1:5" ht="15.75" customHeight="1">
      <c r="A285" s="193" t="s">
        <v>407</v>
      </c>
      <c r="B285" s="194">
        <v>42477</v>
      </c>
      <c r="C285" s="195">
        <v>1409.43</v>
      </c>
      <c r="D285" s="21">
        <f t="shared" si="0"/>
        <v>2.5930584540420944E-3</v>
      </c>
      <c r="E285" s="21"/>
    </row>
    <row r="286" spans="1:5" ht="15.75" customHeight="1">
      <c r="A286" s="193" t="s">
        <v>407</v>
      </c>
      <c r="B286" s="194">
        <v>42478</v>
      </c>
      <c r="C286" s="195">
        <v>1428.6</v>
      </c>
      <c r="D286" s="21">
        <f t="shared" si="0"/>
        <v>1.3509576401016681E-2</v>
      </c>
      <c r="E286" s="21"/>
    </row>
    <row r="287" spans="1:5" ht="15.75" customHeight="1">
      <c r="A287" s="193" t="s">
        <v>407</v>
      </c>
      <c r="B287" s="194">
        <v>42479</v>
      </c>
      <c r="C287" s="195">
        <v>1430.81</v>
      </c>
      <c r="D287" s="21">
        <f t="shared" si="0"/>
        <v>1.5457737365757384E-3</v>
      </c>
      <c r="E287" s="21">
        <f>LN(C287/C282)</f>
        <v>3.3371247656422541E-2</v>
      </c>
    </row>
    <row r="288" spans="1:5" ht="15.75" customHeight="1">
      <c r="A288" s="193" t="s">
        <v>407</v>
      </c>
      <c r="B288" s="194">
        <v>42480</v>
      </c>
      <c r="C288" s="195">
        <v>1440.69</v>
      </c>
      <c r="D288" s="21">
        <f t="shared" si="0"/>
        <v>6.8814480155772835E-3</v>
      </c>
      <c r="E288" s="21"/>
    </row>
    <row r="289" spans="1:5" ht="15.75" customHeight="1">
      <c r="A289" s="193" t="s">
        <v>407</v>
      </c>
      <c r="B289" s="194">
        <v>42481</v>
      </c>
      <c r="C289" s="195">
        <v>1441.67</v>
      </c>
      <c r="D289" s="21">
        <f t="shared" si="0"/>
        <v>6.7999836090043401E-4</v>
      </c>
      <c r="E289" s="21"/>
    </row>
    <row r="290" spans="1:5" ht="15.75" customHeight="1">
      <c r="A290" s="193" t="s">
        <v>407</v>
      </c>
      <c r="B290" s="194">
        <v>42484</v>
      </c>
      <c r="C290" s="195">
        <v>1454.35</v>
      </c>
      <c r="D290" s="21">
        <f t="shared" si="0"/>
        <v>8.7569015604931702E-3</v>
      </c>
      <c r="E290" s="21"/>
    </row>
    <row r="291" spans="1:5" ht="15.75" customHeight="1">
      <c r="A291" s="193" t="s">
        <v>407</v>
      </c>
      <c r="B291" s="194">
        <v>42485</v>
      </c>
      <c r="C291" s="195">
        <v>1461.75</v>
      </c>
      <c r="D291" s="21">
        <f t="shared" si="0"/>
        <v>5.0752826613614244E-3</v>
      </c>
      <c r="E291" s="21"/>
    </row>
    <row r="292" spans="1:5" ht="15.75" customHeight="1">
      <c r="A292" s="193" t="s">
        <v>407</v>
      </c>
      <c r="B292" s="194">
        <v>42486</v>
      </c>
      <c r="C292" s="195">
        <v>1453.11</v>
      </c>
      <c r="D292" s="21">
        <f t="shared" si="0"/>
        <v>-5.9282609139821984E-3</v>
      </c>
      <c r="E292" s="21">
        <f>LN(C292/C287)</f>
        <v>1.5465369684350012E-2</v>
      </c>
    </row>
    <row r="293" spans="1:5" ht="15.75" customHeight="1">
      <c r="A293" s="193" t="s">
        <v>407</v>
      </c>
      <c r="B293" s="194">
        <v>42487</v>
      </c>
      <c r="C293" s="195">
        <v>1458.38</v>
      </c>
      <c r="D293" s="21">
        <f t="shared" si="0"/>
        <v>3.6201434698184447E-3</v>
      </c>
      <c r="E293" s="21"/>
    </row>
    <row r="294" spans="1:5" ht="15.75" customHeight="1">
      <c r="A294" s="193" t="s">
        <v>407</v>
      </c>
      <c r="B294" s="194">
        <v>42488</v>
      </c>
      <c r="C294" s="195">
        <v>1464.91</v>
      </c>
      <c r="D294" s="21">
        <f t="shared" si="0"/>
        <v>4.4675765053411439E-3</v>
      </c>
      <c r="E294" s="21"/>
    </row>
    <row r="295" spans="1:5" ht="15.75" customHeight="1">
      <c r="A295" s="193" t="s">
        <v>407</v>
      </c>
      <c r="B295" s="194">
        <v>42492</v>
      </c>
      <c r="C295" s="195">
        <v>1474.47</v>
      </c>
      <c r="D295" s="21">
        <f t="shared" si="0"/>
        <v>6.5047960514341609E-3</v>
      </c>
      <c r="E295" s="21"/>
    </row>
    <row r="296" spans="1:5" ht="15.75" customHeight="1">
      <c r="A296" s="193" t="s">
        <v>407</v>
      </c>
      <c r="B296" s="194">
        <v>42493</v>
      </c>
      <c r="C296" s="195">
        <v>1471.95</v>
      </c>
      <c r="D296" s="21">
        <f t="shared" si="0"/>
        <v>-1.7105508477790476E-3</v>
      </c>
      <c r="E296" s="21"/>
    </row>
    <row r="297" spans="1:5" ht="15.75" customHeight="1">
      <c r="A297" s="193" t="s">
        <v>407</v>
      </c>
      <c r="B297" s="194">
        <v>42494</v>
      </c>
      <c r="C297" s="195">
        <v>1468.11</v>
      </c>
      <c r="D297" s="21">
        <f t="shared" si="0"/>
        <v>-2.6121930732956621E-3</v>
      </c>
      <c r="E297" s="21">
        <f>LN(C297/C292)</f>
        <v>1.0269772105519024E-2</v>
      </c>
    </row>
    <row r="298" spans="1:5" ht="15.75" customHeight="1">
      <c r="A298" s="193" t="s">
        <v>407</v>
      </c>
      <c r="B298" s="194">
        <v>42495</v>
      </c>
      <c r="C298" s="195">
        <v>1463.13</v>
      </c>
      <c r="D298" s="21">
        <f t="shared" si="0"/>
        <v>-3.3978826649647318E-3</v>
      </c>
      <c r="E298" s="21"/>
    </row>
    <row r="299" spans="1:5" ht="15.75" customHeight="1">
      <c r="A299" s="193" t="s">
        <v>407</v>
      </c>
      <c r="B299" s="194">
        <v>42498</v>
      </c>
      <c r="C299" s="195">
        <v>1472.69</v>
      </c>
      <c r="D299" s="21">
        <f t="shared" si="0"/>
        <v>6.5126838775085147E-3</v>
      </c>
      <c r="E299" s="21"/>
    </row>
    <row r="300" spans="1:5" ht="15.75" customHeight="1">
      <c r="A300" s="193" t="s">
        <v>407</v>
      </c>
      <c r="B300" s="194">
        <v>42499</v>
      </c>
      <c r="C300" s="195">
        <v>1482.9</v>
      </c>
      <c r="D300" s="21">
        <f t="shared" si="0"/>
        <v>6.908969521162895E-3</v>
      </c>
      <c r="E300" s="21"/>
    </row>
    <row r="301" spans="1:5" ht="15.75" customHeight="1">
      <c r="A301" s="193" t="s">
        <v>407</v>
      </c>
      <c r="B301" s="194">
        <v>42500</v>
      </c>
      <c r="C301" s="195">
        <v>1484.04</v>
      </c>
      <c r="D301" s="21">
        <f t="shared" si="0"/>
        <v>7.6846856094254937E-4</v>
      </c>
      <c r="E301" s="21"/>
    </row>
    <row r="302" spans="1:5" ht="15.75" customHeight="1">
      <c r="A302" s="193" t="s">
        <v>407</v>
      </c>
      <c r="B302" s="194">
        <v>42501</v>
      </c>
      <c r="C302" s="195">
        <v>1481.18</v>
      </c>
      <c r="D302" s="21">
        <f t="shared" si="0"/>
        <v>-1.9290311591562291E-3</v>
      </c>
      <c r="E302" s="21">
        <f>LN(C302/C297)</f>
        <v>8.8632081354930049E-3</v>
      </c>
    </row>
    <row r="303" spans="1:5" ht="15.75" customHeight="1">
      <c r="A303" s="193" t="s">
        <v>407</v>
      </c>
      <c r="B303" s="194">
        <v>42502</v>
      </c>
      <c r="C303" s="195">
        <v>1481.94</v>
      </c>
      <c r="D303" s="21">
        <f t="shared" si="0"/>
        <v>5.129728236896074E-4</v>
      </c>
      <c r="E303" s="21"/>
    </row>
    <row r="304" spans="1:5" ht="15.75" customHeight="1">
      <c r="A304" s="193" t="s">
        <v>407</v>
      </c>
      <c r="B304" s="194">
        <v>42505</v>
      </c>
      <c r="C304" s="195">
        <v>1477.38</v>
      </c>
      <c r="D304" s="21">
        <f t="shared" si="0"/>
        <v>-3.0817914987403784E-3</v>
      </c>
      <c r="E304" s="21"/>
    </row>
    <row r="305" spans="1:5" ht="15.75" customHeight="1">
      <c r="A305" s="193" t="s">
        <v>407</v>
      </c>
      <c r="B305" s="194">
        <v>42506</v>
      </c>
      <c r="C305" s="195">
        <v>1467.51</v>
      </c>
      <c r="D305" s="21">
        <f t="shared" si="0"/>
        <v>-6.7031617186737872E-3</v>
      </c>
      <c r="E305" s="21"/>
    </row>
    <row r="306" spans="1:5" ht="15.75" customHeight="1">
      <c r="A306" s="193" t="s">
        <v>407</v>
      </c>
      <c r="B306" s="194">
        <v>42507</v>
      </c>
      <c r="C306" s="195">
        <v>1483.68</v>
      </c>
      <c r="D306" s="21">
        <f t="shared" si="0"/>
        <v>1.0958401062830556E-2</v>
      </c>
      <c r="E306" s="21"/>
    </row>
    <row r="307" spans="1:5" ht="15.75" customHeight="1">
      <c r="A307" s="193" t="s">
        <v>407</v>
      </c>
      <c r="B307" s="194">
        <v>42508</v>
      </c>
      <c r="C307" s="195">
        <v>1496.41</v>
      </c>
      <c r="D307" s="21">
        <f t="shared" si="0"/>
        <v>8.5434181049049932E-3</v>
      </c>
      <c r="E307" s="21">
        <f>LN(C307/C302)</f>
        <v>1.0229838774011311E-2</v>
      </c>
    </row>
    <row r="308" spans="1:5" ht="15.75" customHeight="1">
      <c r="A308" s="193" t="s">
        <v>407</v>
      </c>
      <c r="B308" s="194">
        <v>42509</v>
      </c>
      <c r="C308" s="195">
        <v>1499.32</v>
      </c>
      <c r="D308" s="21">
        <f t="shared" si="0"/>
        <v>1.942765813525833E-3</v>
      </c>
      <c r="E308" s="21"/>
    </row>
    <row r="309" spans="1:5" ht="15.75" customHeight="1">
      <c r="A309" s="193" t="s">
        <v>407</v>
      </c>
      <c r="B309" s="194">
        <v>42512</v>
      </c>
      <c r="C309" s="195">
        <v>1509.39</v>
      </c>
      <c r="D309" s="21">
        <f t="shared" si="0"/>
        <v>6.6939237094088416E-3</v>
      </c>
      <c r="E309" s="21"/>
    </row>
    <row r="310" spans="1:5" ht="15.75" customHeight="1">
      <c r="A310" s="193" t="s">
        <v>407</v>
      </c>
      <c r="B310" s="194">
        <v>42513</v>
      </c>
      <c r="C310" s="195">
        <v>1524.07</v>
      </c>
      <c r="D310" s="21">
        <f t="shared" si="0"/>
        <v>9.6787922705349437E-3</v>
      </c>
      <c r="E310" s="21"/>
    </row>
    <row r="311" spans="1:5" ht="15.75" customHeight="1">
      <c r="A311" s="193" t="s">
        <v>407</v>
      </c>
      <c r="B311" s="194">
        <v>42514</v>
      </c>
      <c r="C311" s="195">
        <v>1544.53</v>
      </c>
      <c r="D311" s="21">
        <f t="shared" si="0"/>
        <v>1.3335268981441923E-2</v>
      </c>
      <c r="E311" s="21"/>
    </row>
    <row r="312" spans="1:5" ht="15.75" customHeight="1">
      <c r="A312" s="193" t="s">
        <v>407</v>
      </c>
      <c r="B312" s="194">
        <v>42515</v>
      </c>
      <c r="C312" s="195">
        <v>1524.12</v>
      </c>
      <c r="D312" s="21">
        <f t="shared" si="0"/>
        <v>-1.3302462627504449E-2</v>
      </c>
      <c r="E312" s="21">
        <f>LN(C312/C307)</f>
        <v>1.8348288147407237E-2</v>
      </c>
    </row>
    <row r="313" spans="1:5" ht="15.75" customHeight="1">
      <c r="A313" s="193" t="s">
        <v>407</v>
      </c>
      <c r="B313" s="194">
        <v>42516</v>
      </c>
      <c r="C313" s="195">
        <v>1525.09</v>
      </c>
      <c r="D313" s="21">
        <f t="shared" si="0"/>
        <v>6.3623038932741514E-4</v>
      </c>
      <c r="E313" s="21"/>
    </row>
    <row r="314" spans="1:5" ht="15.75" customHeight="1">
      <c r="A314" s="193" t="s">
        <v>407</v>
      </c>
      <c r="B314" s="194">
        <v>42519</v>
      </c>
      <c r="C314" s="195">
        <v>1522.25</v>
      </c>
      <c r="D314" s="21">
        <f t="shared" si="0"/>
        <v>-1.8639212048723072E-3</v>
      </c>
      <c r="E314" s="21"/>
    </row>
    <row r="315" spans="1:5" ht="15.75" customHeight="1">
      <c r="A315" s="193" t="s">
        <v>407</v>
      </c>
      <c r="B315" s="194">
        <v>42520</v>
      </c>
      <c r="C315" s="195">
        <v>1526.96</v>
      </c>
      <c r="D315" s="21">
        <f t="shared" si="0"/>
        <v>3.0893272329533283E-3</v>
      </c>
      <c r="E315" s="21"/>
    </row>
    <row r="316" spans="1:5" ht="15.75" customHeight="1">
      <c r="A316" s="193" t="s">
        <v>407</v>
      </c>
      <c r="B316" s="194">
        <v>42521</v>
      </c>
      <c r="C316" s="195">
        <v>1532.12</v>
      </c>
      <c r="D316" s="21">
        <f t="shared" si="0"/>
        <v>3.3735664930684391E-3</v>
      </c>
      <c r="E316" s="21"/>
    </row>
    <row r="317" spans="1:5" ht="15.75" customHeight="1">
      <c r="A317" s="193" t="s">
        <v>407</v>
      </c>
      <c r="B317" s="194">
        <v>42522</v>
      </c>
      <c r="C317" s="195">
        <v>1523.56</v>
      </c>
      <c r="D317" s="21">
        <f t="shared" si="0"/>
        <v>-5.6026955647597116E-3</v>
      </c>
      <c r="E317" s="21">
        <f>LN(C317/C312)</f>
        <v>-3.6749265428282201E-4</v>
      </c>
    </row>
    <row r="318" spans="1:5" ht="15.75" customHeight="1">
      <c r="A318" s="193" t="s">
        <v>407</v>
      </c>
      <c r="B318" s="194">
        <v>42523</v>
      </c>
      <c r="C318" s="195">
        <v>1518.12</v>
      </c>
      <c r="D318" s="21">
        <f t="shared" si="0"/>
        <v>-3.5769744353670923E-3</v>
      </c>
      <c r="E318" s="21"/>
    </row>
    <row r="319" spans="1:5" ht="15.75" customHeight="1">
      <c r="A319" s="193" t="s">
        <v>407</v>
      </c>
      <c r="B319" s="194">
        <v>42526</v>
      </c>
      <c r="C319" s="195">
        <v>1483.14</v>
      </c>
      <c r="D319" s="21">
        <f t="shared" si="0"/>
        <v>-2.3311265295668959E-2</v>
      </c>
      <c r="E319" s="21"/>
    </row>
    <row r="320" spans="1:5" ht="15.75" customHeight="1">
      <c r="A320" s="193" t="s">
        <v>407</v>
      </c>
      <c r="B320" s="194">
        <v>42527</v>
      </c>
      <c r="C320" s="195">
        <v>1516.8</v>
      </c>
      <c r="D320" s="21">
        <f t="shared" si="0"/>
        <v>2.2441390581847995E-2</v>
      </c>
      <c r="E320" s="21"/>
    </row>
    <row r="321" spans="1:5" ht="15.75" customHeight="1">
      <c r="A321" s="193" t="s">
        <v>407</v>
      </c>
      <c r="B321" s="194">
        <v>42528</v>
      </c>
      <c r="C321" s="195">
        <v>1531.49</v>
      </c>
      <c r="D321" s="21">
        <f t="shared" si="0"/>
        <v>9.6382652045584882E-3</v>
      </c>
      <c r="E321" s="21"/>
    </row>
    <row r="322" spans="1:5" ht="15.75" customHeight="1">
      <c r="A322" s="193" t="s">
        <v>407</v>
      </c>
      <c r="B322" s="194">
        <v>42529</v>
      </c>
      <c r="C322" s="195">
        <v>1546.8</v>
      </c>
      <c r="D322" s="21">
        <f t="shared" si="0"/>
        <v>9.9471630278261097E-3</v>
      </c>
      <c r="E322" s="21">
        <f>LN(C322/C317)</f>
        <v>1.5138579083196472E-2</v>
      </c>
    </row>
    <row r="323" spans="1:5" ht="15.75" customHeight="1">
      <c r="A323" s="193" t="s">
        <v>407</v>
      </c>
      <c r="B323" s="194">
        <v>42530</v>
      </c>
      <c r="C323" s="195">
        <v>1566.7</v>
      </c>
      <c r="D323" s="21">
        <f t="shared" si="0"/>
        <v>1.2783215666299523E-2</v>
      </c>
      <c r="E323" s="21"/>
    </row>
    <row r="324" spans="1:5" ht="15.75" customHeight="1">
      <c r="A324" s="193" t="s">
        <v>407</v>
      </c>
      <c r="B324" s="194">
        <v>42533</v>
      </c>
      <c r="C324" s="195">
        <v>1597.96</v>
      </c>
      <c r="D324" s="21">
        <f t="shared" si="0"/>
        <v>1.9756319324379306E-2</v>
      </c>
      <c r="E324" s="21"/>
    </row>
    <row r="325" spans="1:5" ht="15.75" customHeight="1">
      <c r="A325" s="193" t="s">
        <v>407</v>
      </c>
      <c r="B325" s="194">
        <v>42534</v>
      </c>
      <c r="C325" s="195">
        <v>1609.59</v>
      </c>
      <c r="D325" s="21">
        <f t="shared" si="0"/>
        <v>7.2516724386423471E-3</v>
      </c>
      <c r="E325" s="21"/>
    </row>
    <row r="326" spans="1:5" ht="15.75" customHeight="1">
      <c r="A326" s="193" t="s">
        <v>407</v>
      </c>
      <c r="B326" s="194">
        <v>42535</v>
      </c>
      <c r="C326" s="195">
        <v>1614.15</v>
      </c>
      <c r="D326" s="21">
        <f t="shared" si="0"/>
        <v>2.8290141520481257E-3</v>
      </c>
      <c r="E326" s="21"/>
    </row>
    <row r="327" spans="1:5" ht="15.75" customHeight="1">
      <c r="A327" s="193" t="s">
        <v>407</v>
      </c>
      <c r="B327" s="194">
        <v>42536</v>
      </c>
      <c r="C327" s="195">
        <v>1620.47</v>
      </c>
      <c r="D327" s="21">
        <f t="shared" si="0"/>
        <v>3.9077282910370149E-3</v>
      </c>
      <c r="E327" s="21">
        <f>LN(C327/C322)</f>
        <v>4.6527949872406063E-2</v>
      </c>
    </row>
    <row r="328" spans="1:5" ht="15.75" customHeight="1">
      <c r="A328" s="193" t="s">
        <v>407</v>
      </c>
      <c r="B328" s="194">
        <v>42537</v>
      </c>
      <c r="C328" s="195">
        <v>1632.94</v>
      </c>
      <c r="D328" s="21">
        <f t="shared" si="0"/>
        <v>7.6658404976219655E-3</v>
      </c>
      <c r="E328" s="21"/>
    </row>
    <row r="329" spans="1:5" ht="15.75" customHeight="1">
      <c r="A329" s="193" t="s">
        <v>407</v>
      </c>
      <c r="B329" s="194">
        <v>42540</v>
      </c>
      <c r="C329" s="195">
        <v>1622.27</v>
      </c>
      <c r="D329" s="21">
        <f t="shared" si="0"/>
        <v>-6.5556681218704466E-3</v>
      </c>
      <c r="E329" s="21"/>
    </row>
    <row r="330" spans="1:5" ht="15.75" customHeight="1">
      <c r="A330" s="193" t="s">
        <v>407</v>
      </c>
      <c r="B330" s="194">
        <v>42541</v>
      </c>
      <c r="C330" s="195">
        <v>1615.1</v>
      </c>
      <c r="D330" s="21">
        <f t="shared" si="0"/>
        <v>-4.4295287368322032E-3</v>
      </c>
      <c r="E330" s="21"/>
    </row>
    <row r="331" spans="1:5" ht="15.75" customHeight="1">
      <c r="A331" s="193" t="s">
        <v>407</v>
      </c>
      <c r="B331" s="194">
        <v>42542</v>
      </c>
      <c r="C331" s="195">
        <v>1628.81</v>
      </c>
      <c r="D331" s="21">
        <f t="shared" si="0"/>
        <v>8.4528125820840152E-3</v>
      </c>
      <c r="E331" s="21"/>
    </row>
    <row r="332" spans="1:5" ht="15.75" customHeight="1">
      <c r="A332" s="193" t="s">
        <v>407</v>
      </c>
      <c r="B332" s="194">
        <v>42543</v>
      </c>
      <c r="C332" s="195">
        <v>1647.51</v>
      </c>
      <c r="D332" s="21">
        <f t="shared" si="0"/>
        <v>1.141537033442093E-2</v>
      </c>
      <c r="E332" s="21">
        <f>LN(C332/C327)</f>
        <v>1.6548826555424449E-2</v>
      </c>
    </row>
    <row r="333" spans="1:5" ht="15.75" customHeight="1">
      <c r="A333" s="193" t="s">
        <v>407</v>
      </c>
      <c r="B333" s="194">
        <v>42544</v>
      </c>
      <c r="C333" s="195">
        <v>1666.29</v>
      </c>
      <c r="D333" s="21">
        <f t="shared" si="0"/>
        <v>1.1334541045306915E-2</v>
      </c>
      <c r="E333" s="21"/>
    </row>
    <row r="334" spans="1:5" ht="15.75" customHeight="1">
      <c r="A334" s="193" t="s">
        <v>407</v>
      </c>
      <c r="B334" s="194">
        <v>42547</v>
      </c>
      <c r="C334" s="195">
        <v>1685.17</v>
      </c>
      <c r="D334" s="21">
        <f t="shared" si="0"/>
        <v>1.1266850698823222E-2</v>
      </c>
      <c r="E334" s="21"/>
    </row>
    <row r="335" spans="1:5" ht="15.75" customHeight="1">
      <c r="A335" s="193" t="s">
        <v>407</v>
      </c>
      <c r="B335" s="194">
        <v>42548</v>
      </c>
      <c r="C335" s="195">
        <v>1721.77</v>
      </c>
      <c r="D335" s="21">
        <f t="shared" si="0"/>
        <v>2.1486382540521008E-2</v>
      </c>
      <c r="E335" s="21"/>
    </row>
    <row r="336" spans="1:5" ht="15.75" customHeight="1">
      <c r="A336" s="193" t="s">
        <v>407</v>
      </c>
      <c r="B336" s="194">
        <v>42549</v>
      </c>
      <c r="C336" s="195">
        <v>1724.19</v>
      </c>
      <c r="D336" s="21">
        <f t="shared" si="0"/>
        <v>1.4045435221746571E-3</v>
      </c>
      <c r="E336" s="21"/>
    </row>
    <row r="337" spans="1:5" ht="15.75" customHeight="1">
      <c r="A337" s="193" t="s">
        <v>407</v>
      </c>
      <c r="B337" s="194">
        <v>42550</v>
      </c>
      <c r="C337" s="195">
        <v>1724.59</v>
      </c>
      <c r="D337" s="21">
        <f t="shared" si="0"/>
        <v>2.3196608759819113E-4</v>
      </c>
      <c r="E337" s="21">
        <f>LN(C337/C332)</f>
        <v>4.5724283894423887E-2</v>
      </c>
    </row>
    <row r="338" spans="1:5" ht="15.75" customHeight="1">
      <c r="A338" s="193" t="s">
        <v>407</v>
      </c>
      <c r="B338" s="194">
        <v>42551</v>
      </c>
      <c r="C338" s="195">
        <v>1723.23</v>
      </c>
      <c r="D338" s="21">
        <f t="shared" si="0"/>
        <v>-7.889043340633345E-4</v>
      </c>
      <c r="E338" s="21"/>
    </row>
    <row r="339" spans="1:5" ht="15.75" customHeight="1">
      <c r="A339" s="193" t="s">
        <v>407</v>
      </c>
      <c r="B339" s="194">
        <v>42554</v>
      </c>
      <c r="C339" s="195">
        <v>1719.2</v>
      </c>
      <c r="D339" s="21">
        <f t="shared" si="0"/>
        <v>-2.3413703930324496E-3</v>
      </c>
      <c r="E339" s="21"/>
    </row>
    <row r="340" spans="1:5" ht="15.75" customHeight="1">
      <c r="A340" s="193" t="s">
        <v>407</v>
      </c>
      <c r="B340" s="194">
        <v>42555</v>
      </c>
      <c r="C340" s="195">
        <v>1716.83</v>
      </c>
      <c r="D340" s="21">
        <f t="shared" si="0"/>
        <v>-1.379499233619121E-3</v>
      </c>
      <c r="E340" s="21"/>
    </row>
    <row r="341" spans="1:5" ht="15.75" customHeight="1">
      <c r="A341" s="193" t="s">
        <v>407</v>
      </c>
      <c r="B341" s="194">
        <v>42556</v>
      </c>
      <c r="C341" s="195">
        <v>1713.03</v>
      </c>
      <c r="D341" s="21">
        <f t="shared" si="0"/>
        <v>-2.2158347890636641E-3</v>
      </c>
      <c r="E341" s="21"/>
    </row>
    <row r="342" spans="1:5" ht="15.75" customHeight="1">
      <c r="A342" s="193" t="s">
        <v>407</v>
      </c>
      <c r="B342" s="194">
        <v>42557</v>
      </c>
      <c r="C342" s="195">
        <v>1715.72</v>
      </c>
      <c r="D342" s="21">
        <f t="shared" si="0"/>
        <v>1.5690852654203025E-3</v>
      </c>
      <c r="E342" s="21">
        <f>LN(C342/C337)</f>
        <v>-5.1565234843583864E-3</v>
      </c>
    </row>
    <row r="343" spans="1:5" ht="15.75" customHeight="1">
      <c r="A343" s="193" t="s">
        <v>407</v>
      </c>
      <c r="B343" s="194">
        <v>42561</v>
      </c>
      <c r="C343" s="195">
        <v>1722.53</v>
      </c>
      <c r="D343" s="21">
        <f t="shared" si="0"/>
        <v>3.9613227108277445E-3</v>
      </c>
      <c r="E343" s="21"/>
    </row>
    <row r="344" spans="1:5" ht="15.75" customHeight="1">
      <c r="A344" s="193" t="s">
        <v>407</v>
      </c>
      <c r="B344" s="194">
        <v>42562</v>
      </c>
      <c r="C344" s="195">
        <v>1702.27</v>
      </c>
      <c r="D344" s="21">
        <f t="shared" si="0"/>
        <v>-1.1831485832281054E-2</v>
      </c>
      <c r="E344" s="21"/>
    </row>
    <row r="345" spans="1:5" ht="15.75" customHeight="1">
      <c r="A345" s="193" t="s">
        <v>407</v>
      </c>
      <c r="B345" s="194">
        <v>42563</v>
      </c>
      <c r="C345" s="195">
        <v>1693.07</v>
      </c>
      <c r="D345" s="21">
        <f t="shared" si="0"/>
        <v>-5.4192054494059515E-3</v>
      </c>
      <c r="E345" s="21"/>
    </row>
    <row r="346" spans="1:5" ht="15.75" customHeight="1">
      <c r="A346" s="193" t="s">
        <v>407</v>
      </c>
      <c r="B346" s="194">
        <v>42564</v>
      </c>
      <c r="C346" s="195">
        <v>1690.43</v>
      </c>
      <c r="D346" s="21">
        <f t="shared" si="0"/>
        <v>-1.5605145770622828E-3</v>
      </c>
      <c r="E346" s="21"/>
    </row>
    <row r="347" spans="1:5" ht="15.75" customHeight="1">
      <c r="A347" s="193" t="s">
        <v>407</v>
      </c>
      <c r="B347" s="194">
        <v>42565</v>
      </c>
      <c r="C347" s="195">
        <v>1718.15</v>
      </c>
      <c r="D347" s="21">
        <f t="shared" si="0"/>
        <v>1.6265196136258424E-2</v>
      </c>
      <c r="E347" s="21">
        <f>LN(C347/C342)</f>
        <v>1.4153129883368416E-3</v>
      </c>
    </row>
    <row r="348" spans="1:5" ht="15.75" customHeight="1">
      <c r="A348" s="193" t="s">
        <v>407</v>
      </c>
      <c r="B348" s="194">
        <v>42568</v>
      </c>
      <c r="C348" s="195">
        <v>1745.74</v>
      </c>
      <c r="D348" s="21">
        <f t="shared" si="0"/>
        <v>1.5930403953313667E-2</v>
      </c>
      <c r="E348" s="21"/>
    </row>
    <row r="349" spans="1:5" ht="15.75" customHeight="1">
      <c r="A349" s="193" t="s">
        <v>407</v>
      </c>
      <c r="B349" s="194">
        <v>42569</v>
      </c>
      <c r="C349" s="195">
        <v>1786.57</v>
      </c>
      <c r="D349" s="21">
        <f t="shared" si="0"/>
        <v>2.3119045942737369E-2</v>
      </c>
      <c r="E349" s="21"/>
    </row>
    <row r="350" spans="1:5" ht="15.75" customHeight="1">
      <c r="A350" s="193" t="s">
        <v>407</v>
      </c>
      <c r="B350" s="194">
        <v>42570</v>
      </c>
      <c r="C350" s="195">
        <v>1800.47</v>
      </c>
      <c r="D350" s="21">
        <f t="shared" si="0"/>
        <v>7.7501614563680737E-3</v>
      </c>
      <c r="E350" s="21"/>
    </row>
    <row r="351" spans="1:5" ht="15.75" customHeight="1">
      <c r="A351" s="193" t="s">
        <v>407</v>
      </c>
      <c r="B351" s="194">
        <v>42571</v>
      </c>
      <c r="C351" s="195">
        <v>1786.84</v>
      </c>
      <c r="D351" s="21">
        <f t="shared" si="0"/>
        <v>-7.5990452953264356E-3</v>
      </c>
      <c r="E351" s="21"/>
    </row>
    <row r="352" spans="1:5" ht="15.75" customHeight="1">
      <c r="A352" s="193" t="s">
        <v>407</v>
      </c>
      <c r="B352" s="194">
        <v>42572</v>
      </c>
      <c r="C352" s="195">
        <v>1798.83</v>
      </c>
      <c r="D352" s="21">
        <f t="shared" si="0"/>
        <v>6.6877569262021189E-3</v>
      </c>
      <c r="E352" s="21">
        <f>LN(C352/C347)</f>
        <v>4.588832298329483E-2</v>
      </c>
    </row>
    <row r="353" spans="1:5" ht="15.75" customHeight="1">
      <c r="A353" s="193" t="s">
        <v>407</v>
      </c>
      <c r="B353" s="194">
        <v>42576</v>
      </c>
      <c r="C353" s="195">
        <v>1838.49</v>
      </c>
      <c r="D353" s="21">
        <f t="shared" si="0"/>
        <v>2.1808128967111561E-2</v>
      </c>
      <c r="E353" s="21"/>
    </row>
    <row r="354" spans="1:5" ht="15.75" customHeight="1">
      <c r="A354" s="193" t="s">
        <v>407</v>
      </c>
      <c r="B354" s="194">
        <v>42577</v>
      </c>
      <c r="C354" s="195">
        <v>1866.5</v>
      </c>
      <c r="D354" s="21">
        <f t="shared" si="0"/>
        <v>1.5120436844857118E-2</v>
      </c>
      <c r="E354" s="21"/>
    </row>
    <row r="355" spans="1:5" ht="15.75" customHeight="1">
      <c r="A355" s="193" t="s">
        <v>407</v>
      </c>
      <c r="B355" s="194">
        <v>42578</v>
      </c>
      <c r="C355" s="195">
        <v>1881.45</v>
      </c>
      <c r="D355" s="21">
        <f t="shared" si="0"/>
        <v>7.9777367841548756E-3</v>
      </c>
      <c r="E355" s="21"/>
    </row>
    <row r="356" spans="1:5" ht="15.75" customHeight="1">
      <c r="A356" s="193" t="s">
        <v>407</v>
      </c>
      <c r="B356" s="194">
        <v>42579</v>
      </c>
      <c r="C356" s="195">
        <v>1877.93</v>
      </c>
      <c r="D356" s="21">
        <f t="shared" si="0"/>
        <v>-1.8726497606872876E-3</v>
      </c>
      <c r="E356" s="21"/>
    </row>
    <row r="357" spans="1:5" ht="15.75" customHeight="1">
      <c r="A357" s="193" t="s">
        <v>407</v>
      </c>
      <c r="B357" s="194">
        <v>42582</v>
      </c>
      <c r="C357" s="195">
        <v>1862.76</v>
      </c>
      <c r="D357" s="21">
        <f t="shared" si="0"/>
        <v>-8.1108475517538345E-3</v>
      </c>
      <c r="E357" s="21">
        <f>LN(C357/C352)</f>
        <v>3.4922805283682537E-2</v>
      </c>
    </row>
    <row r="358" spans="1:5" ht="15.75" customHeight="1">
      <c r="A358" s="193" t="s">
        <v>407</v>
      </c>
      <c r="B358" s="194">
        <v>42583</v>
      </c>
      <c r="C358" s="195">
        <v>1845.41</v>
      </c>
      <c r="D358" s="21">
        <f t="shared" si="0"/>
        <v>-9.3577838172030879E-3</v>
      </c>
      <c r="E358" s="21"/>
    </row>
    <row r="359" spans="1:5" ht="15.75" customHeight="1">
      <c r="A359" s="193" t="s">
        <v>407</v>
      </c>
      <c r="B359" s="194">
        <v>42584</v>
      </c>
      <c r="C359" s="195">
        <v>1826.47</v>
      </c>
      <c r="D359" s="21">
        <f t="shared" si="0"/>
        <v>-1.0316332764983923E-2</v>
      </c>
      <c r="E359" s="21"/>
    </row>
    <row r="360" spans="1:5" ht="15.75" customHeight="1">
      <c r="A360" s="193" t="s">
        <v>407</v>
      </c>
      <c r="B360" s="194">
        <v>42585</v>
      </c>
      <c r="C360" s="195">
        <v>1813.72</v>
      </c>
      <c r="D360" s="21">
        <f t="shared" si="0"/>
        <v>-7.0051574995829043E-3</v>
      </c>
      <c r="E360" s="21"/>
    </row>
    <row r="361" spans="1:5" ht="15.75" customHeight="1">
      <c r="A361" s="193" t="s">
        <v>407</v>
      </c>
      <c r="B361" s="194">
        <v>42586</v>
      </c>
      <c r="C361" s="195">
        <v>1768.6</v>
      </c>
      <c r="D361" s="21">
        <f t="shared" si="0"/>
        <v>-2.5191711602947638E-2</v>
      </c>
      <c r="E361" s="21"/>
    </row>
    <row r="362" spans="1:5" ht="15.75" customHeight="1">
      <c r="A362" s="193" t="s">
        <v>407</v>
      </c>
      <c r="B362" s="194">
        <v>42589</v>
      </c>
      <c r="C362" s="195">
        <v>1764.72</v>
      </c>
      <c r="D362" s="21">
        <f t="shared" si="0"/>
        <v>-2.1962355855581215E-3</v>
      </c>
      <c r="E362" s="21">
        <f>LN(C362/C357)</f>
        <v>-5.4067221270275703E-2</v>
      </c>
    </row>
    <row r="363" spans="1:5" ht="15.75" customHeight="1">
      <c r="A363" s="193" t="s">
        <v>407</v>
      </c>
      <c r="B363" s="194">
        <v>42590</v>
      </c>
      <c r="C363" s="195">
        <v>1675.91</v>
      </c>
      <c r="D363" s="21">
        <f t="shared" si="0"/>
        <v>-5.1635736239915797E-2</v>
      </c>
      <c r="E363" s="21"/>
    </row>
    <row r="364" spans="1:5" ht="15.75" customHeight="1">
      <c r="A364" s="193" t="s">
        <v>407</v>
      </c>
      <c r="B364" s="194">
        <v>42591</v>
      </c>
      <c r="C364" s="195">
        <v>1760.42</v>
      </c>
      <c r="D364" s="21">
        <f t="shared" si="0"/>
        <v>4.9196115610545245E-2</v>
      </c>
      <c r="E364" s="21"/>
    </row>
    <row r="365" spans="1:5" ht="15.75" customHeight="1">
      <c r="A365" s="193" t="s">
        <v>407</v>
      </c>
      <c r="B365" s="194">
        <v>42592</v>
      </c>
      <c r="C365" s="195">
        <v>1779.57</v>
      </c>
      <c r="D365" s="21">
        <f t="shared" si="0"/>
        <v>1.0819345142251545E-2</v>
      </c>
      <c r="E365" s="21"/>
    </row>
    <row r="366" spans="1:5" ht="15.75" customHeight="1">
      <c r="A366" s="193" t="s">
        <v>407</v>
      </c>
      <c r="B366" s="194">
        <v>42593</v>
      </c>
      <c r="C366" s="195">
        <v>1774.87</v>
      </c>
      <c r="D366" s="21">
        <f t="shared" si="0"/>
        <v>-2.6445812781996456E-3</v>
      </c>
      <c r="E366" s="21"/>
    </row>
    <row r="367" spans="1:5" ht="15.75" customHeight="1">
      <c r="A367" s="193" t="s">
        <v>407</v>
      </c>
      <c r="B367" s="194">
        <v>42596</v>
      </c>
      <c r="C367" s="195">
        <v>1733.93</v>
      </c>
      <c r="D367" s="21">
        <f t="shared" si="0"/>
        <v>-2.3336672353936248E-2</v>
      </c>
      <c r="E367" s="21">
        <f>LN(C367/C362)</f>
        <v>-1.7601529119254892E-2</v>
      </c>
    </row>
    <row r="368" spans="1:5" ht="15.75" customHeight="1">
      <c r="A368" s="193" t="s">
        <v>407</v>
      </c>
      <c r="B368" s="194">
        <v>42597</v>
      </c>
      <c r="C368" s="195">
        <v>1694.81</v>
      </c>
      <c r="D368" s="21">
        <f t="shared" si="0"/>
        <v>-2.2819868300597464E-2</v>
      </c>
      <c r="E368" s="21"/>
    </row>
    <row r="369" spans="1:5" ht="15.75" customHeight="1">
      <c r="A369" s="193" t="s">
        <v>407</v>
      </c>
      <c r="B369" s="194">
        <v>42598</v>
      </c>
      <c r="C369" s="195">
        <v>1717.45</v>
      </c>
      <c r="D369" s="21">
        <f t="shared" si="0"/>
        <v>1.3269992455001647E-2</v>
      </c>
      <c r="E369" s="21"/>
    </row>
    <row r="370" spans="1:5" ht="15.75" customHeight="1">
      <c r="A370" s="193" t="s">
        <v>407</v>
      </c>
      <c r="B370" s="194">
        <v>42599</v>
      </c>
      <c r="C370" s="195">
        <v>1735.06</v>
      </c>
      <c r="D370" s="21">
        <f t="shared" si="0"/>
        <v>1.0201362324350479E-2</v>
      </c>
      <c r="E370" s="21"/>
    </row>
    <row r="371" spans="1:5" ht="15.75" customHeight="1">
      <c r="A371" s="193" t="s">
        <v>407</v>
      </c>
      <c r="B371" s="194">
        <v>42603</v>
      </c>
      <c r="C371" s="195">
        <v>1722.43</v>
      </c>
      <c r="D371" s="21">
        <f t="shared" si="0"/>
        <v>-7.3059104602093842E-3</v>
      </c>
      <c r="E371" s="21"/>
    </row>
    <row r="372" spans="1:5" ht="15.75" customHeight="1">
      <c r="A372" s="193" t="s">
        <v>407</v>
      </c>
      <c r="B372" s="194">
        <v>42604</v>
      </c>
      <c r="C372" s="195">
        <v>1683.12</v>
      </c>
      <c r="D372" s="21">
        <f t="shared" si="0"/>
        <v>-2.3086870558602174E-2</v>
      </c>
      <c r="E372" s="21">
        <f>LN(C372/C367)</f>
        <v>-2.9741294540056973E-2</v>
      </c>
    </row>
    <row r="373" spans="1:5" ht="15.75" customHeight="1">
      <c r="A373" s="193" t="s">
        <v>407</v>
      </c>
      <c r="B373" s="194">
        <v>42605</v>
      </c>
      <c r="C373" s="195">
        <v>1681.86</v>
      </c>
      <c r="D373" s="21">
        <f t="shared" si="0"/>
        <v>-7.4889007297985772E-4</v>
      </c>
      <c r="E373" s="21"/>
    </row>
    <row r="374" spans="1:5" ht="15.75" customHeight="1">
      <c r="A374" s="193" t="s">
        <v>407</v>
      </c>
      <c r="B374" s="194">
        <v>42606</v>
      </c>
      <c r="C374" s="195">
        <v>1730.62</v>
      </c>
      <c r="D374" s="21">
        <f t="shared" si="0"/>
        <v>2.8579401967618115E-2</v>
      </c>
      <c r="E374" s="21"/>
    </row>
    <row r="375" spans="1:5" ht="15.75" customHeight="1">
      <c r="A375" s="193" t="s">
        <v>407</v>
      </c>
      <c r="B375" s="194">
        <v>42610</v>
      </c>
      <c r="C375" s="195">
        <v>1748.23</v>
      </c>
      <c r="D375" s="21">
        <f t="shared" si="0"/>
        <v>1.012412171569581E-2</v>
      </c>
      <c r="E375" s="21"/>
    </row>
    <row r="376" spans="1:5" ht="15.75" customHeight="1">
      <c r="A376" s="193" t="s">
        <v>407</v>
      </c>
      <c r="B376" s="194">
        <v>42611</v>
      </c>
      <c r="C376" s="195">
        <v>1766.54</v>
      </c>
      <c r="D376" s="21">
        <f t="shared" si="0"/>
        <v>1.0418983681364478E-2</v>
      </c>
      <c r="E376" s="21"/>
    </row>
    <row r="377" spans="1:5" ht="15.75" customHeight="1">
      <c r="A377" s="193" t="s">
        <v>407</v>
      </c>
      <c r="B377" s="194">
        <v>42612</v>
      </c>
      <c r="C377" s="195">
        <v>1788.08</v>
      </c>
      <c r="D377" s="21">
        <f t="shared" si="0"/>
        <v>1.211958727337638E-2</v>
      </c>
      <c r="E377" s="21">
        <f>LN(C377/C372)</f>
        <v>6.0493204565075238E-2</v>
      </c>
    </row>
    <row r="378" spans="1:5" ht="15.75" customHeight="1">
      <c r="A378" s="193" t="s">
        <v>407</v>
      </c>
      <c r="B378" s="194">
        <v>42613</v>
      </c>
      <c r="C378" s="195">
        <v>1797.45</v>
      </c>
      <c r="D378" s="21">
        <f t="shared" si="0"/>
        <v>5.2265753347955383E-3</v>
      </c>
      <c r="E378" s="21"/>
    </row>
    <row r="379" spans="1:5" ht="15.75" customHeight="1">
      <c r="A379" s="193" t="s">
        <v>407</v>
      </c>
      <c r="B379" s="194">
        <v>42614</v>
      </c>
      <c r="C379" s="195">
        <v>1805.18</v>
      </c>
      <c r="D379" s="21">
        <f t="shared" si="0"/>
        <v>4.2913159900287313E-3</v>
      </c>
      <c r="E379" s="21"/>
    </row>
    <row r="380" spans="1:5" ht="15.75" customHeight="1">
      <c r="A380" s="193" t="s">
        <v>407</v>
      </c>
      <c r="B380" s="194">
        <v>42617</v>
      </c>
      <c r="C380" s="195">
        <v>1819.83</v>
      </c>
      <c r="D380" s="21">
        <f t="shared" si="0"/>
        <v>8.0827803281028308E-3</v>
      </c>
      <c r="E380" s="21"/>
    </row>
    <row r="381" spans="1:5" ht="15.75" customHeight="1">
      <c r="A381" s="193" t="s">
        <v>407</v>
      </c>
      <c r="B381" s="194">
        <v>42618</v>
      </c>
      <c r="C381" s="195">
        <v>1838.9</v>
      </c>
      <c r="D381" s="21">
        <f t="shared" si="0"/>
        <v>1.0424476632040661E-2</v>
      </c>
      <c r="E381" s="21"/>
    </row>
    <row r="382" spans="1:5" ht="15.75" customHeight="1">
      <c r="A382" s="193" t="s">
        <v>407</v>
      </c>
      <c r="B382" s="194">
        <v>42619</v>
      </c>
      <c r="C382" s="195">
        <v>1834.8</v>
      </c>
      <c r="D382" s="21">
        <f t="shared" si="0"/>
        <v>-2.2320830237906554E-3</v>
      </c>
      <c r="E382" s="21">
        <f>LN(C382/C377)</f>
        <v>2.5793065261177098E-2</v>
      </c>
    </row>
    <row r="383" spans="1:5" ht="15.75" customHeight="1">
      <c r="A383" s="193" t="s">
        <v>407</v>
      </c>
      <c r="B383" s="194">
        <v>42620</v>
      </c>
      <c r="C383" s="195">
        <v>1824.83</v>
      </c>
      <c r="D383" s="21">
        <f t="shared" si="0"/>
        <v>-5.4486517301510435E-3</v>
      </c>
      <c r="E383" s="21"/>
    </row>
    <row r="384" spans="1:5" ht="15.75" customHeight="1">
      <c r="A384" s="193" t="s">
        <v>407</v>
      </c>
      <c r="B384" s="194">
        <v>42621</v>
      </c>
      <c r="C384" s="195">
        <v>1823.05</v>
      </c>
      <c r="D384" s="21">
        <f t="shared" si="0"/>
        <v>-9.7590937271653131E-4</v>
      </c>
      <c r="E384" s="21"/>
    </row>
    <row r="385" spans="1:5" ht="15.75" customHeight="1">
      <c r="A385" s="193" t="s">
        <v>407</v>
      </c>
      <c r="B385" s="194">
        <v>42624</v>
      </c>
      <c r="C385" s="195">
        <v>1816.81</v>
      </c>
      <c r="D385" s="21">
        <f t="shared" si="0"/>
        <v>-3.4287066607694358E-3</v>
      </c>
      <c r="E385" s="21"/>
    </row>
    <row r="386" spans="1:5" ht="15.75" customHeight="1">
      <c r="A386" s="193" t="s">
        <v>407</v>
      </c>
      <c r="B386" s="194">
        <v>42625</v>
      </c>
      <c r="C386" s="195">
        <v>1818.69</v>
      </c>
      <c r="D386" s="21">
        <f t="shared" si="0"/>
        <v>1.0342457255291832E-3</v>
      </c>
      <c r="E386" s="21"/>
    </row>
    <row r="387" spans="1:5" ht="15.75" customHeight="1">
      <c r="A387" s="193" t="s">
        <v>407</v>
      </c>
      <c r="B387" s="194">
        <v>42627</v>
      </c>
      <c r="C387" s="195">
        <v>1815.17</v>
      </c>
      <c r="D387" s="21">
        <f t="shared" si="0"/>
        <v>-1.9373344603026209E-3</v>
      </c>
      <c r="E387" s="21">
        <f>LN(C387/C382)</f>
        <v>-1.0756356498410268E-2</v>
      </c>
    </row>
    <row r="388" spans="1:5" ht="15.75" customHeight="1">
      <c r="A388" s="193" t="s">
        <v>407</v>
      </c>
      <c r="B388" s="194">
        <v>42631</v>
      </c>
      <c r="C388" s="195">
        <v>1804.48</v>
      </c>
      <c r="D388" s="21">
        <f t="shared" si="0"/>
        <v>-5.9066656057893104E-3</v>
      </c>
      <c r="E388" s="21"/>
    </row>
    <row r="389" spans="1:5" ht="15.75" customHeight="1">
      <c r="A389" s="193" t="s">
        <v>407</v>
      </c>
      <c r="B389" s="194">
        <v>42633</v>
      </c>
      <c r="C389" s="195">
        <v>1786.5</v>
      </c>
      <c r="D389" s="21">
        <f t="shared" si="0"/>
        <v>-1.0014063155352826E-2</v>
      </c>
      <c r="E389" s="21"/>
    </row>
    <row r="390" spans="1:5" ht="15.75" customHeight="1">
      <c r="A390" s="193" t="s">
        <v>407</v>
      </c>
      <c r="B390" s="194">
        <v>42634</v>
      </c>
      <c r="C390" s="195">
        <v>1779.13</v>
      </c>
      <c r="D390" s="21">
        <f t="shared" si="0"/>
        <v>-4.1339177063578715E-3</v>
      </c>
      <c r="E390" s="21"/>
    </row>
    <row r="391" spans="1:5" ht="15.75" customHeight="1">
      <c r="A391" s="193" t="s">
        <v>407</v>
      </c>
      <c r="B391" s="194">
        <v>42635</v>
      </c>
      <c r="C391" s="195">
        <v>1766.91</v>
      </c>
      <c r="D391" s="21">
        <f t="shared" si="0"/>
        <v>-6.8922225206576567E-3</v>
      </c>
      <c r="E391" s="21"/>
    </row>
    <row r="392" spans="1:5" ht="15.75" customHeight="1">
      <c r="A392" s="193" t="s">
        <v>407</v>
      </c>
      <c r="B392" s="194">
        <v>42638</v>
      </c>
      <c r="C392" s="195">
        <v>1730.64</v>
      </c>
      <c r="D392" s="21">
        <f t="shared" si="0"/>
        <v>-2.0740975959835206E-2</v>
      </c>
      <c r="E392" s="21">
        <f>LN(C392/C387)</f>
        <v>-4.7687844947992733E-2</v>
      </c>
    </row>
    <row r="393" spans="1:5" ht="15.75" customHeight="1">
      <c r="A393" s="193" t="s">
        <v>407</v>
      </c>
      <c r="B393" s="194">
        <v>42639</v>
      </c>
      <c r="C393" s="195">
        <v>1757.1</v>
      </c>
      <c r="D393" s="21">
        <f t="shared" si="0"/>
        <v>1.5173440487232291E-2</v>
      </c>
      <c r="E393" s="21"/>
    </row>
    <row r="394" spans="1:5" ht="15.75" customHeight="1">
      <c r="A394" s="193" t="s">
        <v>407</v>
      </c>
      <c r="B394" s="194">
        <v>42640</v>
      </c>
      <c r="C394" s="195">
        <v>1753.72</v>
      </c>
      <c r="D394" s="21">
        <f t="shared" si="0"/>
        <v>-1.9254766944861493E-3</v>
      </c>
      <c r="E394" s="21"/>
    </row>
    <row r="395" spans="1:5" ht="15.75" customHeight="1">
      <c r="A395" s="193" t="s">
        <v>407</v>
      </c>
      <c r="B395" s="194">
        <v>42641</v>
      </c>
      <c r="C395" s="195">
        <v>1749.1</v>
      </c>
      <c r="D395" s="21">
        <f t="shared" si="0"/>
        <v>-2.6378761563427174E-3</v>
      </c>
      <c r="E395" s="21"/>
    </row>
    <row r="396" spans="1:5" ht="15.75" customHeight="1">
      <c r="A396" s="193" t="s">
        <v>407</v>
      </c>
      <c r="B396" s="194">
        <v>42642</v>
      </c>
      <c r="C396" s="195">
        <v>1753.38</v>
      </c>
      <c r="D396" s="21">
        <f t="shared" si="0"/>
        <v>2.4439837660116342E-3</v>
      </c>
      <c r="E396" s="21"/>
    </row>
    <row r="397" spans="1:5" ht="15.75" customHeight="1">
      <c r="A397" s="193" t="s">
        <v>407</v>
      </c>
      <c r="B397" s="194">
        <v>42645</v>
      </c>
      <c r="C397" s="195">
        <v>1763.78</v>
      </c>
      <c r="D397" s="21">
        <f t="shared" si="0"/>
        <v>5.9138795566635854E-3</v>
      </c>
      <c r="E397" s="21">
        <f>LN(C397/C392)</f>
        <v>1.8967950959078675E-2</v>
      </c>
    </row>
    <row r="398" spans="1:5" ht="15.75" customHeight="1">
      <c r="A398" s="193" t="s">
        <v>407</v>
      </c>
      <c r="B398" s="194">
        <v>42646</v>
      </c>
      <c r="C398" s="195">
        <v>1780.4</v>
      </c>
      <c r="D398" s="21">
        <f t="shared" si="0"/>
        <v>9.3788249060068139E-3</v>
      </c>
      <c r="E398" s="21"/>
    </row>
    <row r="399" spans="1:5" ht="15.75" customHeight="1">
      <c r="A399" s="193" t="s">
        <v>407</v>
      </c>
      <c r="B399" s="194">
        <v>42647</v>
      </c>
      <c r="C399" s="195">
        <v>1798.5</v>
      </c>
      <c r="D399" s="21">
        <f t="shared" si="0"/>
        <v>1.0114925993979397E-2</v>
      </c>
      <c r="E399" s="21"/>
    </row>
    <row r="400" spans="1:5" ht="15.75" customHeight="1">
      <c r="A400" s="193" t="s">
        <v>407</v>
      </c>
      <c r="B400" s="194">
        <v>42648</v>
      </c>
      <c r="C400" s="195">
        <v>1806.6</v>
      </c>
      <c r="D400" s="21">
        <f t="shared" si="0"/>
        <v>4.493641580064385E-3</v>
      </c>
      <c r="E400" s="21"/>
    </row>
    <row r="401" spans="1:5" ht="15.75" customHeight="1">
      <c r="A401" s="193" t="s">
        <v>407</v>
      </c>
      <c r="B401" s="194">
        <v>42649</v>
      </c>
      <c r="C401" s="195">
        <v>1819.88</v>
      </c>
      <c r="D401" s="21">
        <f t="shared" si="0"/>
        <v>7.3239391154178938E-3</v>
      </c>
      <c r="E401" s="21"/>
    </row>
    <row r="402" spans="1:5" ht="15.75" customHeight="1">
      <c r="A402" s="193" t="s">
        <v>407</v>
      </c>
      <c r="B402" s="194">
        <v>42659</v>
      </c>
      <c r="C402" s="195">
        <v>1803.74</v>
      </c>
      <c r="D402" s="21">
        <f t="shared" si="0"/>
        <v>-8.9082777639923356E-3</v>
      </c>
      <c r="E402" s="21">
        <f>LN(C402/C397)</f>
        <v>2.2403053831475953E-2</v>
      </c>
    </row>
    <row r="403" spans="1:5" ht="15.75" customHeight="1">
      <c r="A403" s="193" t="s">
        <v>407</v>
      </c>
      <c r="B403" s="194">
        <v>42660</v>
      </c>
      <c r="C403" s="195">
        <v>1793.36</v>
      </c>
      <c r="D403" s="21">
        <f t="shared" si="0"/>
        <v>-5.7713318015280889E-3</v>
      </c>
      <c r="E403" s="21"/>
    </row>
    <row r="404" spans="1:5" ht="15.75" customHeight="1">
      <c r="A404" s="193" t="s">
        <v>407</v>
      </c>
      <c r="B404" s="194">
        <v>42661</v>
      </c>
      <c r="C404" s="195">
        <v>1792.73</v>
      </c>
      <c r="D404" s="21">
        <f t="shared" si="0"/>
        <v>-3.5135761036734543E-4</v>
      </c>
      <c r="E404" s="21"/>
    </row>
    <row r="405" spans="1:5" ht="15.75" customHeight="1">
      <c r="A405" s="193" t="s">
        <v>407</v>
      </c>
      <c r="B405" s="194">
        <v>42662</v>
      </c>
      <c r="C405" s="195">
        <v>1787.89</v>
      </c>
      <c r="D405" s="21">
        <f t="shared" si="0"/>
        <v>-2.7034440671199565E-3</v>
      </c>
      <c r="E405" s="21"/>
    </row>
    <row r="406" spans="1:5" ht="15.75" customHeight="1">
      <c r="A406" s="193" t="s">
        <v>407</v>
      </c>
      <c r="B406" s="194">
        <v>42663</v>
      </c>
      <c r="C406" s="195">
        <v>1794.47</v>
      </c>
      <c r="D406" s="21">
        <f t="shared" si="0"/>
        <v>3.6735601110891134E-3</v>
      </c>
      <c r="E406" s="21"/>
    </row>
    <row r="407" spans="1:5" ht="15.75" customHeight="1">
      <c r="A407" s="193" t="s">
        <v>407</v>
      </c>
      <c r="B407" s="194">
        <v>42666</v>
      </c>
      <c r="C407" s="195">
        <v>1782.39</v>
      </c>
      <c r="D407" s="21">
        <f t="shared" si="0"/>
        <v>-6.7545533949422204E-3</v>
      </c>
      <c r="E407" s="21">
        <f>LN(C407/C402)</f>
        <v>-1.190712676286841E-2</v>
      </c>
    </row>
    <row r="408" spans="1:5" ht="15.75" customHeight="1">
      <c r="A408" s="193" t="s">
        <v>407</v>
      </c>
      <c r="B408" s="194">
        <v>42667</v>
      </c>
      <c r="C408" s="195">
        <v>1768.89</v>
      </c>
      <c r="D408" s="21">
        <f t="shared" si="0"/>
        <v>-7.602929101639175E-3</v>
      </c>
      <c r="E408" s="21"/>
    </row>
    <row r="409" spans="1:5" ht="15.75" customHeight="1">
      <c r="A409" s="193" t="s">
        <v>407</v>
      </c>
      <c r="B409" s="194">
        <v>42668</v>
      </c>
      <c r="C409" s="195">
        <v>1751</v>
      </c>
      <c r="D409" s="21">
        <f t="shared" si="0"/>
        <v>-1.0165177916809078E-2</v>
      </c>
      <c r="E409" s="21"/>
    </row>
    <row r="410" spans="1:5" ht="15.75" customHeight="1">
      <c r="A410" s="193" t="s">
        <v>407</v>
      </c>
      <c r="B410" s="194">
        <v>42669</v>
      </c>
      <c r="C410" s="195">
        <v>1753.46</v>
      </c>
      <c r="D410" s="21">
        <f t="shared" si="0"/>
        <v>1.4039255143767717E-3</v>
      </c>
      <c r="E410" s="21"/>
    </row>
    <row r="411" spans="1:5" ht="15.75" customHeight="1">
      <c r="A411" s="193" t="s">
        <v>407</v>
      </c>
      <c r="B411" s="194">
        <v>42670</v>
      </c>
      <c r="C411" s="195">
        <v>1759.71</v>
      </c>
      <c r="D411" s="21">
        <f t="shared" si="0"/>
        <v>3.5580439281788921E-3</v>
      </c>
      <c r="E411" s="21"/>
    </row>
    <row r="412" spans="1:5" ht="15.75" customHeight="1">
      <c r="A412" s="193" t="s">
        <v>407</v>
      </c>
      <c r="B412" s="194">
        <v>42677</v>
      </c>
      <c r="C412" s="195">
        <v>1762.21</v>
      </c>
      <c r="D412" s="21">
        <f t="shared" si="0"/>
        <v>1.4196804128966021E-3</v>
      </c>
      <c r="E412" s="21">
        <f>LN(C412/C407)</f>
        <v>-1.1386457162996057E-2</v>
      </c>
    </row>
    <row r="413" spans="1:5" ht="15.75" customHeight="1">
      <c r="A413" s="193" t="s">
        <v>407</v>
      </c>
      <c r="B413" s="194">
        <v>42681</v>
      </c>
      <c r="C413" s="195">
        <v>1749.12</v>
      </c>
      <c r="D413" s="21">
        <f t="shared" si="0"/>
        <v>-7.4558988416556166E-3</v>
      </c>
      <c r="E413" s="21"/>
    </row>
    <row r="414" spans="1:5" ht="15.75" customHeight="1">
      <c r="A414" s="193" t="s">
        <v>407</v>
      </c>
      <c r="B414" s="194">
        <v>42682</v>
      </c>
      <c r="C414" s="195">
        <v>1724.49</v>
      </c>
      <c r="D414" s="21">
        <f t="shared" si="0"/>
        <v>-1.4181449721821546E-2</v>
      </c>
      <c r="E414" s="21"/>
    </row>
    <row r="415" spans="1:5" ht="15.75" customHeight="1">
      <c r="A415" s="193" t="s">
        <v>407</v>
      </c>
      <c r="B415" s="194">
        <v>42683</v>
      </c>
      <c r="C415" s="195">
        <v>1696.86</v>
      </c>
      <c r="D415" s="21">
        <f t="shared" si="0"/>
        <v>-1.6151870273603309E-2</v>
      </c>
      <c r="E415" s="21"/>
    </row>
    <row r="416" spans="1:5" ht="15.75" customHeight="1">
      <c r="A416" s="193" t="s">
        <v>407</v>
      </c>
      <c r="B416" s="194">
        <v>42684</v>
      </c>
      <c r="C416" s="195">
        <v>1697.17</v>
      </c>
      <c r="D416" s="21">
        <f t="shared" si="0"/>
        <v>1.8267369520142752E-4</v>
      </c>
      <c r="E416" s="21"/>
    </row>
    <row r="417" spans="1:5" ht="15.75" customHeight="1">
      <c r="A417" s="193" t="s">
        <v>407</v>
      </c>
      <c r="B417" s="194">
        <v>42687</v>
      </c>
      <c r="C417" s="195">
        <v>1700</v>
      </c>
      <c r="D417" s="21">
        <f t="shared" si="0"/>
        <v>1.6660930448824133E-3</v>
      </c>
      <c r="E417" s="21">
        <f>LN(C417/C412)</f>
        <v>-3.5940452096996603E-2</v>
      </c>
    </row>
    <row r="418" spans="1:5" ht="15.75" customHeight="1">
      <c r="A418" s="193" t="s">
        <v>407</v>
      </c>
      <c r="B418" s="194">
        <v>42688</v>
      </c>
      <c r="C418" s="195">
        <v>1706.28</v>
      </c>
      <c r="D418" s="21">
        <f t="shared" si="0"/>
        <v>3.6873111519759639E-3</v>
      </c>
      <c r="E418" s="21"/>
    </row>
    <row r="419" spans="1:5" ht="15.75" customHeight="1">
      <c r="A419" s="193" t="s">
        <v>407</v>
      </c>
      <c r="B419" s="194">
        <v>42689</v>
      </c>
      <c r="C419" s="195">
        <v>1701.91</v>
      </c>
      <c r="D419" s="21">
        <f t="shared" si="0"/>
        <v>-2.5644124270281028E-3</v>
      </c>
      <c r="E419" s="21"/>
    </row>
    <row r="420" spans="1:5" ht="15.75" customHeight="1">
      <c r="A420" s="193" t="s">
        <v>407</v>
      </c>
      <c r="B420" s="194">
        <v>42690</v>
      </c>
      <c r="C420" s="195">
        <v>1698.9</v>
      </c>
      <c r="D420" s="21">
        <f t="shared" si="0"/>
        <v>-1.7701669813861903E-3</v>
      </c>
      <c r="E420" s="21"/>
    </row>
    <row r="421" spans="1:5" ht="15.75" customHeight="1">
      <c r="A421" s="193" t="s">
        <v>407</v>
      </c>
      <c r="B421" s="194">
        <v>42691</v>
      </c>
      <c r="C421" s="195">
        <v>1658.08</v>
      </c>
      <c r="D421" s="21">
        <f t="shared" si="0"/>
        <v>-2.4320676351961817E-2</v>
      </c>
      <c r="E421" s="21"/>
    </row>
    <row r="422" spans="1:5" ht="15.75" customHeight="1">
      <c r="A422" s="193" t="s">
        <v>407</v>
      </c>
      <c r="B422" s="194">
        <v>42694</v>
      </c>
      <c r="C422" s="195">
        <v>1599.62</v>
      </c>
      <c r="D422" s="21">
        <f t="shared" si="0"/>
        <v>-3.589420541562599E-2</v>
      </c>
      <c r="E422" s="21">
        <f>LN(C422/C417)</f>
        <v>-6.0862150024026174E-2</v>
      </c>
    </row>
    <row r="423" spans="1:5" ht="15.75" customHeight="1">
      <c r="A423" s="193" t="s">
        <v>407</v>
      </c>
      <c r="B423" s="194">
        <v>42695</v>
      </c>
      <c r="C423" s="195">
        <v>1606.29</v>
      </c>
      <c r="D423" s="21">
        <f t="shared" si="0"/>
        <v>4.1610710369164401E-3</v>
      </c>
      <c r="E423" s="21"/>
    </row>
    <row r="424" spans="1:5" ht="15.75" customHeight="1">
      <c r="A424" s="193" t="s">
        <v>407</v>
      </c>
      <c r="B424" s="194">
        <v>42696</v>
      </c>
      <c r="C424" s="195">
        <v>1582.47</v>
      </c>
      <c r="D424" s="21">
        <f t="shared" si="0"/>
        <v>-1.4940254564530709E-2</v>
      </c>
      <c r="E424" s="21"/>
    </row>
    <row r="425" spans="1:5" ht="15.75" customHeight="1">
      <c r="A425" s="193" t="s">
        <v>407</v>
      </c>
      <c r="B425" s="194">
        <v>42697</v>
      </c>
      <c r="C425" s="195">
        <v>1540.01</v>
      </c>
      <c r="D425" s="21">
        <f t="shared" si="0"/>
        <v>-2.7198007599581374E-2</v>
      </c>
      <c r="E425" s="21"/>
    </row>
    <row r="426" spans="1:5" ht="15.75" customHeight="1">
      <c r="A426" s="193" t="s">
        <v>407</v>
      </c>
      <c r="B426" s="194">
        <v>42698</v>
      </c>
      <c r="C426" s="195">
        <v>1534.03</v>
      </c>
      <c r="D426" s="21">
        <f t="shared" si="0"/>
        <v>-3.8906504426422608E-3</v>
      </c>
      <c r="E426" s="21"/>
    </row>
    <row r="427" spans="1:5" ht="15.75" customHeight="1">
      <c r="A427" s="193" t="s">
        <v>407</v>
      </c>
      <c r="B427" s="194">
        <v>42701</v>
      </c>
      <c r="C427" s="195">
        <v>1469.48</v>
      </c>
      <c r="D427" s="21">
        <f t="shared" si="0"/>
        <v>-4.2989662755542106E-2</v>
      </c>
      <c r="E427" s="21">
        <f>LN(C427/C422)</f>
        <v>-8.4857504325379932E-2</v>
      </c>
    </row>
    <row r="428" spans="1:5" ht="15.75" customHeight="1">
      <c r="A428" s="193" t="s">
        <v>407</v>
      </c>
      <c r="B428" s="194">
        <v>42702</v>
      </c>
      <c r="C428" s="195">
        <v>1510.16</v>
      </c>
      <c r="D428" s="21">
        <f t="shared" si="0"/>
        <v>2.7307008765577137E-2</v>
      </c>
      <c r="E428" s="21"/>
    </row>
    <row r="429" spans="1:5" ht="15.75" customHeight="1">
      <c r="A429" s="193" t="s">
        <v>407</v>
      </c>
      <c r="B429" s="194">
        <v>42703</v>
      </c>
      <c r="C429" s="195">
        <v>1553.68</v>
      </c>
      <c r="D429" s="21">
        <f t="shared" si="0"/>
        <v>2.8410705056717653E-2</v>
      </c>
      <c r="E429" s="21"/>
    </row>
    <row r="430" spans="1:5" ht="15.75" customHeight="1">
      <c r="A430" s="193" t="s">
        <v>407</v>
      </c>
      <c r="B430" s="194">
        <v>42704</v>
      </c>
      <c r="C430" s="195">
        <v>1608.33</v>
      </c>
      <c r="D430" s="21">
        <f t="shared" si="0"/>
        <v>3.4570063046772737E-2</v>
      </c>
      <c r="E430" s="21"/>
    </row>
    <row r="431" spans="1:5" ht="15.75" customHeight="1">
      <c r="A431" s="193" t="s">
        <v>407</v>
      </c>
      <c r="B431" s="194">
        <v>42705</v>
      </c>
      <c r="C431" s="195">
        <v>1600.49</v>
      </c>
      <c r="D431" s="21">
        <f t="shared" si="0"/>
        <v>-4.8865412210552907E-3</v>
      </c>
      <c r="E431" s="21"/>
    </row>
    <row r="432" spans="1:5" ht="15.75" customHeight="1">
      <c r="A432" s="193" t="s">
        <v>407</v>
      </c>
      <c r="B432" s="194">
        <v>42708</v>
      </c>
      <c r="C432" s="195">
        <v>1570.95</v>
      </c>
      <c r="D432" s="21">
        <f t="shared" si="0"/>
        <v>-1.862930045564903E-2</v>
      </c>
      <c r="E432" s="21">
        <f>LN(C432/C427)</f>
        <v>6.6771935192363241E-2</v>
      </c>
    </row>
    <row r="433" spans="1:5" ht="15.75" customHeight="1">
      <c r="A433" s="193" t="s">
        <v>407</v>
      </c>
      <c r="B433" s="194">
        <v>42709</v>
      </c>
      <c r="C433" s="195">
        <v>1544.6</v>
      </c>
      <c r="D433" s="21">
        <f t="shared" si="0"/>
        <v>-1.6915554752101068E-2</v>
      </c>
      <c r="E433" s="21"/>
    </row>
    <row r="434" spans="1:5" ht="15.75" customHeight="1">
      <c r="A434" s="193" t="s">
        <v>407</v>
      </c>
      <c r="B434" s="194">
        <v>42710</v>
      </c>
      <c r="C434" s="195">
        <v>1554.51</v>
      </c>
      <c r="D434" s="21">
        <f t="shared" si="0"/>
        <v>6.3954062795894195E-3</v>
      </c>
      <c r="E434" s="21"/>
    </row>
    <row r="435" spans="1:5" ht="15.75" customHeight="1">
      <c r="A435" s="193" t="s">
        <v>407</v>
      </c>
      <c r="B435" s="194">
        <v>42711</v>
      </c>
      <c r="C435" s="195">
        <v>1553.9</v>
      </c>
      <c r="D435" s="21">
        <f t="shared" si="0"/>
        <v>-3.9248362206435045E-4</v>
      </c>
      <c r="E435" s="21"/>
    </row>
    <row r="436" spans="1:5" ht="15.75" customHeight="1">
      <c r="A436" s="193" t="s">
        <v>407</v>
      </c>
      <c r="B436" s="194">
        <v>42712</v>
      </c>
      <c r="C436" s="195">
        <v>1544.68</v>
      </c>
      <c r="D436" s="21">
        <f t="shared" si="0"/>
        <v>-5.9511306541986811E-3</v>
      </c>
      <c r="E436" s="21"/>
    </row>
    <row r="437" spans="1:5" ht="15.75" customHeight="1">
      <c r="A437" s="193" t="s">
        <v>407</v>
      </c>
      <c r="B437" s="194">
        <v>42715</v>
      </c>
      <c r="C437" s="195">
        <v>1522.8</v>
      </c>
      <c r="D437" s="21">
        <f t="shared" si="0"/>
        <v>-1.426602363014757E-2</v>
      </c>
      <c r="E437" s="21">
        <f>LN(C437/C432)</f>
        <v>-3.1129786378922147E-2</v>
      </c>
    </row>
    <row r="438" spans="1:5" ht="15.75" customHeight="1">
      <c r="A438" s="193" t="s">
        <v>407</v>
      </c>
      <c r="B438" s="194">
        <v>42716</v>
      </c>
      <c r="C438" s="195">
        <v>1509.43</v>
      </c>
      <c r="D438" s="21">
        <f t="shared" si="0"/>
        <v>-8.8186494078907277E-3</v>
      </c>
      <c r="E438" s="21"/>
    </row>
    <row r="439" spans="1:5" ht="15.75" customHeight="1">
      <c r="A439" s="193" t="s">
        <v>407</v>
      </c>
      <c r="B439" s="194">
        <v>42718</v>
      </c>
      <c r="C439" s="195">
        <v>1516.08</v>
      </c>
      <c r="D439" s="21">
        <f t="shared" si="0"/>
        <v>4.3959601581031252E-3</v>
      </c>
      <c r="E439" s="21"/>
    </row>
    <row r="440" spans="1:5" ht="15.75" customHeight="1">
      <c r="A440" s="193" t="s">
        <v>407</v>
      </c>
      <c r="B440" s="194">
        <v>42719</v>
      </c>
      <c r="C440" s="195">
        <v>1530.06</v>
      </c>
      <c r="D440" s="21">
        <f t="shared" si="0"/>
        <v>9.1788940452861029E-3</v>
      </c>
      <c r="E440" s="21"/>
    </row>
    <row r="441" spans="1:5" ht="15.75" customHeight="1">
      <c r="A441" s="193" t="s">
        <v>407</v>
      </c>
      <c r="B441" s="194">
        <v>42722</v>
      </c>
      <c r="C441" s="195">
        <v>1531.35</v>
      </c>
      <c r="D441" s="21">
        <f t="shared" si="0"/>
        <v>8.4274897929342808E-4</v>
      </c>
      <c r="E441" s="21"/>
    </row>
    <row r="442" spans="1:5" ht="15.75" customHeight="1">
      <c r="A442" s="193" t="s">
        <v>407</v>
      </c>
      <c r="B442" s="194">
        <v>42723</v>
      </c>
      <c r="C442" s="195">
        <v>1514.88</v>
      </c>
      <c r="D442" s="21">
        <f t="shared" si="0"/>
        <v>-1.0813471397569578E-2</v>
      </c>
      <c r="E442" s="21">
        <f>LN(C442/C437)</f>
        <v>-5.2145176227777609E-3</v>
      </c>
    </row>
    <row r="443" spans="1:5" ht="15.75" customHeight="1">
      <c r="A443" s="193" t="s">
        <v>407</v>
      </c>
      <c r="B443" s="194">
        <v>42724</v>
      </c>
      <c r="C443" s="195">
        <v>1495.99</v>
      </c>
      <c r="D443" s="21">
        <f t="shared" si="0"/>
        <v>-1.2548032865461821E-2</v>
      </c>
      <c r="E443" s="21"/>
    </row>
    <row r="444" spans="1:5" ht="15.75" customHeight="1">
      <c r="A444" s="193" t="s">
        <v>407</v>
      </c>
      <c r="B444" s="194">
        <v>42725</v>
      </c>
      <c r="C444" s="195">
        <v>1470.63</v>
      </c>
      <c r="D444" s="21">
        <f t="shared" si="0"/>
        <v>-1.7097314629253211E-2</v>
      </c>
      <c r="E444" s="21"/>
    </row>
    <row r="445" spans="1:5" ht="15.75" customHeight="1">
      <c r="A445" s="193" t="s">
        <v>407</v>
      </c>
      <c r="B445" s="194">
        <v>42726</v>
      </c>
      <c r="C445" s="195">
        <v>1475.41</v>
      </c>
      <c r="D445" s="21">
        <f t="shared" si="0"/>
        <v>3.2450368593464397E-3</v>
      </c>
      <c r="E445" s="21"/>
    </row>
    <row r="446" spans="1:5" ht="15.75" customHeight="1">
      <c r="A446" s="193" t="s">
        <v>407</v>
      </c>
      <c r="B446" s="194">
        <v>42730</v>
      </c>
      <c r="C446" s="195">
        <v>1432.57</v>
      </c>
      <c r="D446" s="21">
        <f t="shared" si="0"/>
        <v>-2.9465883235640509E-2</v>
      </c>
      <c r="E446" s="21"/>
    </row>
    <row r="447" spans="1:5" ht="15.75" customHeight="1">
      <c r="A447" s="193" t="s">
        <v>407</v>
      </c>
      <c r="B447" s="194">
        <v>42731</v>
      </c>
      <c r="C447" s="195">
        <v>1407.53</v>
      </c>
      <c r="D447" s="21">
        <f t="shared" si="0"/>
        <v>-1.7633638840646886E-2</v>
      </c>
      <c r="E447" s="21">
        <f>LN(C447/C442)</f>
        <v>-7.3499832711656068E-2</v>
      </c>
    </row>
    <row r="448" spans="1:5" ht="15.75" customHeight="1">
      <c r="A448" s="193" t="s">
        <v>407</v>
      </c>
      <c r="B448" s="194">
        <v>42732</v>
      </c>
      <c r="C448" s="195">
        <v>1413.15</v>
      </c>
      <c r="D448" s="21">
        <f t="shared" si="0"/>
        <v>3.9848599888780544E-3</v>
      </c>
      <c r="E448" s="21"/>
    </row>
    <row r="449" spans="1:5" ht="15.75" customHeight="1">
      <c r="A449" s="193" t="s">
        <v>407</v>
      </c>
      <c r="B449" s="194">
        <v>42733</v>
      </c>
      <c r="C449" s="195">
        <v>1443.38</v>
      </c>
      <c r="D449" s="21">
        <f t="shared" si="0"/>
        <v>2.1166330206463826E-2</v>
      </c>
      <c r="E449" s="21"/>
    </row>
    <row r="450" spans="1:5" ht="15.75" customHeight="1">
      <c r="A450" s="193" t="s">
        <v>407</v>
      </c>
      <c r="B450" s="194">
        <v>42736</v>
      </c>
      <c r="C450" s="195">
        <v>1465.72</v>
      </c>
      <c r="D450" s="21">
        <f t="shared" si="0"/>
        <v>1.5359003928074934E-2</v>
      </c>
      <c r="E450" s="21"/>
    </row>
    <row r="451" spans="1:5" ht="15.75" customHeight="1">
      <c r="A451" s="193" t="s">
        <v>407</v>
      </c>
      <c r="B451" s="194">
        <v>42737</v>
      </c>
      <c r="C451" s="195">
        <v>1482.85</v>
      </c>
      <c r="D451" s="21">
        <f t="shared" si="0"/>
        <v>1.1619322399955629E-2</v>
      </c>
      <c r="E451" s="21"/>
    </row>
    <row r="452" spans="1:5" ht="15.75" customHeight="1">
      <c r="A452" s="193" t="s">
        <v>407</v>
      </c>
      <c r="B452" s="194">
        <v>42738</v>
      </c>
      <c r="C452" s="195">
        <v>1456.82</v>
      </c>
      <c r="D452" s="21">
        <f t="shared" si="0"/>
        <v>-1.770993365763731E-2</v>
      </c>
      <c r="E452" s="21">
        <f>LN(C452/C447)</f>
        <v>3.4419582865734932E-2</v>
      </c>
    </row>
    <row r="453" spans="1:5" ht="15.75" customHeight="1">
      <c r="A453" s="193" t="s">
        <v>407</v>
      </c>
      <c r="B453" s="194">
        <v>42739</v>
      </c>
      <c r="C453" s="195">
        <v>1457.82</v>
      </c>
      <c r="D453" s="21">
        <f t="shared" si="0"/>
        <v>6.8619111741979009E-4</v>
      </c>
      <c r="E453" s="21"/>
    </row>
    <row r="454" spans="1:5" ht="15.75" customHeight="1">
      <c r="A454" s="193" t="s">
        <v>407</v>
      </c>
      <c r="B454" s="194">
        <v>42740</v>
      </c>
      <c r="C454" s="195">
        <v>1454.14</v>
      </c>
      <c r="D454" s="21">
        <f t="shared" si="0"/>
        <v>-2.5275085915178901E-3</v>
      </c>
      <c r="E454" s="21"/>
    </row>
    <row r="455" spans="1:5" ht="15.75" customHeight="1">
      <c r="A455" s="193" t="s">
        <v>407</v>
      </c>
      <c r="B455" s="194">
        <v>42743</v>
      </c>
      <c r="C455" s="195">
        <v>1447.45</v>
      </c>
      <c r="D455" s="21">
        <f t="shared" si="0"/>
        <v>-4.6112730293294728E-3</v>
      </c>
      <c r="E455" s="21"/>
    </row>
    <row r="456" spans="1:5" ht="15.75" customHeight="1">
      <c r="A456" s="193" t="s">
        <v>407</v>
      </c>
      <c r="B456" s="194">
        <v>42744</v>
      </c>
      <c r="C456" s="195">
        <v>1458.97</v>
      </c>
      <c r="D456" s="21">
        <f t="shared" si="0"/>
        <v>7.9273197463815021E-3</v>
      </c>
      <c r="E456" s="21"/>
    </row>
    <row r="457" spans="1:5" ht="15.75" customHeight="1">
      <c r="A457" s="193" t="s">
        <v>407</v>
      </c>
      <c r="B457" s="194">
        <v>42745</v>
      </c>
      <c r="C457" s="195">
        <v>1476.9</v>
      </c>
      <c r="D457" s="21">
        <f t="shared" si="0"/>
        <v>1.2214589149667323E-2</v>
      </c>
      <c r="E457" s="21">
        <f>LN(C457/C452)</f>
        <v>1.3689318392621325E-2</v>
      </c>
    </row>
    <row r="458" spans="1:5" ht="15.75" customHeight="1">
      <c r="A458" s="193" t="s">
        <v>407</v>
      </c>
      <c r="B458" s="194">
        <v>42746</v>
      </c>
      <c r="C458" s="195">
        <v>1476.51</v>
      </c>
      <c r="D458" s="21">
        <f t="shared" si="0"/>
        <v>-2.6410149777166252E-4</v>
      </c>
      <c r="E458" s="21"/>
    </row>
    <row r="459" spans="1:5" ht="15.75" customHeight="1">
      <c r="A459" s="193" t="s">
        <v>407</v>
      </c>
      <c r="B459" s="194">
        <v>42747</v>
      </c>
      <c r="C459" s="195">
        <v>1479.86</v>
      </c>
      <c r="D459" s="21">
        <f t="shared" si="0"/>
        <v>2.2662937547221966E-3</v>
      </c>
      <c r="E459" s="21"/>
    </row>
    <row r="460" spans="1:5" ht="15.75" customHeight="1">
      <c r="A460" s="193" t="s">
        <v>407</v>
      </c>
      <c r="B460" s="194">
        <v>42750</v>
      </c>
      <c r="C460" s="195">
        <v>1477.72</v>
      </c>
      <c r="D460" s="21">
        <f t="shared" si="0"/>
        <v>-1.447129324287145E-3</v>
      </c>
      <c r="E460" s="21"/>
    </row>
    <row r="461" spans="1:5" ht="15.75" customHeight="1">
      <c r="A461" s="193" t="s">
        <v>407</v>
      </c>
      <c r="B461" s="194">
        <v>42751</v>
      </c>
      <c r="C461" s="195">
        <v>1466.09</v>
      </c>
      <c r="D461" s="21">
        <f t="shared" si="0"/>
        <v>-7.9013662611051808E-3</v>
      </c>
      <c r="E461" s="21"/>
    </row>
    <row r="462" spans="1:5" ht="15.75" customHeight="1">
      <c r="A462" s="193" t="s">
        <v>407</v>
      </c>
      <c r="B462" s="194">
        <v>42752</v>
      </c>
      <c r="C462" s="195">
        <v>1463.04</v>
      </c>
      <c r="D462" s="21">
        <f t="shared" si="0"/>
        <v>-2.0825303774866001E-3</v>
      </c>
      <c r="E462" s="21">
        <f>LN(C462/C457)</f>
        <v>-9.4288337059282475E-3</v>
      </c>
    </row>
    <row r="463" spans="1:5" ht="15.75" customHeight="1">
      <c r="A463" s="193" t="s">
        <v>407</v>
      </c>
      <c r="B463" s="194">
        <v>42753</v>
      </c>
      <c r="C463" s="195">
        <v>1462.23</v>
      </c>
      <c r="D463" s="21">
        <f t="shared" si="0"/>
        <v>-5.5379504845807918E-4</v>
      </c>
      <c r="E463" s="21"/>
    </row>
    <row r="464" spans="1:5" ht="15.75" customHeight="1">
      <c r="A464" s="193" t="s">
        <v>407</v>
      </c>
      <c r="B464" s="194">
        <v>42754</v>
      </c>
      <c r="C464" s="195">
        <v>1462.56</v>
      </c>
      <c r="D464" s="21">
        <f t="shared" si="0"/>
        <v>2.256572276302529E-4</v>
      </c>
      <c r="E464" s="21"/>
    </row>
    <row r="465" spans="1:5" ht="15.75" customHeight="1">
      <c r="A465" s="193" t="s">
        <v>407</v>
      </c>
      <c r="B465" s="194">
        <v>42757</v>
      </c>
      <c r="C465" s="195">
        <v>1465.84</v>
      </c>
      <c r="D465" s="21">
        <f t="shared" si="0"/>
        <v>2.2401320664110496E-3</v>
      </c>
      <c r="E465" s="21"/>
    </row>
    <row r="466" spans="1:5" ht="15.75" customHeight="1">
      <c r="A466" s="193" t="s">
        <v>407</v>
      </c>
      <c r="B466" s="194">
        <v>42758</v>
      </c>
      <c r="C466" s="195">
        <v>1457.88</v>
      </c>
      <c r="D466" s="21">
        <f t="shared" si="0"/>
        <v>-5.4451313172683416E-3</v>
      </c>
      <c r="E466" s="21"/>
    </row>
    <row r="467" spans="1:5" ht="15.75" customHeight="1">
      <c r="A467" s="193" t="s">
        <v>407</v>
      </c>
      <c r="B467" s="194">
        <v>42759</v>
      </c>
      <c r="C467" s="195">
        <v>1432.99</v>
      </c>
      <c r="D467" s="21">
        <f t="shared" si="0"/>
        <v>-1.7220155217890255E-2</v>
      </c>
      <c r="E467" s="21">
        <f>LN(C467/C462)</f>
        <v>-2.075329228957562E-2</v>
      </c>
    </row>
    <row r="468" spans="1:5" ht="15.75" customHeight="1">
      <c r="A468" s="193" t="s">
        <v>407</v>
      </c>
      <c r="B468" s="194">
        <v>42760</v>
      </c>
      <c r="C468" s="195">
        <v>1396.61</v>
      </c>
      <c r="D468" s="21">
        <f t="shared" si="0"/>
        <v>-2.5715298804147985E-2</v>
      </c>
      <c r="E468" s="21"/>
    </row>
    <row r="469" spans="1:5" ht="15.75" customHeight="1">
      <c r="A469" s="193" t="s">
        <v>407</v>
      </c>
      <c r="B469" s="194">
        <v>42761</v>
      </c>
      <c r="C469" s="195">
        <v>1375.14</v>
      </c>
      <c r="D469" s="21">
        <f t="shared" si="0"/>
        <v>-1.5492327533242157E-2</v>
      </c>
      <c r="E469" s="21"/>
    </row>
    <row r="470" spans="1:5" ht="15.75" customHeight="1">
      <c r="A470" s="193" t="s">
        <v>407</v>
      </c>
      <c r="B470" s="194">
        <v>42765</v>
      </c>
      <c r="C470" s="195">
        <v>1309.7</v>
      </c>
      <c r="D470" s="21">
        <f t="shared" si="0"/>
        <v>-4.8757440764013359E-2</v>
      </c>
      <c r="E470" s="21"/>
    </row>
    <row r="471" spans="1:5" ht="15.75" customHeight="1">
      <c r="A471" s="193" t="s">
        <v>407</v>
      </c>
      <c r="B471" s="194">
        <v>42766</v>
      </c>
      <c r="C471" s="195">
        <v>1326.6</v>
      </c>
      <c r="D471" s="21">
        <f t="shared" si="0"/>
        <v>1.2821174756098362E-2</v>
      </c>
      <c r="E471" s="21"/>
    </row>
    <row r="472" spans="1:5" ht="15.75" customHeight="1">
      <c r="A472" s="193" t="s">
        <v>407</v>
      </c>
      <c r="B472" s="194">
        <v>42767</v>
      </c>
      <c r="C472" s="195">
        <v>1389.83</v>
      </c>
      <c r="D472" s="21">
        <f t="shared" si="0"/>
        <v>4.6562159395489744E-2</v>
      </c>
      <c r="E472" s="21">
        <f>LN(C472/C467)</f>
        <v>-3.0581732949815605E-2</v>
      </c>
    </row>
    <row r="473" spans="1:5" ht="15.75" customHeight="1">
      <c r="A473" s="193" t="s">
        <v>407</v>
      </c>
      <c r="B473" s="194">
        <v>42768</v>
      </c>
      <c r="C473" s="195">
        <v>1382.45</v>
      </c>
      <c r="D473" s="21">
        <f t="shared" si="0"/>
        <v>-5.3241501097544049E-3</v>
      </c>
      <c r="E473" s="21"/>
    </row>
    <row r="474" spans="1:5" ht="15.75" customHeight="1">
      <c r="A474" s="193" t="s">
        <v>407</v>
      </c>
      <c r="B474" s="194">
        <v>42771</v>
      </c>
      <c r="C474" s="195">
        <v>1364.5</v>
      </c>
      <c r="D474" s="21">
        <f t="shared" si="0"/>
        <v>-1.3069226228797701E-2</v>
      </c>
      <c r="E474" s="21"/>
    </row>
    <row r="475" spans="1:5" ht="15.75" customHeight="1">
      <c r="A475" s="193" t="s">
        <v>407</v>
      </c>
      <c r="B475" s="194">
        <v>42772</v>
      </c>
      <c r="C475" s="195">
        <v>1348.84</v>
      </c>
      <c r="D475" s="21">
        <f t="shared" si="0"/>
        <v>-1.1543097350022295E-2</v>
      </c>
      <c r="E475" s="21"/>
    </row>
    <row r="476" spans="1:5" ht="15.75" customHeight="1">
      <c r="A476" s="193" t="s">
        <v>407</v>
      </c>
      <c r="B476" s="194">
        <v>42773</v>
      </c>
      <c r="C476" s="195">
        <v>1344.6</v>
      </c>
      <c r="D476" s="21">
        <f t="shared" si="0"/>
        <v>-3.1483927634345416E-3</v>
      </c>
      <c r="E476" s="21"/>
    </row>
    <row r="477" spans="1:5" ht="15.75" customHeight="1">
      <c r="A477" s="193" t="s">
        <v>407</v>
      </c>
      <c r="B477" s="194">
        <v>42774</v>
      </c>
      <c r="C477" s="195">
        <v>1322.98</v>
      </c>
      <c r="D477" s="21">
        <f t="shared" si="0"/>
        <v>-1.6209803192220266E-2</v>
      </c>
      <c r="E477" s="21">
        <f>LN(C477/C472)</f>
        <v>-4.9294669644229142E-2</v>
      </c>
    </row>
    <row r="478" spans="1:5" ht="15.75" customHeight="1">
      <c r="A478" s="193" t="s">
        <v>407</v>
      </c>
      <c r="B478" s="194">
        <v>42775</v>
      </c>
      <c r="C478" s="195">
        <v>1296.23</v>
      </c>
      <c r="D478" s="21">
        <f t="shared" si="0"/>
        <v>-2.0426716540477709E-2</v>
      </c>
      <c r="E478" s="21"/>
    </row>
    <row r="479" spans="1:5" ht="15.75" customHeight="1">
      <c r="A479" s="193" t="s">
        <v>407</v>
      </c>
      <c r="B479" s="194">
        <v>42778</v>
      </c>
      <c r="C479" s="195">
        <v>1252.5</v>
      </c>
      <c r="D479" s="21">
        <f t="shared" si="0"/>
        <v>-3.4318497343218492E-2</v>
      </c>
      <c r="E479" s="21"/>
    </row>
    <row r="480" spans="1:5" ht="15.75" customHeight="1">
      <c r="A480" s="193" t="s">
        <v>407</v>
      </c>
      <c r="B480" s="194">
        <v>42779</v>
      </c>
      <c r="C480" s="195">
        <v>1278.98</v>
      </c>
      <c r="D480" s="21">
        <f t="shared" si="0"/>
        <v>2.0921331280984924E-2</v>
      </c>
      <c r="E480" s="21"/>
    </row>
    <row r="481" spans="1:5" ht="15.75" customHeight="1">
      <c r="A481" s="193" t="s">
        <v>407</v>
      </c>
      <c r="B481" s="194">
        <v>42780</v>
      </c>
      <c r="C481" s="195">
        <v>1274.97</v>
      </c>
      <c r="D481" s="21">
        <f t="shared" si="0"/>
        <v>-3.140236336063838E-3</v>
      </c>
      <c r="E481" s="21"/>
    </row>
    <row r="482" spans="1:5" ht="15.75" customHeight="1">
      <c r="A482" s="193" t="s">
        <v>407</v>
      </c>
      <c r="B482" s="194">
        <v>42781</v>
      </c>
      <c r="C482" s="195">
        <v>1316.8</v>
      </c>
      <c r="D482" s="21">
        <f t="shared" si="0"/>
        <v>3.2281902018864522E-2</v>
      </c>
      <c r="E482" s="21">
        <f>LN(C482/C477)</f>
        <v>-4.6822169199107182E-3</v>
      </c>
    </row>
    <row r="483" spans="1:5" ht="15.75" customHeight="1">
      <c r="A483" s="193" t="s">
        <v>407</v>
      </c>
      <c r="B483" s="194">
        <v>42782</v>
      </c>
      <c r="C483" s="195">
        <v>1343.85</v>
      </c>
      <c r="D483" s="21">
        <f t="shared" si="0"/>
        <v>2.0334077788891777E-2</v>
      </c>
      <c r="E483" s="21"/>
    </row>
    <row r="484" spans="1:5" ht="15.75" customHeight="1">
      <c r="A484" s="193" t="s">
        <v>407</v>
      </c>
      <c r="B484" s="194">
        <v>42785</v>
      </c>
      <c r="C484" s="195">
        <v>1369.35</v>
      </c>
      <c r="D484" s="21">
        <f t="shared" si="0"/>
        <v>1.8797545967502421E-2</v>
      </c>
      <c r="E484" s="21"/>
    </row>
    <row r="485" spans="1:5" ht="15.75" customHeight="1">
      <c r="A485" s="193" t="s">
        <v>407</v>
      </c>
      <c r="B485" s="194">
        <v>42786</v>
      </c>
      <c r="C485" s="195">
        <v>1365.11</v>
      </c>
      <c r="D485" s="21">
        <f t="shared" si="0"/>
        <v>-3.1011632264370389E-3</v>
      </c>
      <c r="E485" s="21"/>
    </row>
    <row r="486" spans="1:5" ht="15.75" customHeight="1">
      <c r="A486" s="193" t="s">
        <v>407</v>
      </c>
      <c r="B486" s="194">
        <v>42787</v>
      </c>
      <c r="C486" s="195">
        <v>1357.57</v>
      </c>
      <c r="D486" s="21">
        <f t="shared" si="0"/>
        <v>-5.5386745965880476E-3</v>
      </c>
      <c r="E486" s="21"/>
    </row>
    <row r="487" spans="1:5" ht="15.75" customHeight="1">
      <c r="A487" s="193" t="s">
        <v>407</v>
      </c>
      <c r="B487" s="194">
        <v>42788</v>
      </c>
      <c r="C487" s="195">
        <v>1344.11</v>
      </c>
      <c r="D487" s="21">
        <f t="shared" si="0"/>
        <v>-9.9642528841230558E-3</v>
      </c>
      <c r="E487" s="21">
        <f>LN(C487/C482)</f>
        <v>2.0527533049245848E-2</v>
      </c>
    </row>
    <row r="488" spans="1:5" ht="15.75" customHeight="1">
      <c r="A488" s="193" t="s">
        <v>407</v>
      </c>
      <c r="B488" s="194">
        <v>42789</v>
      </c>
      <c r="C488" s="195">
        <v>1337.46</v>
      </c>
      <c r="D488" s="21">
        <f t="shared" si="0"/>
        <v>-4.9597911911552347E-3</v>
      </c>
      <c r="E488" s="21"/>
    </row>
    <row r="489" spans="1:5" ht="15.75" customHeight="1">
      <c r="A489" s="193" t="s">
        <v>407</v>
      </c>
      <c r="B489" s="194">
        <v>42792</v>
      </c>
      <c r="C489" s="195">
        <v>1313.01</v>
      </c>
      <c r="D489" s="21">
        <f t="shared" si="0"/>
        <v>-1.8450081360872544E-2</v>
      </c>
      <c r="E489" s="21"/>
    </row>
    <row r="490" spans="1:5" ht="15.75" customHeight="1">
      <c r="A490" s="193" t="s">
        <v>407</v>
      </c>
      <c r="B490" s="194">
        <v>42794</v>
      </c>
      <c r="C490" s="195">
        <v>1299.29</v>
      </c>
      <c r="D490" s="21">
        <f t="shared" si="0"/>
        <v>-1.0504250012886298E-2</v>
      </c>
      <c r="E490" s="21"/>
    </row>
    <row r="491" spans="1:5" ht="15.75" customHeight="1">
      <c r="A491" s="193" t="s">
        <v>407</v>
      </c>
      <c r="B491" s="194">
        <v>42795</v>
      </c>
      <c r="C491" s="195">
        <v>1316.8</v>
      </c>
      <c r="D491" s="21">
        <f t="shared" si="0"/>
        <v>1.3386589515668228E-2</v>
      </c>
      <c r="E491" s="21"/>
    </row>
    <row r="492" spans="1:5" ht="15.75" customHeight="1">
      <c r="A492" s="193" t="s">
        <v>407</v>
      </c>
      <c r="B492" s="194">
        <v>42796</v>
      </c>
      <c r="C492" s="195">
        <v>1329.41</v>
      </c>
      <c r="D492" s="21">
        <f t="shared" si="0"/>
        <v>9.5306838468465997E-3</v>
      </c>
      <c r="E492" s="21">
        <f>LN(C492/C487)</f>
        <v>-1.0996849202399371E-2</v>
      </c>
    </row>
    <row r="493" spans="1:5" ht="15.75" customHeight="1">
      <c r="A493" s="193" t="s">
        <v>407</v>
      </c>
      <c r="B493" s="194">
        <v>42799</v>
      </c>
      <c r="C493" s="195">
        <v>1354.34</v>
      </c>
      <c r="D493" s="21">
        <f t="shared" si="0"/>
        <v>1.8579016008930277E-2</v>
      </c>
      <c r="E493" s="21"/>
    </row>
    <row r="494" spans="1:5" ht="15.75" customHeight="1">
      <c r="A494" s="193" t="s">
        <v>407</v>
      </c>
      <c r="B494" s="194">
        <v>42800</v>
      </c>
      <c r="C494" s="195">
        <v>1358.41</v>
      </c>
      <c r="D494" s="21">
        <f t="shared" si="0"/>
        <v>3.0006473532887853E-3</v>
      </c>
      <c r="E494" s="21"/>
    </row>
    <row r="495" spans="1:5" ht="15.75" customHeight="1">
      <c r="A495" s="193" t="s">
        <v>407</v>
      </c>
      <c r="B495" s="194">
        <v>42801</v>
      </c>
      <c r="C495" s="195">
        <v>1341.56</v>
      </c>
      <c r="D495" s="21">
        <f t="shared" si="0"/>
        <v>-1.2481782213446547E-2</v>
      </c>
      <c r="E495" s="21"/>
    </row>
    <row r="496" spans="1:5" ht="15.75" customHeight="1">
      <c r="A496" s="193" t="s">
        <v>407</v>
      </c>
      <c r="B496" s="194">
        <v>42803</v>
      </c>
      <c r="C496" s="195">
        <v>1347.53</v>
      </c>
      <c r="D496" s="21">
        <f t="shared" si="0"/>
        <v>4.4401710677355591E-3</v>
      </c>
      <c r="E496" s="21"/>
    </row>
    <row r="497" spans="1:5" ht="15.75" customHeight="1">
      <c r="A497" s="193" t="s">
        <v>407</v>
      </c>
      <c r="B497" s="194">
        <v>42807</v>
      </c>
      <c r="C497" s="195">
        <v>1355.23</v>
      </c>
      <c r="D497" s="21">
        <f t="shared" si="0"/>
        <v>5.6978946205662132E-3</v>
      </c>
      <c r="E497" s="21">
        <f>LN(C497/C492)</f>
        <v>1.923594683707449E-2</v>
      </c>
    </row>
    <row r="498" spans="1:5" ht="15.75" customHeight="1">
      <c r="A498" s="193" t="s">
        <v>407</v>
      </c>
      <c r="B498" s="194">
        <v>42808</v>
      </c>
      <c r="C498" s="195">
        <v>1347.09</v>
      </c>
      <c r="D498" s="21">
        <f t="shared" si="0"/>
        <v>-6.0244712836286076E-3</v>
      </c>
      <c r="E498" s="21"/>
    </row>
    <row r="499" spans="1:5" ht="15.75" customHeight="1">
      <c r="A499" s="193" t="s">
        <v>407</v>
      </c>
      <c r="B499" s="194">
        <v>42809</v>
      </c>
      <c r="C499" s="195">
        <v>1356.13</v>
      </c>
      <c r="D499" s="21">
        <f t="shared" si="0"/>
        <v>6.6883447884783995E-3</v>
      </c>
      <c r="E499" s="21"/>
    </row>
    <row r="500" spans="1:5" ht="15.75" customHeight="1">
      <c r="A500" s="193" t="s">
        <v>407</v>
      </c>
      <c r="B500" s="194">
        <v>42810</v>
      </c>
      <c r="C500" s="195">
        <v>1357.34</v>
      </c>
      <c r="D500" s="21">
        <f t="shared" si="0"/>
        <v>8.9184702996669902E-4</v>
      </c>
      <c r="E500" s="21"/>
    </row>
    <row r="501" spans="1:5" ht="15.75" customHeight="1">
      <c r="A501" s="193" t="s">
        <v>407</v>
      </c>
      <c r="B501" s="194">
        <v>42813</v>
      </c>
      <c r="C501" s="195">
        <v>1382.19</v>
      </c>
      <c r="D501" s="21">
        <f t="shared" si="0"/>
        <v>1.8142295646575837E-2</v>
      </c>
      <c r="E501" s="21"/>
    </row>
    <row r="502" spans="1:5" ht="15.75" customHeight="1">
      <c r="A502" s="193" t="s">
        <v>407</v>
      </c>
      <c r="B502" s="194">
        <v>42814</v>
      </c>
      <c r="C502" s="195">
        <v>1424.38</v>
      </c>
      <c r="D502" s="21">
        <f t="shared" si="0"/>
        <v>3.006743351720937E-2</v>
      </c>
      <c r="E502" s="21">
        <f>LN(C502/C497)</f>
        <v>4.9765449698601374E-2</v>
      </c>
    </row>
    <row r="503" spans="1:5" ht="15.75" customHeight="1">
      <c r="A503" s="193" t="s">
        <v>407</v>
      </c>
      <c r="B503" s="194">
        <v>42815</v>
      </c>
      <c r="C503" s="195">
        <v>1462.23</v>
      </c>
      <c r="D503" s="21">
        <f t="shared" si="0"/>
        <v>2.6226036372550471E-2</v>
      </c>
      <c r="E503" s="21"/>
    </row>
    <row r="504" spans="1:5" ht="15.75" customHeight="1">
      <c r="A504" s="193" t="s">
        <v>407</v>
      </c>
      <c r="B504" s="194">
        <v>42816</v>
      </c>
      <c r="C504" s="195">
        <v>1481.08</v>
      </c>
      <c r="D504" s="21">
        <f t="shared" si="0"/>
        <v>1.2808883686730419E-2</v>
      </c>
      <c r="E504" s="21"/>
    </row>
    <row r="505" spans="1:5" ht="15.75" customHeight="1">
      <c r="A505" s="193" t="s">
        <v>407</v>
      </c>
      <c r="B505" s="194">
        <v>42817</v>
      </c>
      <c r="C505" s="195">
        <v>1486.04</v>
      </c>
      <c r="D505" s="21">
        <f t="shared" si="0"/>
        <v>3.3433124512194145E-3</v>
      </c>
      <c r="E505" s="21"/>
    </row>
    <row r="506" spans="1:5" ht="15.75" customHeight="1">
      <c r="A506" s="193" t="s">
        <v>407</v>
      </c>
      <c r="B506" s="194">
        <v>42820</v>
      </c>
      <c r="C506" s="195">
        <v>1533.83</v>
      </c>
      <c r="D506" s="21">
        <f t="shared" si="0"/>
        <v>3.1653011588222424E-2</v>
      </c>
      <c r="E506" s="21"/>
    </row>
    <row r="507" spans="1:5" ht="15.75" customHeight="1">
      <c r="A507" s="193" t="s">
        <v>407</v>
      </c>
      <c r="B507" s="194">
        <v>42822</v>
      </c>
      <c r="C507" s="195">
        <v>1610.62</v>
      </c>
      <c r="D507" s="21">
        <f t="shared" si="0"/>
        <v>4.8851322612816585E-2</v>
      </c>
      <c r="E507" s="21">
        <f>LN(C507/C502)</f>
        <v>0.12288256671153924</v>
      </c>
    </row>
    <row r="508" spans="1:5" ht="15.75" customHeight="1">
      <c r="A508" s="193" t="s">
        <v>407</v>
      </c>
      <c r="B508" s="194">
        <v>42823</v>
      </c>
      <c r="C508" s="195">
        <v>1588.29</v>
      </c>
      <c r="D508" s="21">
        <f t="shared" si="0"/>
        <v>-1.3961232235368902E-2</v>
      </c>
      <c r="E508" s="21"/>
    </row>
    <row r="509" spans="1:5" ht="15.75" customHeight="1">
      <c r="A509" s="193" t="s">
        <v>407</v>
      </c>
      <c r="B509" s="194">
        <v>42824</v>
      </c>
      <c r="C509" s="195">
        <v>1587.64</v>
      </c>
      <c r="D509" s="21">
        <f t="shared" si="0"/>
        <v>-4.0932892669262572E-4</v>
      </c>
      <c r="E509" s="21"/>
    </row>
    <row r="510" spans="1:5" ht="15.75" customHeight="1">
      <c r="A510" s="193" t="s">
        <v>407</v>
      </c>
      <c r="B510" s="194">
        <v>42827</v>
      </c>
      <c r="C510" s="195">
        <v>1667.11</v>
      </c>
      <c r="D510" s="21">
        <f t="shared" si="0"/>
        <v>4.8842951521594499E-2</v>
      </c>
      <c r="E510" s="21"/>
    </row>
    <row r="511" spans="1:5" ht="15.75" customHeight="1">
      <c r="A511" s="193" t="s">
        <v>407</v>
      </c>
      <c r="B511" s="194">
        <v>42828</v>
      </c>
      <c r="C511" s="195">
        <v>1660.52</v>
      </c>
      <c r="D511" s="21">
        <f t="shared" si="0"/>
        <v>-3.9607820672439139E-3</v>
      </c>
      <c r="E511" s="21"/>
    </row>
    <row r="512" spans="1:5" ht="15.75" customHeight="1">
      <c r="A512" s="193" t="s">
        <v>407</v>
      </c>
      <c r="B512" s="194">
        <v>42829</v>
      </c>
      <c r="C512" s="195">
        <v>1657.02</v>
      </c>
      <c r="D512" s="21">
        <f t="shared" si="0"/>
        <v>-2.1099979494002318E-3</v>
      </c>
      <c r="E512" s="21">
        <f>LN(C512/C507)</f>
        <v>2.8401610342888843E-2</v>
      </c>
    </row>
    <row r="513" spans="1:5" ht="15.75" customHeight="1">
      <c r="A513" s="193" t="s">
        <v>407</v>
      </c>
      <c r="B513" s="194">
        <v>42831</v>
      </c>
      <c r="C513" s="195">
        <v>1651.04</v>
      </c>
      <c r="D513" s="21">
        <f t="shared" si="0"/>
        <v>-3.6154159923517961E-3</v>
      </c>
      <c r="E513" s="21"/>
    </row>
    <row r="514" spans="1:5" ht="15.75" customHeight="1">
      <c r="A514" s="193" t="s">
        <v>407</v>
      </c>
      <c r="B514" s="194">
        <v>42834</v>
      </c>
      <c r="C514" s="195">
        <v>1651.6</v>
      </c>
      <c r="D514" s="21">
        <f t="shared" si="0"/>
        <v>3.3912264453097153E-4</v>
      </c>
      <c r="E514" s="21"/>
    </row>
    <row r="515" spans="1:5" ht="15.75" customHeight="1">
      <c r="A515" s="193" t="s">
        <v>407</v>
      </c>
      <c r="B515" s="194">
        <v>42835</v>
      </c>
      <c r="C515" s="195">
        <v>1676.22</v>
      </c>
      <c r="D515" s="21">
        <f t="shared" si="0"/>
        <v>1.4796743332075707E-2</v>
      </c>
      <c r="E515" s="21"/>
    </row>
    <row r="516" spans="1:5" ht="15.75" customHeight="1">
      <c r="A516" s="193" t="s">
        <v>407</v>
      </c>
      <c r="B516" s="194">
        <v>42836</v>
      </c>
      <c r="C516" s="195">
        <v>1709.82</v>
      </c>
      <c r="D516" s="21">
        <f t="shared" si="0"/>
        <v>1.9846843454244985E-2</v>
      </c>
      <c r="E516" s="21"/>
    </row>
    <row r="517" spans="1:5" ht="15.75" customHeight="1">
      <c r="A517" s="193" t="s">
        <v>407</v>
      </c>
      <c r="B517" s="194">
        <v>42837</v>
      </c>
      <c r="C517" s="195">
        <v>1703.07</v>
      </c>
      <c r="D517" s="21">
        <f t="shared" si="0"/>
        <v>-3.9555970460773884E-3</v>
      </c>
      <c r="E517" s="21">
        <f>LN(C517/C512)</f>
        <v>2.7411696392422441E-2</v>
      </c>
    </row>
    <row r="518" spans="1:5" ht="15.75" customHeight="1">
      <c r="A518" s="193" t="s">
        <v>407</v>
      </c>
      <c r="B518" s="194">
        <v>42838</v>
      </c>
      <c r="C518" s="195">
        <v>1697.13</v>
      </c>
      <c r="D518" s="21">
        <f t="shared" si="0"/>
        <v>-3.4939156771276424E-3</v>
      </c>
      <c r="E518" s="21"/>
    </row>
    <row r="519" spans="1:5" ht="15.75" customHeight="1">
      <c r="A519" s="193" t="s">
        <v>407</v>
      </c>
      <c r="B519" s="194">
        <v>42841</v>
      </c>
      <c r="C519" s="195">
        <v>1651.61</v>
      </c>
      <c r="D519" s="21">
        <f t="shared" si="0"/>
        <v>-2.7188019346642799E-2</v>
      </c>
      <c r="E519" s="21"/>
    </row>
    <row r="520" spans="1:5" ht="15.75" customHeight="1">
      <c r="A520" s="193" t="s">
        <v>407</v>
      </c>
      <c r="B520" s="194">
        <v>42843</v>
      </c>
      <c r="C520" s="195">
        <v>1612.04</v>
      </c>
      <c r="D520" s="21">
        <f t="shared" si="0"/>
        <v>-2.4250112073912342E-2</v>
      </c>
      <c r="E520" s="21"/>
    </row>
    <row r="521" spans="1:5" ht="15.75" customHeight="1">
      <c r="A521" s="193" t="s">
        <v>407</v>
      </c>
      <c r="B521" s="194">
        <v>42844</v>
      </c>
      <c r="C521" s="195">
        <v>1662.02</v>
      </c>
      <c r="D521" s="21">
        <f t="shared" si="0"/>
        <v>3.0533272382837793E-2</v>
      </c>
      <c r="E521" s="21"/>
    </row>
    <row r="522" spans="1:5" ht="15.75" customHeight="1">
      <c r="A522" s="193" t="s">
        <v>407</v>
      </c>
      <c r="B522" s="194">
        <v>42845</v>
      </c>
      <c r="C522" s="195">
        <v>1658.34</v>
      </c>
      <c r="D522" s="21">
        <f t="shared" si="0"/>
        <v>-2.2166280203280049E-3</v>
      </c>
      <c r="E522" s="21">
        <f>LN(C522/C517)</f>
        <v>-2.6615402735173065E-2</v>
      </c>
    </row>
    <row r="523" spans="1:5" ht="15.75" customHeight="1">
      <c r="A523" s="193" t="s">
        <v>407</v>
      </c>
      <c r="B523" s="194">
        <v>42848</v>
      </c>
      <c r="C523" s="195">
        <v>1693.72</v>
      </c>
      <c r="D523" s="21">
        <f t="shared" si="0"/>
        <v>2.1110191277021583E-2</v>
      </c>
      <c r="E523" s="21"/>
    </row>
    <row r="524" spans="1:5" ht="15.75" customHeight="1">
      <c r="A524" s="193" t="s">
        <v>407</v>
      </c>
      <c r="B524" s="194">
        <v>42849</v>
      </c>
      <c r="C524" s="195">
        <v>1675.78</v>
      </c>
      <c r="D524" s="21">
        <f t="shared" si="0"/>
        <v>-1.0648564784459373E-2</v>
      </c>
      <c r="E524" s="21"/>
    </row>
    <row r="525" spans="1:5" ht="15.75" customHeight="1">
      <c r="A525" s="193" t="s">
        <v>407</v>
      </c>
      <c r="B525" s="194">
        <v>42850</v>
      </c>
      <c r="C525" s="195">
        <v>1672.38</v>
      </c>
      <c r="D525" s="21">
        <f t="shared" si="0"/>
        <v>-2.03096696018158E-3</v>
      </c>
      <c r="E525" s="21"/>
    </row>
    <row r="526" spans="1:5" ht="15.75" customHeight="1">
      <c r="A526" s="193" t="s">
        <v>407</v>
      </c>
      <c r="B526" s="194">
        <v>42851</v>
      </c>
      <c r="C526" s="195">
        <v>1670.3</v>
      </c>
      <c r="D526" s="21">
        <f t="shared" si="0"/>
        <v>-1.2445105534839933E-3</v>
      </c>
      <c r="E526" s="21"/>
    </row>
    <row r="527" spans="1:5" ht="15.75" customHeight="1">
      <c r="A527" s="193" t="s">
        <v>407</v>
      </c>
      <c r="B527" s="194">
        <v>42852</v>
      </c>
      <c r="C527" s="195">
        <v>1670.62</v>
      </c>
      <c r="D527" s="21">
        <f t="shared" si="0"/>
        <v>1.9156400092098356E-4</v>
      </c>
      <c r="E527" s="21">
        <f>LN(C527/C522)</f>
        <v>7.37771297981749E-3</v>
      </c>
    </row>
    <row r="528" spans="1:5" ht="15.75" customHeight="1">
      <c r="A528" s="193" t="s">
        <v>407</v>
      </c>
      <c r="B528" s="194">
        <v>42855</v>
      </c>
      <c r="C528" s="195">
        <v>1650.78</v>
      </c>
      <c r="D528" s="21">
        <f t="shared" si="0"/>
        <v>-1.1946911529805423E-2</v>
      </c>
      <c r="E528" s="21"/>
    </row>
    <row r="529" spans="1:5" ht="15.75" customHeight="1">
      <c r="A529" s="193" t="s">
        <v>407</v>
      </c>
      <c r="B529" s="194">
        <v>42857</v>
      </c>
      <c r="C529" s="195">
        <v>1658.33</v>
      </c>
      <c r="D529" s="21">
        <f t="shared" si="0"/>
        <v>4.5631684052945152E-3</v>
      </c>
      <c r="E529" s="21"/>
    </row>
    <row r="530" spans="1:5" ht="15.75" customHeight="1">
      <c r="A530" s="193" t="s">
        <v>407</v>
      </c>
      <c r="B530" s="194">
        <v>42858</v>
      </c>
      <c r="C530" s="195">
        <v>1662.38</v>
      </c>
      <c r="D530" s="21">
        <f t="shared" si="0"/>
        <v>2.439238601435227E-3</v>
      </c>
      <c r="E530" s="21"/>
    </row>
    <row r="531" spans="1:5" ht="15.75" customHeight="1">
      <c r="A531" s="193" t="s">
        <v>407</v>
      </c>
      <c r="B531" s="194">
        <v>42859</v>
      </c>
      <c r="C531" s="195">
        <v>1653.18</v>
      </c>
      <c r="D531" s="21">
        <f t="shared" si="0"/>
        <v>-5.549604659166877E-3</v>
      </c>
      <c r="E531" s="21"/>
    </row>
    <row r="532" spans="1:5" ht="15.75" customHeight="1">
      <c r="A532" s="193" t="s">
        <v>407</v>
      </c>
      <c r="B532" s="194">
        <v>42862</v>
      </c>
      <c r="C532" s="195">
        <v>1628.98</v>
      </c>
      <c r="D532" s="21">
        <f t="shared" si="0"/>
        <v>-1.474665375874501E-2</v>
      </c>
      <c r="E532" s="21">
        <f>LN(C532/C527)</f>
        <v>-2.5240762940987489E-2</v>
      </c>
    </row>
    <row r="533" spans="1:5" ht="15.75" customHeight="1">
      <c r="A533" s="193" t="s">
        <v>407</v>
      </c>
      <c r="B533" s="194">
        <v>42863</v>
      </c>
      <c r="C533" s="195">
        <v>1637.3</v>
      </c>
      <c r="D533" s="21">
        <f t="shared" si="0"/>
        <v>5.0944915896113472E-3</v>
      </c>
      <c r="E533" s="21"/>
    </row>
    <row r="534" spans="1:5" ht="15.75" customHeight="1">
      <c r="A534" s="193" t="s">
        <v>407</v>
      </c>
      <c r="B534" s="194">
        <v>42864</v>
      </c>
      <c r="C534" s="195">
        <v>1650.81</v>
      </c>
      <c r="D534" s="21">
        <f t="shared" si="0"/>
        <v>8.2175328836415588E-3</v>
      </c>
      <c r="E534" s="21"/>
    </row>
    <row r="535" spans="1:5" ht="15.75" customHeight="1">
      <c r="A535" s="193" t="s">
        <v>407</v>
      </c>
      <c r="B535" s="194">
        <v>42866</v>
      </c>
      <c r="C535" s="195">
        <v>1658.58</v>
      </c>
      <c r="D535" s="21">
        <f t="shared" si="0"/>
        <v>4.6957380528382456E-3</v>
      </c>
      <c r="E535" s="21"/>
    </row>
    <row r="536" spans="1:5" ht="15.75" customHeight="1">
      <c r="A536" s="193" t="s">
        <v>407</v>
      </c>
      <c r="B536" s="194">
        <v>42870</v>
      </c>
      <c r="C536" s="195">
        <v>1659.23</v>
      </c>
      <c r="D536" s="21">
        <f t="shared" si="0"/>
        <v>3.9182473277028595E-4</v>
      </c>
      <c r="E536" s="21"/>
    </row>
    <row r="537" spans="1:5" ht="15.75" customHeight="1">
      <c r="A537" s="193" t="s">
        <v>407</v>
      </c>
      <c r="B537" s="194">
        <v>42871</v>
      </c>
      <c r="C537" s="195">
        <v>1649.24</v>
      </c>
      <c r="D537" s="21">
        <f t="shared" si="0"/>
        <v>-6.0390635922328417E-3</v>
      </c>
      <c r="E537" s="21">
        <f>LN(C537/C532)</f>
        <v>1.2360523666628234E-2</v>
      </c>
    </row>
    <row r="538" spans="1:5" ht="15.75" customHeight="1">
      <c r="A538" s="193" t="s">
        <v>407</v>
      </c>
      <c r="B538" s="194">
        <v>42872</v>
      </c>
      <c r="C538" s="195">
        <v>1644.26</v>
      </c>
      <c r="D538" s="21">
        <f t="shared" si="0"/>
        <v>-3.0241407592845543E-3</v>
      </c>
      <c r="E538" s="21"/>
    </row>
    <row r="539" spans="1:5" ht="15.75" customHeight="1">
      <c r="A539" s="193" t="s">
        <v>407</v>
      </c>
      <c r="B539" s="194">
        <v>42873</v>
      </c>
      <c r="C539" s="195">
        <v>1643.87</v>
      </c>
      <c r="D539" s="21">
        <f t="shared" si="0"/>
        <v>-2.3721689947111684E-4</v>
      </c>
      <c r="E539" s="21"/>
    </row>
    <row r="540" spans="1:5" ht="15.75" customHeight="1">
      <c r="A540" s="193" t="s">
        <v>407</v>
      </c>
      <c r="B540" s="194">
        <v>42876</v>
      </c>
      <c r="C540" s="195">
        <v>1627.24</v>
      </c>
      <c r="D540" s="21">
        <f t="shared" si="0"/>
        <v>-1.0167889967319441E-2</v>
      </c>
      <c r="E540" s="21"/>
    </row>
    <row r="541" spans="1:5" ht="15.75" customHeight="1">
      <c r="A541" s="193" t="s">
        <v>407</v>
      </c>
      <c r="B541" s="194">
        <v>42877</v>
      </c>
      <c r="C541" s="195">
        <v>1616.4</v>
      </c>
      <c r="D541" s="21">
        <f t="shared" si="0"/>
        <v>-6.6838738920700098E-3</v>
      </c>
      <c r="E541" s="21"/>
    </row>
    <row r="542" spans="1:5" ht="15.75" customHeight="1">
      <c r="A542" s="193" t="s">
        <v>407</v>
      </c>
      <c r="B542" s="194">
        <v>42878</v>
      </c>
      <c r="C542" s="195">
        <v>1626.51</v>
      </c>
      <c r="D542" s="21">
        <f t="shared" si="0"/>
        <v>6.2351608611067103E-3</v>
      </c>
      <c r="E542" s="21">
        <f>LN(C542/C537)</f>
        <v>-1.3877960657038365E-2</v>
      </c>
    </row>
    <row r="543" spans="1:5" ht="15.75" customHeight="1">
      <c r="A543" s="193" t="s">
        <v>407</v>
      </c>
      <c r="B543" s="194">
        <v>42879</v>
      </c>
      <c r="C543" s="195">
        <v>1629.58</v>
      </c>
      <c r="D543" s="21">
        <f t="shared" si="0"/>
        <v>1.8856978214401179E-3</v>
      </c>
      <c r="E543" s="21"/>
    </row>
    <row r="544" spans="1:5" ht="15.75" customHeight="1">
      <c r="A544" s="193" t="s">
        <v>407</v>
      </c>
      <c r="B544" s="194">
        <v>42883</v>
      </c>
      <c r="C544" s="195">
        <v>1615.58</v>
      </c>
      <c r="D544" s="21">
        <f t="shared" si="0"/>
        <v>-8.6282875760392459E-3</v>
      </c>
      <c r="E544" s="21"/>
    </row>
    <row r="545" spans="1:5" ht="15.75" customHeight="1">
      <c r="A545" s="193" t="s">
        <v>407</v>
      </c>
      <c r="B545" s="194">
        <v>42885</v>
      </c>
      <c r="C545" s="195">
        <v>1594.43</v>
      </c>
      <c r="D545" s="21">
        <f t="shared" si="0"/>
        <v>-1.317771973376298E-2</v>
      </c>
      <c r="E545" s="21"/>
    </row>
    <row r="546" spans="1:5" ht="15.75" customHeight="1">
      <c r="A546" s="193" t="s">
        <v>407</v>
      </c>
      <c r="B546" s="194">
        <v>42886</v>
      </c>
      <c r="C546" s="195">
        <v>1608.11</v>
      </c>
      <c r="D546" s="21">
        <f t="shared" si="0"/>
        <v>8.5432707823294811E-3</v>
      </c>
      <c r="E546" s="21"/>
    </row>
    <row r="547" spans="1:5" ht="15.75" customHeight="1">
      <c r="A547" s="193" t="s">
        <v>407</v>
      </c>
      <c r="B547" s="194">
        <v>42887</v>
      </c>
      <c r="C547" s="195">
        <v>1604.31</v>
      </c>
      <c r="D547" s="21">
        <f t="shared" si="0"/>
        <v>-2.3658187736437116E-3</v>
      </c>
      <c r="E547" s="21">
        <f>LN(C547/C542)</f>
        <v>-1.3742857479676251E-2</v>
      </c>
    </row>
    <row r="548" spans="1:5" ht="15.75" customHeight="1">
      <c r="A548" s="193" t="s">
        <v>407</v>
      </c>
      <c r="B548" s="194">
        <v>42890</v>
      </c>
      <c r="C548" s="195">
        <v>1593.81</v>
      </c>
      <c r="D548" s="21">
        <f t="shared" si="0"/>
        <v>-6.5663813288219944E-3</v>
      </c>
      <c r="E548" s="21"/>
    </row>
    <row r="549" spans="1:5" ht="15.75" customHeight="1">
      <c r="A549" s="193" t="s">
        <v>407</v>
      </c>
      <c r="B549" s="194">
        <v>42891</v>
      </c>
      <c r="C549" s="195">
        <v>1602.65</v>
      </c>
      <c r="D549" s="21">
        <f t="shared" si="0"/>
        <v>5.5311329014908596E-3</v>
      </c>
      <c r="E549" s="21"/>
    </row>
    <row r="550" spans="1:5" ht="15.75" customHeight="1">
      <c r="A550" s="193" t="s">
        <v>407</v>
      </c>
      <c r="B550" s="194">
        <v>42892</v>
      </c>
      <c r="C550" s="195">
        <v>1637.37</v>
      </c>
      <c r="D550" s="21">
        <f t="shared" si="0"/>
        <v>2.1432786886513715E-2</v>
      </c>
      <c r="E550" s="21"/>
    </row>
    <row r="551" spans="1:5" ht="15.75" customHeight="1">
      <c r="A551" s="193" t="s">
        <v>407</v>
      </c>
      <c r="B551" s="194">
        <v>42893</v>
      </c>
      <c r="C551" s="195">
        <v>1623.13</v>
      </c>
      <c r="D551" s="21">
        <f t="shared" si="0"/>
        <v>-8.7349121551891853E-3</v>
      </c>
      <c r="E551" s="21"/>
    </row>
    <row r="552" spans="1:5" ht="15.75" customHeight="1">
      <c r="A552" s="193" t="s">
        <v>407</v>
      </c>
      <c r="B552" s="194">
        <v>42894</v>
      </c>
      <c r="C552" s="195">
        <v>1615.19</v>
      </c>
      <c r="D552" s="21">
        <f t="shared" si="0"/>
        <v>-4.9037870940342948E-3</v>
      </c>
      <c r="E552" s="21">
        <f>LN(C552/C547)</f>
        <v>6.7588392099588862E-3</v>
      </c>
    </row>
    <row r="553" spans="1:5" ht="15.75" customHeight="1">
      <c r="A553" s="193" t="s">
        <v>407</v>
      </c>
      <c r="B553" s="194">
        <v>42897</v>
      </c>
      <c r="C553" s="195">
        <v>1590.49</v>
      </c>
      <c r="D553" s="21">
        <f t="shared" si="0"/>
        <v>-1.5410451957302486E-2</v>
      </c>
      <c r="E553" s="21"/>
    </row>
    <row r="554" spans="1:5" ht="15.75" customHeight="1">
      <c r="A554" s="193" t="s">
        <v>407</v>
      </c>
      <c r="B554" s="194">
        <v>42898</v>
      </c>
      <c r="C554" s="195">
        <v>1580.52</v>
      </c>
      <c r="D554" s="21">
        <f t="shared" si="0"/>
        <v>-6.2882380394500524E-3</v>
      </c>
      <c r="E554" s="21"/>
    </row>
    <row r="555" spans="1:5" ht="15.75" customHeight="1">
      <c r="A555" s="193" t="s">
        <v>407</v>
      </c>
      <c r="B555" s="194">
        <v>42899</v>
      </c>
      <c r="C555" s="195">
        <v>1585.15</v>
      </c>
      <c r="D555" s="21">
        <f t="shared" si="0"/>
        <v>2.9251332585807483E-3</v>
      </c>
      <c r="E555" s="21"/>
    </row>
    <row r="556" spans="1:5" ht="15.75" customHeight="1">
      <c r="A556" s="193" t="s">
        <v>407</v>
      </c>
      <c r="B556" s="194">
        <v>42900</v>
      </c>
      <c r="C556" s="195">
        <v>1584.49</v>
      </c>
      <c r="D556" s="21">
        <f t="shared" si="0"/>
        <v>-4.1645108563671444E-4</v>
      </c>
      <c r="E556" s="21"/>
    </row>
    <row r="557" spans="1:5" ht="15.75" customHeight="1">
      <c r="A557" s="193" t="s">
        <v>407</v>
      </c>
      <c r="B557" s="194">
        <v>42901</v>
      </c>
      <c r="C557" s="195">
        <v>1589.59</v>
      </c>
      <c r="D557" s="21">
        <f t="shared" si="0"/>
        <v>3.2135323551296647E-3</v>
      </c>
      <c r="E557" s="21">
        <f>LN(C557/C552)</f>
        <v>-1.5976475468678766E-2</v>
      </c>
    </row>
    <row r="558" spans="1:5" ht="15.75" customHeight="1">
      <c r="A558" s="193" t="s">
        <v>407</v>
      </c>
      <c r="B558" s="194">
        <v>42904</v>
      </c>
      <c r="C558" s="195">
        <v>1575.98</v>
      </c>
      <c r="D558" s="21">
        <f t="shared" si="0"/>
        <v>-8.5988203450579614E-3</v>
      </c>
      <c r="E558" s="21"/>
    </row>
    <row r="559" spans="1:5" ht="15.75" customHeight="1">
      <c r="A559" s="193" t="s">
        <v>407</v>
      </c>
      <c r="B559" s="194">
        <v>42905</v>
      </c>
      <c r="C559" s="195">
        <v>1555.16</v>
      </c>
      <c r="D559" s="21">
        <f t="shared" si="0"/>
        <v>-1.3298866771174769E-2</v>
      </c>
      <c r="E559" s="21"/>
    </row>
    <row r="560" spans="1:5" ht="15.75" customHeight="1">
      <c r="A560" s="193" t="s">
        <v>407</v>
      </c>
      <c r="B560" s="194">
        <v>42906</v>
      </c>
      <c r="C560" s="195">
        <v>1551.07</v>
      </c>
      <c r="D560" s="21">
        <f t="shared" si="0"/>
        <v>-2.63341887989189E-3</v>
      </c>
      <c r="E560" s="21"/>
    </row>
    <row r="561" spans="1:5" ht="15.75" customHeight="1">
      <c r="A561" s="193" t="s">
        <v>407</v>
      </c>
      <c r="B561" s="194">
        <v>42907</v>
      </c>
      <c r="C561" s="195">
        <v>1554.69</v>
      </c>
      <c r="D561" s="21">
        <f t="shared" si="0"/>
        <v>2.3311534950158164E-3</v>
      </c>
      <c r="E561" s="21"/>
    </row>
    <row r="562" spans="1:5" ht="15.75" customHeight="1">
      <c r="A562" s="193" t="s">
        <v>407</v>
      </c>
      <c r="B562" s="194">
        <v>42908</v>
      </c>
      <c r="C562" s="195">
        <v>1559.49</v>
      </c>
      <c r="D562" s="21">
        <f t="shared" si="0"/>
        <v>3.0826758897401739E-3</v>
      </c>
      <c r="E562" s="21">
        <f>LN(C562/C557)</f>
        <v>-1.9117276611368535E-2</v>
      </c>
    </row>
    <row r="563" spans="1:5" ht="15.75" customHeight="1">
      <c r="A563" s="193" t="s">
        <v>407</v>
      </c>
      <c r="B563" s="194">
        <v>42911</v>
      </c>
      <c r="C563" s="195">
        <v>1567.72</v>
      </c>
      <c r="D563" s="21">
        <f t="shared" si="0"/>
        <v>5.2634898203452567E-3</v>
      </c>
      <c r="E563" s="21"/>
    </row>
    <row r="564" spans="1:5" ht="15.75" customHeight="1">
      <c r="A564" s="193" t="s">
        <v>407</v>
      </c>
      <c r="B564" s="194">
        <v>42913</v>
      </c>
      <c r="C564" s="195">
        <v>1565.09</v>
      </c>
      <c r="D564" s="21">
        <f t="shared" si="0"/>
        <v>-1.6790042280528179E-3</v>
      </c>
      <c r="E564" s="21"/>
    </row>
    <row r="565" spans="1:5" ht="15.75" customHeight="1">
      <c r="A565" s="193" t="s">
        <v>407</v>
      </c>
      <c r="B565" s="194">
        <v>42914</v>
      </c>
      <c r="C565" s="195">
        <v>1563.81</v>
      </c>
      <c r="D565" s="21">
        <f t="shared" si="0"/>
        <v>-8.1817895835883676E-4</v>
      </c>
      <c r="E565" s="21"/>
    </row>
    <row r="566" spans="1:5" ht="15.75" customHeight="1">
      <c r="A566" s="193" t="s">
        <v>407</v>
      </c>
      <c r="B566" s="194">
        <v>42918</v>
      </c>
      <c r="C566" s="195">
        <v>1541.82</v>
      </c>
      <c r="D566" s="21">
        <f t="shared" si="0"/>
        <v>-1.4161614557483056E-2</v>
      </c>
      <c r="E566" s="21"/>
    </row>
    <row r="567" spans="1:5" ht="15.75" customHeight="1">
      <c r="A567" s="193" t="s">
        <v>407</v>
      </c>
      <c r="B567" s="194">
        <v>42919</v>
      </c>
      <c r="C567" s="195">
        <v>1544.29</v>
      </c>
      <c r="D567" s="21">
        <f t="shared" si="0"/>
        <v>1.6007209901192641E-3</v>
      </c>
      <c r="E567" s="21">
        <f>LN(C567/C562)</f>
        <v>-9.7945869334303253E-3</v>
      </c>
    </row>
    <row r="568" spans="1:5" ht="15.75" customHeight="1">
      <c r="A568" s="193" t="s">
        <v>407</v>
      </c>
      <c r="B568" s="194">
        <v>42920</v>
      </c>
      <c r="C568" s="195">
        <v>1541.28</v>
      </c>
      <c r="D568" s="21">
        <f t="shared" si="0"/>
        <v>-1.9510177729169279E-3</v>
      </c>
      <c r="E568" s="21"/>
    </row>
    <row r="569" spans="1:5" ht="15.75" customHeight="1">
      <c r="A569" s="193" t="s">
        <v>407</v>
      </c>
      <c r="B569" s="194">
        <v>42921</v>
      </c>
      <c r="C569" s="195">
        <v>1551.06</v>
      </c>
      <c r="D569" s="21">
        <f t="shared" si="0"/>
        <v>6.3253281385265434E-3</v>
      </c>
      <c r="E569" s="21"/>
    </row>
    <row r="570" spans="1:5" ht="15.75" customHeight="1">
      <c r="A570" s="193" t="s">
        <v>407</v>
      </c>
      <c r="B570" s="194">
        <v>42922</v>
      </c>
      <c r="C570" s="195">
        <v>1582.11</v>
      </c>
      <c r="D570" s="21">
        <f t="shared" si="0"/>
        <v>1.9820831000178771E-2</v>
      </c>
      <c r="E570" s="21"/>
    </row>
    <row r="571" spans="1:5" ht="15.75" customHeight="1">
      <c r="A571" s="193" t="s">
        <v>407</v>
      </c>
      <c r="B571" s="194">
        <v>42925</v>
      </c>
      <c r="C571" s="195">
        <v>1584.15</v>
      </c>
      <c r="D571" s="21">
        <f t="shared" si="0"/>
        <v>1.2885867125741338E-3</v>
      </c>
      <c r="E571" s="21"/>
    </row>
    <row r="572" spans="1:5" ht="15.75" customHeight="1">
      <c r="A572" s="193" t="s">
        <v>407</v>
      </c>
      <c r="B572" s="194">
        <v>42926</v>
      </c>
      <c r="C572" s="195">
        <v>1575.22</v>
      </c>
      <c r="D572" s="21">
        <f t="shared" si="0"/>
        <v>-5.6530408158748085E-3</v>
      </c>
      <c r="E572" s="21">
        <f>LN(C572/C567)</f>
        <v>1.983068726248808E-2</v>
      </c>
    </row>
    <row r="573" spans="1:5" ht="15.75" customHeight="1">
      <c r="A573" s="193" t="s">
        <v>407</v>
      </c>
      <c r="B573" s="194">
        <v>42927</v>
      </c>
      <c r="C573" s="195">
        <v>1585.01</v>
      </c>
      <c r="D573" s="21">
        <f t="shared" si="0"/>
        <v>6.1957713950250379E-3</v>
      </c>
      <c r="E573" s="21"/>
    </row>
    <row r="574" spans="1:5" ht="15.75" customHeight="1">
      <c r="A574" s="193" t="s">
        <v>407</v>
      </c>
      <c r="B574" s="194">
        <v>42928</v>
      </c>
      <c r="C574" s="195">
        <v>1587.56</v>
      </c>
      <c r="D574" s="21">
        <f t="shared" si="0"/>
        <v>1.6075298884705087E-3</v>
      </c>
      <c r="E574" s="21"/>
    </row>
    <row r="575" spans="1:5" ht="15.75" customHeight="1">
      <c r="A575" s="193" t="s">
        <v>407</v>
      </c>
      <c r="B575" s="194">
        <v>42929</v>
      </c>
      <c r="C575" s="195">
        <v>1582.67</v>
      </c>
      <c r="D575" s="21">
        <f t="shared" si="0"/>
        <v>-3.0849521190248574E-3</v>
      </c>
      <c r="E575" s="21"/>
    </row>
    <row r="576" spans="1:5" ht="15.75" customHeight="1">
      <c r="A576" s="193" t="s">
        <v>407</v>
      </c>
      <c r="B576" s="194">
        <v>42932</v>
      </c>
      <c r="C576" s="195">
        <v>1583.57</v>
      </c>
      <c r="D576" s="21">
        <f t="shared" si="0"/>
        <v>5.6849766552078036E-4</v>
      </c>
      <c r="E576" s="21"/>
    </row>
    <row r="577" spans="1:5" ht="15.75" customHeight="1">
      <c r="A577" s="193" t="s">
        <v>407</v>
      </c>
      <c r="B577" s="194">
        <v>42933</v>
      </c>
      <c r="C577" s="195">
        <v>1604.15</v>
      </c>
      <c r="D577" s="21">
        <f t="shared" si="0"/>
        <v>1.29122293888585E-2</v>
      </c>
      <c r="E577" s="21">
        <f>LN(C577/C572)</f>
        <v>1.8199076218849582E-2</v>
      </c>
    </row>
    <row r="578" spans="1:5" ht="15.75" customHeight="1">
      <c r="A578" s="193" t="s">
        <v>407</v>
      </c>
      <c r="B578" s="194">
        <v>42934</v>
      </c>
      <c r="C578" s="195">
        <v>1638.41</v>
      </c>
      <c r="D578" s="21">
        <f t="shared" si="0"/>
        <v>2.1132238078619293E-2</v>
      </c>
      <c r="E578" s="21"/>
    </row>
    <row r="579" spans="1:5" ht="15.75" customHeight="1">
      <c r="A579" s="193" t="s">
        <v>407</v>
      </c>
      <c r="B579" s="194">
        <v>42935</v>
      </c>
      <c r="C579" s="195">
        <v>1637.27</v>
      </c>
      <c r="D579" s="21">
        <f t="shared" si="0"/>
        <v>-6.9603871319835059E-4</v>
      </c>
      <c r="E579" s="21"/>
    </row>
    <row r="580" spans="1:5" ht="15.75" customHeight="1">
      <c r="A580" s="193" t="s">
        <v>407</v>
      </c>
      <c r="B580" s="194">
        <v>42936</v>
      </c>
      <c r="C580" s="195">
        <v>1635.75</v>
      </c>
      <c r="D580" s="21">
        <f t="shared" si="0"/>
        <v>-9.2880587914088823E-4</v>
      </c>
      <c r="E580" s="21"/>
    </row>
    <row r="581" spans="1:5" ht="15.75" customHeight="1">
      <c r="A581" s="193" t="s">
        <v>407</v>
      </c>
      <c r="B581" s="194">
        <v>42939</v>
      </c>
      <c r="C581" s="195">
        <v>1635.56</v>
      </c>
      <c r="D581" s="21">
        <f t="shared" si="0"/>
        <v>-1.1616141558808496E-4</v>
      </c>
      <c r="E581" s="21"/>
    </row>
    <row r="582" spans="1:5" ht="15.75" customHeight="1">
      <c r="A582" s="193" t="s">
        <v>407</v>
      </c>
      <c r="B582" s="194">
        <v>42940</v>
      </c>
      <c r="C582" s="195">
        <v>1629.08</v>
      </c>
      <c r="D582" s="21">
        <f t="shared" si="0"/>
        <v>-3.9698150547017698E-3</v>
      </c>
      <c r="E582" s="21">
        <f>LN(C582/C577)</f>
        <v>1.5421417015990228E-2</v>
      </c>
    </row>
    <row r="583" spans="1:5" ht="15.75" customHeight="1">
      <c r="A583" s="193" t="s">
        <v>407</v>
      </c>
      <c r="B583" s="194">
        <v>42941</v>
      </c>
      <c r="C583" s="195">
        <v>1636.19</v>
      </c>
      <c r="D583" s="21">
        <f t="shared" si="0"/>
        <v>4.3549300590796907E-3</v>
      </c>
      <c r="E583" s="21"/>
    </row>
    <row r="584" spans="1:5" ht="15.75" customHeight="1">
      <c r="A584" s="193" t="s">
        <v>407</v>
      </c>
      <c r="B584" s="194">
        <v>42942</v>
      </c>
      <c r="C584" s="195">
        <v>1645.03</v>
      </c>
      <c r="D584" s="21">
        <f t="shared" si="0"/>
        <v>5.3882527766076962E-3</v>
      </c>
      <c r="E584" s="21"/>
    </row>
    <row r="585" spans="1:5" ht="15.75" customHeight="1">
      <c r="A585" s="193" t="s">
        <v>407</v>
      </c>
      <c r="B585" s="194">
        <v>42943</v>
      </c>
      <c r="C585" s="195">
        <v>1646.53</v>
      </c>
      <c r="D585" s="21">
        <f t="shared" si="0"/>
        <v>9.1142200284137183E-4</v>
      </c>
      <c r="E585" s="21"/>
    </row>
    <row r="586" spans="1:5" ht="15.75" customHeight="1">
      <c r="A586" s="193" t="s">
        <v>407</v>
      </c>
      <c r="B586" s="194">
        <v>42946</v>
      </c>
      <c r="C586" s="195">
        <v>1643.28</v>
      </c>
      <c r="D586" s="21">
        <f t="shared" si="0"/>
        <v>-1.9757986371697861E-3</v>
      </c>
      <c r="E586" s="21"/>
    </row>
    <row r="587" spans="1:5" ht="15.75" customHeight="1">
      <c r="A587" s="193" t="s">
        <v>407</v>
      </c>
      <c r="B587" s="194">
        <v>42947</v>
      </c>
      <c r="C587" s="195">
        <v>1652.69</v>
      </c>
      <c r="D587" s="21">
        <f t="shared" si="0"/>
        <v>5.7100189426507204E-3</v>
      </c>
      <c r="E587" s="21">
        <f>LN(C587/C582)</f>
        <v>1.4388825144009642E-2</v>
      </c>
    </row>
    <row r="588" spans="1:5" ht="15.75" customHeight="1">
      <c r="A588" s="193" t="s">
        <v>407</v>
      </c>
      <c r="B588" s="194">
        <v>42948</v>
      </c>
      <c r="C588" s="195">
        <v>1660.25</v>
      </c>
      <c r="D588" s="21">
        <f t="shared" si="0"/>
        <v>4.563929997255251E-3</v>
      </c>
      <c r="E588" s="21"/>
    </row>
    <row r="589" spans="1:5" ht="15.75" customHeight="1">
      <c r="A589" s="193" t="s">
        <v>407</v>
      </c>
      <c r="B589" s="194">
        <v>42949</v>
      </c>
      <c r="C589" s="195">
        <v>1662.74</v>
      </c>
      <c r="D589" s="21">
        <f t="shared" si="0"/>
        <v>1.4986505924095537E-3</v>
      </c>
      <c r="E589" s="21"/>
    </row>
    <row r="590" spans="1:5" ht="15.75" customHeight="1">
      <c r="A590" s="193" t="s">
        <v>407</v>
      </c>
      <c r="B590" s="194">
        <v>42950</v>
      </c>
      <c r="C590" s="195">
        <v>1660.58</v>
      </c>
      <c r="D590" s="21">
        <f t="shared" si="0"/>
        <v>-1.2999050974060408E-3</v>
      </c>
      <c r="E590" s="21"/>
    </row>
    <row r="591" spans="1:5" ht="15.75" customHeight="1">
      <c r="A591" s="193" t="s">
        <v>407</v>
      </c>
      <c r="B591" s="194">
        <v>42953</v>
      </c>
      <c r="C591" s="195">
        <v>1665.05</v>
      </c>
      <c r="D591" s="21">
        <f t="shared" si="0"/>
        <v>2.6882140778552986E-3</v>
      </c>
      <c r="E591" s="21"/>
    </row>
    <row r="592" spans="1:5" ht="15.75" customHeight="1">
      <c r="A592" s="193" t="s">
        <v>407</v>
      </c>
      <c r="B592" s="194">
        <v>42954</v>
      </c>
      <c r="C592" s="195">
        <v>1667.94</v>
      </c>
      <c r="D592" s="21">
        <f t="shared" si="0"/>
        <v>1.7341790550087406E-3</v>
      </c>
      <c r="E592" s="21">
        <f>LN(C592/C587)</f>
        <v>9.1850686251227481E-3</v>
      </c>
    </row>
    <row r="593" spans="1:5" ht="15.75" customHeight="1">
      <c r="A593" s="193" t="s">
        <v>407</v>
      </c>
      <c r="B593" s="194">
        <v>42956</v>
      </c>
      <c r="C593" s="195">
        <v>1661.72</v>
      </c>
      <c r="D593" s="21">
        <f t="shared" si="0"/>
        <v>-3.7361215470698189E-3</v>
      </c>
      <c r="E593" s="21"/>
    </row>
    <row r="594" spans="1:5" ht="15.75" customHeight="1">
      <c r="A594" s="193" t="s">
        <v>407</v>
      </c>
      <c r="B594" s="194">
        <v>42957</v>
      </c>
      <c r="C594" s="195">
        <v>1653.53</v>
      </c>
      <c r="D594" s="21">
        <f t="shared" si="0"/>
        <v>-4.9408139120362448E-3</v>
      </c>
      <c r="E594" s="21"/>
    </row>
    <row r="595" spans="1:5" ht="15.75" customHeight="1">
      <c r="A595" s="193" t="s">
        <v>407</v>
      </c>
      <c r="B595" s="194">
        <v>42960</v>
      </c>
      <c r="C595" s="195">
        <v>1642.13</v>
      </c>
      <c r="D595" s="21">
        <f t="shared" si="0"/>
        <v>-6.9182169693495455E-3</v>
      </c>
      <c r="E595" s="21"/>
    </row>
    <row r="596" spans="1:5" ht="15.75" customHeight="1">
      <c r="A596" s="193" t="s">
        <v>407</v>
      </c>
      <c r="B596" s="194">
        <v>42962</v>
      </c>
      <c r="C596" s="195">
        <v>1629.16</v>
      </c>
      <c r="D596" s="21">
        <f t="shared" si="0"/>
        <v>-7.9296350747071719E-3</v>
      </c>
      <c r="E596" s="21"/>
    </row>
    <row r="597" spans="1:5" ht="15.75" customHeight="1">
      <c r="A597" s="193" t="s">
        <v>407</v>
      </c>
      <c r="B597" s="194">
        <v>42963</v>
      </c>
      <c r="C597" s="195">
        <v>1632.66</v>
      </c>
      <c r="D597" s="21">
        <f t="shared" si="0"/>
        <v>2.1460419908331889E-3</v>
      </c>
      <c r="E597" s="21">
        <f>LN(C597/C592)</f>
        <v>-2.1378745512329714E-2</v>
      </c>
    </row>
    <row r="598" spans="1:5" ht="15.75" customHeight="1">
      <c r="A598" s="193" t="s">
        <v>407</v>
      </c>
      <c r="B598" s="194">
        <v>42964</v>
      </c>
      <c r="C598" s="195">
        <v>1629.75</v>
      </c>
      <c r="D598" s="21">
        <f t="shared" si="0"/>
        <v>-1.7839577317122111E-3</v>
      </c>
      <c r="E598" s="21"/>
    </row>
    <row r="599" spans="1:5" ht="15.75" customHeight="1">
      <c r="A599" s="193" t="s">
        <v>407</v>
      </c>
      <c r="B599" s="194">
        <v>42967</v>
      </c>
      <c r="C599" s="195">
        <v>1617.97</v>
      </c>
      <c r="D599" s="21">
        <f t="shared" si="0"/>
        <v>-7.2543517672528724E-3</v>
      </c>
      <c r="E599" s="21"/>
    </row>
    <row r="600" spans="1:5" ht="15.75" customHeight="1">
      <c r="A600" s="193" t="s">
        <v>407</v>
      </c>
      <c r="B600" s="194">
        <v>42968</v>
      </c>
      <c r="C600" s="195">
        <v>1611.57</v>
      </c>
      <c r="D600" s="21">
        <f t="shared" si="0"/>
        <v>-3.9634179344188586E-3</v>
      </c>
      <c r="E600" s="21"/>
    </row>
    <row r="601" spans="1:5" ht="15.75" customHeight="1">
      <c r="A601" s="193" t="s">
        <v>407</v>
      </c>
      <c r="B601" s="194">
        <v>42969</v>
      </c>
      <c r="C601" s="195">
        <v>1614.05</v>
      </c>
      <c r="D601" s="21">
        <f t="shared" si="0"/>
        <v>1.5376891814044631E-3</v>
      </c>
      <c r="E601" s="21"/>
    </row>
    <row r="602" spans="1:5" ht="15.75" customHeight="1">
      <c r="A602" s="193" t="s">
        <v>407</v>
      </c>
      <c r="B602" s="194">
        <v>42970</v>
      </c>
      <c r="C602" s="195">
        <v>1611.27</v>
      </c>
      <c r="D602" s="21">
        <f t="shared" si="0"/>
        <v>-1.723860384980384E-3</v>
      </c>
      <c r="E602" s="21">
        <f>LN(C602/C597)</f>
        <v>-1.3187898636959842E-2</v>
      </c>
    </row>
    <row r="603" spans="1:5" ht="15.75" customHeight="1">
      <c r="A603" s="193" t="s">
        <v>407</v>
      </c>
      <c r="B603" s="194">
        <v>42971</v>
      </c>
      <c r="C603" s="195">
        <v>1617.81</v>
      </c>
      <c r="D603" s="21">
        <f t="shared" si="0"/>
        <v>4.0506948991216761E-3</v>
      </c>
      <c r="E603" s="21"/>
    </row>
    <row r="604" spans="1:5" ht="15.75" customHeight="1">
      <c r="A604" s="193" t="s">
        <v>407</v>
      </c>
      <c r="B604" s="194">
        <v>42974</v>
      </c>
      <c r="C604" s="195">
        <v>1622.32</v>
      </c>
      <c r="D604" s="21">
        <f t="shared" si="0"/>
        <v>2.7838407178855215E-3</v>
      </c>
      <c r="E604" s="21"/>
    </row>
    <row r="605" spans="1:5" ht="15.75" customHeight="1">
      <c r="A605" s="193" t="s">
        <v>407</v>
      </c>
      <c r="B605" s="194">
        <v>42975</v>
      </c>
      <c r="C605" s="195">
        <v>1612.91</v>
      </c>
      <c r="D605" s="21">
        <f t="shared" si="0"/>
        <v>-5.81722260009126E-3</v>
      </c>
      <c r="E605" s="21"/>
    </row>
    <row r="606" spans="1:5" ht="15.75" customHeight="1">
      <c r="A606" s="193" t="s">
        <v>407</v>
      </c>
      <c r="B606" s="194">
        <v>42977</v>
      </c>
      <c r="C606" s="195">
        <v>1598.36</v>
      </c>
      <c r="D606" s="21">
        <f t="shared" si="0"/>
        <v>-9.061897360184118E-3</v>
      </c>
      <c r="E606" s="21"/>
    </row>
    <row r="607" spans="1:5" ht="15.75" customHeight="1">
      <c r="A607" s="193" t="s">
        <v>407</v>
      </c>
      <c r="B607" s="194">
        <v>42978</v>
      </c>
      <c r="C607" s="195">
        <v>1580.03</v>
      </c>
      <c r="D607" s="21">
        <f t="shared" si="0"/>
        <v>-1.1534269373605436E-2</v>
      </c>
      <c r="E607" s="21">
        <f>LN(C607/C602)</f>
        <v>-1.9578853716873686E-2</v>
      </c>
    </row>
    <row r="608" spans="1:5" ht="15.75" customHeight="1">
      <c r="A608" s="193" t="s">
        <v>407</v>
      </c>
      <c r="B608" s="194">
        <v>42982</v>
      </c>
      <c r="C608" s="195">
        <v>1554.56</v>
      </c>
      <c r="D608" s="21">
        <f t="shared" si="0"/>
        <v>-1.6251286808774426E-2</v>
      </c>
      <c r="E608" s="21"/>
    </row>
    <row r="609" spans="1:5" ht="15.75" customHeight="1">
      <c r="A609" s="193" t="s">
        <v>407</v>
      </c>
      <c r="B609" s="194">
        <v>42984</v>
      </c>
      <c r="C609" s="195">
        <v>1566.5</v>
      </c>
      <c r="D609" s="21">
        <f t="shared" si="0"/>
        <v>7.6512840184935057E-3</v>
      </c>
      <c r="E609" s="21"/>
    </row>
    <row r="610" spans="1:5" ht="15.75" customHeight="1">
      <c r="A610" s="193" t="s">
        <v>407</v>
      </c>
      <c r="B610" s="194">
        <v>42985</v>
      </c>
      <c r="C610" s="195">
        <v>1554.55</v>
      </c>
      <c r="D610" s="21">
        <f t="shared" si="0"/>
        <v>-7.6577167275324641E-3</v>
      </c>
      <c r="E610" s="21"/>
    </row>
    <row r="611" spans="1:5" ht="15.75" customHeight="1">
      <c r="A611" s="193" t="s">
        <v>407</v>
      </c>
      <c r="B611" s="194">
        <v>42988</v>
      </c>
      <c r="C611" s="195">
        <v>1519.66</v>
      </c>
      <c r="D611" s="21">
        <f t="shared" si="0"/>
        <v>-2.2699489055962491E-2</v>
      </c>
      <c r="E611" s="21"/>
    </row>
    <row r="612" spans="1:5" ht="15.75" customHeight="1">
      <c r="A612" s="193" t="s">
        <v>407</v>
      </c>
      <c r="B612" s="194">
        <v>42989</v>
      </c>
      <c r="C612" s="195">
        <v>1523.26</v>
      </c>
      <c r="D612" s="21">
        <f t="shared" si="0"/>
        <v>2.3661494088563157E-3</v>
      </c>
      <c r="E612" s="21">
        <f>LN(C612/C607)</f>
        <v>-3.65910591649194E-2</v>
      </c>
    </row>
    <row r="613" spans="1:5" ht="15.75" customHeight="1">
      <c r="A613" s="193" t="s">
        <v>407</v>
      </c>
      <c r="B613" s="194">
        <v>42990</v>
      </c>
      <c r="C613" s="195">
        <v>1502.2</v>
      </c>
      <c r="D613" s="21">
        <f t="shared" si="0"/>
        <v>-1.3922074765696514E-2</v>
      </c>
      <c r="E613" s="21"/>
    </row>
    <row r="614" spans="1:5" ht="15.75" customHeight="1">
      <c r="A614" s="193" t="s">
        <v>407</v>
      </c>
      <c r="B614" s="194">
        <v>42991</v>
      </c>
      <c r="C614" s="195">
        <v>1493.2</v>
      </c>
      <c r="D614" s="21">
        <f t="shared" si="0"/>
        <v>-6.0092322114826211E-3</v>
      </c>
      <c r="E614" s="21"/>
    </row>
    <row r="615" spans="1:5" ht="15.75" customHeight="1">
      <c r="A615" s="193" t="s">
        <v>407</v>
      </c>
      <c r="B615" s="194">
        <v>42992</v>
      </c>
      <c r="C615" s="195">
        <v>1530.31</v>
      </c>
      <c r="D615" s="21">
        <f t="shared" si="0"/>
        <v>2.4548861201616239E-2</v>
      </c>
      <c r="E615" s="21"/>
    </row>
    <row r="616" spans="1:5" ht="15.75" customHeight="1">
      <c r="A616" s="193" t="s">
        <v>407</v>
      </c>
      <c r="B616" s="194">
        <v>42995</v>
      </c>
      <c r="C616" s="195">
        <v>1547.94</v>
      </c>
      <c r="D616" s="21">
        <f t="shared" si="0"/>
        <v>1.1454685466528874E-2</v>
      </c>
      <c r="E616" s="21"/>
    </row>
    <row r="617" spans="1:5" ht="15.75" customHeight="1">
      <c r="A617" s="193" t="s">
        <v>407</v>
      </c>
      <c r="B617" s="194">
        <v>42996</v>
      </c>
      <c r="C617" s="195">
        <v>1543.7</v>
      </c>
      <c r="D617" s="21">
        <f t="shared" si="0"/>
        <v>-2.7428825207781197E-3</v>
      </c>
      <c r="E617" s="21">
        <f>LN(C617/C612)</f>
        <v>1.3329357170187619E-2</v>
      </c>
    </row>
    <row r="618" spans="1:5" ht="15.75" customHeight="1">
      <c r="A618" s="193" t="s">
        <v>407</v>
      </c>
      <c r="B618" s="194">
        <v>42998</v>
      </c>
      <c r="C618" s="195">
        <v>1539.81</v>
      </c>
      <c r="D618" s="21">
        <f t="shared" si="0"/>
        <v>-2.5231000150190887E-3</v>
      </c>
      <c r="E618" s="21"/>
    </row>
    <row r="619" spans="1:5" ht="15.75" customHeight="1">
      <c r="A619" s="193" t="s">
        <v>407</v>
      </c>
      <c r="B619" s="194">
        <v>43002</v>
      </c>
      <c r="C619" s="195">
        <v>1536.92</v>
      </c>
      <c r="D619" s="21">
        <f t="shared" si="0"/>
        <v>-1.8786184357746747E-3</v>
      </c>
      <c r="E619" s="21"/>
    </row>
    <row r="620" spans="1:5" ht="15.75" customHeight="1">
      <c r="A620" s="193" t="s">
        <v>407</v>
      </c>
      <c r="B620" s="194">
        <v>43003</v>
      </c>
      <c r="C620" s="195">
        <v>1545.44</v>
      </c>
      <c r="D620" s="21">
        <f t="shared" si="0"/>
        <v>5.528245693984018E-3</v>
      </c>
      <c r="E620" s="21"/>
    </row>
    <row r="621" spans="1:5" ht="15.75" customHeight="1">
      <c r="A621" s="193" t="s">
        <v>407</v>
      </c>
      <c r="B621" s="194">
        <v>43004</v>
      </c>
      <c r="C621" s="195">
        <v>1549.46</v>
      </c>
      <c r="D621" s="21">
        <f t="shared" si="0"/>
        <v>2.5978236846491299E-3</v>
      </c>
      <c r="E621" s="21"/>
    </row>
    <row r="622" spans="1:5" ht="15.75" customHeight="1">
      <c r="A622" s="193" t="s">
        <v>407</v>
      </c>
      <c r="B622" s="194">
        <v>43011</v>
      </c>
      <c r="C622" s="195">
        <v>1556.35</v>
      </c>
      <c r="D622" s="21">
        <f t="shared" si="0"/>
        <v>4.4368530611008095E-3</v>
      </c>
      <c r="E622" s="21">
        <f>LN(C622/C617)</f>
        <v>8.1612039889401456E-3</v>
      </c>
    </row>
    <row r="623" spans="1:5" ht="15.75" customHeight="1">
      <c r="A623" s="193" t="s">
        <v>407</v>
      </c>
      <c r="B623" s="194">
        <v>43012</v>
      </c>
      <c r="C623" s="195">
        <v>1542.65</v>
      </c>
      <c r="D623" s="21">
        <f t="shared" si="0"/>
        <v>-8.8416193925783242E-3</v>
      </c>
      <c r="E623" s="21"/>
    </row>
    <row r="624" spans="1:5" ht="15.75" customHeight="1">
      <c r="A624" s="193" t="s">
        <v>407</v>
      </c>
      <c r="B624" s="194">
        <v>43016</v>
      </c>
      <c r="C624" s="195">
        <v>1510.01</v>
      </c>
      <c r="D624" s="21">
        <f t="shared" si="0"/>
        <v>-2.1385443480559915E-2</v>
      </c>
      <c r="E624" s="21"/>
    </row>
    <row r="625" spans="1:5" ht="15.75" customHeight="1">
      <c r="A625" s="193" t="s">
        <v>407</v>
      </c>
      <c r="B625" s="194">
        <v>43017</v>
      </c>
      <c r="C625" s="195">
        <v>1501.89</v>
      </c>
      <c r="D625" s="21">
        <f t="shared" si="0"/>
        <v>-5.3919583471334779E-3</v>
      </c>
      <c r="E625" s="21"/>
    </row>
    <row r="626" spans="1:5" ht="15.75" customHeight="1">
      <c r="A626" s="193" t="s">
        <v>407</v>
      </c>
      <c r="B626" s="194">
        <v>43018</v>
      </c>
      <c r="C626" s="195">
        <v>1502.63</v>
      </c>
      <c r="D626" s="21">
        <f t="shared" si="0"/>
        <v>4.9259117260881582E-4</v>
      </c>
      <c r="E626" s="21"/>
    </row>
    <row r="627" spans="1:5" ht="15.75" customHeight="1">
      <c r="A627" s="193" t="s">
        <v>407</v>
      </c>
      <c r="B627" s="194">
        <v>43019</v>
      </c>
      <c r="C627" s="195">
        <v>1505.99</v>
      </c>
      <c r="D627" s="21">
        <f t="shared" si="0"/>
        <v>2.2335831024789315E-3</v>
      </c>
      <c r="E627" s="21">
        <f>LN(C627/C622)</f>
        <v>-3.2892846945184157E-2</v>
      </c>
    </row>
    <row r="628" spans="1:5" ht="15.75" customHeight="1">
      <c r="A628" s="193" t="s">
        <v>407</v>
      </c>
      <c r="B628" s="194">
        <v>43020</v>
      </c>
      <c r="C628" s="195">
        <v>1510.02</v>
      </c>
      <c r="D628" s="21">
        <f t="shared" si="0"/>
        <v>2.6724065228163965E-3</v>
      </c>
      <c r="E628" s="21"/>
    </row>
    <row r="629" spans="1:5" ht="15.75" customHeight="1">
      <c r="A629" s="193" t="s">
        <v>407</v>
      </c>
      <c r="B629" s="194">
        <v>43023</v>
      </c>
      <c r="C629" s="195">
        <v>1518.28</v>
      </c>
      <c r="D629" s="21">
        <f t="shared" si="0"/>
        <v>5.4552194197337667E-3</v>
      </c>
      <c r="E629" s="21"/>
    </row>
    <row r="630" spans="1:5" ht="15.75" customHeight="1">
      <c r="A630" s="193" t="s">
        <v>407</v>
      </c>
      <c r="B630" s="194">
        <v>43024</v>
      </c>
      <c r="C630" s="195">
        <v>1564.9</v>
      </c>
      <c r="D630" s="21">
        <f t="shared" si="0"/>
        <v>3.0243808995024608E-2</v>
      </c>
      <c r="E630" s="21"/>
    </row>
    <row r="631" spans="1:5" ht="15.75" customHeight="1">
      <c r="A631" s="193" t="s">
        <v>407</v>
      </c>
      <c r="B631" s="194">
        <v>43025</v>
      </c>
      <c r="C631" s="195">
        <v>1559.18</v>
      </c>
      <c r="D631" s="21">
        <f t="shared" si="0"/>
        <v>-3.6618821488588753E-3</v>
      </c>
      <c r="E631" s="21"/>
    </row>
    <row r="632" spans="1:5" ht="15.75" customHeight="1">
      <c r="A632" s="193" t="s">
        <v>407</v>
      </c>
      <c r="B632" s="194">
        <v>43026</v>
      </c>
      <c r="C632" s="195">
        <v>1568.35</v>
      </c>
      <c r="D632" s="21">
        <f t="shared" si="0"/>
        <v>5.864069267197884E-3</v>
      </c>
      <c r="E632" s="21">
        <f>LN(C632/C627)</f>
        <v>4.0573622055913749E-2</v>
      </c>
    </row>
    <row r="633" spans="1:5" ht="15.75" customHeight="1">
      <c r="A633" s="193" t="s">
        <v>407</v>
      </c>
      <c r="B633" s="194">
        <v>43030</v>
      </c>
      <c r="C633" s="195">
        <v>1571.92</v>
      </c>
      <c r="D633" s="21">
        <f t="shared" si="0"/>
        <v>2.2736908214752317E-3</v>
      </c>
      <c r="E633" s="21"/>
    </row>
    <row r="634" spans="1:5" ht="15.75" customHeight="1">
      <c r="A634" s="193" t="s">
        <v>407</v>
      </c>
      <c r="B634" s="194">
        <v>43031</v>
      </c>
      <c r="C634" s="195">
        <v>1568.3</v>
      </c>
      <c r="D634" s="21">
        <f t="shared" si="0"/>
        <v>-2.3055719685615042E-3</v>
      </c>
      <c r="E634" s="21"/>
    </row>
    <row r="635" spans="1:5" ht="15.75" customHeight="1">
      <c r="A635" s="193" t="s">
        <v>407</v>
      </c>
      <c r="B635" s="194">
        <v>43032</v>
      </c>
      <c r="C635" s="195">
        <v>1567.64</v>
      </c>
      <c r="D635" s="21">
        <f t="shared" si="0"/>
        <v>-4.2092642700099176E-4</v>
      </c>
      <c r="E635" s="21"/>
    </row>
    <row r="636" spans="1:5" ht="15.75" customHeight="1">
      <c r="A636" s="193" t="s">
        <v>407</v>
      </c>
      <c r="B636" s="194">
        <v>43033</v>
      </c>
      <c r="C636" s="195">
        <v>1553.72</v>
      </c>
      <c r="D636" s="21">
        <f t="shared" si="0"/>
        <v>-8.9192482003641969E-3</v>
      </c>
      <c r="E636" s="21"/>
    </row>
    <row r="637" spans="1:5" ht="15.75" customHeight="1">
      <c r="A637" s="193" t="s">
        <v>407</v>
      </c>
      <c r="B637" s="194">
        <v>43037</v>
      </c>
      <c r="C637" s="195">
        <v>1540.23</v>
      </c>
      <c r="D637" s="21">
        <f t="shared" si="0"/>
        <v>-8.720299607686258E-3</v>
      </c>
      <c r="E637" s="21">
        <f>LN(C637/C632)</f>
        <v>-1.8092355382137642E-2</v>
      </c>
    </row>
    <row r="638" spans="1:5" ht="15.75" customHeight="1">
      <c r="A638" s="193" t="s">
        <v>407</v>
      </c>
      <c r="B638" s="194">
        <v>43038</v>
      </c>
      <c r="C638" s="195">
        <v>1536.72</v>
      </c>
      <c r="D638" s="21">
        <f t="shared" si="0"/>
        <v>-2.2814810266711684E-3</v>
      </c>
      <c r="E638" s="21"/>
    </row>
    <row r="639" spans="1:5" ht="15.75" customHeight="1">
      <c r="A639" s="193" t="s">
        <v>407</v>
      </c>
      <c r="B639" s="194">
        <v>43039</v>
      </c>
      <c r="C639" s="195">
        <v>1533.53</v>
      </c>
      <c r="D639" s="21">
        <f t="shared" si="0"/>
        <v>-2.0780074247366727E-3</v>
      </c>
      <c r="E639" s="21"/>
    </row>
    <row r="640" spans="1:5" ht="15.75" customHeight="1">
      <c r="A640" s="193" t="s">
        <v>407</v>
      </c>
      <c r="B640" s="194">
        <v>43040</v>
      </c>
      <c r="C640" s="195">
        <v>1526.51</v>
      </c>
      <c r="D640" s="21">
        <f t="shared" si="0"/>
        <v>-4.5881833669365775E-3</v>
      </c>
      <c r="E640" s="21"/>
    </row>
    <row r="641" spans="1:5" ht="15.75" customHeight="1">
      <c r="A641" s="193" t="s">
        <v>407</v>
      </c>
      <c r="B641" s="194">
        <v>43041</v>
      </c>
      <c r="C641" s="195">
        <v>1522.81</v>
      </c>
      <c r="D641" s="21">
        <f t="shared" si="0"/>
        <v>-2.4267717496642732E-3</v>
      </c>
      <c r="E641" s="21"/>
    </row>
    <row r="642" spans="1:5" ht="15.75" customHeight="1">
      <c r="A642" s="193" t="s">
        <v>407</v>
      </c>
      <c r="B642" s="194">
        <v>43044</v>
      </c>
      <c r="C642" s="195">
        <v>1496.46</v>
      </c>
      <c r="D642" s="21">
        <f t="shared" si="0"/>
        <v>-1.7454993436206004E-2</v>
      </c>
      <c r="E642" s="21">
        <f>LN(C642/C637)</f>
        <v>-2.8829437004214538E-2</v>
      </c>
    </row>
    <row r="643" spans="1:5" ht="15.75" customHeight="1">
      <c r="A643" s="193" t="s">
        <v>407</v>
      </c>
      <c r="B643" s="194">
        <v>43045</v>
      </c>
      <c r="C643" s="195">
        <v>1493.42</v>
      </c>
      <c r="D643" s="21">
        <f t="shared" si="0"/>
        <v>-2.0335271299129517E-3</v>
      </c>
      <c r="E643" s="21"/>
    </row>
    <row r="644" spans="1:5" ht="15.75" customHeight="1">
      <c r="A644" s="193" t="s">
        <v>407</v>
      </c>
      <c r="B644" s="194">
        <v>43046</v>
      </c>
      <c r="C644" s="195">
        <v>1484.45</v>
      </c>
      <c r="D644" s="21">
        <f t="shared" si="0"/>
        <v>-6.024458508815749E-3</v>
      </c>
      <c r="E644" s="21"/>
    </row>
    <row r="645" spans="1:5" ht="15.75" customHeight="1">
      <c r="A645" s="193" t="s">
        <v>407</v>
      </c>
      <c r="B645" s="194">
        <v>43047</v>
      </c>
      <c r="C645" s="195">
        <v>1466.62</v>
      </c>
      <c r="D645" s="21">
        <f t="shared" si="0"/>
        <v>-1.2083899712168703E-2</v>
      </c>
      <c r="E645" s="21"/>
    </row>
    <row r="646" spans="1:5" ht="15.75" customHeight="1">
      <c r="A646" s="193" t="s">
        <v>407</v>
      </c>
      <c r="B646" s="194">
        <v>43048</v>
      </c>
      <c r="C646" s="195">
        <v>1460.73</v>
      </c>
      <c r="D646" s="21">
        <f t="shared" si="0"/>
        <v>-4.0241228061822657E-3</v>
      </c>
      <c r="E646" s="21"/>
    </row>
    <row r="647" spans="1:5" ht="15.75" customHeight="1">
      <c r="A647" s="193" t="s">
        <v>407</v>
      </c>
      <c r="B647" s="194">
        <v>43051</v>
      </c>
      <c r="C647" s="195">
        <v>1477.14</v>
      </c>
      <c r="D647" s="21">
        <f t="shared" si="0"/>
        <v>1.11714750252263E-2</v>
      </c>
      <c r="E647" s="21">
        <f>LN(C647/C642)</f>
        <v>-1.2994533131853513E-2</v>
      </c>
    </row>
    <row r="648" spans="1:5" ht="15.75" customHeight="1">
      <c r="A648" s="193" t="s">
        <v>407</v>
      </c>
      <c r="B648" s="194">
        <v>43052</v>
      </c>
      <c r="C648" s="195">
        <v>1490.88</v>
      </c>
      <c r="D648" s="21">
        <f t="shared" si="0"/>
        <v>9.2587638591726286E-3</v>
      </c>
      <c r="E648" s="21"/>
    </row>
    <row r="649" spans="1:5" ht="15.75" customHeight="1">
      <c r="A649" s="193" t="s">
        <v>407</v>
      </c>
      <c r="B649" s="194">
        <v>43053</v>
      </c>
      <c r="C649" s="195">
        <v>1516.02</v>
      </c>
      <c r="D649" s="21">
        <f t="shared" si="0"/>
        <v>1.6721930099000418E-2</v>
      </c>
      <c r="E649" s="21"/>
    </row>
    <row r="650" spans="1:5" ht="15.75" customHeight="1">
      <c r="A650" s="193" t="s">
        <v>407</v>
      </c>
      <c r="B650" s="194">
        <v>43054</v>
      </c>
      <c r="C650" s="195">
        <v>1504.79</v>
      </c>
      <c r="D650" s="21">
        <f t="shared" si="0"/>
        <v>-7.4351261640748E-3</v>
      </c>
      <c r="E650" s="21"/>
    </row>
    <row r="651" spans="1:5" ht="15.75" customHeight="1">
      <c r="A651" s="193" t="s">
        <v>407</v>
      </c>
      <c r="B651" s="194">
        <v>43055</v>
      </c>
      <c r="C651" s="195">
        <v>1489.06</v>
      </c>
      <c r="D651" s="21">
        <f t="shared" si="0"/>
        <v>-1.0508305190854678E-2</v>
      </c>
      <c r="E651" s="21"/>
    </row>
    <row r="652" spans="1:5" ht="15.75" customHeight="1">
      <c r="A652" s="193" t="s">
        <v>407</v>
      </c>
      <c r="B652" s="194">
        <v>43058</v>
      </c>
      <c r="C652" s="195">
        <v>1475.72</v>
      </c>
      <c r="D652" s="21">
        <f t="shared" si="0"/>
        <v>-8.9990421047848532E-3</v>
      </c>
      <c r="E652" s="21">
        <f>LN(C652/C647)</f>
        <v>-9.6177950154138227E-4</v>
      </c>
    </row>
    <row r="653" spans="1:5" ht="15.75" customHeight="1">
      <c r="A653" s="193" t="s">
        <v>407</v>
      </c>
      <c r="B653" s="194">
        <v>43059</v>
      </c>
      <c r="C653" s="195">
        <v>1469.16</v>
      </c>
      <c r="D653" s="21">
        <f t="shared" si="0"/>
        <v>-4.4551973938937338E-3</v>
      </c>
      <c r="E653" s="21"/>
    </row>
    <row r="654" spans="1:5" ht="15.75" customHeight="1">
      <c r="A654" s="193" t="s">
        <v>407</v>
      </c>
      <c r="B654" s="194">
        <v>43060</v>
      </c>
      <c r="C654" s="195">
        <v>1472.24</v>
      </c>
      <c r="D654" s="21">
        <f t="shared" si="0"/>
        <v>2.0942416031146851E-3</v>
      </c>
      <c r="E654" s="21"/>
    </row>
    <row r="655" spans="1:5" ht="15.75" customHeight="1">
      <c r="A655" s="193" t="s">
        <v>407</v>
      </c>
      <c r="B655" s="194">
        <v>43061</v>
      </c>
      <c r="C655" s="195">
        <v>1480.26</v>
      </c>
      <c r="D655" s="21">
        <f t="shared" si="0"/>
        <v>5.4326975277328958E-3</v>
      </c>
      <c r="E655" s="21"/>
    </row>
    <row r="656" spans="1:5" ht="15.75" customHeight="1">
      <c r="A656" s="193" t="s">
        <v>407</v>
      </c>
      <c r="B656" s="194">
        <v>43062</v>
      </c>
      <c r="C656" s="195">
        <v>1493.29</v>
      </c>
      <c r="D656" s="21">
        <f t="shared" si="0"/>
        <v>8.7639914580802756E-3</v>
      </c>
      <c r="E656" s="21"/>
    </row>
    <row r="657" spans="1:5" ht="15.75" customHeight="1">
      <c r="A657" s="193" t="s">
        <v>407</v>
      </c>
      <c r="B657" s="194">
        <v>43065</v>
      </c>
      <c r="C657" s="195">
        <v>1514.34</v>
      </c>
      <c r="D657" s="21">
        <f t="shared" si="0"/>
        <v>1.3997960996134637E-2</v>
      </c>
      <c r="E657" s="21">
        <f>LN(C657/C652)</f>
        <v>2.5833694191168679E-2</v>
      </c>
    </row>
    <row r="658" spans="1:5" ht="15.75" customHeight="1">
      <c r="A658" s="193" t="s">
        <v>407</v>
      </c>
      <c r="B658" s="194">
        <v>43066</v>
      </c>
      <c r="C658" s="195">
        <v>1513.74</v>
      </c>
      <c r="D658" s="21">
        <f t="shared" si="0"/>
        <v>-3.9629072405764071E-4</v>
      </c>
      <c r="E658" s="21"/>
    </row>
    <row r="659" spans="1:5" ht="15.75" customHeight="1">
      <c r="A659" s="193" t="s">
        <v>407</v>
      </c>
      <c r="B659" s="194">
        <v>43067</v>
      </c>
      <c r="C659" s="195">
        <v>1523.86</v>
      </c>
      <c r="D659" s="21">
        <f t="shared" si="0"/>
        <v>6.663179774990563E-3</v>
      </c>
      <c r="E659" s="21"/>
    </row>
    <row r="660" spans="1:5" ht="15.75" customHeight="1">
      <c r="A660" s="193" t="s">
        <v>407</v>
      </c>
      <c r="B660" s="194">
        <v>43068</v>
      </c>
      <c r="C660" s="195">
        <v>1536.12</v>
      </c>
      <c r="D660" s="21">
        <f t="shared" si="0"/>
        <v>8.0131671461986902E-3</v>
      </c>
      <c r="E660" s="21"/>
    </row>
    <row r="661" spans="1:5" ht="15.75" customHeight="1">
      <c r="A661" s="193" t="s">
        <v>407</v>
      </c>
      <c r="B661" s="194">
        <v>43069</v>
      </c>
      <c r="C661" s="195">
        <v>1537.67</v>
      </c>
      <c r="D661" s="21">
        <f t="shared" si="0"/>
        <v>1.0085270180324886E-3</v>
      </c>
      <c r="E661" s="21"/>
    </row>
    <row r="662" spans="1:5" ht="15.75" customHeight="1">
      <c r="A662" s="193" t="s">
        <v>407</v>
      </c>
      <c r="B662" s="194">
        <v>43073</v>
      </c>
      <c r="C662" s="195">
        <v>1526.77</v>
      </c>
      <c r="D662" s="21">
        <f t="shared" si="0"/>
        <v>-7.1138909349766242E-3</v>
      </c>
      <c r="E662" s="21">
        <f>LN(C662/C657)</f>
        <v>8.1746922801875597E-3</v>
      </c>
    </row>
    <row r="663" spans="1:5" ht="15.75" customHeight="1">
      <c r="A663" s="193" t="s">
        <v>407</v>
      </c>
      <c r="B663" s="194">
        <v>43074</v>
      </c>
      <c r="C663" s="195">
        <v>1524.87</v>
      </c>
      <c r="D663" s="21">
        <f t="shared" si="0"/>
        <v>-1.2452322328402655E-3</v>
      </c>
      <c r="E663" s="21"/>
    </row>
    <row r="664" spans="1:5" ht="15.75" customHeight="1">
      <c r="A664" s="193" t="s">
        <v>407</v>
      </c>
      <c r="B664" s="194">
        <v>43075</v>
      </c>
      <c r="C664" s="195">
        <v>1536.54</v>
      </c>
      <c r="D664" s="21">
        <f t="shared" si="0"/>
        <v>7.6239749177676825E-3</v>
      </c>
      <c r="E664" s="21"/>
    </row>
    <row r="665" spans="1:5" ht="15.75" customHeight="1">
      <c r="A665" s="193" t="s">
        <v>407</v>
      </c>
      <c r="B665" s="194">
        <v>43079</v>
      </c>
      <c r="C665" s="195">
        <v>1530.49</v>
      </c>
      <c r="D665" s="21">
        <f t="shared" si="0"/>
        <v>-3.9451898723597339E-3</v>
      </c>
      <c r="E665" s="21"/>
    </row>
    <row r="666" spans="1:5" ht="15.75" customHeight="1">
      <c r="A666" s="193" t="s">
        <v>407</v>
      </c>
      <c r="B666" s="194">
        <v>43080</v>
      </c>
      <c r="C666" s="195">
        <v>1527.75</v>
      </c>
      <c r="D666" s="21">
        <f t="shared" si="0"/>
        <v>-1.7918807766172317E-3</v>
      </c>
      <c r="E666" s="21"/>
    </row>
    <row r="667" spans="1:5" ht="15.75" customHeight="1">
      <c r="A667" s="193" t="s">
        <v>407</v>
      </c>
      <c r="B667" s="194">
        <v>43081</v>
      </c>
      <c r="C667" s="195">
        <v>1510.21</v>
      </c>
      <c r="D667" s="21">
        <f t="shared" si="0"/>
        <v>-1.1547350788104723E-2</v>
      </c>
      <c r="E667" s="21">
        <f>LN(C667/C662)</f>
        <v>-1.0905678752154237E-2</v>
      </c>
    </row>
    <row r="668" spans="1:5" ht="15.75" customHeight="1">
      <c r="A668" s="193" t="s">
        <v>407</v>
      </c>
      <c r="B668" s="194">
        <v>43082</v>
      </c>
      <c r="C668" s="195">
        <v>1520.74</v>
      </c>
      <c r="D668" s="21">
        <f t="shared" si="0"/>
        <v>6.94834448949622E-3</v>
      </c>
      <c r="E668" s="21"/>
    </row>
    <row r="669" spans="1:5" ht="15.75" customHeight="1">
      <c r="A669" s="193" t="s">
        <v>407</v>
      </c>
      <c r="B669" s="194">
        <v>43083</v>
      </c>
      <c r="C669" s="195">
        <v>1520.15</v>
      </c>
      <c r="D669" s="21">
        <f t="shared" si="0"/>
        <v>-3.8804429453444662E-4</v>
      </c>
      <c r="E669" s="21"/>
    </row>
    <row r="670" spans="1:5" ht="15.75" customHeight="1">
      <c r="A670" s="193" t="s">
        <v>407</v>
      </c>
      <c r="B670" s="194">
        <v>43086</v>
      </c>
      <c r="C670" s="195">
        <v>1509.14</v>
      </c>
      <c r="D670" s="21">
        <f t="shared" si="0"/>
        <v>-7.2690620442288686E-3</v>
      </c>
      <c r="E670" s="21"/>
    </row>
    <row r="671" spans="1:5" ht="15.75" customHeight="1">
      <c r="A671" s="193" t="s">
        <v>407</v>
      </c>
      <c r="B671" s="194">
        <v>43087</v>
      </c>
      <c r="C671" s="195">
        <v>1508.25</v>
      </c>
      <c r="D671" s="21">
        <f t="shared" si="0"/>
        <v>-5.899138167820159E-4</v>
      </c>
      <c r="E671" s="21"/>
    </row>
    <row r="672" spans="1:5" ht="15.75" customHeight="1">
      <c r="A672" s="193" t="s">
        <v>407</v>
      </c>
      <c r="B672" s="194">
        <v>43088</v>
      </c>
      <c r="C672" s="195">
        <v>1493.76</v>
      </c>
      <c r="D672" s="21">
        <f t="shared" si="0"/>
        <v>-9.6536071027893966E-3</v>
      </c>
      <c r="E672" s="21">
        <f>LN(C672/C667)</f>
        <v>-1.0952282768838389E-2</v>
      </c>
    </row>
    <row r="673" spans="1:5" ht="15.75" customHeight="1">
      <c r="A673" s="193" t="s">
        <v>407</v>
      </c>
      <c r="B673" s="194">
        <v>43089</v>
      </c>
      <c r="C673" s="195">
        <v>1484.47</v>
      </c>
      <c r="D673" s="21">
        <f t="shared" si="0"/>
        <v>-6.2386250429883701E-3</v>
      </c>
      <c r="E673" s="21"/>
    </row>
    <row r="674" spans="1:5" ht="15.75" customHeight="1">
      <c r="A674" s="193" t="s">
        <v>407</v>
      </c>
      <c r="B674" s="194">
        <v>43090</v>
      </c>
      <c r="C674" s="195">
        <v>1472.15</v>
      </c>
      <c r="D674" s="21">
        <f t="shared" si="0"/>
        <v>-8.3338889040326276E-3</v>
      </c>
      <c r="E674" s="21"/>
    </row>
    <row r="675" spans="1:5" ht="15.75" customHeight="1">
      <c r="A675" s="193" t="s">
        <v>407</v>
      </c>
      <c r="B675" s="194">
        <v>43093</v>
      </c>
      <c r="C675" s="195">
        <v>1467.68</v>
      </c>
      <c r="D675" s="21">
        <f t="shared" si="0"/>
        <v>-3.0409945097153303E-3</v>
      </c>
      <c r="E675" s="21"/>
    </row>
    <row r="676" spans="1:5" ht="15.75" customHeight="1">
      <c r="A676" s="193" t="s">
        <v>407</v>
      </c>
      <c r="B676" s="194">
        <v>43095</v>
      </c>
      <c r="C676" s="195">
        <v>1447.04</v>
      </c>
      <c r="D676" s="21">
        <f t="shared" si="0"/>
        <v>-1.41628321117952E-2</v>
      </c>
      <c r="E676" s="21"/>
    </row>
    <row r="677" spans="1:5" ht="15.75" customHeight="1">
      <c r="A677" s="193" t="s">
        <v>407</v>
      </c>
      <c r="B677" s="194">
        <v>43096</v>
      </c>
      <c r="C677" s="195">
        <v>1425.51</v>
      </c>
      <c r="D677" s="21">
        <f t="shared" si="0"/>
        <v>-1.4990446239001975E-2</v>
      </c>
      <c r="E677" s="21">
        <f>LN(C677/C672)</f>
        <v>-4.676678680753342E-2</v>
      </c>
    </row>
    <row r="678" spans="1:5" ht="15.75" customHeight="1">
      <c r="A678" s="193" t="s">
        <v>407</v>
      </c>
      <c r="B678" s="194">
        <v>43097</v>
      </c>
      <c r="C678" s="195">
        <v>1414.78</v>
      </c>
      <c r="D678" s="21">
        <f t="shared" si="0"/>
        <v>-7.5556024528190572E-3</v>
      </c>
      <c r="E678" s="21"/>
    </row>
    <row r="679" spans="1:5" ht="15.75" customHeight="1">
      <c r="A679" s="193" t="s">
        <v>407</v>
      </c>
      <c r="B679" s="194">
        <v>43100</v>
      </c>
      <c r="C679" s="195">
        <v>1390.58</v>
      </c>
      <c r="D679" s="21">
        <f t="shared" si="0"/>
        <v>-1.7253115677267582E-2</v>
      </c>
      <c r="E679" s="21"/>
    </row>
    <row r="680" spans="1:5" ht="15.75" customHeight="1">
      <c r="A680" s="193" t="s">
        <v>407</v>
      </c>
      <c r="B680" s="194">
        <v>43101</v>
      </c>
      <c r="C680" s="195">
        <v>1434.8</v>
      </c>
      <c r="D680" s="21">
        <f t="shared" si="0"/>
        <v>3.1304540377665863E-2</v>
      </c>
      <c r="E680" s="21"/>
    </row>
    <row r="681" spans="1:5" ht="15.75" customHeight="1">
      <c r="A681" s="193" t="s">
        <v>407</v>
      </c>
      <c r="B681" s="194">
        <v>43102</v>
      </c>
      <c r="C681" s="195">
        <v>1437.24</v>
      </c>
      <c r="D681" s="21">
        <f t="shared" si="0"/>
        <v>1.6991410892883132E-3</v>
      </c>
      <c r="E681" s="21"/>
    </row>
    <row r="682" spans="1:5" ht="15.75" customHeight="1">
      <c r="A682" s="193" t="s">
        <v>407</v>
      </c>
      <c r="B682" s="194">
        <v>43103</v>
      </c>
      <c r="C682" s="195">
        <v>1416.61</v>
      </c>
      <c r="D682" s="21">
        <f t="shared" si="0"/>
        <v>-1.4457914297084313E-2</v>
      </c>
      <c r="E682" s="21">
        <f>LN(C682/C677)</f>
        <v>-6.2629509602168953E-3</v>
      </c>
    </row>
    <row r="683" spans="1:5" ht="15.75" customHeight="1">
      <c r="A683" s="193" t="s">
        <v>407</v>
      </c>
      <c r="B683" s="194">
        <v>43104</v>
      </c>
      <c r="C683" s="195">
        <v>1423.83</v>
      </c>
      <c r="D683" s="21">
        <f t="shared" si="0"/>
        <v>5.0837303725167786E-3</v>
      </c>
      <c r="E683" s="21"/>
    </row>
    <row r="684" spans="1:5" ht="15.75" customHeight="1">
      <c r="A684" s="193" t="s">
        <v>407</v>
      </c>
      <c r="B684" s="194">
        <v>43107</v>
      </c>
      <c r="C684" s="195">
        <v>1431.8</v>
      </c>
      <c r="D684" s="21">
        <f t="shared" si="0"/>
        <v>5.5819701392363485E-3</v>
      </c>
      <c r="E684" s="21"/>
    </row>
    <row r="685" spans="1:5" ht="15.75" customHeight="1">
      <c r="A685" s="193" t="s">
        <v>407</v>
      </c>
      <c r="B685" s="194">
        <v>43108</v>
      </c>
      <c r="C685" s="195">
        <v>1443.8</v>
      </c>
      <c r="D685" s="21">
        <f t="shared" si="0"/>
        <v>8.3461327429760895E-3</v>
      </c>
      <c r="E685" s="21"/>
    </row>
    <row r="686" spans="1:5" ht="15.75" customHeight="1">
      <c r="A686" s="193" t="s">
        <v>407</v>
      </c>
      <c r="B686" s="194">
        <v>43109</v>
      </c>
      <c r="C686" s="195">
        <v>1456.07</v>
      </c>
      <c r="D686" s="21">
        <f t="shared" si="0"/>
        <v>8.4624988189892746E-3</v>
      </c>
      <c r="E686" s="21"/>
    </row>
    <row r="687" spans="1:5" ht="15.75" customHeight="1">
      <c r="A687" s="193" t="s">
        <v>407</v>
      </c>
      <c r="B687" s="194">
        <v>43110</v>
      </c>
      <c r="C687" s="195">
        <v>1440.29</v>
      </c>
      <c r="D687" s="21">
        <f t="shared" si="0"/>
        <v>-1.0896543341134874E-2</v>
      </c>
      <c r="E687" s="21">
        <f>LN(C687/C682)</f>
        <v>1.6577788732583591E-2</v>
      </c>
    </row>
    <row r="688" spans="1:5" ht="15.75" customHeight="1">
      <c r="A688" s="193" t="s">
        <v>407</v>
      </c>
      <c r="B688" s="194">
        <v>43114</v>
      </c>
      <c r="C688" s="195">
        <v>1431.1</v>
      </c>
      <c r="D688" s="21">
        <f t="shared" si="0"/>
        <v>-6.4011028660849968E-3</v>
      </c>
      <c r="E688" s="21"/>
    </row>
    <row r="689" spans="1:5" ht="15.75" customHeight="1">
      <c r="A689" s="193" t="s">
        <v>407</v>
      </c>
      <c r="B689" s="194">
        <v>43116</v>
      </c>
      <c r="C689" s="195">
        <v>1413.71</v>
      </c>
      <c r="D689" s="21">
        <f t="shared" si="0"/>
        <v>-1.2225924832304693E-2</v>
      </c>
      <c r="E689" s="21"/>
    </row>
    <row r="690" spans="1:5" ht="15.75" customHeight="1">
      <c r="A690" s="193" t="s">
        <v>407</v>
      </c>
      <c r="B690" s="194">
        <v>43117</v>
      </c>
      <c r="C690" s="195">
        <v>1406.52</v>
      </c>
      <c r="D690" s="21">
        <f t="shared" si="0"/>
        <v>-5.0988859614361894E-3</v>
      </c>
      <c r="E690" s="21"/>
    </row>
    <row r="691" spans="1:5" ht="15.75" customHeight="1">
      <c r="A691" s="193" t="s">
        <v>407</v>
      </c>
      <c r="B691" s="194">
        <v>43121</v>
      </c>
      <c r="C691" s="195">
        <v>1402.67</v>
      </c>
      <c r="D691" s="21">
        <f t="shared" si="0"/>
        <v>-2.7410053506212767E-3</v>
      </c>
      <c r="E691" s="21"/>
    </row>
    <row r="692" spans="1:5" ht="15.75" customHeight="1">
      <c r="A692" s="193" t="s">
        <v>407</v>
      </c>
      <c r="B692" s="194">
        <v>43122</v>
      </c>
      <c r="C692" s="195">
        <v>1402.09</v>
      </c>
      <c r="D692" s="21">
        <f t="shared" si="0"/>
        <v>-4.135826297206199E-4</v>
      </c>
      <c r="E692" s="21">
        <f>LN(C692/C687)</f>
        <v>-2.6880501640167698E-2</v>
      </c>
    </row>
    <row r="693" spans="1:5" ht="15.75" customHeight="1">
      <c r="A693" s="193" t="s">
        <v>407</v>
      </c>
      <c r="B693" s="194">
        <v>43123</v>
      </c>
      <c r="C693" s="195">
        <v>1393.04</v>
      </c>
      <c r="D693" s="21">
        <f t="shared" si="0"/>
        <v>-6.4755711716201585E-3</v>
      </c>
      <c r="E693" s="21"/>
    </row>
    <row r="694" spans="1:5" ht="15.75" customHeight="1">
      <c r="A694" s="193" t="s">
        <v>407</v>
      </c>
      <c r="B694" s="194">
        <v>43124</v>
      </c>
      <c r="C694" s="195">
        <v>1394.73</v>
      </c>
      <c r="D694" s="21">
        <f t="shared" si="0"/>
        <v>1.2124387643358378E-3</v>
      </c>
      <c r="E694" s="21"/>
    </row>
    <row r="695" spans="1:5" ht="15.75" customHeight="1">
      <c r="A695" s="193" t="s">
        <v>407</v>
      </c>
      <c r="B695" s="194">
        <v>43125</v>
      </c>
      <c r="C695" s="195">
        <v>1404.53</v>
      </c>
      <c r="D695" s="21">
        <f t="shared" si="0"/>
        <v>7.0018790952760639E-3</v>
      </c>
      <c r="E695" s="21"/>
    </row>
    <row r="696" spans="1:5" ht="15.75" customHeight="1">
      <c r="A696" s="193" t="s">
        <v>407</v>
      </c>
      <c r="B696" s="194">
        <v>43128</v>
      </c>
      <c r="C696" s="195">
        <v>1405.95</v>
      </c>
      <c r="D696" s="21">
        <f t="shared" si="0"/>
        <v>1.0105036298655773E-3</v>
      </c>
      <c r="E696" s="21"/>
    </row>
    <row r="697" spans="1:5" ht="15.75" customHeight="1">
      <c r="A697" s="193" t="s">
        <v>407</v>
      </c>
      <c r="B697" s="194">
        <v>43129</v>
      </c>
      <c r="C697" s="195">
        <v>1402.23</v>
      </c>
      <c r="D697" s="21">
        <f t="shared" si="0"/>
        <v>-2.6494043658143668E-3</v>
      </c>
      <c r="E697" s="21">
        <f>LN(C697/C692)</f>
        <v>9.984595204277711E-5</v>
      </c>
    </row>
    <row r="698" spans="1:5" ht="15.75" customHeight="1">
      <c r="A698" s="193" t="s">
        <v>407</v>
      </c>
      <c r="B698" s="194">
        <v>43131</v>
      </c>
      <c r="C698" s="195">
        <v>1404.49</v>
      </c>
      <c r="D698" s="21">
        <f t="shared" si="0"/>
        <v>1.6104210526408425E-3</v>
      </c>
      <c r="E698" s="21"/>
    </row>
    <row r="699" spans="1:5" ht="15.75" customHeight="1">
      <c r="A699" s="193" t="s">
        <v>407</v>
      </c>
      <c r="B699" s="194">
        <v>43132</v>
      </c>
      <c r="C699" s="195">
        <v>1411.52</v>
      </c>
      <c r="D699" s="21">
        <f t="shared" si="0"/>
        <v>4.992890369143692E-3</v>
      </c>
      <c r="E699" s="21"/>
    </row>
    <row r="700" spans="1:5" ht="15.75" customHeight="1">
      <c r="A700" s="193" t="s">
        <v>407</v>
      </c>
      <c r="B700" s="194">
        <v>43135</v>
      </c>
      <c r="C700" s="195">
        <v>1410.51</v>
      </c>
      <c r="D700" s="21">
        <f t="shared" si="0"/>
        <v>-7.1579681514660396E-4</v>
      </c>
      <c r="E700" s="21"/>
    </row>
    <row r="701" spans="1:5" ht="15.75" customHeight="1">
      <c r="A701" s="193" t="s">
        <v>407</v>
      </c>
      <c r="B701" s="194">
        <v>43136</v>
      </c>
      <c r="C701" s="195">
        <v>1400.05</v>
      </c>
      <c r="D701" s="21">
        <f t="shared" si="0"/>
        <v>-7.4433908501040239E-3</v>
      </c>
      <c r="E701" s="21"/>
    </row>
    <row r="702" spans="1:5" ht="15.75" customHeight="1">
      <c r="A702" s="193" t="s">
        <v>407</v>
      </c>
      <c r="B702" s="194">
        <v>43137</v>
      </c>
      <c r="C702" s="195">
        <v>1394.03</v>
      </c>
      <c r="D702" s="21">
        <f t="shared" si="0"/>
        <v>-4.3091173589809685E-3</v>
      </c>
      <c r="E702" s="21">
        <f>LN(C702/C697)</f>
        <v>-5.8649936024468812E-3</v>
      </c>
    </row>
    <row r="703" spans="1:5" ht="15.75" customHeight="1">
      <c r="A703" s="193" t="s">
        <v>407</v>
      </c>
      <c r="B703" s="194">
        <v>43138</v>
      </c>
      <c r="C703" s="195">
        <v>1382.02</v>
      </c>
      <c r="D703" s="21">
        <f t="shared" si="0"/>
        <v>-8.6526358894144437E-3</v>
      </c>
      <c r="E703" s="21"/>
    </row>
    <row r="704" spans="1:5" ht="15.75" customHeight="1">
      <c r="A704" s="193" t="s">
        <v>407</v>
      </c>
      <c r="B704" s="194">
        <v>43139</v>
      </c>
      <c r="C704" s="195">
        <v>1391.03</v>
      </c>
      <c r="D704" s="21">
        <f t="shared" si="0"/>
        <v>6.4982829057737617E-3</v>
      </c>
      <c r="E704" s="21"/>
    </row>
    <row r="705" spans="1:5" ht="15.75" customHeight="1">
      <c r="A705" s="193" t="s">
        <v>407</v>
      </c>
      <c r="B705" s="194">
        <v>43142</v>
      </c>
      <c r="C705" s="195">
        <v>1384.71</v>
      </c>
      <c r="D705" s="21">
        <f t="shared" si="0"/>
        <v>-4.5537484932201876E-3</v>
      </c>
      <c r="E705" s="21"/>
    </row>
    <row r="706" spans="1:5" ht="15.75" customHeight="1">
      <c r="A706" s="193" t="s">
        <v>407</v>
      </c>
      <c r="B706" s="194">
        <v>43143</v>
      </c>
      <c r="C706" s="195">
        <v>1380.29</v>
      </c>
      <c r="D706" s="21">
        <f t="shared" si="0"/>
        <v>-3.1971094140483005E-3</v>
      </c>
      <c r="E706" s="21"/>
    </row>
    <row r="707" spans="1:5" ht="15.75" customHeight="1">
      <c r="A707" s="193" t="s">
        <v>407</v>
      </c>
      <c r="B707" s="194">
        <v>43145</v>
      </c>
      <c r="C707" s="195">
        <v>1388.94</v>
      </c>
      <c r="D707" s="21">
        <f t="shared" si="0"/>
        <v>6.247244275635634E-3</v>
      </c>
      <c r="E707" s="21">
        <f>LN(C707/C702)</f>
        <v>-3.6579666152735603E-3</v>
      </c>
    </row>
    <row r="708" spans="1:5" ht="15.75" customHeight="1">
      <c r="A708" s="193" t="s">
        <v>407</v>
      </c>
      <c r="B708" s="194">
        <v>43146</v>
      </c>
      <c r="C708" s="195">
        <v>1424.95</v>
      </c>
      <c r="D708" s="21">
        <f t="shared" si="0"/>
        <v>2.5595859090794426E-2</v>
      </c>
      <c r="E708" s="21"/>
    </row>
    <row r="709" spans="1:5" ht="15.75" customHeight="1">
      <c r="A709" s="193" t="s">
        <v>407</v>
      </c>
      <c r="B709" s="194">
        <v>43149</v>
      </c>
      <c r="C709" s="195">
        <v>1413.9</v>
      </c>
      <c r="D709" s="21">
        <f t="shared" si="0"/>
        <v>-7.7848817700693291E-3</v>
      </c>
      <c r="E709" s="21"/>
    </row>
    <row r="710" spans="1:5" ht="15.75" customHeight="1">
      <c r="A710" s="193" t="s">
        <v>407</v>
      </c>
      <c r="B710" s="194">
        <v>43151</v>
      </c>
      <c r="C710" s="195">
        <v>1396.72</v>
      </c>
      <c r="D710" s="21">
        <f t="shared" si="0"/>
        <v>-1.2225212921276004E-2</v>
      </c>
      <c r="E710" s="21"/>
    </row>
    <row r="711" spans="1:5" ht="15.75" customHeight="1">
      <c r="A711" s="193" t="s">
        <v>407</v>
      </c>
      <c r="B711" s="194">
        <v>43152</v>
      </c>
      <c r="C711" s="195">
        <v>1387.08</v>
      </c>
      <c r="D711" s="21">
        <f t="shared" si="0"/>
        <v>-6.9258125823427235E-3</v>
      </c>
      <c r="E711" s="21"/>
    </row>
    <row r="712" spans="1:5" ht="15.75" customHeight="1">
      <c r="A712" s="193" t="s">
        <v>407</v>
      </c>
      <c r="B712" s="194">
        <v>43153</v>
      </c>
      <c r="C712" s="195">
        <v>1386.98</v>
      </c>
      <c r="D712" s="21">
        <f t="shared" si="0"/>
        <v>-7.2096493978651883E-5</v>
      </c>
      <c r="E712" s="21">
        <f>LN(C712/C707)</f>
        <v>-1.4121446768722626E-3</v>
      </c>
    </row>
    <row r="713" spans="1:5" ht="15.75" customHeight="1">
      <c r="A713" s="193" t="s">
        <v>407</v>
      </c>
      <c r="B713" s="194">
        <v>43156</v>
      </c>
      <c r="C713" s="195">
        <v>1374.73</v>
      </c>
      <c r="D713" s="21">
        <f t="shared" si="0"/>
        <v>-8.8713734177525375E-3</v>
      </c>
      <c r="E713" s="21"/>
    </row>
    <row r="714" spans="1:5" ht="15.75" customHeight="1">
      <c r="A714" s="193" t="s">
        <v>407</v>
      </c>
      <c r="B714" s="194">
        <v>43157</v>
      </c>
      <c r="C714" s="195">
        <v>1358.95</v>
      </c>
      <c r="D714" s="21">
        <f t="shared" si="0"/>
        <v>-1.1545005466780646E-2</v>
      </c>
      <c r="E714" s="21"/>
    </row>
    <row r="715" spans="1:5" ht="15.75" customHeight="1">
      <c r="A715" s="193" t="s">
        <v>407</v>
      </c>
      <c r="B715" s="194">
        <v>43158</v>
      </c>
      <c r="C715" s="195">
        <v>1364.81</v>
      </c>
      <c r="D715" s="21">
        <f t="shared" si="0"/>
        <v>4.3028820757983295E-3</v>
      </c>
      <c r="E715" s="21"/>
    </row>
    <row r="716" spans="1:5" ht="15.75" customHeight="1">
      <c r="A716" s="193" t="s">
        <v>407</v>
      </c>
      <c r="B716" s="194">
        <v>43159</v>
      </c>
      <c r="C716" s="195">
        <v>1345.99</v>
      </c>
      <c r="D716" s="21">
        <f t="shared" si="0"/>
        <v>-1.3885423034893032E-2</v>
      </c>
      <c r="E716" s="21"/>
    </row>
    <row r="717" spans="1:5" ht="15.75" customHeight="1">
      <c r="A717" s="193" t="s">
        <v>407</v>
      </c>
      <c r="B717" s="194">
        <v>43163</v>
      </c>
      <c r="C717" s="195">
        <v>1304.43</v>
      </c>
      <c r="D717" s="21">
        <f t="shared" si="0"/>
        <v>-3.1363638025843493E-2</v>
      </c>
      <c r="E717" s="21">
        <f>LN(C717/C712)</f>
        <v>-6.1362557869471319E-2</v>
      </c>
    </row>
    <row r="718" spans="1:5" ht="15.75" customHeight="1">
      <c r="A718" s="193" t="s">
        <v>407</v>
      </c>
      <c r="B718" s="194">
        <v>43164</v>
      </c>
      <c r="C718" s="195">
        <v>1287.74</v>
      </c>
      <c r="D718" s="21">
        <f t="shared" si="0"/>
        <v>-1.2877419797613664E-2</v>
      </c>
      <c r="E718" s="21"/>
    </row>
    <row r="719" spans="1:5" ht="15.75" customHeight="1">
      <c r="A719" s="193" t="s">
        <v>407</v>
      </c>
      <c r="B719" s="194">
        <v>43165</v>
      </c>
      <c r="C719" s="195">
        <v>1296.44</v>
      </c>
      <c r="D719" s="21">
        <f t="shared" si="0"/>
        <v>6.7333025327672782E-3</v>
      </c>
      <c r="E719" s="21"/>
    </row>
    <row r="720" spans="1:5" ht="15.75" customHeight="1">
      <c r="A720" s="193" t="s">
        <v>407</v>
      </c>
      <c r="B720" s="194">
        <v>43166</v>
      </c>
      <c r="C720" s="195">
        <v>1315.13</v>
      </c>
      <c r="D720" s="21">
        <f t="shared" si="0"/>
        <v>1.4313473575314421E-2</v>
      </c>
      <c r="E720" s="21"/>
    </row>
    <row r="721" spans="1:5" ht="15.75" customHeight="1">
      <c r="A721" s="193" t="s">
        <v>407</v>
      </c>
      <c r="B721" s="194">
        <v>43170</v>
      </c>
      <c r="C721" s="195">
        <v>1284.0899999999999</v>
      </c>
      <c r="D721" s="21">
        <f t="shared" si="0"/>
        <v>-2.3885223789775589E-2</v>
      </c>
      <c r="E721" s="21"/>
    </row>
    <row r="722" spans="1:5" ht="15.75" customHeight="1">
      <c r="A722" s="193" t="s">
        <v>407</v>
      </c>
      <c r="B722" s="194">
        <v>43171</v>
      </c>
      <c r="C722" s="195">
        <v>1277.01</v>
      </c>
      <c r="D722" s="21">
        <f t="shared" si="0"/>
        <v>-5.5288883959773915E-3</v>
      </c>
      <c r="E722" s="21">
        <f>LN(C722/C717)</f>
        <v>-2.1244755875284824E-2</v>
      </c>
    </row>
    <row r="723" spans="1:5" ht="15.75" customHeight="1">
      <c r="A723" s="193" t="s">
        <v>407</v>
      </c>
      <c r="B723" s="194">
        <v>43172</v>
      </c>
      <c r="C723" s="195">
        <v>1281.9000000000001</v>
      </c>
      <c r="D723" s="21">
        <f t="shared" si="0"/>
        <v>3.8219444626475707E-3</v>
      </c>
      <c r="E723" s="21"/>
    </row>
    <row r="724" spans="1:5" ht="15.75" customHeight="1">
      <c r="A724" s="193" t="s">
        <v>407</v>
      </c>
      <c r="B724" s="194">
        <v>43173</v>
      </c>
      <c r="C724" s="195">
        <v>1285.96</v>
      </c>
      <c r="D724" s="21">
        <f t="shared" si="0"/>
        <v>3.1621687966632795E-3</v>
      </c>
      <c r="E724" s="21"/>
    </row>
    <row r="725" spans="1:5" ht="15.75" customHeight="1">
      <c r="A725" s="193" t="s">
        <v>407</v>
      </c>
      <c r="B725" s="194">
        <v>43174</v>
      </c>
      <c r="C725" s="195">
        <v>1288.3599999999999</v>
      </c>
      <c r="D725" s="21">
        <f t="shared" si="0"/>
        <v>1.864570601420556E-3</v>
      </c>
      <c r="E725" s="21"/>
    </row>
    <row r="726" spans="1:5" ht="15.75" customHeight="1">
      <c r="A726" s="193" t="s">
        <v>407</v>
      </c>
      <c r="B726" s="194">
        <v>43177</v>
      </c>
      <c r="C726" s="195">
        <v>1278.96</v>
      </c>
      <c r="D726" s="21">
        <f t="shared" si="0"/>
        <v>-7.3228440595362442E-3</v>
      </c>
      <c r="E726" s="21"/>
    </row>
    <row r="727" spans="1:5" ht="15.75" customHeight="1">
      <c r="A727" s="193" t="s">
        <v>407</v>
      </c>
      <c r="B727" s="194">
        <v>43178</v>
      </c>
      <c r="C727" s="195">
        <v>1270.52</v>
      </c>
      <c r="D727" s="21">
        <f t="shared" si="0"/>
        <v>-6.6209821863955206E-3</v>
      </c>
      <c r="E727" s="21">
        <f>LN(C727/C722)</f>
        <v>-5.0951423852003226E-3</v>
      </c>
    </row>
    <row r="728" spans="1:5" ht="15.75" customHeight="1">
      <c r="A728" s="193" t="s">
        <v>407</v>
      </c>
      <c r="B728" s="194">
        <v>43179</v>
      </c>
      <c r="C728" s="195">
        <v>1255.47</v>
      </c>
      <c r="D728" s="21">
        <f t="shared" si="0"/>
        <v>-1.1916261020692638E-2</v>
      </c>
      <c r="E728" s="21"/>
    </row>
    <row r="729" spans="1:5" ht="15.75" customHeight="1">
      <c r="A729" s="193" t="s">
        <v>407</v>
      </c>
      <c r="B729" s="194">
        <v>43180</v>
      </c>
      <c r="C729" s="195">
        <v>1231.07</v>
      </c>
      <c r="D729" s="21">
        <f t="shared" si="0"/>
        <v>-1.9626294543873473E-2</v>
      </c>
      <c r="E729" s="21"/>
    </row>
    <row r="730" spans="1:5" ht="15.75" customHeight="1">
      <c r="A730" s="193" t="s">
        <v>407</v>
      </c>
      <c r="B730" s="194">
        <v>43181</v>
      </c>
      <c r="C730" s="195">
        <v>1220.44</v>
      </c>
      <c r="D730" s="21">
        <f t="shared" si="0"/>
        <v>-8.6722604613154262E-3</v>
      </c>
      <c r="E730" s="21"/>
    </row>
    <row r="731" spans="1:5" ht="15.75" customHeight="1">
      <c r="A731" s="193" t="s">
        <v>407</v>
      </c>
      <c r="B731" s="194">
        <v>43185</v>
      </c>
      <c r="C731" s="195">
        <v>1168.55</v>
      </c>
      <c r="D731" s="21">
        <f t="shared" si="0"/>
        <v>-4.3447785479325388E-2</v>
      </c>
      <c r="E731" s="21"/>
    </row>
    <row r="732" spans="1:5" ht="15.75" customHeight="1">
      <c r="A732" s="193" t="s">
        <v>407</v>
      </c>
      <c r="B732" s="194">
        <v>43186</v>
      </c>
      <c r="C732" s="195">
        <v>1207.71</v>
      </c>
      <c r="D732" s="21">
        <f t="shared" si="0"/>
        <v>3.2962340484051757E-2</v>
      </c>
      <c r="E732" s="21">
        <f>LN(C732/C727)</f>
        <v>-5.0700261021155241E-2</v>
      </c>
    </row>
    <row r="733" spans="1:5" ht="15.75" customHeight="1">
      <c r="A733" s="193" t="s">
        <v>407</v>
      </c>
      <c r="B733" s="194">
        <v>43187</v>
      </c>
      <c r="C733" s="195">
        <v>1204.81</v>
      </c>
      <c r="D733" s="21">
        <f t="shared" si="0"/>
        <v>-2.4041263051005441E-3</v>
      </c>
      <c r="E733" s="21"/>
    </row>
    <row r="734" spans="1:5" ht="15.75" customHeight="1">
      <c r="A734" s="193" t="s">
        <v>407</v>
      </c>
      <c r="B734" s="194">
        <v>43188</v>
      </c>
      <c r="C734" s="195">
        <v>1220.29</v>
      </c>
      <c r="D734" s="21">
        <f t="shared" si="0"/>
        <v>1.2766657254011998E-2</v>
      </c>
      <c r="E734" s="21"/>
    </row>
    <row r="735" spans="1:5" ht="15.75" customHeight="1">
      <c r="A735" s="193" t="s">
        <v>407</v>
      </c>
      <c r="B735" s="194">
        <v>43191</v>
      </c>
      <c r="C735" s="195">
        <v>1196.24</v>
      </c>
      <c r="D735" s="21">
        <f t="shared" si="0"/>
        <v>-1.9905231122408953E-2</v>
      </c>
      <c r="E735" s="21"/>
    </row>
    <row r="736" spans="1:5" ht="15.75" customHeight="1">
      <c r="A736" s="193" t="s">
        <v>407</v>
      </c>
      <c r="B736" s="194">
        <v>43192</v>
      </c>
      <c r="C736" s="195">
        <v>1192.96</v>
      </c>
      <c r="D736" s="21">
        <f t="shared" si="0"/>
        <v>-2.7456906584712257E-3</v>
      </c>
      <c r="E736" s="21"/>
    </row>
    <row r="737" spans="1:5" ht="15.75" customHeight="1">
      <c r="A737" s="193" t="s">
        <v>407</v>
      </c>
      <c r="B737" s="194">
        <v>43193</v>
      </c>
      <c r="C737" s="195">
        <v>1199</v>
      </c>
      <c r="D737" s="21">
        <f t="shared" si="0"/>
        <v>5.0502624103973002E-3</v>
      </c>
      <c r="E737" s="21">
        <f>LN(C737/C732)</f>
        <v>-7.2381284215715736E-3</v>
      </c>
    </row>
    <row r="738" spans="1:5" ht="15.75" customHeight="1">
      <c r="A738" s="193" t="s">
        <v>407</v>
      </c>
      <c r="B738" s="194">
        <v>43194</v>
      </c>
      <c r="C738" s="195">
        <v>1226.45</v>
      </c>
      <c r="D738" s="21">
        <f t="shared" si="0"/>
        <v>2.2635941431577697E-2</v>
      </c>
      <c r="E738" s="21"/>
    </row>
    <row r="739" spans="1:5" ht="15.75" customHeight="1">
      <c r="A739" s="193" t="s">
        <v>407</v>
      </c>
      <c r="B739" s="194">
        <v>43195</v>
      </c>
      <c r="C739" s="195">
        <v>1250.3900000000001</v>
      </c>
      <c r="D739" s="21">
        <f t="shared" si="0"/>
        <v>1.933168517537636E-2</v>
      </c>
      <c r="E739" s="21"/>
    </row>
    <row r="740" spans="1:5" ht="15.75" customHeight="1">
      <c r="A740" s="193" t="s">
        <v>407</v>
      </c>
      <c r="B740" s="194">
        <v>43198</v>
      </c>
      <c r="C740" s="195">
        <v>1294.6500000000001</v>
      </c>
      <c r="D740" s="21">
        <f t="shared" si="0"/>
        <v>3.4784885699307981E-2</v>
      </c>
      <c r="E740" s="21"/>
    </row>
    <row r="741" spans="1:5" ht="15.75" customHeight="1">
      <c r="A741" s="193" t="s">
        <v>407</v>
      </c>
      <c r="B741" s="194">
        <v>43199</v>
      </c>
      <c r="C741" s="195">
        <v>1287.78</v>
      </c>
      <c r="D741" s="21">
        <f t="shared" si="0"/>
        <v>-5.3205827121480132E-3</v>
      </c>
      <c r="E741" s="21"/>
    </row>
    <row r="742" spans="1:5" ht="15.75" customHeight="1">
      <c r="A742" s="193" t="s">
        <v>407</v>
      </c>
      <c r="B742" s="194">
        <v>43200</v>
      </c>
      <c r="C742" s="195">
        <v>1270.23</v>
      </c>
      <c r="D742" s="21">
        <f t="shared" si="0"/>
        <v>-1.3721819203839828E-2</v>
      </c>
      <c r="E742" s="21">
        <f>LN(C742/C737)</f>
        <v>5.7710110390274245E-2</v>
      </c>
    </row>
    <row r="743" spans="1:5" ht="15.75" customHeight="1">
      <c r="A743" s="193" t="s">
        <v>407</v>
      </c>
      <c r="B743" s="194">
        <v>43201</v>
      </c>
      <c r="C743" s="195">
        <v>1273.33</v>
      </c>
      <c r="D743" s="21">
        <f t="shared" si="0"/>
        <v>2.4375297102488874E-3</v>
      </c>
      <c r="E743" s="21"/>
    </row>
    <row r="744" spans="1:5" ht="15.75" customHeight="1">
      <c r="A744" s="193" t="s">
        <v>407</v>
      </c>
      <c r="B744" s="194">
        <v>43202</v>
      </c>
      <c r="C744" s="195">
        <v>1277.55</v>
      </c>
      <c r="D744" s="21">
        <f t="shared" si="0"/>
        <v>3.3086651271620098E-3</v>
      </c>
      <c r="E744" s="21"/>
    </row>
    <row r="745" spans="1:5" ht="15.75" customHeight="1">
      <c r="A745" s="193" t="s">
        <v>407</v>
      </c>
      <c r="B745" s="194">
        <v>43205</v>
      </c>
      <c r="C745" s="195">
        <v>1280.1500000000001</v>
      </c>
      <c r="D745" s="21">
        <f t="shared" si="0"/>
        <v>2.0330772925447084E-3</v>
      </c>
      <c r="E745" s="21"/>
    </row>
    <row r="746" spans="1:5" ht="15.75" customHeight="1">
      <c r="A746" s="193" t="s">
        <v>407</v>
      </c>
      <c r="B746" s="194">
        <v>43206</v>
      </c>
      <c r="C746" s="195">
        <v>1297.57</v>
      </c>
      <c r="D746" s="21">
        <f t="shared" si="0"/>
        <v>1.3516025940716605E-2</v>
      </c>
      <c r="E746" s="21"/>
    </row>
    <row r="747" spans="1:5" ht="15.75" customHeight="1">
      <c r="A747" s="193" t="s">
        <v>407</v>
      </c>
      <c r="B747" s="194">
        <v>43207</v>
      </c>
      <c r="C747" s="195">
        <v>1331.18</v>
      </c>
      <c r="D747" s="21">
        <f t="shared" si="0"/>
        <v>2.5572482427159898E-2</v>
      </c>
      <c r="E747" s="21">
        <f>LN(C747/C742)</f>
        <v>4.686778049783201E-2</v>
      </c>
    </row>
    <row r="748" spans="1:5" ht="15.75" customHeight="1">
      <c r="A748" s="193" t="s">
        <v>407</v>
      </c>
      <c r="B748" s="194">
        <v>43208</v>
      </c>
      <c r="C748" s="195">
        <v>1363.01</v>
      </c>
      <c r="D748" s="21">
        <f t="shared" si="0"/>
        <v>2.3629722511151405E-2</v>
      </c>
      <c r="E748" s="21"/>
    </row>
    <row r="749" spans="1:5" ht="15.75" customHeight="1">
      <c r="A749" s="193" t="s">
        <v>407</v>
      </c>
      <c r="B749" s="194">
        <v>43209</v>
      </c>
      <c r="C749" s="195">
        <v>1388.31</v>
      </c>
      <c r="D749" s="21">
        <f t="shared" si="0"/>
        <v>1.839169064213763E-2</v>
      </c>
      <c r="E749" s="21"/>
    </row>
    <row r="750" spans="1:5" ht="15.75" customHeight="1">
      <c r="A750" s="193" t="s">
        <v>407</v>
      </c>
      <c r="B750" s="194">
        <v>43212</v>
      </c>
      <c r="C750" s="195">
        <v>1438.49</v>
      </c>
      <c r="D750" s="21">
        <f t="shared" si="0"/>
        <v>3.5506772212746118E-2</v>
      </c>
      <c r="E750" s="21"/>
    </row>
    <row r="751" spans="1:5" ht="15.75" customHeight="1">
      <c r="A751" s="193" t="s">
        <v>407</v>
      </c>
      <c r="B751" s="194">
        <v>43213</v>
      </c>
      <c r="C751" s="195">
        <v>1410.85</v>
      </c>
      <c r="D751" s="21">
        <f t="shared" si="0"/>
        <v>-1.9401592663167738E-2</v>
      </c>
      <c r="E751" s="21"/>
    </row>
    <row r="752" spans="1:5" ht="15.75" customHeight="1">
      <c r="A752" s="193" t="s">
        <v>407</v>
      </c>
      <c r="B752" s="194">
        <v>43214</v>
      </c>
      <c r="C752" s="195">
        <v>1394.86</v>
      </c>
      <c r="D752" s="21">
        <f t="shared" si="0"/>
        <v>-1.1398307822204638E-2</v>
      </c>
      <c r="E752" s="21">
        <f>LN(C752/C747)</f>
        <v>4.6728284880662808E-2</v>
      </c>
    </row>
    <row r="753" spans="1:5" ht="15.75" customHeight="1">
      <c r="A753" s="193" t="s">
        <v>407</v>
      </c>
      <c r="B753" s="194">
        <v>43215</v>
      </c>
      <c r="C753" s="195">
        <v>1386.47</v>
      </c>
      <c r="D753" s="21">
        <f t="shared" si="0"/>
        <v>-6.0331031905501084E-3</v>
      </c>
      <c r="E753" s="21"/>
    </row>
    <row r="754" spans="1:5" ht="15.75" customHeight="1">
      <c r="A754" s="193" t="s">
        <v>407</v>
      </c>
      <c r="B754" s="194">
        <v>43216</v>
      </c>
      <c r="C754" s="195">
        <v>1357.22</v>
      </c>
      <c r="D754" s="21">
        <f t="shared" si="0"/>
        <v>-2.132245858260241E-2</v>
      </c>
      <c r="E754" s="21"/>
    </row>
    <row r="755" spans="1:5" ht="15.75" customHeight="1">
      <c r="A755" s="193" t="s">
        <v>407</v>
      </c>
      <c r="B755" s="194">
        <v>43219</v>
      </c>
      <c r="C755" s="195">
        <v>1349.01</v>
      </c>
      <c r="D755" s="21">
        <f t="shared" si="0"/>
        <v>-6.0674999444070218E-3</v>
      </c>
      <c r="E755" s="21"/>
    </row>
    <row r="756" spans="1:5" ht="15.75" customHeight="1">
      <c r="A756" s="193" t="s">
        <v>407</v>
      </c>
      <c r="B756" s="194">
        <v>43222</v>
      </c>
      <c r="C756" s="195">
        <v>1360.38</v>
      </c>
      <c r="D756" s="21">
        <f t="shared" si="0"/>
        <v>8.3930823878826527E-3</v>
      </c>
      <c r="E756" s="21"/>
    </row>
    <row r="757" spans="1:5" ht="15.75" customHeight="1">
      <c r="A757" s="193" t="s">
        <v>407</v>
      </c>
      <c r="B757" s="194">
        <v>43223</v>
      </c>
      <c r="C757" s="195">
        <v>1366.15</v>
      </c>
      <c r="D757" s="21">
        <f t="shared" si="0"/>
        <v>4.2324922987396927E-3</v>
      </c>
      <c r="E757" s="21">
        <f>LN(C757/C752)</f>
        <v>-2.0797487030937336E-2</v>
      </c>
    </row>
    <row r="758" spans="1:5" ht="15.75" customHeight="1">
      <c r="A758" s="193" t="s">
        <v>407</v>
      </c>
      <c r="B758" s="194">
        <v>43226</v>
      </c>
      <c r="C758" s="195">
        <v>1353.64</v>
      </c>
      <c r="D758" s="21">
        <f t="shared" si="0"/>
        <v>-9.1993045225810515E-3</v>
      </c>
      <c r="E758" s="21"/>
    </row>
    <row r="759" spans="1:5" ht="15.75" customHeight="1">
      <c r="A759" s="193" t="s">
        <v>407</v>
      </c>
      <c r="B759" s="194">
        <v>43227</v>
      </c>
      <c r="C759" s="195">
        <v>1345.37</v>
      </c>
      <c r="D759" s="21">
        <f t="shared" si="0"/>
        <v>-6.128192101146626E-3</v>
      </c>
      <c r="E759" s="21"/>
    </row>
    <row r="760" spans="1:5" ht="15.75" customHeight="1">
      <c r="A760" s="193" t="s">
        <v>407</v>
      </c>
      <c r="B760" s="194">
        <v>43228</v>
      </c>
      <c r="C760" s="195">
        <v>1361.02</v>
      </c>
      <c r="D760" s="21">
        <f t="shared" si="0"/>
        <v>1.1565350479025309E-2</v>
      </c>
      <c r="E760" s="21"/>
    </row>
    <row r="761" spans="1:5" ht="15.75" customHeight="1">
      <c r="A761" s="193" t="s">
        <v>407</v>
      </c>
      <c r="B761" s="194">
        <v>43229</v>
      </c>
      <c r="C761" s="195">
        <v>1356.15</v>
      </c>
      <c r="D761" s="21">
        <f t="shared" si="0"/>
        <v>-3.5846157691584485E-3</v>
      </c>
      <c r="E761" s="21"/>
    </row>
    <row r="762" spans="1:5" ht="15.75" customHeight="1">
      <c r="A762" s="193" t="s">
        <v>407</v>
      </c>
      <c r="B762" s="194">
        <v>43230</v>
      </c>
      <c r="C762" s="195">
        <v>1348.45</v>
      </c>
      <c r="D762" s="21">
        <f t="shared" si="0"/>
        <v>-5.6940181941912771E-3</v>
      </c>
      <c r="E762" s="21">
        <f>LN(C762/C757)</f>
        <v>-1.3040780108052119E-2</v>
      </c>
    </row>
    <row r="763" spans="1:5" ht="15.75" customHeight="1">
      <c r="A763" s="193" t="s">
        <v>407</v>
      </c>
      <c r="B763" s="194">
        <v>43234</v>
      </c>
      <c r="C763" s="195">
        <v>1338.17</v>
      </c>
      <c r="D763" s="21">
        <f t="shared" si="0"/>
        <v>-7.6527757335343892E-3</v>
      </c>
      <c r="E763" s="21"/>
    </row>
    <row r="764" spans="1:5" ht="15.75" customHeight="1">
      <c r="A764" s="193" t="s">
        <v>407</v>
      </c>
      <c r="B764" s="194">
        <v>43235</v>
      </c>
      <c r="C764" s="195">
        <v>1333.85</v>
      </c>
      <c r="D764" s="21">
        <f t="shared" si="0"/>
        <v>-3.2335115485770502E-3</v>
      </c>
      <c r="E764" s="21"/>
    </row>
    <row r="765" spans="1:5" ht="15.75" customHeight="1">
      <c r="A765" s="193" t="s">
        <v>407</v>
      </c>
      <c r="B765" s="194">
        <v>43236</v>
      </c>
      <c r="C765" s="195">
        <v>1338.01</v>
      </c>
      <c r="D765" s="21">
        <f t="shared" si="0"/>
        <v>3.1139381266169263E-3</v>
      </c>
      <c r="E765" s="21"/>
    </row>
    <row r="766" spans="1:5" ht="15.75" customHeight="1">
      <c r="A766" s="193" t="s">
        <v>407</v>
      </c>
      <c r="B766" s="194">
        <v>43237</v>
      </c>
      <c r="C766" s="195">
        <v>1339.65</v>
      </c>
      <c r="D766" s="21">
        <f t="shared" si="0"/>
        <v>1.2249502962055397E-3</v>
      </c>
      <c r="E766" s="21"/>
    </row>
    <row r="767" spans="1:5" ht="15.75" customHeight="1">
      <c r="A767" s="193" t="s">
        <v>407</v>
      </c>
      <c r="B767" s="194">
        <v>43240</v>
      </c>
      <c r="C767" s="195">
        <v>1339.19</v>
      </c>
      <c r="D767" s="21">
        <f t="shared" si="0"/>
        <v>-3.4343223523709056E-4</v>
      </c>
      <c r="E767" s="21">
        <f>LN(C767/C762)</f>
        <v>-6.8908310945261638E-3</v>
      </c>
    </row>
    <row r="768" spans="1:5" ht="15.75" customHeight="1">
      <c r="A768" s="193" t="s">
        <v>407</v>
      </c>
      <c r="B768" s="194">
        <v>43241</v>
      </c>
      <c r="C768" s="195">
        <v>1337.13</v>
      </c>
      <c r="D768" s="21">
        <f t="shared" si="0"/>
        <v>-1.5394275772866704E-3</v>
      </c>
      <c r="E768" s="21"/>
    </row>
    <row r="769" spans="1:5" ht="15.75" customHeight="1">
      <c r="A769" s="193" t="s">
        <v>407</v>
      </c>
      <c r="B769" s="194">
        <v>43242</v>
      </c>
      <c r="C769" s="195">
        <v>1332.82</v>
      </c>
      <c r="D769" s="21">
        <f t="shared" si="0"/>
        <v>-3.2285276830907408E-3</v>
      </c>
      <c r="E769" s="21"/>
    </row>
    <row r="770" spans="1:5" ht="15.75" customHeight="1">
      <c r="A770" s="193" t="s">
        <v>407</v>
      </c>
      <c r="B770" s="194">
        <v>43243</v>
      </c>
      <c r="C770" s="195">
        <v>1328.27</v>
      </c>
      <c r="D770" s="21">
        <f t="shared" si="0"/>
        <v>-3.419654678337508E-3</v>
      </c>
      <c r="E770" s="21"/>
    </row>
    <row r="771" spans="1:5" ht="15.75" customHeight="1">
      <c r="A771" s="193" t="s">
        <v>407</v>
      </c>
      <c r="B771" s="194">
        <v>43244</v>
      </c>
      <c r="C771" s="195">
        <v>1318.22</v>
      </c>
      <c r="D771" s="21">
        <f t="shared" si="0"/>
        <v>-7.5950019160085733E-3</v>
      </c>
      <c r="E771" s="21"/>
    </row>
    <row r="772" spans="1:5" ht="15.75" customHeight="1">
      <c r="A772" s="193" t="s">
        <v>407</v>
      </c>
      <c r="B772" s="194">
        <v>43247</v>
      </c>
      <c r="C772" s="195">
        <v>1300.4100000000001</v>
      </c>
      <c r="D772" s="21">
        <f t="shared" si="0"/>
        <v>-1.3602742366304762E-2</v>
      </c>
      <c r="E772" s="21">
        <f>LN(C772/C767)</f>
        <v>-2.9385354221028382E-2</v>
      </c>
    </row>
    <row r="773" spans="1:5" ht="15.75" customHeight="1">
      <c r="A773" s="193" t="s">
        <v>407</v>
      </c>
      <c r="B773" s="194">
        <v>43248</v>
      </c>
      <c r="C773" s="195">
        <v>1336.39</v>
      </c>
      <c r="D773" s="21">
        <f t="shared" si="0"/>
        <v>2.7292349323282054E-2</v>
      </c>
      <c r="E773" s="21"/>
    </row>
    <row r="774" spans="1:5" ht="15.75" customHeight="1">
      <c r="A774" s="193" t="s">
        <v>407</v>
      </c>
      <c r="B774" s="194">
        <v>43249</v>
      </c>
      <c r="C774" s="195">
        <v>1327.21</v>
      </c>
      <c r="D774" s="21">
        <f t="shared" si="0"/>
        <v>-6.8929541577386587E-3</v>
      </c>
      <c r="E774" s="21"/>
    </row>
    <row r="775" spans="1:5" ht="15.75" customHeight="1">
      <c r="A775" s="193" t="s">
        <v>407</v>
      </c>
      <c r="B775" s="194">
        <v>43250</v>
      </c>
      <c r="C775" s="195">
        <v>1322.27</v>
      </c>
      <c r="D775" s="21">
        <f t="shared" si="0"/>
        <v>-3.7290379429335799E-3</v>
      </c>
      <c r="E775" s="21"/>
    </row>
    <row r="776" spans="1:5" ht="15.75" customHeight="1">
      <c r="A776" s="193" t="s">
        <v>407</v>
      </c>
      <c r="B776" s="194">
        <v>43251</v>
      </c>
      <c r="C776" s="195">
        <v>1307.6600000000001</v>
      </c>
      <c r="D776" s="21">
        <f t="shared" si="0"/>
        <v>-1.1110676175081005E-2</v>
      </c>
      <c r="E776" s="21"/>
    </row>
    <row r="777" spans="1:5" ht="15.75" customHeight="1">
      <c r="A777" s="193" t="s">
        <v>407</v>
      </c>
      <c r="B777" s="194">
        <v>43254</v>
      </c>
      <c r="C777" s="195">
        <v>1273.95</v>
      </c>
      <c r="D777" s="21">
        <f t="shared" si="0"/>
        <v>-2.6116970495140182E-2</v>
      </c>
      <c r="E777" s="21">
        <f>LN(C777/C772)</f>
        <v>-2.0557289447611357E-2</v>
      </c>
    </row>
    <row r="778" spans="1:5" ht="15.75" customHeight="1">
      <c r="A778" s="193" t="s">
        <v>407</v>
      </c>
      <c r="B778" s="194">
        <v>43255</v>
      </c>
      <c r="C778" s="195">
        <v>1268.8399999999999</v>
      </c>
      <c r="D778" s="21">
        <f t="shared" si="0"/>
        <v>-4.019212659275761E-3</v>
      </c>
      <c r="E778" s="21"/>
    </row>
    <row r="779" spans="1:5" ht="15.75" customHeight="1">
      <c r="A779" s="193" t="s">
        <v>407</v>
      </c>
      <c r="B779" s="194">
        <v>43257</v>
      </c>
      <c r="C779" s="195">
        <v>1282.75</v>
      </c>
      <c r="D779" s="21">
        <f t="shared" si="0"/>
        <v>1.0903113587221952E-2</v>
      </c>
      <c r="E779" s="21"/>
    </row>
    <row r="780" spans="1:5" ht="15.75" customHeight="1">
      <c r="A780" s="193" t="s">
        <v>407</v>
      </c>
      <c r="B780" s="194">
        <v>43258</v>
      </c>
      <c r="C780" s="195">
        <v>1257.07</v>
      </c>
      <c r="D780" s="21">
        <f t="shared" si="0"/>
        <v>-2.0222594635973815E-2</v>
      </c>
      <c r="E780" s="21"/>
    </row>
    <row r="781" spans="1:5" ht="15.75" customHeight="1">
      <c r="A781" s="193" t="s">
        <v>407</v>
      </c>
      <c r="B781" s="194">
        <v>43261</v>
      </c>
      <c r="C781" s="195">
        <v>1231.6400000000001</v>
      </c>
      <c r="D781" s="21">
        <f t="shared" si="0"/>
        <v>-2.0437001585858459E-2</v>
      </c>
      <c r="E781" s="21"/>
    </row>
    <row r="782" spans="1:5" ht="15.75" customHeight="1">
      <c r="A782" s="193" t="s">
        <v>407</v>
      </c>
      <c r="B782" s="194">
        <v>43262</v>
      </c>
      <c r="C782" s="195">
        <v>1241.19</v>
      </c>
      <c r="D782" s="21">
        <f t="shared" si="0"/>
        <v>7.7239822222239492E-3</v>
      </c>
      <c r="E782" s="21">
        <f>LN(C782/C777)</f>
        <v>-2.6051713071662274E-2</v>
      </c>
    </row>
    <row r="783" spans="1:5" ht="15.75" customHeight="1">
      <c r="A783" s="193" t="s">
        <v>407</v>
      </c>
      <c r="B783" s="194">
        <v>43263</v>
      </c>
      <c r="C783" s="195">
        <v>1239.26</v>
      </c>
      <c r="D783" s="21">
        <f t="shared" si="0"/>
        <v>-1.5561695575272883E-3</v>
      </c>
      <c r="E783" s="21"/>
    </row>
    <row r="784" spans="1:5" ht="15.75" customHeight="1">
      <c r="A784" s="193" t="s">
        <v>407</v>
      </c>
      <c r="B784" s="194">
        <v>43264</v>
      </c>
      <c r="C784" s="195">
        <v>1242.07</v>
      </c>
      <c r="D784" s="21">
        <f t="shared" si="0"/>
        <v>2.2649153488151618E-3</v>
      </c>
      <c r="E784" s="21"/>
    </row>
    <row r="785" spans="1:5" ht="15.75" customHeight="1">
      <c r="A785" s="193" t="s">
        <v>407</v>
      </c>
      <c r="B785" s="194">
        <v>43265</v>
      </c>
      <c r="C785" s="195">
        <v>1247.3</v>
      </c>
      <c r="D785" s="21">
        <f t="shared" si="0"/>
        <v>4.2018725179097339E-3</v>
      </c>
      <c r="E785" s="21"/>
    </row>
    <row r="786" spans="1:5" ht="15.75" customHeight="1">
      <c r="A786" s="193" t="s">
        <v>407</v>
      </c>
      <c r="B786" s="194">
        <v>43268</v>
      </c>
      <c r="C786" s="195">
        <v>1233.23</v>
      </c>
      <c r="D786" s="21">
        <f t="shared" si="0"/>
        <v>-1.134447146129827E-2</v>
      </c>
      <c r="E786" s="21"/>
    </row>
    <row r="787" spans="1:5" ht="15.75" customHeight="1">
      <c r="A787" s="193" t="s">
        <v>407</v>
      </c>
      <c r="B787" s="194">
        <v>43269</v>
      </c>
      <c r="C787" s="195">
        <v>1235.1500000000001</v>
      </c>
      <c r="D787" s="21">
        <f t="shared" si="0"/>
        <v>1.5556765062274473E-3</v>
      </c>
      <c r="E787" s="21">
        <f>LN(C787/C782)</f>
        <v>-4.8781766458732998E-3</v>
      </c>
    </row>
    <row r="788" spans="1:5" ht="15.75" customHeight="1">
      <c r="A788" s="193" t="s">
        <v>407</v>
      </c>
      <c r="B788" s="194">
        <v>43270</v>
      </c>
      <c r="C788" s="195">
        <v>1226.18</v>
      </c>
      <c r="D788" s="21">
        <f t="shared" si="0"/>
        <v>-7.2887745339511442E-3</v>
      </c>
      <c r="E788" s="21"/>
    </row>
    <row r="789" spans="1:5" ht="15.75" customHeight="1">
      <c r="A789" s="193" t="s">
        <v>407</v>
      </c>
      <c r="B789" s="194">
        <v>43271</v>
      </c>
      <c r="C789" s="195">
        <v>1217.8399999999999</v>
      </c>
      <c r="D789" s="21">
        <f t="shared" si="0"/>
        <v>-6.8248478916428049E-3</v>
      </c>
      <c r="E789" s="21"/>
    </row>
    <row r="790" spans="1:5" ht="15.75" customHeight="1">
      <c r="A790" s="193" t="s">
        <v>407</v>
      </c>
      <c r="B790" s="194">
        <v>43272</v>
      </c>
      <c r="C790" s="195">
        <v>1218.46</v>
      </c>
      <c r="D790" s="21">
        <f t="shared" si="0"/>
        <v>5.0896852882178806E-4</v>
      </c>
      <c r="E790" s="21"/>
    </row>
    <row r="791" spans="1:5" ht="15.75" customHeight="1">
      <c r="A791" s="193" t="s">
        <v>407</v>
      </c>
      <c r="B791" s="194">
        <v>43275</v>
      </c>
      <c r="C791" s="195">
        <v>1219.81</v>
      </c>
      <c r="D791" s="21">
        <f t="shared" si="0"/>
        <v>1.1073426141881323E-3</v>
      </c>
      <c r="E791" s="21"/>
    </row>
    <row r="792" spans="1:5" ht="15.75" customHeight="1">
      <c r="A792" s="193" t="s">
        <v>407</v>
      </c>
      <c r="B792" s="194">
        <v>43276</v>
      </c>
      <c r="C792" s="195">
        <v>1210.0899999999999</v>
      </c>
      <c r="D792" s="21">
        <f t="shared" si="0"/>
        <v>-8.000371903999973E-3</v>
      </c>
      <c r="E792" s="21">
        <f>LN(C792/C787)</f>
        <v>-2.049768318658382E-2</v>
      </c>
    </row>
    <row r="793" spans="1:5" ht="15.75" customHeight="1">
      <c r="A793" s="193" t="s">
        <v>407</v>
      </c>
      <c r="B793" s="194">
        <v>43277</v>
      </c>
      <c r="C793" s="195">
        <v>1194.8</v>
      </c>
      <c r="D793" s="21">
        <f t="shared" si="0"/>
        <v>-1.2715929648053915E-2</v>
      </c>
      <c r="E793" s="21"/>
    </row>
    <row r="794" spans="1:5" ht="15.75" customHeight="1">
      <c r="A794" s="193" t="s">
        <v>407</v>
      </c>
      <c r="B794" s="194">
        <v>43278</v>
      </c>
      <c r="C794" s="195">
        <v>1199.42</v>
      </c>
      <c r="D794" s="21">
        <f t="shared" si="0"/>
        <v>3.8592992575971754E-3</v>
      </c>
      <c r="E794" s="21"/>
    </row>
    <row r="795" spans="1:5" ht="15.75" customHeight="1">
      <c r="A795" s="193" t="s">
        <v>407</v>
      </c>
      <c r="B795" s="194">
        <v>43279</v>
      </c>
      <c r="C795" s="195">
        <v>1198.54</v>
      </c>
      <c r="D795" s="21">
        <f t="shared" si="0"/>
        <v>-7.3395722989895212E-4</v>
      </c>
      <c r="E795" s="21"/>
    </row>
    <row r="796" spans="1:5" ht="15.75" customHeight="1">
      <c r="A796" s="193" t="s">
        <v>407</v>
      </c>
      <c r="B796" s="194">
        <v>43282</v>
      </c>
      <c r="C796" s="195">
        <v>1184.53</v>
      </c>
      <c r="D796" s="21">
        <f t="shared" si="0"/>
        <v>-1.1758077949285246E-2</v>
      </c>
      <c r="E796" s="21"/>
    </row>
    <row r="797" spans="1:5" ht="15.75" customHeight="1">
      <c r="A797" s="193" t="s">
        <v>407</v>
      </c>
      <c r="B797" s="194">
        <v>43283</v>
      </c>
      <c r="C797" s="195">
        <v>1179.71</v>
      </c>
      <c r="D797" s="21">
        <f t="shared" si="0"/>
        <v>-4.0774258771257123E-3</v>
      </c>
      <c r="E797" s="21">
        <f>LN(C797/C792)</f>
        <v>-2.5426091446766746E-2</v>
      </c>
    </row>
    <row r="798" spans="1:5" ht="15.75" customHeight="1">
      <c r="A798" s="193" t="s">
        <v>407</v>
      </c>
      <c r="B798" s="194">
        <v>43284</v>
      </c>
      <c r="C798" s="195">
        <v>1180.3599999999999</v>
      </c>
      <c r="D798" s="21">
        <f t="shared" si="0"/>
        <v>5.5083113334331404E-4</v>
      </c>
      <c r="E798" s="21"/>
    </row>
    <row r="799" spans="1:5" ht="15.75" customHeight="1">
      <c r="A799" s="193" t="s">
        <v>407</v>
      </c>
      <c r="B799" s="194">
        <v>43285</v>
      </c>
      <c r="C799" s="195">
        <v>1188.4000000000001</v>
      </c>
      <c r="D799" s="21">
        <f t="shared" si="0"/>
        <v>6.7883879118672752E-3</v>
      </c>
      <c r="E799" s="21"/>
    </row>
    <row r="800" spans="1:5" ht="15.75" customHeight="1">
      <c r="A800" s="193" t="s">
        <v>407</v>
      </c>
      <c r="B800" s="194">
        <v>43286</v>
      </c>
      <c r="C800" s="195">
        <v>1224.4100000000001</v>
      </c>
      <c r="D800" s="21">
        <f t="shared" si="0"/>
        <v>2.9851230715052451E-2</v>
      </c>
      <c r="E800" s="21"/>
    </row>
    <row r="801" spans="1:5" ht="15.75" customHeight="1">
      <c r="A801" s="193" t="s">
        <v>407</v>
      </c>
      <c r="B801" s="194">
        <v>43289</v>
      </c>
      <c r="C801" s="195">
        <v>1224.3900000000001</v>
      </c>
      <c r="D801" s="21">
        <f t="shared" si="0"/>
        <v>-1.6334531199312554E-5</v>
      </c>
      <c r="E801" s="21"/>
    </row>
    <row r="802" spans="1:5" ht="15.75" customHeight="1">
      <c r="A802" s="193" t="s">
        <v>407</v>
      </c>
      <c r="B802" s="194">
        <v>43290</v>
      </c>
      <c r="C802" s="195">
        <v>1206.43</v>
      </c>
      <c r="D802" s="21">
        <f t="shared" si="0"/>
        <v>-1.477717545379678E-2</v>
      </c>
      <c r="E802" s="21">
        <f>LN(C802/C797)</f>
        <v>2.239693977526706E-2</v>
      </c>
    </row>
    <row r="803" spans="1:5" ht="15.75" customHeight="1">
      <c r="A803" s="193" t="s">
        <v>407</v>
      </c>
      <c r="B803" s="194">
        <v>43291</v>
      </c>
      <c r="C803" s="195">
        <v>1205.93</v>
      </c>
      <c r="D803" s="21">
        <f t="shared" si="0"/>
        <v>-4.1453183368966759E-4</v>
      </c>
      <c r="E803" s="21"/>
    </row>
    <row r="804" spans="1:5" ht="15.75" customHeight="1">
      <c r="A804" s="193" t="s">
        <v>407</v>
      </c>
      <c r="B804" s="194">
        <v>43292</v>
      </c>
      <c r="C804" s="195">
        <v>1205.6400000000001</v>
      </c>
      <c r="D804" s="21">
        <f t="shared" si="0"/>
        <v>-2.4050722259596582E-4</v>
      </c>
      <c r="E804" s="21"/>
    </row>
    <row r="805" spans="1:5" ht="15.75" customHeight="1">
      <c r="A805" s="193" t="s">
        <v>407</v>
      </c>
      <c r="B805" s="194">
        <v>43293</v>
      </c>
      <c r="C805" s="195">
        <v>1191.98</v>
      </c>
      <c r="D805" s="21">
        <f t="shared" si="0"/>
        <v>-1.1394756301179157E-2</v>
      </c>
      <c r="E805" s="21"/>
    </row>
    <row r="806" spans="1:5" ht="15.75" customHeight="1">
      <c r="A806" s="193" t="s">
        <v>407</v>
      </c>
      <c r="B806" s="194">
        <v>43296</v>
      </c>
      <c r="C806" s="195">
        <v>1200.0899999999999</v>
      </c>
      <c r="D806" s="21">
        <f t="shared" si="0"/>
        <v>6.7807640026879695E-3</v>
      </c>
      <c r="E806" s="21"/>
    </row>
    <row r="807" spans="1:5" ht="15.75" customHeight="1">
      <c r="A807" s="193" t="s">
        <v>407</v>
      </c>
      <c r="B807" s="194">
        <v>43297</v>
      </c>
      <c r="C807" s="195">
        <v>1212.3599999999999</v>
      </c>
      <c r="D807" s="21">
        <f t="shared" si="0"/>
        <v>1.0172319263908904E-2</v>
      </c>
      <c r="E807" s="21">
        <f>LN(C807/C802)</f>
        <v>4.9032879091320761E-3</v>
      </c>
    </row>
    <row r="808" spans="1:5" ht="15.75" customHeight="1">
      <c r="A808" s="193" t="s">
        <v>407</v>
      </c>
      <c r="B808" s="194">
        <v>43298</v>
      </c>
      <c r="C808" s="195">
        <v>1204.31</v>
      </c>
      <c r="D808" s="21">
        <f t="shared" si="0"/>
        <v>-6.6620844168389934E-3</v>
      </c>
      <c r="E808" s="21"/>
    </row>
    <row r="809" spans="1:5" ht="15.75" customHeight="1">
      <c r="A809" s="193" t="s">
        <v>407</v>
      </c>
      <c r="B809" s="194">
        <v>43299</v>
      </c>
      <c r="C809" s="195">
        <v>1198.77</v>
      </c>
      <c r="D809" s="21">
        <f t="shared" si="0"/>
        <v>-4.6107577064502135E-3</v>
      </c>
      <c r="E809" s="21"/>
    </row>
    <row r="810" spans="1:5" ht="15.75" customHeight="1">
      <c r="A810" s="193" t="s">
        <v>407</v>
      </c>
      <c r="B810" s="194">
        <v>43300</v>
      </c>
      <c r="C810" s="195">
        <v>1193.3900000000001</v>
      </c>
      <c r="D810" s="21">
        <f t="shared" si="0"/>
        <v>-4.498034471621992E-3</v>
      </c>
      <c r="E810" s="21"/>
    </row>
    <row r="811" spans="1:5" ht="15.75" customHeight="1">
      <c r="A811" s="193" t="s">
        <v>407</v>
      </c>
      <c r="B811" s="194">
        <v>43303</v>
      </c>
      <c r="C811" s="195">
        <v>1181.6600000000001</v>
      </c>
      <c r="D811" s="21">
        <f t="shared" si="0"/>
        <v>-9.8777670994685974E-3</v>
      </c>
      <c r="E811" s="21"/>
    </row>
    <row r="812" spans="1:5" ht="15.75" customHeight="1">
      <c r="A812" s="193" t="s">
        <v>407</v>
      </c>
      <c r="B812" s="194">
        <v>43304</v>
      </c>
      <c r="C812" s="195">
        <v>1194.5</v>
      </c>
      <c r="D812" s="21">
        <f t="shared" si="0"/>
        <v>1.080745823260295E-2</v>
      </c>
      <c r="E812" s="21">
        <f>LN(C812/C807)</f>
        <v>-1.4841185461776887E-2</v>
      </c>
    </row>
    <row r="813" spans="1:5" ht="15.75" customHeight="1">
      <c r="A813" s="193" t="s">
        <v>407</v>
      </c>
      <c r="B813" s="194">
        <v>43305</v>
      </c>
      <c r="C813" s="195">
        <v>1199.27</v>
      </c>
      <c r="D813" s="21">
        <f t="shared" si="0"/>
        <v>3.9853505670957752E-3</v>
      </c>
      <c r="E813" s="21"/>
    </row>
    <row r="814" spans="1:5" ht="15.75" customHeight="1">
      <c r="A814" s="193" t="s">
        <v>407</v>
      </c>
      <c r="B814" s="194">
        <v>43306</v>
      </c>
      <c r="C814" s="195">
        <v>1194.3499999999999</v>
      </c>
      <c r="D814" s="21">
        <f t="shared" si="0"/>
        <v>-4.1109340069912566E-3</v>
      </c>
      <c r="E814" s="21"/>
    </row>
    <row r="815" spans="1:5" ht="15.75" customHeight="1">
      <c r="A815" s="193" t="s">
        <v>407</v>
      </c>
      <c r="B815" s="194">
        <v>43307</v>
      </c>
      <c r="C815" s="195">
        <v>1191.2</v>
      </c>
      <c r="D815" s="21">
        <f t="shared" si="0"/>
        <v>-2.640901956169458E-3</v>
      </c>
      <c r="E815" s="21"/>
    </row>
    <row r="816" spans="1:5" ht="15.75" customHeight="1">
      <c r="A816" s="193" t="s">
        <v>407</v>
      </c>
      <c r="B816" s="194">
        <v>43310</v>
      </c>
      <c r="C816" s="195">
        <v>1194.82</v>
      </c>
      <c r="D816" s="21">
        <f t="shared" si="0"/>
        <v>3.0343440352704021E-3</v>
      </c>
      <c r="E816" s="21"/>
    </row>
    <row r="817" spans="1:5" ht="15.75" customHeight="1">
      <c r="A817" s="193" t="s">
        <v>407</v>
      </c>
      <c r="B817" s="194">
        <v>43311</v>
      </c>
      <c r="C817" s="195">
        <v>1194.3800000000001</v>
      </c>
      <c r="D817" s="21">
        <f t="shared" si="0"/>
        <v>-3.6832412939408915E-4</v>
      </c>
      <c r="E817" s="21">
        <f>LN(C817/C812)</f>
        <v>-1.004654901885153E-4</v>
      </c>
    </row>
    <row r="818" spans="1:5" ht="15.75" customHeight="1">
      <c r="A818" s="193" t="s">
        <v>407</v>
      </c>
      <c r="B818" s="194">
        <v>43312</v>
      </c>
      <c r="C818" s="195">
        <v>1191.47</v>
      </c>
      <c r="D818" s="21">
        <f t="shared" si="0"/>
        <v>-2.4393834004806519E-3</v>
      </c>
      <c r="E818" s="21"/>
    </row>
    <row r="819" spans="1:5" ht="15.75" customHeight="1">
      <c r="A819" s="193" t="s">
        <v>407</v>
      </c>
      <c r="B819" s="194">
        <v>43313</v>
      </c>
      <c r="C819" s="195">
        <v>1193.8699999999999</v>
      </c>
      <c r="D819" s="21">
        <f t="shared" si="0"/>
        <v>2.0122924277997411E-3</v>
      </c>
      <c r="E819" s="21"/>
    </row>
    <row r="820" spans="1:5" ht="15.75" customHeight="1">
      <c r="A820" s="193" t="s">
        <v>407</v>
      </c>
      <c r="B820" s="194">
        <v>43314</v>
      </c>
      <c r="C820" s="195">
        <v>1191.31</v>
      </c>
      <c r="D820" s="21">
        <f t="shared" si="0"/>
        <v>-2.1465893416907737E-3</v>
      </c>
      <c r="E820" s="21"/>
    </row>
    <row r="821" spans="1:5" ht="15.75" customHeight="1">
      <c r="A821" s="193" t="s">
        <v>407</v>
      </c>
      <c r="B821" s="194">
        <v>43317</v>
      </c>
      <c r="C821" s="195">
        <v>1189.8800000000001</v>
      </c>
      <c r="D821" s="21">
        <f t="shared" si="0"/>
        <v>-1.2010802765918564E-3</v>
      </c>
      <c r="E821" s="21"/>
    </row>
    <row r="822" spans="1:5" ht="15.75" customHeight="1">
      <c r="A822" s="193" t="s">
        <v>407</v>
      </c>
      <c r="B822" s="194">
        <v>43318</v>
      </c>
      <c r="C822" s="195">
        <v>1189.67</v>
      </c>
      <c r="D822" s="21">
        <f t="shared" si="0"/>
        <v>-1.7650396129118115E-4</v>
      </c>
      <c r="E822" s="21">
        <f>LN(C822/C817)</f>
        <v>-3.9512645522546564E-3</v>
      </c>
    </row>
    <row r="823" spans="1:5" ht="15.75" customHeight="1">
      <c r="A823" s="193" t="s">
        <v>407</v>
      </c>
      <c r="B823" s="194">
        <v>43319</v>
      </c>
      <c r="C823" s="195">
        <v>1188.21</v>
      </c>
      <c r="D823" s="21">
        <f t="shared" si="0"/>
        <v>-1.2279847456278712E-3</v>
      </c>
      <c r="E823" s="21"/>
    </row>
    <row r="824" spans="1:5" ht="15.75" customHeight="1">
      <c r="A824" s="193" t="s">
        <v>407</v>
      </c>
      <c r="B824" s="194">
        <v>43320</v>
      </c>
      <c r="C824" s="195">
        <v>1187.32</v>
      </c>
      <c r="D824" s="21">
        <f t="shared" si="0"/>
        <v>-7.4930650561494752E-4</v>
      </c>
      <c r="E824" s="21"/>
    </row>
    <row r="825" spans="1:5" ht="15.75" customHeight="1">
      <c r="A825" s="193" t="s">
        <v>407</v>
      </c>
      <c r="B825" s="194">
        <v>43321</v>
      </c>
      <c r="C825" s="195">
        <v>1180.6300000000001</v>
      </c>
      <c r="D825" s="21">
        <f t="shared" si="0"/>
        <v>-5.6504721803744169E-3</v>
      </c>
      <c r="E825" s="21"/>
    </row>
    <row r="826" spans="1:5" ht="15.75" customHeight="1">
      <c r="A826" s="193" t="s">
        <v>407</v>
      </c>
      <c r="B826" s="194">
        <v>43324</v>
      </c>
      <c r="C826" s="195">
        <v>1163.94</v>
      </c>
      <c r="D826" s="21">
        <f t="shared" si="0"/>
        <v>-1.4237392720734012E-2</v>
      </c>
      <c r="E826" s="21"/>
    </row>
    <row r="827" spans="1:5" ht="15.75" customHeight="1">
      <c r="A827" s="193" t="s">
        <v>407</v>
      </c>
      <c r="B827" s="194">
        <v>43325</v>
      </c>
      <c r="C827" s="195">
        <v>1174.3699999999999</v>
      </c>
      <c r="D827" s="21">
        <f t="shared" si="0"/>
        <v>8.9210320037752828E-3</v>
      </c>
      <c r="E827" s="21">
        <f>LN(C827/C822)</f>
        <v>-1.2944124148576087E-2</v>
      </c>
    </row>
    <row r="828" spans="1:5" ht="15.75" customHeight="1">
      <c r="A828" s="193" t="s">
        <v>407</v>
      </c>
      <c r="B828" s="194">
        <v>43326</v>
      </c>
      <c r="C828" s="195">
        <v>1180.98</v>
      </c>
      <c r="D828" s="21">
        <f t="shared" si="0"/>
        <v>5.61276867810598E-3</v>
      </c>
      <c r="E828" s="21"/>
    </row>
    <row r="829" spans="1:5" ht="15.75" customHeight="1">
      <c r="A829" s="193" t="s">
        <v>407</v>
      </c>
      <c r="B829" s="194">
        <v>43327</v>
      </c>
      <c r="C829" s="195">
        <v>1209.71</v>
      </c>
      <c r="D829" s="21">
        <f t="shared" si="0"/>
        <v>2.4036059191042805E-2</v>
      </c>
      <c r="E829" s="21"/>
    </row>
    <row r="830" spans="1:5" ht="15.75" customHeight="1">
      <c r="A830" s="193" t="s">
        <v>407</v>
      </c>
      <c r="B830" s="194">
        <v>43328</v>
      </c>
      <c r="C830" s="195">
        <v>1210.32</v>
      </c>
      <c r="D830" s="21">
        <f t="shared" si="0"/>
        <v>5.0412599258597057E-4</v>
      </c>
      <c r="E830" s="21"/>
    </row>
    <row r="831" spans="1:5" ht="15.75" customHeight="1">
      <c r="A831" s="193" t="s">
        <v>407</v>
      </c>
      <c r="B831" s="194">
        <v>43331</v>
      </c>
      <c r="C831" s="195">
        <v>1196.29</v>
      </c>
      <c r="D831" s="21">
        <f t="shared" si="0"/>
        <v>-1.1659686401905947E-2</v>
      </c>
      <c r="E831" s="21"/>
    </row>
    <row r="832" spans="1:5" ht="15.75" customHeight="1">
      <c r="A832" s="193" t="s">
        <v>407</v>
      </c>
      <c r="B832" s="194">
        <v>43332</v>
      </c>
      <c r="C832" s="195">
        <v>1188.07</v>
      </c>
      <c r="D832" s="21">
        <f t="shared" si="0"/>
        <v>-6.8949592890266247E-3</v>
      </c>
      <c r="E832" s="21">
        <f>LN(C832/C827)</f>
        <v>1.1598308170802096E-2</v>
      </c>
    </row>
    <row r="833" spans="1:5" ht="15.75" customHeight="1">
      <c r="A833" s="193" t="s">
        <v>407</v>
      </c>
      <c r="B833" s="194">
        <v>43333</v>
      </c>
      <c r="C833" s="195">
        <v>1183.8900000000001</v>
      </c>
      <c r="D833" s="21">
        <f t="shared" si="0"/>
        <v>-3.5245150230757568E-3</v>
      </c>
      <c r="E833" s="21"/>
    </row>
    <row r="834" spans="1:5" ht="15.75" customHeight="1">
      <c r="A834" s="193" t="s">
        <v>407</v>
      </c>
      <c r="B834" s="194">
        <v>43334</v>
      </c>
      <c r="C834" s="195">
        <v>1182.42</v>
      </c>
      <c r="D834" s="21">
        <f t="shared" si="0"/>
        <v>-1.2424409220248974E-3</v>
      </c>
      <c r="E834" s="21"/>
    </row>
    <row r="835" spans="1:5" ht="15.75" customHeight="1">
      <c r="A835" s="193" t="s">
        <v>407</v>
      </c>
      <c r="B835" s="194">
        <v>43335</v>
      </c>
      <c r="C835" s="195">
        <v>1178.5</v>
      </c>
      <c r="D835" s="21">
        <f t="shared" si="0"/>
        <v>-3.320742424360507E-3</v>
      </c>
      <c r="E835" s="21"/>
    </row>
    <row r="836" spans="1:5" ht="15.75" customHeight="1">
      <c r="A836" s="193" t="s">
        <v>407</v>
      </c>
      <c r="B836" s="194">
        <v>43338</v>
      </c>
      <c r="C836" s="195">
        <v>1175.72</v>
      </c>
      <c r="D836" s="21">
        <f t="shared" si="0"/>
        <v>-2.3617175048799952E-3</v>
      </c>
      <c r="E836" s="21"/>
    </row>
    <row r="837" spans="1:5" ht="15.75" customHeight="1">
      <c r="A837" s="193" t="s">
        <v>407</v>
      </c>
      <c r="B837" s="194">
        <v>43340</v>
      </c>
      <c r="C837" s="195">
        <v>1177.0899999999999</v>
      </c>
      <c r="D837" s="21">
        <f t="shared" si="0"/>
        <v>1.16456505611091E-3</v>
      </c>
      <c r="E837" s="21">
        <f>LN(C837/C832)</f>
        <v>-9.2848508182302204E-3</v>
      </c>
    </row>
    <row r="838" spans="1:5" ht="15.75" customHeight="1">
      <c r="A838" s="193" t="s">
        <v>407</v>
      </c>
      <c r="B838" s="194">
        <v>43341</v>
      </c>
      <c r="C838" s="195">
        <v>1172.3</v>
      </c>
      <c r="D838" s="21">
        <f t="shared" si="0"/>
        <v>-4.077659849634192E-3</v>
      </c>
      <c r="E838" s="21"/>
    </row>
    <row r="839" spans="1:5" ht="15.75" customHeight="1">
      <c r="A839" s="193" t="s">
        <v>407</v>
      </c>
      <c r="B839" s="194">
        <v>43342</v>
      </c>
      <c r="C839" s="195">
        <v>1181.69</v>
      </c>
      <c r="D839" s="21">
        <f t="shared" si="0"/>
        <v>7.9779861466812447E-3</v>
      </c>
      <c r="E839" s="21"/>
    </row>
    <row r="840" spans="1:5" ht="15.75" customHeight="1">
      <c r="A840" s="193" t="s">
        <v>407</v>
      </c>
      <c r="B840" s="194">
        <v>43345</v>
      </c>
      <c r="C840" s="195">
        <v>1190.28</v>
      </c>
      <c r="D840" s="21">
        <f t="shared" si="0"/>
        <v>7.2429563214388634E-3</v>
      </c>
      <c r="E840" s="21"/>
    </row>
    <row r="841" spans="1:5" ht="15.75" customHeight="1">
      <c r="A841" s="193" t="s">
        <v>407</v>
      </c>
      <c r="B841" s="194">
        <v>43346</v>
      </c>
      <c r="C841" s="195">
        <v>1206.26</v>
      </c>
      <c r="D841" s="21">
        <f t="shared" si="0"/>
        <v>1.3336090228370298E-2</v>
      </c>
      <c r="E841" s="21"/>
    </row>
    <row r="842" spans="1:5" ht="15.75" customHeight="1">
      <c r="A842" s="193" t="s">
        <v>407</v>
      </c>
      <c r="B842" s="194">
        <v>43347</v>
      </c>
      <c r="C842" s="195">
        <v>1210.24</v>
      </c>
      <c r="D842" s="21">
        <f t="shared" si="0"/>
        <v>3.294023255765023E-3</v>
      </c>
      <c r="E842" s="21">
        <f>LN(C842/C837)</f>
        <v>2.7773396102621261E-2</v>
      </c>
    </row>
    <row r="843" spans="1:5" ht="15.75" customHeight="1">
      <c r="A843" s="193" t="s">
        <v>407</v>
      </c>
      <c r="B843" s="194">
        <v>43348</v>
      </c>
      <c r="C843" s="195">
        <v>1234.1300000000001</v>
      </c>
      <c r="D843" s="21">
        <f t="shared" si="0"/>
        <v>1.9547581346827606E-2</v>
      </c>
      <c r="E843" s="21"/>
    </row>
    <row r="844" spans="1:5" ht="15.75" customHeight="1">
      <c r="A844" s="193" t="s">
        <v>407</v>
      </c>
      <c r="B844" s="194">
        <v>43349</v>
      </c>
      <c r="C844" s="195">
        <v>1229.77</v>
      </c>
      <c r="D844" s="21">
        <f t="shared" si="0"/>
        <v>-3.5391083654806458E-3</v>
      </c>
      <c r="E844" s="21"/>
    </row>
    <row r="845" spans="1:5" ht="15.75" customHeight="1">
      <c r="A845" s="193" t="s">
        <v>407</v>
      </c>
      <c r="B845" s="194">
        <v>43352</v>
      </c>
      <c r="C845" s="195">
        <v>1218.98</v>
      </c>
      <c r="D845" s="21">
        <f t="shared" si="0"/>
        <v>-8.8127165556021996E-3</v>
      </c>
      <c r="E845" s="21"/>
    </row>
    <row r="846" spans="1:5" ht="15.75" customHeight="1">
      <c r="A846" s="193" t="s">
        <v>407</v>
      </c>
      <c r="B846" s="194">
        <v>43353</v>
      </c>
      <c r="C846" s="195">
        <v>1210.8800000000001</v>
      </c>
      <c r="D846" s="21">
        <f t="shared" si="0"/>
        <v>-6.6670754723787053E-3</v>
      </c>
      <c r="E846" s="21"/>
    </row>
    <row r="847" spans="1:5" ht="15.75" customHeight="1">
      <c r="A847" s="193" t="s">
        <v>407</v>
      </c>
      <c r="B847" s="194">
        <v>43354</v>
      </c>
      <c r="C847" s="195">
        <v>1217.6500000000001</v>
      </c>
      <c r="D847" s="21">
        <f t="shared" si="0"/>
        <v>5.5754036698602285E-3</v>
      </c>
      <c r="E847" s="21">
        <f>LN(C847/C842)</f>
        <v>6.1040846232264263E-3</v>
      </c>
    </row>
    <row r="848" spans="1:5" ht="15.75" customHeight="1">
      <c r="A848" s="193" t="s">
        <v>407</v>
      </c>
      <c r="B848" s="194">
        <v>43355</v>
      </c>
      <c r="C848" s="195">
        <v>1230.71</v>
      </c>
      <c r="D848" s="21">
        <f t="shared" si="0"/>
        <v>1.0668466949072112E-2</v>
      </c>
      <c r="E848" s="21"/>
    </row>
    <row r="849" spans="1:5" ht="15.75" customHeight="1">
      <c r="A849" s="193" t="s">
        <v>407</v>
      </c>
      <c r="B849" s="194">
        <v>43356</v>
      </c>
      <c r="C849" s="195">
        <v>1244.8399999999999</v>
      </c>
      <c r="D849" s="21">
        <f t="shared" si="0"/>
        <v>1.1415768981607446E-2</v>
      </c>
      <c r="E849" s="21"/>
    </row>
    <row r="850" spans="1:5" ht="15.75" customHeight="1">
      <c r="A850" s="193" t="s">
        <v>407</v>
      </c>
      <c r="B850" s="194">
        <v>43359</v>
      </c>
      <c r="C850" s="195">
        <v>1256.53</v>
      </c>
      <c r="D850" s="21">
        <f t="shared" si="0"/>
        <v>9.3469459602820819E-3</v>
      </c>
      <c r="E850" s="21"/>
    </row>
    <row r="851" spans="1:5" ht="15.75" customHeight="1">
      <c r="A851" s="193" t="s">
        <v>407</v>
      </c>
      <c r="B851" s="194">
        <v>43360</v>
      </c>
      <c r="C851" s="195">
        <v>1256.4000000000001</v>
      </c>
      <c r="D851" s="21">
        <f t="shared" si="0"/>
        <v>-1.034648797347045E-4</v>
      </c>
      <c r="E851" s="21"/>
    </row>
    <row r="852" spans="1:5" ht="15.75" customHeight="1">
      <c r="A852" s="193" t="s">
        <v>407</v>
      </c>
      <c r="B852" s="194">
        <v>43361</v>
      </c>
      <c r="C852" s="195">
        <v>1258.81</v>
      </c>
      <c r="D852" s="21">
        <f t="shared" si="0"/>
        <v>1.9163415679273078E-3</v>
      </c>
      <c r="E852" s="21">
        <f>LN(C852/C847)</f>
        <v>3.3244058579154433E-2</v>
      </c>
    </row>
    <row r="853" spans="1:5" ht="15.75" customHeight="1">
      <c r="A853" s="193" t="s">
        <v>407</v>
      </c>
      <c r="B853" s="194">
        <v>43363</v>
      </c>
      <c r="C853" s="195">
        <v>1255.07</v>
      </c>
      <c r="D853" s="21">
        <f t="shared" si="0"/>
        <v>-2.9754823295772949E-3</v>
      </c>
      <c r="E853" s="21"/>
    </row>
    <row r="854" spans="1:5" ht="15.75" customHeight="1">
      <c r="A854" s="193" t="s">
        <v>407</v>
      </c>
      <c r="B854" s="194">
        <v>43366</v>
      </c>
      <c r="C854" s="195">
        <v>1257.68</v>
      </c>
      <c r="D854" s="21">
        <f t="shared" si="0"/>
        <v>2.0774059804169335E-3</v>
      </c>
      <c r="E854" s="21"/>
    </row>
    <row r="855" spans="1:5" ht="15.75" customHeight="1">
      <c r="A855" s="193" t="s">
        <v>407</v>
      </c>
      <c r="B855" s="194">
        <v>43368</v>
      </c>
      <c r="C855" s="195">
        <v>1280.05</v>
      </c>
      <c r="D855" s="21">
        <f t="shared" si="0"/>
        <v>1.7630385767484737E-2</v>
      </c>
      <c r="E855" s="21"/>
    </row>
    <row r="856" spans="1:5" ht="15.75" customHeight="1">
      <c r="A856" s="193" t="s">
        <v>407</v>
      </c>
      <c r="B856" s="194">
        <v>43369</v>
      </c>
      <c r="C856" s="195">
        <v>1277.74</v>
      </c>
      <c r="D856" s="21">
        <f t="shared" si="0"/>
        <v>-1.8062472900720822E-3</v>
      </c>
      <c r="E856" s="21"/>
    </row>
    <row r="857" spans="1:5" ht="15.75" customHeight="1">
      <c r="A857" s="193" t="s">
        <v>407</v>
      </c>
      <c r="B857" s="194">
        <v>43370</v>
      </c>
      <c r="C857" s="195">
        <v>1267.18</v>
      </c>
      <c r="D857" s="21">
        <f t="shared" si="0"/>
        <v>-8.2989332533426156E-3</v>
      </c>
      <c r="E857" s="21">
        <f>LN(C857/C852)</f>
        <v>6.6271288749096052E-3</v>
      </c>
    </row>
    <row r="858" spans="1:5" ht="15.75" customHeight="1">
      <c r="A858" s="193" t="s">
        <v>407</v>
      </c>
      <c r="B858" s="194">
        <v>43373</v>
      </c>
      <c r="C858" s="195">
        <v>1256.71</v>
      </c>
      <c r="D858" s="21">
        <f t="shared" si="0"/>
        <v>-8.2967641692776126E-3</v>
      </c>
      <c r="E858" s="21"/>
    </row>
    <row r="859" spans="1:5" ht="15.75" customHeight="1">
      <c r="A859" s="193" t="s">
        <v>407</v>
      </c>
      <c r="B859" s="194">
        <v>43374</v>
      </c>
      <c r="C859" s="195">
        <v>1238.67</v>
      </c>
      <c r="D859" s="21">
        <f t="shared" si="0"/>
        <v>-1.4458971610390172E-2</v>
      </c>
      <c r="E859" s="21"/>
    </row>
    <row r="860" spans="1:5" ht="15.75" customHeight="1">
      <c r="A860" s="193" t="s">
        <v>407</v>
      </c>
      <c r="B860" s="194">
        <v>43375</v>
      </c>
      <c r="C860" s="195">
        <v>1241.3599999999999</v>
      </c>
      <c r="D860" s="21">
        <f t="shared" si="0"/>
        <v>2.1693294475678667E-3</v>
      </c>
      <c r="E860" s="21"/>
    </row>
    <row r="861" spans="1:5" ht="15.75" customHeight="1">
      <c r="A861" s="193" t="s">
        <v>407</v>
      </c>
      <c r="B861" s="194">
        <v>43376</v>
      </c>
      <c r="C861" s="195">
        <v>1230.5999999999999</v>
      </c>
      <c r="D861" s="21">
        <f t="shared" si="0"/>
        <v>-8.7056974688386416E-3</v>
      </c>
      <c r="E861" s="21"/>
    </row>
    <row r="862" spans="1:5" ht="15.75" customHeight="1">
      <c r="A862" s="193" t="s">
        <v>407</v>
      </c>
      <c r="B862" s="194">
        <v>43377</v>
      </c>
      <c r="C862" s="195">
        <v>1227.3699999999999</v>
      </c>
      <c r="D862" s="21">
        <f t="shared" si="0"/>
        <v>-2.6281865598295046E-3</v>
      </c>
      <c r="E862" s="21">
        <f>LN(C862/C857)</f>
        <v>-3.1920290360768155E-2</v>
      </c>
    </row>
    <row r="863" spans="1:5" ht="15.75" customHeight="1">
      <c r="A863" s="193" t="s">
        <v>407</v>
      </c>
      <c r="B863" s="194">
        <v>43380</v>
      </c>
      <c r="C863" s="195">
        <v>1214.3599999999999</v>
      </c>
      <c r="D863" s="21">
        <f t="shared" si="0"/>
        <v>-1.0656479724081576E-2</v>
      </c>
      <c r="E863" s="21"/>
    </row>
    <row r="864" spans="1:5" ht="15.75" customHeight="1">
      <c r="A864" s="193" t="s">
        <v>407</v>
      </c>
      <c r="B864" s="194">
        <v>43381</v>
      </c>
      <c r="C864" s="195">
        <v>1220.52</v>
      </c>
      <c r="D864" s="21">
        <f t="shared" si="0"/>
        <v>5.059808403026481E-3</v>
      </c>
      <c r="E864" s="21"/>
    </row>
    <row r="865" spans="1:5" ht="15.75" customHeight="1">
      <c r="A865" s="193" t="s">
        <v>407</v>
      </c>
      <c r="B865" s="194">
        <v>43382</v>
      </c>
      <c r="C865" s="195">
        <v>1217.93</v>
      </c>
      <c r="D865" s="21">
        <f t="shared" si="0"/>
        <v>-2.1243010715669979E-3</v>
      </c>
      <c r="E865" s="21"/>
    </row>
    <row r="866" spans="1:5" ht="15.75" customHeight="1">
      <c r="A866" s="193" t="s">
        <v>407</v>
      </c>
      <c r="B866" s="194">
        <v>43383</v>
      </c>
      <c r="C866" s="195">
        <v>1218.33</v>
      </c>
      <c r="D866" s="21">
        <f t="shared" si="0"/>
        <v>3.2837217997596171E-4</v>
      </c>
      <c r="E866" s="21"/>
    </row>
    <row r="867" spans="1:5" ht="15.75" customHeight="1">
      <c r="A867" s="193" t="s">
        <v>407</v>
      </c>
      <c r="B867" s="194">
        <v>43384</v>
      </c>
      <c r="C867" s="195">
        <v>1228.28</v>
      </c>
      <c r="D867" s="21">
        <f t="shared" si="0"/>
        <v>8.1337482114694666E-3</v>
      </c>
      <c r="E867" s="21">
        <f>LN(C867/C862)</f>
        <v>7.4114799882348285E-4</v>
      </c>
    </row>
    <row r="868" spans="1:5" ht="15.75" customHeight="1">
      <c r="A868" s="193" t="s">
        <v>407</v>
      </c>
      <c r="B868" s="194">
        <v>43387</v>
      </c>
      <c r="C868" s="195">
        <v>1242.43</v>
      </c>
      <c r="D868" s="21">
        <f t="shared" si="0"/>
        <v>1.1454322610184758E-2</v>
      </c>
      <c r="E868" s="21"/>
    </row>
    <row r="869" spans="1:5" ht="15.75" customHeight="1">
      <c r="A869" s="193" t="s">
        <v>407</v>
      </c>
      <c r="B869" s="194">
        <v>43388</v>
      </c>
      <c r="C869" s="195">
        <v>1241.6300000000001</v>
      </c>
      <c r="D869" s="21">
        <f t="shared" si="0"/>
        <v>-6.4410684738545399E-4</v>
      </c>
      <c r="E869" s="21"/>
    </row>
    <row r="870" spans="1:5" ht="15.75" customHeight="1">
      <c r="A870" s="193" t="s">
        <v>407</v>
      </c>
      <c r="B870" s="194">
        <v>43394</v>
      </c>
      <c r="C870" s="195">
        <v>1246.52</v>
      </c>
      <c r="D870" s="21">
        <f t="shared" si="0"/>
        <v>3.930636252503299E-3</v>
      </c>
      <c r="E870" s="21"/>
    </row>
    <row r="871" spans="1:5" ht="15.75" customHeight="1">
      <c r="A871" s="193" t="s">
        <v>407</v>
      </c>
      <c r="B871" s="194">
        <v>43395</v>
      </c>
      <c r="C871" s="195">
        <v>1244.54</v>
      </c>
      <c r="D871" s="21">
        <f t="shared" si="0"/>
        <v>-1.5896850473061674E-3</v>
      </c>
      <c r="E871" s="21"/>
    </row>
    <row r="872" spans="1:5" ht="15.75" customHeight="1">
      <c r="A872" s="193" t="s">
        <v>407</v>
      </c>
      <c r="B872" s="194">
        <v>43396</v>
      </c>
      <c r="C872" s="195">
        <v>1241.8399999999999</v>
      </c>
      <c r="D872" s="21">
        <f t="shared" si="0"/>
        <v>-2.1718329951922631E-3</v>
      </c>
      <c r="E872" s="21">
        <f>LN(C872/C867)</f>
        <v>1.0979333972804196E-2</v>
      </c>
    </row>
    <row r="873" spans="1:5" ht="15.75" customHeight="1">
      <c r="A873" s="193" t="s">
        <v>407</v>
      </c>
      <c r="B873" s="194">
        <v>43397</v>
      </c>
      <c r="C873" s="195">
        <v>1249.93</v>
      </c>
      <c r="D873" s="21">
        <f t="shared" si="0"/>
        <v>6.4933990101005336E-3</v>
      </c>
      <c r="E873" s="21"/>
    </row>
    <row r="874" spans="1:5" ht="15.75" customHeight="1">
      <c r="A874" s="193" t="s">
        <v>407</v>
      </c>
      <c r="B874" s="194">
        <v>43398</v>
      </c>
      <c r="C874" s="195">
        <v>1241.1099999999999</v>
      </c>
      <c r="D874" s="21">
        <f t="shared" si="0"/>
        <v>-7.0814092568098081E-3</v>
      </c>
      <c r="E874" s="21"/>
    </row>
    <row r="875" spans="1:5" ht="15.75" customHeight="1">
      <c r="A875" s="193" t="s">
        <v>407</v>
      </c>
      <c r="B875" s="194">
        <v>43401</v>
      </c>
      <c r="C875" s="195">
        <v>1227.49</v>
      </c>
      <c r="D875" s="21">
        <f t="shared" si="0"/>
        <v>-1.1034706475498016E-2</v>
      </c>
      <c r="E875" s="21"/>
    </row>
    <row r="876" spans="1:5" ht="15.75" customHeight="1">
      <c r="A876" s="193" t="s">
        <v>407</v>
      </c>
      <c r="B876" s="194">
        <v>43402</v>
      </c>
      <c r="C876" s="195">
        <v>1216.93</v>
      </c>
      <c r="D876" s="21">
        <f t="shared" si="0"/>
        <v>-8.6401401507902806E-3</v>
      </c>
      <c r="E876" s="21"/>
    </row>
    <row r="877" spans="1:5" ht="15.75" customHeight="1">
      <c r="A877" s="193" t="s">
        <v>407</v>
      </c>
      <c r="B877" s="194">
        <v>43403</v>
      </c>
      <c r="C877" s="195">
        <v>1224.3599999999999</v>
      </c>
      <c r="D877" s="21">
        <f t="shared" si="0"/>
        <v>6.086964630023995E-3</v>
      </c>
      <c r="E877" s="21">
        <f>LN(C877/C872)</f>
        <v>-1.4175892242973845E-2</v>
      </c>
    </row>
    <row r="878" spans="1:5" ht="15.75" customHeight="1">
      <c r="A878" s="193" t="s">
        <v>407</v>
      </c>
      <c r="B878" s="194">
        <v>43404</v>
      </c>
      <c r="C878" s="195">
        <v>1221.46</v>
      </c>
      <c r="D878" s="21">
        <f t="shared" si="0"/>
        <v>-2.3713939366056332E-3</v>
      </c>
      <c r="E878" s="21"/>
    </row>
    <row r="879" spans="1:5" ht="15.75" customHeight="1">
      <c r="A879" s="193" t="s">
        <v>407</v>
      </c>
      <c r="B879" s="194">
        <v>43405</v>
      </c>
      <c r="C879" s="195">
        <v>1220.98</v>
      </c>
      <c r="D879" s="21">
        <f t="shared" si="0"/>
        <v>-3.9304957843756252E-4</v>
      </c>
      <c r="E879" s="21"/>
    </row>
    <row r="880" spans="1:5" ht="15.75" customHeight="1">
      <c r="A880" s="193" t="s">
        <v>407</v>
      </c>
      <c r="B880" s="194">
        <v>43408</v>
      </c>
      <c r="C880" s="195">
        <v>1207.28</v>
      </c>
      <c r="D880" s="21">
        <f t="shared" si="0"/>
        <v>-1.1283919649875717E-2</v>
      </c>
      <c r="E880" s="21"/>
    </row>
    <row r="881" spans="1:5" ht="15.75" customHeight="1">
      <c r="A881" s="193" t="s">
        <v>407</v>
      </c>
      <c r="B881" s="194">
        <v>43409</v>
      </c>
      <c r="C881" s="195">
        <v>1219.2</v>
      </c>
      <c r="D881" s="21">
        <f t="shared" si="0"/>
        <v>9.8250106220867731E-3</v>
      </c>
      <c r="E881" s="21"/>
    </row>
    <row r="882" spans="1:5" ht="15.75" customHeight="1">
      <c r="A882" s="193" t="s">
        <v>407</v>
      </c>
      <c r="B882" s="194">
        <v>43410</v>
      </c>
      <c r="C882" s="195">
        <v>1222.53</v>
      </c>
      <c r="D882" s="21">
        <f t="shared" si="0"/>
        <v>2.7275759928478815E-3</v>
      </c>
      <c r="E882" s="21">
        <f>LN(C882/C877)</f>
        <v>-1.4957765499841937E-3</v>
      </c>
    </row>
    <row r="883" spans="1:5" ht="15.75" customHeight="1">
      <c r="A883" s="193" t="s">
        <v>407</v>
      </c>
      <c r="B883" s="194">
        <v>43415</v>
      </c>
      <c r="C883" s="195">
        <v>1205.22</v>
      </c>
      <c r="D883" s="21">
        <f t="shared" si="0"/>
        <v>-1.4260359050717958E-2</v>
      </c>
      <c r="E883" s="21"/>
    </row>
    <row r="884" spans="1:5" ht="15.75" customHeight="1">
      <c r="A884" s="193" t="s">
        <v>407</v>
      </c>
      <c r="B884" s="194">
        <v>43416</v>
      </c>
      <c r="C884" s="195">
        <v>1193.3399999999999</v>
      </c>
      <c r="D884" s="21">
        <f t="shared" si="0"/>
        <v>-9.9060245713017796E-3</v>
      </c>
      <c r="E884" s="21"/>
    </row>
    <row r="885" spans="1:5" ht="15.75" customHeight="1">
      <c r="A885" s="193" t="s">
        <v>407</v>
      </c>
      <c r="B885" s="194">
        <v>43417</v>
      </c>
      <c r="C885" s="195">
        <v>1207.57</v>
      </c>
      <c r="D885" s="21">
        <f t="shared" si="0"/>
        <v>1.1853977557756152E-2</v>
      </c>
      <c r="E885" s="21"/>
    </row>
    <row r="886" spans="1:5" ht="15.75" customHeight="1">
      <c r="A886" s="193" t="s">
        <v>407</v>
      </c>
      <c r="B886" s="194">
        <v>43418</v>
      </c>
      <c r="C886" s="195">
        <v>1208.8900000000001</v>
      </c>
      <c r="D886" s="21">
        <f t="shared" si="0"/>
        <v>1.0925073299728285E-3</v>
      </c>
      <c r="E886" s="21"/>
    </row>
    <row r="887" spans="1:5" ht="15.75" customHeight="1">
      <c r="A887" s="193" t="s">
        <v>407</v>
      </c>
      <c r="B887" s="194">
        <v>43419</v>
      </c>
      <c r="C887" s="195">
        <v>1205.02</v>
      </c>
      <c r="D887" s="21">
        <f t="shared" si="0"/>
        <v>-3.2064188935473389E-3</v>
      </c>
      <c r="E887" s="21">
        <f>LN(C887/C882)</f>
        <v>-1.4426317627838189E-2</v>
      </c>
    </row>
    <row r="888" spans="1:5" ht="15.75" customHeight="1">
      <c r="A888" s="193" t="s">
        <v>407</v>
      </c>
      <c r="B888" s="194">
        <v>43422</v>
      </c>
      <c r="C888" s="195">
        <v>1195.45</v>
      </c>
      <c r="D888" s="21">
        <f t="shared" si="0"/>
        <v>-7.973480778449088E-3</v>
      </c>
      <c r="E888" s="21"/>
    </row>
    <row r="889" spans="1:5" ht="15.75" customHeight="1">
      <c r="A889" s="193" t="s">
        <v>407</v>
      </c>
      <c r="B889" s="194">
        <v>43423</v>
      </c>
      <c r="C889" s="195">
        <v>1190.2</v>
      </c>
      <c r="D889" s="21">
        <f t="shared" si="0"/>
        <v>-4.4013233081908144E-3</v>
      </c>
      <c r="E889" s="21"/>
    </row>
    <row r="890" spans="1:5" ht="15.75" customHeight="1">
      <c r="A890" s="193" t="s">
        <v>407</v>
      </c>
      <c r="B890" s="194">
        <v>43424</v>
      </c>
      <c r="C890" s="195">
        <v>1181.75</v>
      </c>
      <c r="D890" s="21">
        <f t="shared" si="0"/>
        <v>-7.1249695374060338E-3</v>
      </c>
      <c r="E890" s="21"/>
    </row>
    <row r="891" spans="1:5" ht="15.75" customHeight="1">
      <c r="A891" s="193" t="s">
        <v>407</v>
      </c>
      <c r="B891" s="194">
        <v>43425</v>
      </c>
      <c r="C891" s="195">
        <v>1182.55</v>
      </c>
      <c r="D891" s="21">
        <f t="shared" si="0"/>
        <v>6.7673309692611026E-4</v>
      </c>
      <c r="E891" s="21"/>
    </row>
    <row r="892" spans="1:5" ht="15.75" customHeight="1">
      <c r="A892" s="193" t="s">
        <v>407</v>
      </c>
      <c r="B892" s="194">
        <v>43426</v>
      </c>
      <c r="C892" s="195">
        <v>1181.24</v>
      </c>
      <c r="D892" s="21">
        <f t="shared" si="0"/>
        <v>-1.1083896066183324E-3</v>
      </c>
      <c r="E892" s="21">
        <f>LN(C892/C887)</f>
        <v>-1.993143013373826E-2</v>
      </c>
    </row>
    <row r="893" spans="1:5" ht="15.75" customHeight="1">
      <c r="A893" s="193" t="s">
        <v>407</v>
      </c>
      <c r="B893" s="194">
        <v>43429</v>
      </c>
      <c r="C893" s="195">
        <v>1166.6300000000001</v>
      </c>
      <c r="D893" s="21">
        <f t="shared" si="0"/>
        <v>-1.2445483419574506E-2</v>
      </c>
      <c r="E893" s="21"/>
    </row>
    <row r="894" spans="1:5" ht="15.75" customHeight="1">
      <c r="A894" s="193" t="s">
        <v>407</v>
      </c>
      <c r="B894" s="194">
        <v>43430</v>
      </c>
      <c r="C894" s="195">
        <v>1159.82</v>
      </c>
      <c r="D894" s="21">
        <f t="shared" si="0"/>
        <v>-5.8544300979464295E-3</v>
      </c>
      <c r="E894" s="21"/>
    </row>
    <row r="895" spans="1:5" ht="15.75" customHeight="1">
      <c r="A895" s="193" t="s">
        <v>407</v>
      </c>
      <c r="B895" s="194">
        <v>43431</v>
      </c>
      <c r="C895" s="195">
        <v>1161.49</v>
      </c>
      <c r="D895" s="21">
        <f t="shared" si="0"/>
        <v>1.438842970661028E-3</v>
      </c>
      <c r="E895" s="21"/>
    </row>
    <row r="896" spans="1:5" ht="15.75" customHeight="1">
      <c r="A896" s="193" t="s">
        <v>407</v>
      </c>
      <c r="B896" s="194">
        <v>43432</v>
      </c>
      <c r="C896" s="195">
        <v>1159.08</v>
      </c>
      <c r="D896" s="21">
        <f t="shared" si="0"/>
        <v>-2.0770766375887706E-3</v>
      </c>
      <c r="E896" s="21"/>
    </row>
    <row r="897" spans="1:5" ht="15.75" customHeight="1">
      <c r="A897" s="193" t="s">
        <v>407</v>
      </c>
      <c r="B897" s="194">
        <v>43433</v>
      </c>
      <c r="C897" s="195">
        <v>1148.3599999999999</v>
      </c>
      <c r="D897" s="21">
        <f t="shared" si="0"/>
        <v>-9.291749408225634E-3</v>
      </c>
      <c r="E897" s="21">
        <f>LN(C897/C892)</f>
        <v>-2.8229896592674296E-2</v>
      </c>
    </row>
    <row r="898" spans="1:5" ht="15.75" customHeight="1">
      <c r="A898" s="193" t="s">
        <v>407</v>
      </c>
      <c r="B898" s="194">
        <v>43436</v>
      </c>
      <c r="C898" s="195">
        <v>1130.8900000000001</v>
      </c>
      <c r="D898" s="21">
        <f t="shared" si="0"/>
        <v>-1.5329904247604303E-2</v>
      </c>
      <c r="E898" s="21"/>
    </row>
    <row r="899" spans="1:5" ht="15.75" customHeight="1">
      <c r="A899" s="193" t="s">
        <v>407</v>
      </c>
      <c r="B899" s="194">
        <v>43437</v>
      </c>
      <c r="C899" s="195">
        <v>1131.73</v>
      </c>
      <c r="D899" s="21">
        <f t="shared" si="0"/>
        <v>7.4250208925192261E-4</v>
      </c>
      <c r="E899" s="21"/>
    </row>
    <row r="900" spans="1:5" ht="15.75" customHeight="1">
      <c r="A900" s="193" t="s">
        <v>407</v>
      </c>
      <c r="B900" s="194">
        <v>43438</v>
      </c>
      <c r="C900" s="195">
        <v>1142.01</v>
      </c>
      <c r="D900" s="21">
        <f t="shared" si="0"/>
        <v>9.0424323324157455E-3</v>
      </c>
      <c r="E900" s="21"/>
    </row>
    <row r="901" spans="1:5" ht="15.75" customHeight="1">
      <c r="A901" s="193" t="s">
        <v>407</v>
      </c>
      <c r="B901" s="194">
        <v>43439</v>
      </c>
      <c r="C901" s="195">
        <v>1118.1300000000001</v>
      </c>
      <c r="D901" s="21">
        <f t="shared" si="0"/>
        <v>-2.1132220720117549E-2</v>
      </c>
      <c r="E901" s="21"/>
    </row>
    <row r="902" spans="1:5" ht="15.75" customHeight="1">
      <c r="A902" s="193" t="s">
        <v>407</v>
      </c>
      <c r="B902" s="194">
        <v>43440</v>
      </c>
      <c r="C902" s="195">
        <v>1120.8399999999999</v>
      </c>
      <c r="D902" s="21">
        <f t="shared" si="0"/>
        <v>2.4207571547610789E-3</v>
      </c>
      <c r="E902" s="21">
        <f>LN(C902/C897)</f>
        <v>-2.4256433391293106E-2</v>
      </c>
    </row>
    <row r="903" spans="1:5" ht="15.75" customHeight="1">
      <c r="A903" s="193" t="s">
        <v>407</v>
      </c>
      <c r="B903" s="194">
        <v>43443</v>
      </c>
      <c r="C903" s="195">
        <v>1131.7</v>
      </c>
      <c r="D903" s="21">
        <f t="shared" si="0"/>
        <v>9.6425227922098209E-3</v>
      </c>
      <c r="E903" s="21"/>
    </row>
    <row r="904" spans="1:5" ht="15.75" customHeight="1">
      <c r="A904" s="193" t="s">
        <v>407</v>
      </c>
      <c r="B904" s="194">
        <v>43444</v>
      </c>
      <c r="C904" s="195">
        <v>1144.19</v>
      </c>
      <c r="D904" s="21">
        <f t="shared" si="0"/>
        <v>1.0976036093524577E-2</v>
      </c>
      <c r="E904" s="21"/>
    </row>
    <row r="905" spans="1:5" ht="15.75" customHeight="1">
      <c r="A905" s="193" t="s">
        <v>407</v>
      </c>
      <c r="B905" s="194">
        <v>43445</v>
      </c>
      <c r="C905" s="195">
        <v>1141.0999999999999</v>
      </c>
      <c r="D905" s="21">
        <f t="shared" si="0"/>
        <v>-2.7042536247865331E-3</v>
      </c>
      <c r="E905" s="21"/>
    </row>
    <row r="906" spans="1:5" ht="15.75" customHeight="1">
      <c r="A906" s="193" t="s">
        <v>407</v>
      </c>
      <c r="B906" s="194">
        <v>43446</v>
      </c>
      <c r="C906" s="195">
        <v>1141.18</v>
      </c>
      <c r="D906" s="21">
        <f t="shared" si="0"/>
        <v>7.0105333292053482E-5</v>
      </c>
      <c r="E906" s="21"/>
    </row>
    <row r="907" spans="1:5" ht="15.75" customHeight="1">
      <c r="A907" s="193" t="s">
        <v>407</v>
      </c>
      <c r="B907" s="194">
        <v>43447</v>
      </c>
      <c r="C907" s="195">
        <v>1148.78</v>
      </c>
      <c r="D907" s="21">
        <f t="shared" si="0"/>
        <v>6.6376948977351288E-3</v>
      </c>
      <c r="E907" s="21">
        <f>LN(C907/C902)</f>
        <v>2.462210549197498E-2</v>
      </c>
    </row>
    <row r="908" spans="1:5" ht="15.75" customHeight="1">
      <c r="A908" s="193" t="s">
        <v>407</v>
      </c>
      <c r="B908" s="194">
        <v>43450</v>
      </c>
      <c r="C908" s="195">
        <v>1167.67</v>
      </c>
      <c r="D908" s="21">
        <f t="shared" si="0"/>
        <v>1.6309800549616345E-2</v>
      </c>
      <c r="E908" s="21"/>
    </row>
    <row r="909" spans="1:5" ht="15.75" customHeight="1">
      <c r="A909" s="193" t="s">
        <v>407</v>
      </c>
      <c r="B909" s="194">
        <v>43451</v>
      </c>
      <c r="C909" s="195">
        <v>1182.78</v>
      </c>
      <c r="D909" s="21">
        <f t="shared" si="0"/>
        <v>1.2857289584663742E-2</v>
      </c>
      <c r="E909" s="21"/>
    </row>
    <row r="910" spans="1:5" ht="15.75" customHeight="1">
      <c r="A910" s="193" t="s">
        <v>407</v>
      </c>
      <c r="B910" s="194">
        <v>43452</v>
      </c>
      <c r="C910" s="195">
        <v>1168.17</v>
      </c>
      <c r="D910" s="21">
        <f t="shared" si="0"/>
        <v>-1.2429178063637735E-2</v>
      </c>
      <c r="E910" s="21"/>
    </row>
    <row r="911" spans="1:5" ht="15.75" customHeight="1">
      <c r="A911" s="193" t="s">
        <v>407</v>
      </c>
      <c r="B911" s="194">
        <v>43453</v>
      </c>
      <c r="C911" s="195">
        <v>1162.7</v>
      </c>
      <c r="D911" s="21">
        <f t="shared" si="0"/>
        <v>-4.6935350677409088E-3</v>
      </c>
      <c r="E911" s="21"/>
    </row>
    <row r="912" spans="1:5" ht="15.75" customHeight="1">
      <c r="A912" s="193" t="s">
        <v>407</v>
      </c>
      <c r="B912" s="194">
        <v>43454</v>
      </c>
      <c r="C912" s="195">
        <v>1165.97</v>
      </c>
      <c r="D912" s="21">
        <f t="shared" si="0"/>
        <v>2.80847191688589E-3</v>
      </c>
      <c r="E912" s="21">
        <f>LN(C912/C907)</f>
        <v>1.4852848919787554E-2</v>
      </c>
    </row>
    <row r="913" spans="1:5" ht="15.75" customHeight="1">
      <c r="A913" s="193" t="s">
        <v>407</v>
      </c>
      <c r="B913" s="194">
        <v>43457</v>
      </c>
      <c r="C913" s="195">
        <v>1198.18</v>
      </c>
      <c r="D913" s="21">
        <f t="shared" si="0"/>
        <v>2.7250380214845136E-2</v>
      </c>
      <c r="E913" s="21"/>
    </row>
    <row r="914" spans="1:5" ht="15.75" customHeight="1">
      <c r="A914" s="193" t="s">
        <v>407</v>
      </c>
      <c r="B914" s="194">
        <v>43458</v>
      </c>
      <c r="C914" s="195">
        <v>1191.74</v>
      </c>
      <c r="D914" s="21">
        <f t="shared" si="0"/>
        <v>-5.389314778170208E-3</v>
      </c>
      <c r="E914" s="21"/>
    </row>
    <row r="915" spans="1:5" ht="15.75" customHeight="1">
      <c r="A915" s="193" t="s">
        <v>407</v>
      </c>
      <c r="B915" s="194">
        <v>43459</v>
      </c>
      <c r="C915" s="195">
        <v>1186.03</v>
      </c>
      <c r="D915" s="21">
        <f t="shared" si="0"/>
        <v>-4.8028286807563162E-3</v>
      </c>
      <c r="E915" s="21"/>
    </row>
    <row r="916" spans="1:5" ht="15.75" customHeight="1">
      <c r="A916" s="193" t="s">
        <v>407</v>
      </c>
      <c r="B916" s="194">
        <v>43460</v>
      </c>
      <c r="C916" s="195">
        <v>1216.27</v>
      </c>
      <c r="D916" s="21">
        <f t="shared" si="0"/>
        <v>2.5177203005314019E-2</v>
      </c>
      <c r="E916" s="21"/>
    </row>
    <row r="917" spans="1:5" ht="15.75" customHeight="1">
      <c r="A917" s="193" t="s">
        <v>407</v>
      </c>
      <c r="B917" s="194">
        <v>43461</v>
      </c>
      <c r="C917" s="195">
        <v>1215.1600000000001</v>
      </c>
      <c r="D917" s="21">
        <f t="shared" si="0"/>
        <v>-9.1304300523745001E-4</v>
      </c>
      <c r="E917" s="21">
        <f>LN(C917/C912)</f>
        <v>4.1322396755994972E-2</v>
      </c>
    </row>
    <row r="918" spans="1:5" ht="15.75" customHeight="1">
      <c r="A918" s="193" t="s">
        <v>407</v>
      </c>
      <c r="B918" s="194">
        <v>43464</v>
      </c>
      <c r="C918" s="195">
        <v>1204.54</v>
      </c>
      <c r="D918" s="21">
        <f t="shared" si="0"/>
        <v>-8.7780040435853132E-3</v>
      </c>
      <c r="E918" s="21"/>
    </row>
    <row r="919" spans="1:5" ht="15.75" customHeight="1">
      <c r="A919" s="193" t="s">
        <v>407</v>
      </c>
      <c r="B919" s="194">
        <v>43465</v>
      </c>
      <c r="C919" s="195">
        <v>1188.19</v>
      </c>
      <c r="D919" s="21">
        <f t="shared" si="0"/>
        <v>-1.3666610509199623E-2</v>
      </c>
      <c r="E919" s="21"/>
    </row>
    <row r="920" spans="1:5" ht="15.75" customHeight="1">
      <c r="A920" s="193" t="s">
        <v>407</v>
      </c>
      <c r="B920" s="194">
        <v>43466</v>
      </c>
      <c r="C920" s="195">
        <v>1185.9100000000001</v>
      </c>
      <c r="D920" s="21">
        <f t="shared" si="0"/>
        <v>-1.920728445261395E-3</v>
      </c>
      <c r="E920" s="21"/>
    </row>
    <row r="921" spans="1:5" ht="15.75" customHeight="1">
      <c r="A921" s="193" t="s">
        <v>407</v>
      </c>
      <c r="B921" s="194">
        <v>43467</v>
      </c>
      <c r="C921" s="195">
        <v>1180.43</v>
      </c>
      <c r="D921" s="21">
        <f t="shared" si="0"/>
        <v>-4.6316334900505041E-3</v>
      </c>
      <c r="E921" s="21"/>
    </row>
    <row r="922" spans="1:5" ht="15.75" customHeight="1">
      <c r="A922" s="193" t="s">
        <v>407</v>
      </c>
      <c r="B922" s="194">
        <v>43468</v>
      </c>
      <c r="C922" s="195">
        <v>1178.8699999999999</v>
      </c>
      <c r="D922" s="21">
        <f t="shared" si="0"/>
        <v>-1.3224263360706141E-3</v>
      </c>
      <c r="E922" s="21">
        <f>LN(C922/C917)</f>
        <v>-3.0319402824167261E-2</v>
      </c>
    </row>
    <row r="923" spans="1:5" ht="15.75" customHeight="1">
      <c r="A923" s="193" t="s">
        <v>407</v>
      </c>
      <c r="B923" s="194">
        <v>43471</v>
      </c>
      <c r="C923" s="195">
        <v>1170.79</v>
      </c>
      <c r="D923" s="21">
        <f t="shared" si="0"/>
        <v>-6.8776179104531902E-3</v>
      </c>
      <c r="E923" s="21"/>
    </row>
    <row r="924" spans="1:5" ht="15.75" customHeight="1">
      <c r="A924" s="193" t="s">
        <v>407</v>
      </c>
      <c r="B924" s="194">
        <v>43472</v>
      </c>
      <c r="C924" s="195">
        <v>1177.46</v>
      </c>
      <c r="D924" s="21">
        <f t="shared" si="0"/>
        <v>5.6808414247386174E-3</v>
      </c>
      <c r="E924" s="21"/>
    </row>
    <row r="925" spans="1:5" ht="15.75" customHeight="1">
      <c r="A925" s="193" t="s">
        <v>407</v>
      </c>
      <c r="B925" s="194">
        <v>43473</v>
      </c>
      <c r="C925" s="195">
        <v>1177.07</v>
      </c>
      <c r="D925" s="21">
        <f t="shared" si="0"/>
        <v>-3.3127630870435242E-4</v>
      </c>
      <c r="E925" s="21"/>
    </row>
    <row r="926" spans="1:5" ht="15.75" customHeight="1">
      <c r="A926" s="193" t="s">
        <v>407</v>
      </c>
      <c r="B926" s="194">
        <v>43474</v>
      </c>
      <c r="C926" s="195">
        <v>1179.3599999999999</v>
      </c>
      <c r="D926" s="21">
        <f t="shared" si="0"/>
        <v>1.9436187121215094E-3</v>
      </c>
      <c r="E926" s="21"/>
    </row>
    <row r="927" spans="1:5" ht="15.75" customHeight="1">
      <c r="A927" s="193" t="s">
        <v>407</v>
      </c>
      <c r="B927" s="194">
        <v>43475</v>
      </c>
      <c r="C927" s="195">
        <v>1180.8399999999999</v>
      </c>
      <c r="D927" s="21">
        <f t="shared" si="0"/>
        <v>1.2541311702264507E-3</v>
      </c>
      <c r="E927" s="21">
        <f>LN(C927/C922)</f>
        <v>1.6696970879287868E-3</v>
      </c>
    </row>
    <row r="928" spans="1:5" ht="15.75" customHeight="1">
      <c r="A928" s="193" t="s">
        <v>407</v>
      </c>
      <c r="B928" s="194">
        <v>43478</v>
      </c>
      <c r="C928" s="195">
        <v>1175.05</v>
      </c>
      <c r="D928" s="21">
        <f t="shared" si="0"/>
        <v>-4.9153497468176948E-3</v>
      </c>
      <c r="E928" s="21"/>
    </row>
    <row r="929" spans="1:5" ht="15.75" customHeight="1">
      <c r="A929" s="193" t="s">
        <v>407</v>
      </c>
      <c r="B929" s="194">
        <v>43479</v>
      </c>
      <c r="C929" s="195">
        <v>1178.03</v>
      </c>
      <c r="D929" s="21">
        <f t="shared" si="0"/>
        <v>2.5328519159079602E-3</v>
      </c>
      <c r="E929" s="21"/>
    </row>
    <row r="930" spans="1:5" ht="15.75" customHeight="1">
      <c r="A930" s="193" t="s">
        <v>407</v>
      </c>
      <c r="B930" s="194">
        <v>43480</v>
      </c>
      <c r="C930" s="195">
        <v>1195.54</v>
      </c>
      <c r="D930" s="21">
        <f t="shared" si="0"/>
        <v>1.4754414362198558E-2</v>
      </c>
      <c r="E930" s="21"/>
    </row>
    <row r="931" spans="1:5" ht="15.75" customHeight="1">
      <c r="A931" s="193" t="s">
        <v>407</v>
      </c>
      <c r="B931" s="194">
        <v>43481</v>
      </c>
      <c r="C931" s="195">
        <v>1187.97</v>
      </c>
      <c r="D931" s="21">
        <f t="shared" si="0"/>
        <v>-6.3519980640064791E-3</v>
      </c>
      <c r="E931" s="21"/>
    </row>
    <row r="932" spans="1:5" ht="15.75" customHeight="1">
      <c r="A932" s="193" t="s">
        <v>407</v>
      </c>
      <c r="B932" s="194">
        <v>43482</v>
      </c>
      <c r="C932" s="195">
        <v>1187.77</v>
      </c>
      <c r="D932" s="21">
        <f t="shared" si="0"/>
        <v>-1.6836859292049307E-4</v>
      </c>
      <c r="E932" s="21">
        <f>LN(C932/C927)</f>
        <v>5.8515498743617177E-3</v>
      </c>
    </row>
    <row r="933" spans="1:5" ht="15.75" customHeight="1">
      <c r="A933" s="193" t="s">
        <v>407</v>
      </c>
      <c r="B933" s="194">
        <v>43485</v>
      </c>
      <c r="C933" s="195">
        <v>1179.17</v>
      </c>
      <c r="D933" s="21">
        <f t="shared" si="0"/>
        <v>-7.266798351055234E-3</v>
      </c>
      <c r="E933" s="21"/>
    </row>
    <row r="934" spans="1:5" ht="15.75" customHeight="1">
      <c r="A934" s="193" t="s">
        <v>407</v>
      </c>
      <c r="B934" s="194">
        <v>43486</v>
      </c>
      <c r="C934" s="195">
        <v>1167.69</v>
      </c>
      <c r="D934" s="21">
        <f t="shared" si="0"/>
        <v>-9.7833629329652071E-3</v>
      </c>
      <c r="E934" s="21"/>
    </row>
    <row r="935" spans="1:5" ht="15.75" customHeight="1">
      <c r="A935" s="193" t="s">
        <v>407</v>
      </c>
      <c r="B935" s="194">
        <v>43487</v>
      </c>
      <c r="C935" s="195">
        <v>1168.83</v>
      </c>
      <c r="D935" s="21">
        <f t="shared" si="0"/>
        <v>9.7581025667176394E-4</v>
      </c>
      <c r="E935" s="21"/>
    </row>
    <row r="936" spans="1:5" ht="15.75" customHeight="1">
      <c r="A936" s="193" t="s">
        <v>407</v>
      </c>
      <c r="B936" s="194">
        <v>43488</v>
      </c>
      <c r="C936" s="195">
        <v>1172.98</v>
      </c>
      <c r="D936" s="21">
        <f t="shared" si="0"/>
        <v>3.5442707515190011E-3</v>
      </c>
      <c r="E936" s="21"/>
    </row>
    <row r="937" spans="1:5" ht="15.75" customHeight="1">
      <c r="A937" s="193" t="s">
        <v>407</v>
      </c>
      <c r="B937" s="194">
        <v>43489</v>
      </c>
      <c r="C937" s="195">
        <v>1172.78</v>
      </c>
      <c r="D937" s="21">
        <f t="shared" si="0"/>
        <v>-1.7052042876052715E-4</v>
      </c>
      <c r="E937" s="21">
        <f>LN(C937/C932)</f>
        <v>-1.270060070459011E-2</v>
      </c>
    </row>
    <row r="938" spans="1:5" ht="15.75" customHeight="1">
      <c r="A938" s="193" t="s">
        <v>407</v>
      </c>
      <c r="B938" s="194">
        <v>43492</v>
      </c>
      <c r="C938" s="195">
        <v>1160.8399999999999</v>
      </c>
      <c r="D938" s="21">
        <f t="shared" si="0"/>
        <v>-1.0233117810898784E-2</v>
      </c>
      <c r="E938" s="21"/>
    </row>
    <row r="939" spans="1:5" ht="15.75" customHeight="1">
      <c r="A939" s="193" t="s">
        <v>407</v>
      </c>
      <c r="B939" s="194">
        <v>43493</v>
      </c>
      <c r="C939" s="195">
        <v>1164.8900000000001</v>
      </c>
      <c r="D939" s="21">
        <f t="shared" si="0"/>
        <v>3.4827809709592678E-3</v>
      </c>
      <c r="E939" s="21"/>
    </row>
    <row r="940" spans="1:5" ht="15.75" customHeight="1">
      <c r="A940" s="193" t="s">
        <v>407</v>
      </c>
      <c r="B940" s="194">
        <v>43494</v>
      </c>
      <c r="C940" s="195">
        <v>1160.99</v>
      </c>
      <c r="D940" s="21">
        <f t="shared" si="0"/>
        <v>-3.3535725446672189E-3</v>
      </c>
      <c r="E940" s="21"/>
    </row>
    <row r="941" spans="1:5" ht="15.75" customHeight="1">
      <c r="A941" s="193" t="s">
        <v>407</v>
      </c>
      <c r="B941" s="194">
        <v>43495</v>
      </c>
      <c r="C941" s="195">
        <v>1160.5899999999999</v>
      </c>
      <c r="D941" s="21">
        <f t="shared" si="0"/>
        <v>-3.4459290996501036E-4</v>
      </c>
      <c r="E941" s="21"/>
    </row>
    <row r="942" spans="1:5" ht="15.75" customHeight="1">
      <c r="A942" s="193" t="s">
        <v>407</v>
      </c>
      <c r="B942" s="194">
        <v>43496</v>
      </c>
      <c r="C942" s="195">
        <v>1161.6300000000001</v>
      </c>
      <c r="D942" s="21">
        <f t="shared" si="0"/>
        <v>8.956946969108997E-4</v>
      </c>
      <c r="E942" s="21">
        <f>LN(C942/C937)</f>
        <v>-9.5528075976608964E-3</v>
      </c>
    </row>
    <row r="943" spans="1:5" ht="15.75" customHeight="1">
      <c r="A943" s="193" t="s">
        <v>407</v>
      </c>
      <c r="B943" s="194">
        <v>43499</v>
      </c>
      <c r="C943" s="195">
        <v>1153.06</v>
      </c>
      <c r="D943" s="21">
        <f t="shared" si="0"/>
        <v>-7.4049131068766464E-3</v>
      </c>
      <c r="E943" s="21"/>
    </row>
    <row r="944" spans="1:5" ht="15.75" customHeight="1">
      <c r="A944" s="193" t="s">
        <v>407</v>
      </c>
      <c r="B944" s="194">
        <v>43500</v>
      </c>
      <c r="C944" s="195">
        <v>1144.27</v>
      </c>
      <c r="D944" s="21">
        <f t="shared" si="0"/>
        <v>-7.6523989976012936E-3</v>
      </c>
      <c r="E944" s="21"/>
    </row>
    <row r="945" spans="1:5" ht="15.75" customHeight="1">
      <c r="A945" s="193" t="s">
        <v>407</v>
      </c>
      <c r="B945" s="194">
        <v>43501</v>
      </c>
      <c r="C945" s="195">
        <v>1147.0999999999999</v>
      </c>
      <c r="D945" s="21">
        <f t="shared" si="0"/>
        <v>2.4701392083841703E-3</v>
      </c>
      <c r="E945" s="21"/>
    </row>
    <row r="946" spans="1:5" ht="15.75" customHeight="1">
      <c r="A946" s="193" t="s">
        <v>407</v>
      </c>
      <c r="B946" s="194">
        <v>43502</v>
      </c>
      <c r="C946" s="195">
        <v>1139.72</v>
      </c>
      <c r="D946" s="21">
        <f t="shared" si="0"/>
        <v>-6.4544001018354636E-3</v>
      </c>
      <c r="E946" s="21"/>
    </row>
    <row r="947" spans="1:5" ht="15.75" customHeight="1">
      <c r="A947" s="193" t="s">
        <v>407</v>
      </c>
      <c r="B947" s="194">
        <v>43503</v>
      </c>
      <c r="C947" s="195">
        <v>1139.57</v>
      </c>
      <c r="D947" s="21">
        <f t="shared" si="0"/>
        <v>-1.3161993446792603E-4</v>
      </c>
      <c r="E947" s="21">
        <f>LN(C947/C942)</f>
        <v>-1.9173192932397189E-2</v>
      </c>
    </row>
    <row r="948" spans="1:5" ht="15.75" customHeight="1">
      <c r="A948" s="193" t="s">
        <v>407</v>
      </c>
      <c r="B948" s="194">
        <v>43506</v>
      </c>
      <c r="C948" s="195">
        <v>1127.53</v>
      </c>
      <c r="D948" s="21">
        <f t="shared" si="0"/>
        <v>-1.0621598689256785E-2</v>
      </c>
      <c r="E948" s="21"/>
    </row>
    <row r="949" spans="1:5" ht="15.75" customHeight="1">
      <c r="A949" s="193" t="s">
        <v>407</v>
      </c>
      <c r="B949" s="194">
        <v>43507</v>
      </c>
      <c r="C949" s="195">
        <v>1128.8599999999999</v>
      </c>
      <c r="D949" s="21">
        <f t="shared" si="0"/>
        <v>1.1788743559668726E-3</v>
      </c>
      <c r="E949" s="21"/>
    </row>
    <row r="950" spans="1:5" ht="15.75" customHeight="1">
      <c r="A950" s="193" t="s">
        <v>407</v>
      </c>
      <c r="B950" s="194">
        <v>43508</v>
      </c>
      <c r="C950" s="195">
        <v>1128.19</v>
      </c>
      <c r="D950" s="21">
        <f t="shared" si="0"/>
        <v>-5.9369532768852159E-4</v>
      </c>
      <c r="E950" s="21"/>
    </row>
    <row r="951" spans="1:5" ht="15.75" customHeight="1">
      <c r="A951" s="193" t="s">
        <v>407</v>
      </c>
      <c r="B951" s="194">
        <v>43509</v>
      </c>
      <c r="C951" s="195">
        <v>1121.08</v>
      </c>
      <c r="D951" s="21">
        <f t="shared" si="0"/>
        <v>-6.3220722113202354E-3</v>
      </c>
      <c r="E951" s="21"/>
    </row>
    <row r="952" spans="1:5" ht="15.75" customHeight="1">
      <c r="A952" s="193" t="s">
        <v>407</v>
      </c>
      <c r="B952" s="194">
        <v>43510</v>
      </c>
      <c r="C952" s="195">
        <v>1112.8699999999999</v>
      </c>
      <c r="D952" s="21">
        <f t="shared" si="0"/>
        <v>-7.3502423624504567E-3</v>
      </c>
      <c r="E952" s="21">
        <f>LN(C952/C947)</f>
        <v>-2.370873423474909E-2</v>
      </c>
    </row>
    <row r="953" spans="1:5" ht="15.75" customHeight="1">
      <c r="A953" s="193" t="s">
        <v>407</v>
      </c>
      <c r="B953" s="194">
        <v>43513</v>
      </c>
      <c r="C953" s="195">
        <v>1109.72</v>
      </c>
      <c r="D953" s="21">
        <f t="shared" si="0"/>
        <v>-2.8345327829926857E-3</v>
      </c>
      <c r="E953" s="21"/>
    </row>
    <row r="954" spans="1:5" ht="15.75" customHeight="1">
      <c r="A954" s="193" t="s">
        <v>407</v>
      </c>
      <c r="B954" s="194">
        <v>43514</v>
      </c>
      <c r="C954" s="195">
        <v>1102.51</v>
      </c>
      <c r="D954" s="21">
        <f t="shared" si="0"/>
        <v>-6.5183326585260245E-3</v>
      </c>
      <c r="E954" s="21"/>
    </row>
    <row r="955" spans="1:5" ht="15.75" customHeight="1">
      <c r="A955" s="193" t="s">
        <v>407</v>
      </c>
      <c r="B955" s="194">
        <v>43515</v>
      </c>
      <c r="C955" s="195">
        <v>1124.23</v>
      </c>
      <c r="D955" s="21">
        <f t="shared" si="0"/>
        <v>1.9508958280392365E-2</v>
      </c>
      <c r="E955" s="21"/>
    </row>
    <row r="956" spans="1:5" ht="15.75" customHeight="1">
      <c r="A956" s="193" t="s">
        <v>407</v>
      </c>
      <c r="B956" s="194">
        <v>43516</v>
      </c>
      <c r="C956" s="195">
        <v>1112.23</v>
      </c>
      <c r="D956" s="21">
        <f t="shared" si="0"/>
        <v>-1.0731347899454244E-2</v>
      </c>
      <c r="E956" s="21"/>
    </row>
    <row r="957" spans="1:5" ht="15.75" customHeight="1">
      <c r="A957" s="193" t="s">
        <v>407</v>
      </c>
      <c r="B957" s="194">
        <v>43517</v>
      </c>
      <c r="C957" s="195">
        <v>1113.07</v>
      </c>
      <c r="D957" s="21">
        <f t="shared" si="0"/>
        <v>7.5495442402982488E-4</v>
      </c>
      <c r="E957" s="21">
        <f>LN(C957/C952)</f>
        <v>1.7969936344932932E-4</v>
      </c>
    </row>
    <row r="958" spans="1:5" ht="15.75" customHeight="1">
      <c r="A958" s="193" t="s">
        <v>407</v>
      </c>
      <c r="B958" s="194">
        <v>43520</v>
      </c>
      <c r="C958" s="195">
        <v>1102.32</v>
      </c>
      <c r="D958" s="21">
        <f t="shared" si="0"/>
        <v>-9.7049136939711955E-3</v>
      </c>
      <c r="E958" s="21"/>
    </row>
    <row r="959" spans="1:5" ht="15.75" customHeight="1">
      <c r="A959" s="193" t="s">
        <v>407</v>
      </c>
      <c r="B959" s="194">
        <v>43521</v>
      </c>
      <c r="C959" s="195">
        <v>1109.73</v>
      </c>
      <c r="D959" s="21">
        <f t="shared" si="0"/>
        <v>6.6996927890530583E-3</v>
      </c>
      <c r="E959" s="21"/>
    </row>
    <row r="960" spans="1:5" ht="15.75" customHeight="1">
      <c r="A960" s="193" t="s">
        <v>407</v>
      </c>
      <c r="B960" s="194">
        <v>43522</v>
      </c>
      <c r="C960" s="195">
        <v>1102.56</v>
      </c>
      <c r="D960" s="21">
        <f t="shared" si="0"/>
        <v>-6.4819938658029382E-3</v>
      </c>
      <c r="E960" s="21"/>
    </row>
    <row r="961" spans="1:5" ht="15.75" customHeight="1">
      <c r="A961" s="193" t="s">
        <v>407</v>
      </c>
      <c r="B961" s="194">
        <v>43523</v>
      </c>
      <c r="C961" s="195">
        <v>1105.53</v>
      </c>
      <c r="D961" s="21">
        <f t="shared" si="0"/>
        <v>2.690109362462851E-3</v>
      </c>
      <c r="E961" s="21"/>
    </row>
    <row r="962" spans="1:5" ht="15.75" customHeight="1">
      <c r="A962" s="193" t="s">
        <v>407</v>
      </c>
      <c r="B962" s="194">
        <v>43527</v>
      </c>
      <c r="C962" s="195">
        <v>1100.58</v>
      </c>
      <c r="D962" s="21">
        <f t="shared" si="0"/>
        <v>-4.4875444170462461E-3</v>
      </c>
      <c r="E962" s="21">
        <f>LN(C962/C957)</f>
        <v>-1.1284649825304503E-2</v>
      </c>
    </row>
    <row r="963" spans="1:5" ht="15.75" customHeight="1">
      <c r="A963" s="193" t="s">
        <v>407</v>
      </c>
      <c r="B963" s="194">
        <v>43529</v>
      </c>
      <c r="C963" s="195">
        <v>1102.6400000000001</v>
      </c>
      <c r="D963" s="21">
        <f t="shared" si="0"/>
        <v>1.8699908318691705E-3</v>
      </c>
      <c r="E963" s="21"/>
    </row>
    <row r="964" spans="1:5" ht="15.75" customHeight="1">
      <c r="A964" s="193" t="s">
        <v>407</v>
      </c>
      <c r="B964" s="194">
        <v>43530</v>
      </c>
      <c r="C964" s="195">
        <v>1111.76</v>
      </c>
      <c r="D964" s="21">
        <f t="shared" si="0"/>
        <v>8.2370407921429686E-3</v>
      </c>
      <c r="E964" s="21"/>
    </row>
    <row r="965" spans="1:5" ht="15.75" customHeight="1">
      <c r="A965" s="193" t="s">
        <v>407</v>
      </c>
      <c r="B965" s="194">
        <v>43531</v>
      </c>
      <c r="C965" s="195">
        <v>1127.77</v>
      </c>
      <c r="D965" s="21">
        <f t="shared" si="0"/>
        <v>1.4297886379881998E-2</v>
      </c>
      <c r="E965" s="21"/>
    </row>
    <row r="966" spans="1:5" ht="15.75" customHeight="1">
      <c r="A966" s="193" t="s">
        <v>407</v>
      </c>
      <c r="B966" s="194">
        <v>43534</v>
      </c>
      <c r="C966" s="195">
        <v>1128.71</v>
      </c>
      <c r="D966" s="21">
        <f t="shared" si="0"/>
        <v>8.3315611427989527E-4</v>
      </c>
      <c r="E966" s="21"/>
    </row>
    <row r="967" spans="1:5" ht="15.75" customHeight="1">
      <c r="A967" s="193" t="s">
        <v>407</v>
      </c>
      <c r="B967" s="194">
        <v>43535</v>
      </c>
      <c r="C967" s="195">
        <v>1142.93</v>
      </c>
      <c r="D967" s="21">
        <f t="shared" si="0"/>
        <v>1.2519752902226516E-2</v>
      </c>
      <c r="E967" s="21">
        <f>LN(C967/C962)</f>
        <v>3.7757827020400522E-2</v>
      </c>
    </row>
    <row r="968" spans="1:5" ht="15.75" customHeight="1">
      <c r="A968" s="193" t="s">
        <v>407</v>
      </c>
      <c r="B968" s="194">
        <v>43536</v>
      </c>
      <c r="C968" s="195">
        <v>1163.26</v>
      </c>
      <c r="D968" s="21">
        <f t="shared" si="0"/>
        <v>1.763126771743375E-2</v>
      </c>
      <c r="E968" s="21"/>
    </row>
    <row r="969" spans="1:5" ht="15.75" customHeight="1">
      <c r="A969" s="193" t="s">
        <v>407</v>
      </c>
      <c r="B969" s="194">
        <v>43537</v>
      </c>
      <c r="C969" s="195">
        <v>1150.0999999999999</v>
      </c>
      <c r="D969" s="21">
        <f t="shared" si="0"/>
        <v>-1.1377513193613003E-2</v>
      </c>
      <c r="E969" s="21"/>
    </row>
    <row r="970" spans="1:5" ht="15.75" customHeight="1">
      <c r="A970" s="193" t="s">
        <v>407</v>
      </c>
      <c r="B970" s="194">
        <v>43538</v>
      </c>
      <c r="C970" s="195">
        <v>1155.5</v>
      </c>
      <c r="D970" s="21">
        <f t="shared" si="0"/>
        <v>4.6842556158997331E-3</v>
      </c>
      <c r="E970" s="21"/>
    </row>
    <row r="971" spans="1:5" ht="15.75" customHeight="1">
      <c r="A971" s="193" t="s">
        <v>407</v>
      </c>
      <c r="B971" s="194">
        <v>43541</v>
      </c>
      <c r="C971" s="195">
        <v>1161.45</v>
      </c>
      <c r="D971" s="21">
        <f t="shared" si="0"/>
        <v>5.1360737864069462E-3</v>
      </c>
      <c r="E971" s="21"/>
    </row>
    <row r="972" spans="1:5" ht="15.75" customHeight="1">
      <c r="A972" s="193" t="s">
        <v>407</v>
      </c>
      <c r="B972" s="194">
        <v>43542</v>
      </c>
      <c r="C972" s="195">
        <v>1153.98</v>
      </c>
      <c r="D972" s="21">
        <f t="shared" si="0"/>
        <v>-6.4523876055116638E-3</v>
      </c>
      <c r="E972" s="21">
        <f>LN(C972/C967)</f>
        <v>9.6216963206159026E-3</v>
      </c>
    </row>
    <row r="973" spans="1:5" ht="15.75" customHeight="1">
      <c r="A973" s="193" t="s">
        <v>407</v>
      </c>
      <c r="B973" s="194">
        <v>43543</v>
      </c>
      <c r="C973" s="195">
        <v>1147.1500000000001</v>
      </c>
      <c r="D973" s="21">
        <f t="shared" si="0"/>
        <v>-5.9362313791598001E-3</v>
      </c>
      <c r="E973" s="21"/>
    </row>
    <row r="974" spans="1:5" ht="15.75" customHeight="1">
      <c r="A974" s="193" t="s">
        <v>407</v>
      </c>
      <c r="B974" s="194">
        <v>43545</v>
      </c>
      <c r="C974" s="195">
        <v>1140.5999999999999</v>
      </c>
      <c r="D974" s="21">
        <f t="shared" si="0"/>
        <v>-5.72616579373248E-3</v>
      </c>
      <c r="E974" s="21"/>
    </row>
    <row r="975" spans="1:5" ht="15.75" customHeight="1">
      <c r="A975" s="193" t="s">
        <v>407</v>
      </c>
      <c r="B975" s="194">
        <v>43548</v>
      </c>
      <c r="C975" s="195">
        <v>1134.8</v>
      </c>
      <c r="D975" s="21">
        <f t="shared" si="0"/>
        <v>-5.0980157877421866E-3</v>
      </c>
      <c r="E975" s="21"/>
    </row>
    <row r="976" spans="1:5" ht="15.75" customHeight="1">
      <c r="A976" s="193" t="s">
        <v>407</v>
      </c>
      <c r="B976" s="194">
        <v>43549</v>
      </c>
      <c r="C976" s="195">
        <v>1138.67</v>
      </c>
      <c r="D976" s="21">
        <f t="shared" si="0"/>
        <v>3.4044907018380586E-3</v>
      </c>
      <c r="E976" s="21"/>
    </row>
    <row r="977" spans="1:5" ht="15.75" customHeight="1">
      <c r="A977" s="193" t="s">
        <v>407</v>
      </c>
      <c r="B977" s="194">
        <v>43550</v>
      </c>
      <c r="C977" s="195">
        <v>1140.72</v>
      </c>
      <c r="D977" s="21">
        <f t="shared" si="0"/>
        <v>1.7987273373294053E-3</v>
      </c>
      <c r="E977" s="21">
        <f>LN(C977/C972)</f>
        <v>-1.1557194921466901E-2</v>
      </c>
    </row>
    <row r="978" spans="1:5" ht="15.75" customHeight="1">
      <c r="A978" s="193" t="s">
        <v>407</v>
      </c>
      <c r="B978" s="194">
        <v>43551</v>
      </c>
      <c r="C978" s="195">
        <v>1142.6099999999999</v>
      </c>
      <c r="D978" s="21">
        <f t="shared" si="0"/>
        <v>1.6554772473932791E-3</v>
      </c>
      <c r="E978" s="21"/>
    </row>
    <row r="979" spans="1:5" ht="15.75" customHeight="1">
      <c r="A979" s="193" t="s">
        <v>407</v>
      </c>
      <c r="B979" s="194">
        <v>43552</v>
      </c>
      <c r="C979" s="195">
        <v>1144.53</v>
      </c>
      <c r="D979" s="21">
        <f t="shared" si="0"/>
        <v>1.6789531476179356E-3</v>
      </c>
      <c r="E979" s="21"/>
    </row>
    <row r="980" spans="1:5" ht="15.75" customHeight="1">
      <c r="A980" s="193" t="s">
        <v>407</v>
      </c>
      <c r="B980" s="194">
        <v>43555</v>
      </c>
      <c r="C980" s="195">
        <v>1143.0899999999999</v>
      </c>
      <c r="D980" s="21">
        <f t="shared" si="0"/>
        <v>-1.2589505164274286E-3</v>
      </c>
      <c r="E980" s="21"/>
    </row>
    <row r="981" spans="1:5" ht="15.75" customHeight="1">
      <c r="A981" s="193" t="s">
        <v>407</v>
      </c>
      <c r="B981" s="194">
        <v>43556</v>
      </c>
      <c r="C981" s="195">
        <v>1149.99</v>
      </c>
      <c r="D981" s="21">
        <f t="shared" si="0"/>
        <v>6.0181248148670615E-3</v>
      </c>
      <c r="E981" s="21"/>
    </row>
    <row r="982" spans="1:5" ht="15.75" customHeight="1">
      <c r="A982" s="193" t="s">
        <v>407</v>
      </c>
      <c r="B982" s="194">
        <v>43557</v>
      </c>
      <c r="C982" s="195">
        <v>1163.82</v>
      </c>
      <c r="D982" s="21">
        <f t="shared" si="0"/>
        <v>1.1954451490940911E-2</v>
      </c>
      <c r="E982" s="21">
        <f>LN(C982/C977)</f>
        <v>2.0048056184391597E-2</v>
      </c>
    </row>
    <row r="983" spans="1:5" ht="15.75" customHeight="1">
      <c r="A983" s="193" t="s">
        <v>407</v>
      </c>
      <c r="B983" s="194">
        <v>43558</v>
      </c>
      <c r="C983" s="195">
        <v>1165.8399999999999</v>
      </c>
      <c r="D983" s="21">
        <f t="shared" si="0"/>
        <v>1.7341590671858757E-3</v>
      </c>
      <c r="E983" s="21"/>
    </row>
    <row r="984" spans="1:5" ht="15.75" customHeight="1">
      <c r="A984" s="193" t="s">
        <v>407</v>
      </c>
      <c r="B984" s="194">
        <v>43559</v>
      </c>
      <c r="C984" s="195">
        <v>1165.2</v>
      </c>
      <c r="D984" s="21">
        <f t="shared" si="0"/>
        <v>-5.4911114016150515E-4</v>
      </c>
      <c r="E984" s="21"/>
    </row>
    <row r="985" spans="1:5" ht="15.75" customHeight="1">
      <c r="A985" s="193" t="s">
        <v>407</v>
      </c>
      <c r="B985" s="194">
        <v>43562</v>
      </c>
      <c r="C985" s="195">
        <v>1182.3599999999999</v>
      </c>
      <c r="D985" s="21">
        <f t="shared" si="0"/>
        <v>1.46196950371039E-2</v>
      </c>
      <c r="E985" s="21"/>
    </row>
    <row r="986" spans="1:5" ht="15.75" customHeight="1">
      <c r="A986" s="193" t="s">
        <v>407</v>
      </c>
      <c r="B986" s="194">
        <v>43563</v>
      </c>
      <c r="C986" s="195">
        <v>1191.68</v>
      </c>
      <c r="D986" s="21">
        <f t="shared" si="0"/>
        <v>7.851635086209504E-3</v>
      </c>
      <c r="E986" s="21"/>
    </row>
    <row r="987" spans="1:5" ht="15.75" customHeight="1">
      <c r="A987" s="193" t="s">
        <v>407</v>
      </c>
      <c r="B987" s="194">
        <v>43564</v>
      </c>
      <c r="C987" s="195">
        <v>1181.0999999999999</v>
      </c>
      <c r="D987" s="21">
        <f t="shared" si="0"/>
        <v>-8.9178685907914564E-3</v>
      </c>
      <c r="E987" s="21">
        <f>LN(C987/C982)</f>
        <v>1.473850945954615E-2</v>
      </c>
    </row>
    <row r="988" spans="1:5" ht="15.75" customHeight="1">
      <c r="A988" s="193" t="s">
        <v>407</v>
      </c>
      <c r="B988" s="194">
        <v>43565</v>
      </c>
      <c r="C988" s="195">
        <v>1184.6099999999999</v>
      </c>
      <c r="D988" s="21">
        <f t="shared" si="0"/>
        <v>2.9673988575062175E-3</v>
      </c>
      <c r="E988" s="21"/>
    </row>
    <row r="989" spans="1:5" ht="15.75" customHeight="1">
      <c r="A989" s="193" t="s">
        <v>407</v>
      </c>
      <c r="B989" s="194">
        <v>43566</v>
      </c>
      <c r="C989" s="195">
        <v>1184.02</v>
      </c>
      <c r="D989" s="21">
        <f t="shared" si="0"/>
        <v>-4.9817828213111898E-4</v>
      </c>
      <c r="E989" s="21"/>
    </row>
    <row r="990" spans="1:5" ht="15.75" customHeight="1">
      <c r="A990" s="193" t="s">
        <v>407</v>
      </c>
      <c r="B990" s="194">
        <v>43570</v>
      </c>
      <c r="C990" s="195">
        <v>1188.71</v>
      </c>
      <c r="D990" s="21">
        <f t="shared" si="0"/>
        <v>3.9532573095436728E-3</v>
      </c>
      <c r="E990" s="21"/>
    </row>
    <row r="991" spans="1:5" ht="15.75" customHeight="1">
      <c r="A991" s="193" t="s">
        <v>407</v>
      </c>
      <c r="B991" s="194">
        <v>43571</v>
      </c>
      <c r="C991" s="195">
        <v>1212.05</v>
      </c>
      <c r="D991" s="21">
        <f t="shared" si="0"/>
        <v>1.9444455401023956E-2</v>
      </c>
      <c r="E991" s="21"/>
    </row>
    <row r="992" spans="1:5" ht="15.75" customHeight="1">
      <c r="A992" s="193" t="s">
        <v>407</v>
      </c>
      <c r="B992" s="194">
        <v>43572</v>
      </c>
      <c r="C992" s="195">
        <v>1217.04</v>
      </c>
      <c r="D992" s="21">
        <f t="shared" si="0"/>
        <v>4.1085402511291209E-3</v>
      </c>
      <c r="E992" s="21">
        <f>LN(C992/C987)</f>
        <v>2.9975473537071782E-2</v>
      </c>
    </row>
    <row r="993" spans="1:5" ht="15.75" customHeight="1">
      <c r="A993" s="193" t="s">
        <v>407</v>
      </c>
      <c r="B993" s="194">
        <v>43573</v>
      </c>
      <c r="C993" s="195">
        <v>1232.26</v>
      </c>
      <c r="D993" s="21">
        <f t="shared" si="0"/>
        <v>1.2428200634041712E-2</v>
      </c>
      <c r="E993" s="21"/>
    </row>
    <row r="994" spans="1:5" ht="15.75" customHeight="1">
      <c r="A994" s="193" t="s">
        <v>407</v>
      </c>
      <c r="B994" s="194">
        <v>43576</v>
      </c>
      <c r="C994" s="195">
        <v>1264.2</v>
      </c>
      <c r="D994" s="21">
        <f t="shared" si="0"/>
        <v>2.5589629249283406E-2</v>
      </c>
      <c r="E994" s="21"/>
    </row>
    <row r="995" spans="1:5" ht="15.75" customHeight="1">
      <c r="A995" s="193" t="s">
        <v>407</v>
      </c>
      <c r="B995" s="194">
        <v>43577</v>
      </c>
      <c r="C995" s="195">
        <v>1256.94</v>
      </c>
      <c r="D995" s="21">
        <f t="shared" si="0"/>
        <v>-5.7593152840897362E-3</v>
      </c>
      <c r="E995" s="21"/>
    </row>
    <row r="996" spans="1:5" ht="15.75" customHeight="1">
      <c r="A996" s="193" t="s">
        <v>407</v>
      </c>
      <c r="B996" s="194">
        <v>43578</v>
      </c>
      <c r="C996" s="195">
        <v>1260.68</v>
      </c>
      <c r="D996" s="21">
        <f t="shared" si="0"/>
        <v>2.9710621548501648E-3</v>
      </c>
      <c r="E996" s="21"/>
    </row>
    <row r="997" spans="1:5" ht="15.75" customHeight="1">
      <c r="A997" s="193" t="s">
        <v>407</v>
      </c>
      <c r="B997" s="194">
        <v>43579</v>
      </c>
      <c r="C997" s="195">
        <v>1279.29</v>
      </c>
      <c r="D997" s="21">
        <f t="shared" si="0"/>
        <v>1.4653978608680673E-2</v>
      </c>
      <c r="E997" s="21">
        <f>LN(C997/C992)</f>
        <v>4.9883555362766188E-2</v>
      </c>
    </row>
    <row r="998" spans="1:5" ht="15.75" customHeight="1">
      <c r="A998" s="193" t="s">
        <v>407</v>
      </c>
      <c r="B998" s="194">
        <v>43580</v>
      </c>
      <c r="C998" s="195">
        <v>1292.1199999999999</v>
      </c>
      <c r="D998" s="21">
        <f t="shared" si="0"/>
        <v>9.979043768862602E-3</v>
      </c>
      <c r="E998" s="21"/>
    </row>
    <row r="999" spans="1:5" ht="15.75" customHeight="1">
      <c r="A999" s="193" t="s">
        <v>407</v>
      </c>
      <c r="B999" s="194">
        <v>43583</v>
      </c>
      <c r="C999" s="195">
        <v>1314.51</v>
      </c>
      <c r="D999" s="21">
        <f t="shared" si="0"/>
        <v>1.7179692309803766E-2</v>
      </c>
      <c r="E999" s="21"/>
    </row>
    <row r="1000" spans="1:5" ht="15.75" customHeight="1">
      <c r="A1000" s="193" t="s">
        <v>407</v>
      </c>
      <c r="B1000" s="194">
        <v>43584</v>
      </c>
      <c r="C1000" s="195">
        <v>1310.31</v>
      </c>
      <c r="D1000" s="21">
        <f t="shared" si="0"/>
        <v>-3.2002221748517459E-3</v>
      </c>
      <c r="E1000" s="21"/>
    </row>
    <row r="1001" spans="1:5" ht="15.75" customHeight="1">
      <c r="A1001" s="193" t="s">
        <v>407</v>
      </c>
      <c r="B1001" s="194">
        <v>43585</v>
      </c>
      <c r="C1001" s="195">
        <v>1298.5999999999999</v>
      </c>
      <c r="D1001" s="21">
        <f t="shared" si="0"/>
        <v>-8.9769893470675443E-3</v>
      </c>
      <c r="E1001" s="21"/>
    </row>
    <row r="1002" spans="1:5" ht="15.75" customHeight="1">
      <c r="A1002" s="193" t="s">
        <v>407</v>
      </c>
      <c r="B1002" s="194">
        <v>43587</v>
      </c>
      <c r="C1002" s="195">
        <v>1294.3900000000001</v>
      </c>
      <c r="D1002" s="21">
        <f t="shared" si="0"/>
        <v>-3.2472193871460899E-3</v>
      </c>
      <c r="E1002" s="21">
        <f>LN(C1002/C997)</f>
        <v>1.173430516960086E-2</v>
      </c>
    </row>
    <row r="1003" spans="1:5" ht="15.75" customHeight="1">
      <c r="A1003" s="193" t="s">
        <v>407</v>
      </c>
      <c r="B1003" s="194">
        <v>43590</v>
      </c>
      <c r="C1003" s="195">
        <v>1277.68</v>
      </c>
      <c r="D1003" s="21">
        <f t="shared" si="0"/>
        <v>-1.2993608339186209E-2</v>
      </c>
      <c r="E1003" s="21"/>
    </row>
    <row r="1004" spans="1:5" ht="15.75" customHeight="1">
      <c r="A1004" s="193" t="s">
        <v>407</v>
      </c>
      <c r="B1004" s="194">
        <v>43591</v>
      </c>
      <c r="C1004" s="195">
        <v>1299.4100000000001</v>
      </c>
      <c r="D1004" s="21">
        <f t="shared" si="0"/>
        <v>1.6864381928391084E-2</v>
      </c>
      <c r="E1004" s="21"/>
    </row>
    <row r="1005" spans="1:5" ht="15.75" customHeight="1">
      <c r="A1005" s="193" t="s">
        <v>407</v>
      </c>
      <c r="B1005" s="194">
        <v>43592</v>
      </c>
      <c r="C1005" s="195">
        <v>1301.28</v>
      </c>
      <c r="D1005" s="21">
        <f t="shared" si="0"/>
        <v>1.4380801420199741E-3</v>
      </c>
      <c r="E1005" s="21"/>
    </row>
    <row r="1006" spans="1:5" ht="15.75" customHeight="1">
      <c r="A1006" s="193" t="s">
        <v>407</v>
      </c>
      <c r="B1006" s="194">
        <v>43593</v>
      </c>
      <c r="C1006" s="195">
        <v>1297.5999999999999</v>
      </c>
      <c r="D1006" s="21">
        <f t="shared" si="0"/>
        <v>-2.831991057316676E-3</v>
      </c>
      <c r="E1006" s="21"/>
    </row>
    <row r="1007" spans="1:5" ht="15.75" customHeight="1">
      <c r="A1007" s="193" t="s">
        <v>407</v>
      </c>
      <c r="B1007" s="194">
        <v>43594</v>
      </c>
      <c r="C1007" s="195">
        <v>1291.96</v>
      </c>
      <c r="D1007" s="21">
        <f t="shared" si="0"/>
        <v>-4.3559592501861916E-3</v>
      </c>
      <c r="E1007" s="21">
        <f>LN(C1007/C1002)</f>
        <v>-1.879096576278039E-3</v>
      </c>
    </row>
    <row r="1008" spans="1:5" ht="15.75" customHeight="1">
      <c r="A1008" s="193" t="s">
        <v>407</v>
      </c>
      <c r="B1008" s="194">
        <v>43597</v>
      </c>
      <c r="C1008" s="195">
        <v>1295.03</v>
      </c>
      <c r="D1008" s="21">
        <f t="shared" si="0"/>
        <v>2.3734157775137103E-3</v>
      </c>
      <c r="E1008" s="21"/>
    </row>
    <row r="1009" spans="1:5" ht="15.75" customHeight="1">
      <c r="A1009" s="193" t="s">
        <v>407</v>
      </c>
      <c r="B1009" s="194">
        <v>43598</v>
      </c>
      <c r="C1009" s="195">
        <v>1301.3399999999999</v>
      </c>
      <c r="D1009" s="21">
        <f t="shared" si="0"/>
        <v>4.8606419140948534E-3</v>
      </c>
      <c r="E1009" s="21"/>
    </row>
    <row r="1010" spans="1:5" ht="15.75" customHeight="1">
      <c r="A1010" s="193" t="s">
        <v>407</v>
      </c>
      <c r="B1010" s="194">
        <v>43599</v>
      </c>
      <c r="C1010" s="195">
        <v>1315.45</v>
      </c>
      <c r="D1010" s="21">
        <f t="shared" si="0"/>
        <v>1.0784309593600988E-2</v>
      </c>
      <c r="E1010" s="21"/>
    </row>
    <row r="1011" spans="1:5" ht="15.75" customHeight="1">
      <c r="A1011" s="193" t="s">
        <v>407</v>
      </c>
      <c r="B1011" s="194">
        <v>43600</v>
      </c>
      <c r="C1011" s="195">
        <v>1321</v>
      </c>
      <c r="D1011" s="21">
        <f t="shared" si="0"/>
        <v>4.2102131261536127E-3</v>
      </c>
      <c r="E1011" s="21"/>
    </row>
    <row r="1012" spans="1:5" ht="15.75" customHeight="1">
      <c r="A1012" s="193" t="s">
        <v>407</v>
      </c>
      <c r="B1012" s="194">
        <v>43601</v>
      </c>
      <c r="C1012" s="195">
        <v>1318.71</v>
      </c>
      <c r="D1012" s="21">
        <f t="shared" si="0"/>
        <v>-1.7350395115201282E-3</v>
      </c>
      <c r="E1012" s="21">
        <f>LN(C1012/C1007)</f>
        <v>2.0493540899843107E-2</v>
      </c>
    </row>
    <row r="1013" spans="1:5" ht="15.75" customHeight="1">
      <c r="A1013" s="193" t="s">
        <v>407</v>
      </c>
      <c r="B1013" s="194">
        <v>43604</v>
      </c>
      <c r="C1013" s="195">
        <v>1316.84</v>
      </c>
      <c r="D1013" s="21">
        <f t="shared" si="0"/>
        <v>-1.4190588786447004E-3</v>
      </c>
      <c r="E1013" s="21"/>
    </row>
    <row r="1014" spans="1:5" ht="15.75" customHeight="1">
      <c r="A1014" s="193" t="s">
        <v>407</v>
      </c>
      <c r="B1014" s="194">
        <v>43605</v>
      </c>
      <c r="C1014" s="195">
        <v>1307.71</v>
      </c>
      <c r="D1014" s="21">
        <f t="shared" si="0"/>
        <v>-6.9574112351010187E-3</v>
      </c>
      <c r="E1014" s="21"/>
    </row>
    <row r="1015" spans="1:5" ht="15.75" customHeight="1">
      <c r="A1015" s="193" t="s">
        <v>407</v>
      </c>
      <c r="B1015" s="194">
        <v>43606</v>
      </c>
      <c r="C1015" s="195">
        <v>1312.14</v>
      </c>
      <c r="D1015" s="21">
        <f t="shared" si="0"/>
        <v>3.3818762312273279E-3</v>
      </c>
      <c r="E1015" s="21"/>
    </row>
    <row r="1016" spans="1:5" ht="15.75" customHeight="1">
      <c r="A1016" s="193" t="s">
        <v>407</v>
      </c>
      <c r="B1016" s="194">
        <v>43607</v>
      </c>
      <c r="C1016" s="195">
        <v>1319.63</v>
      </c>
      <c r="D1016" s="21">
        <f t="shared" si="0"/>
        <v>5.6920021295896297E-3</v>
      </c>
      <c r="E1016" s="21"/>
    </row>
    <row r="1017" spans="1:5" ht="15.75" customHeight="1">
      <c r="A1017" s="193" t="s">
        <v>407</v>
      </c>
      <c r="B1017" s="194">
        <v>43608</v>
      </c>
      <c r="C1017" s="195">
        <v>1314.55</v>
      </c>
      <c r="D1017" s="21">
        <f t="shared" si="0"/>
        <v>-3.8569925348084992E-3</v>
      </c>
      <c r="E1017" s="21">
        <f>LN(C1017/C1012)</f>
        <v>-3.1595842877372277E-3</v>
      </c>
    </row>
    <row r="1018" spans="1:5" ht="15.75" customHeight="1">
      <c r="A1018" s="193" t="s">
        <v>407</v>
      </c>
      <c r="B1018" s="194">
        <v>43611</v>
      </c>
      <c r="C1018" s="195">
        <v>1302.6099999999999</v>
      </c>
      <c r="D1018" s="21">
        <f t="shared" si="0"/>
        <v>-9.124457686449856E-3</v>
      </c>
      <c r="E1018" s="21"/>
    </row>
    <row r="1019" spans="1:5" ht="15.75" customHeight="1">
      <c r="A1019" s="193" t="s">
        <v>407</v>
      </c>
      <c r="B1019" s="194">
        <v>43612</v>
      </c>
      <c r="C1019" s="195">
        <v>1302.96</v>
      </c>
      <c r="D1019" s="21">
        <f t="shared" si="0"/>
        <v>2.6865522868727595E-4</v>
      </c>
      <c r="E1019" s="21"/>
    </row>
    <row r="1020" spans="1:5" ht="15.75" customHeight="1">
      <c r="A1020" s="193" t="s">
        <v>407</v>
      </c>
      <c r="B1020" s="194">
        <v>43613</v>
      </c>
      <c r="C1020" s="195">
        <v>1305.49</v>
      </c>
      <c r="D1020" s="21">
        <f t="shared" si="0"/>
        <v>1.9398499441197193E-3</v>
      </c>
      <c r="E1020" s="21"/>
    </row>
    <row r="1021" spans="1:5" ht="15.75" customHeight="1">
      <c r="A1021" s="193" t="s">
        <v>407</v>
      </c>
      <c r="B1021" s="194">
        <v>43614</v>
      </c>
      <c r="C1021" s="195">
        <v>1313.88</v>
      </c>
      <c r="D1021" s="21">
        <f t="shared" si="0"/>
        <v>6.4061424639089322E-3</v>
      </c>
      <c r="E1021" s="21"/>
    </row>
    <row r="1022" spans="1:5" ht="15.75" customHeight="1">
      <c r="A1022" s="193" t="s">
        <v>407</v>
      </c>
      <c r="B1022" s="194">
        <v>43615</v>
      </c>
      <c r="C1022" s="195">
        <v>1319.47</v>
      </c>
      <c r="D1022" s="21">
        <f t="shared" si="0"/>
        <v>4.2455491267758974E-3</v>
      </c>
      <c r="E1022" s="21">
        <f>LN(C1022/C1017)</f>
        <v>3.73573907704167E-3</v>
      </c>
    </row>
    <row r="1023" spans="1:5" ht="15.75" customHeight="1">
      <c r="A1023" s="193" t="s">
        <v>407</v>
      </c>
      <c r="B1023" s="194">
        <v>43618</v>
      </c>
      <c r="C1023" s="195">
        <v>1305.68</v>
      </c>
      <c r="D1023" s="21">
        <f t="shared" si="0"/>
        <v>-1.0506162957669358E-2</v>
      </c>
      <c r="E1023" s="21"/>
    </row>
    <row r="1024" spans="1:5" ht="15.75" customHeight="1">
      <c r="A1024" s="193" t="s">
        <v>407</v>
      </c>
      <c r="B1024" s="194">
        <v>43619</v>
      </c>
      <c r="C1024" s="195">
        <v>1292.8399999999999</v>
      </c>
      <c r="D1024" s="21">
        <f t="shared" si="0"/>
        <v>-9.8826289602004513E-3</v>
      </c>
      <c r="E1024" s="21"/>
    </row>
    <row r="1025" spans="1:5" ht="15.75" customHeight="1">
      <c r="A1025" s="193" t="s">
        <v>407</v>
      </c>
      <c r="B1025" s="194">
        <v>43620</v>
      </c>
      <c r="C1025" s="195">
        <v>1289.28</v>
      </c>
      <c r="D1025" s="21">
        <f t="shared" si="0"/>
        <v>-2.7574258792575127E-3</v>
      </c>
      <c r="E1025" s="21"/>
    </row>
    <row r="1026" spans="1:5" ht="15.75" customHeight="1">
      <c r="A1026" s="193" t="s">
        <v>407</v>
      </c>
      <c r="B1026" s="194">
        <v>43622</v>
      </c>
      <c r="C1026" s="195">
        <v>1284.5899999999999</v>
      </c>
      <c r="D1026" s="21">
        <f t="shared" si="0"/>
        <v>-3.644321733955513E-3</v>
      </c>
      <c r="E1026" s="21"/>
    </row>
    <row r="1027" spans="1:5" ht="15.75" customHeight="1">
      <c r="A1027" s="193" t="s">
        <v>407</v>
      </c>
      <c r="B1027" s="194">
        <v>43626</v>
      </c>
      <c r="C1027" s="195">
        <v>1275.82</v>
      </c>
      <c r="D1027" s="21">
        <f t="shared" si="0"/>
        <v>-6.8504921457329115E-3</v>
      </c>
      <c r="E1027" s="21">
        <f>LN(C1027/C1022)</f>
        <v>-3.36410316768158E-2</v>
      </c>
    </row>
    <row r="1028" spans="1:5" ht="15.75" customHeight="1">
      <c r="A1028" s="193" t="s">
        <v>407</v>
      </c>
      <c r="B1028" s="194">
        <v>43627</v>
      </c>
      <c r="C1028" s="195">
        <v>1275.99</v>
      </c>
      <c r="D1028" s="21">
        <f t="shared" si="0"/>
        <v>1.3323876013626832E-4</v>
      </c>
      <c r="E1028" s="21"/>
    </row>
    <row r="1029" spans="1:5" ht="15.75" customHeight="1">
      <c r="A1029" s="193" t="s">
        <v>407</v>
      </c>
      <c r="B1029" s="194">
        <v>43628</v>
      </c>
      <c r="C1029" s="195">
        <v>1272.49</v>
      </c>
      <c r="D1029" s="21">
        <f t="shared" si="0"/>
        <v>-2.7467370357999376E-3</v>
      </c>
      <c r="E1029" s="21"/>
    </row>
    <row r="1030" spans="1:5" ht="15.75" customHeight="1">
      <c r="A1030" s="193" t="s">
        <v>407</v>
      </c>
      <c r="B1030" s="194">
        <v>43629</v>
      </c>
      <c r="C1030" s="195">
        <v>1269.55</v>
      </c>
      <c r="D1030" s="21">
        <f t="shared" si="0"/>
        <v>-2.3131038936130624E-3</v>
      </c>
      <c r="E1030" s="21"/>
    </row>
    <row r="1031" spans="1:5" ht="15.75" customHeight="1">
      <c r="A1031" s="193" t="s">
        <v>407</v>
      </c>
      <c r="B1031" s="194">
        <v>43632</v>
      </c>
      <c r="C1031" s="195">
        <v>1258.27</v>
      </c>
      <c r="D1031" s="21">
        <f t="shared" si="0"/>
        <v>-8.9247453314832709E-3</v>
      </c>
      <c r="E1031" s="21"/>
    </row>
    <row r="1032" spans="1:5" ht="15.75" customHeight="1">
      <c r="A1032" s="193" t="s">
        <v>407</v>
      </c>
      <c r="B1032" s="194">
        <v>43633</v>
      </c>
      <c r="C1032" s="195">
        <v>1260.9000000000001</v>
      </c>
      <c r="D1032" s="21">
        <f t="shared" si="0"/>
        <v>2.0879900566469216E-3</v>
      </c>
      <c r="E1032" s="21">
        <f>LN(C1032/C1027)</f>
        <v>-1.1763357444113222E-2</v>
      </c>
    </row>
    <row r="1033" spans="1:5" ht="15.75" customHeight="1">
      <c r="A1033" s="193" t="s">
        <v>407</v>
      </c>
      <c r="B1033" s="194">
        <v>43634</v>
      </c>
      <c r="C1033" s="195">
        <v>1258.6600000000001</v>
      </c>
      <c r="D1033" s="21">
        <f t="shared" si="0"/>
        <v>-1.7780887060957131E-3</v>
      </c>
      <c r="E1033" s="21"/>
    </row>
    <row r="1034" spans="1:5" ht="15.75" customHeight="1">
      <c r="A1034" s="193" t="s">
        <v>407</v>
      </c>
      <c r="B1034" s="194">
        <v>43635</v>
      </c>
      <c r="C1034" s="195">
        <v>1258.46</v>
      </c>
      <c r="D1034" s="21">
        <f t="shared" si="0"/>
        <v>-1.5891177251855016E-4</v>
      </c>
      <c r="E1034" s="21"/>
    </row>
    <row r="1035" spans="1:5" ht="15.75" customHeight="1">
      <c r="A1035" s="193" t="s">
        <v>407</v>
      </c>
      <c r="B1035" s="194">
        <v>43636</v>
      </c>
      <c r="C1035" s="195">
        <v>1264.3599999999999</v>
      </c>
      <c r="D1035" s="21">
        <f t="shared" si="0"/>
        <v>4.6773140821135852E-3</v>
      </c>
      <c r="E1035" s="21"/>
    </row>
    <row r="1036" spans="1:5" ht="15.75" customHeight="1">
      <c r="A1036" s="193" t="s">
        <v>407</v>
      </c>
      <c r="B1036" s="194">
        <v>43639</v>
      </c>
      <c r="C1036" s="195">
        <v>1254.3499999999999</v>
      </c>
      <c r="D1036" s="21">
        <f t="shared" si="0"/>
        <v>-7.948555174833033E-3</v>
      </c>
      <c r="E1036" s="21"/>
    </row>
    <row r="1037" spans="1:5" ht="15.75" customHeight="1">
      <c r="A1037" s="193" t="s">
        <v>407</v>
      </c>
      <c r="B1037" s="194">
        <v>43640</v>
      </c>
      <c r="C1037" s="195">
        <v>1260.0999999999999</v>
      </c>
      <c r="D1037" s="21">
        <f t="shared" si="0"/>
        <v>4.5735727678003369E-3</v>
      </c>
      <c r="E1037" s="21">
        <f>LN(C1037/C1032)</f>
        <v>-6.3466880353333862E-4</v>
      </c>
    </row>
    <row r="1038" spans="1:5" ht="15.75" customHeight="1">
      <c r="A1038" s="193" t="s">
        <v>407</v>
      </c>
      <c r="B1038" s="194">
        <v>43641</v>
      </c>
      <c r="C1038" s="195">
        <v>1261.07</v>
      </c>
      <c r="D1038" s="21">
        <f t="shared" si="0"/>
        <v>7.6948404737639585E-4</v>
      </c>
      <c r="E1038" s="21"/>
    </row>
    <row r="1039" spans="1:5" ht="15.75" customHeight="1">
      <c r="A1039" s="193" t="s">
        <v>407</v>
      </c>
      <c r="B1039" s="194">
        <v>43642</v>
      </c>
      <c r="C1039" s="195">
        <v>1258.29</v>
      </c>
      <c r="D1039" s="21">
        <f t="shared" si="0"/>
        <v>-2.2069105870711737E-3</v>
      </c>
      <c r="E1039" s="21"/>
    </row>
    <row r="1040" spans="1:5" ht="15.75" customHeight="1">
      <c r="A1040" s="193" t="s">
        <v>407</v>
      </c>
      <c r="B1040" s="194">
        <v>43643</v>
      </c>
      <c r="C1040" s="195">
        <v>1257.1500000000001</v>
      </c>
      <c r="D1040" s="21">
        <f t="shared" si="0"/>
        <v>-9.0640212292767612E-4</v>
      </c>
      <c r="E1040" s="21"/>
    </row>
    <row r="1041" spans="1:5" ht="15.75" customHeight="1">
      <c r="A1041" s="193" t="s">
        <v>407</v>
      </c>
      <c r="B1041" s="194">
        <v>43646</v>
      </c>
      <c r="C1041" s="195">
        <v>1244.8900000000001</v>
      </c>
      <c r="D1041" s="21">
        <f t="shared" si="0"/>
        <v>-9.8000816312643121E-3</v>
      </c>
      <c r="E1041" s="21"/>
    </row>
    <row r="1042" spans="1:5" ht="15.75" customHeight="1">
      <c r="A1042" s="193" t="s">
        <v>407</v>
      </c>
      <c r="B1042" s="194">
        <v>43647</v>
      </c>
      <c r="C1042" s="195">
        <v>1241.6099999999999</v>
      </c>
      <c r="D1042" s="21">
        <f t="shared" si="0"/>
        <v>-2.6382480615293634E-3</v>
      </c>
      <c r="E1042" s="21">
        <f>LN(C1042/C1037)</f>
        <v>-1.4782158355416167E-2</v>
      </c>
    </row>
    <row r="1043" spans="1:5" ht="15.75" customHeight="1">
      <c r="A1043" s="193" t="s">
        <v>407</v>
      </c>
      <c r="B1043" s="194">
        <v>43648</v>
      </c>
      <c r="C1043" s="195">
        <v>1253.06</v>
      </c>
      <c r="D1043" s="21">
        <f t="shared" si="0"/>
        <v>9.1796353052014147E-3</v>
      </c>
      <c r="E1043" s="21"/>
    </row>
    <row r="1044" spans="1:5" ht="15.75" customHeight="1">
      <c r="A1044" s="193" t="s">
        <v>407</v>
      </c>
      <c r="B1044" s="194">
        <v>43649</v>
      </c>
      <c r="C1044" s="195">
        <v>1268.68</v>
      </c>
      <c r="D1044" s="21">
        <f t="shared" si="0"/>
        <v>1.2388430028818171E-2</v>
      </c>
      <c r="E1044" s="21"/>
    </row>
    <row r="1045" spans="1:5" ht="15.75" customHeight="1">
      <c r="A1045" s="193" t="s">
        <v>407</v>
      </c>
      <c r="B1045" s="194">
        <v>43650</v>
      </c>
      <c r="C1045" s="195">
        <v>1260.47</v>
      </c>
      <c r="D1045" s="21">
        <f t="shared" si="0"/>
        <v>-6.4923225888362524E-3</v>
      </c>
      <c r="E1045" s="21"/>
    </row>
    <row r="1046" spans="1:5" ht="15.75" customHeight="1">
      <c r="A1046" s="193" t="s">
        <v>407</v>
      </c>
      <c r="B1046" s="194">
        <v>43653</v>
      </c>
      <c r="C1046" s="195">
        <v>1256.04</v>
      </c>
      <c r="D1046" s="21">
        <f t="shared" si="0"/>
        <v>-3.520752610621878E-3</v>
      </c>
      <c r="E1046" s="21"/>
    </row>
    <row r="1047" spans="1:5" ht="15.75" customHeight="1">
      <c r="A1047" s="193" t="s">
        <v>407</v>
      </c>
      <c r="B1047" s="194">
        <v>43654</v>
      </c>
      <c r="C1047" s="195">
        <v>1247.3499999999999</v>
      </c>
      <c r="D1047" s="21">
        <f t="shared" si="0"/>
        <v>-6.9426137395471408E-3</v>
      </c>
      <c r="E1047" s="21">
        <f>LN(C1047/C1042)</f>
        <v>4.6123763950143499E-3</v>
      </c>
    </row>
    <row r="1048" spans="1:5" ht="15.75" customHeight="1">
      <c r="A1048" s="193" t="s">
        <v>407</v>
      </c>
      <c r="B1048" s="194">
        <v>43655</v>
      </c>
      <c r="C1048" s="195">
        <v>1250.27</v>
      </c>
      <c r="D1048" s="21">
        <f t="shared" si="0"/>
        <v>2.338227056459875E-3</v>
      </c>
      <c r="E1048" s="21"/>
    </row>
    <row r="1049" spans="1:5" ht="15.75" customHeight="1">
      <c r="A1049" s="193" t="s">
        <v>407</v>
      </c>
      <c r="B1049" s="194">
        <v>43656</v>
      </c>
      <c r="C1049" s="195">
        <v>1249.1500000000001</v>
      </c>
      <c r="D1049" s="21">
        <f t="shared" si="0"/>
        <v>-8.9620798022277165E-4</v>
      </c>
      <c r="E1049" s="21"/>
    </row>
    <row r="1050" spans="1:5" ht="15.75" customHeight="1">
      <c r="A1050" s="193" t="s">
        <v>407</v>
      </c>
      <c r="B1050" s="194">
        <v>43657</v>
      </c>
      <c r="C1050" s="195">
        <v>1248.53</v>
      </c>
      <c r="D1050" s="21">
        <f t="shared" si="0"/>
        <v>-4.9646072574109027E-4</v>
      </c>
      <c r="E1050" s="21"/>
    </row>
    <row r="1051" spans="1:5" ht="15.75" customHeight="1">
      <c r="A1051" s="193" t="s">
        <v>407</v>
      </c>
      <c r="B1051" s="194">
        <v>43660</v>
      </c>
      <c r="C1051" s="195">
        <v>1249.49</v>
      </c>
      <c r="D1051" s="21">
        <f t="shared" si="0"/>
        <v>7.6860877595916546E-4</v>
      </c>
      <c r="E1051" s="21"/>
    </row>
    <row r="1052" spans="1:5" ht="15.75" customHeight="1">
      <c r="A1052" s="193" t="s">
        <v>407</v>
      </c>
      <c r="B1052" s="194">
        <v>43661</v>
      </c>
      <c r="C1052" s="195">
        <v>1254.56</v>
      </c>
      <c r="D1052" s="21">
        <f t="shared" si="0"/>
        <v>4.0494454409109688E-3</v>
      </c>
      <c r="E1052" s="21">
        <f>LN(C1052/C1047)</f>
        <v>5.7636125673661042E-3</v>
      </c>
    </row>
    <row r="1053" spans="1:5" ht="15.75" customHeight="1">
      <c r="A1053" s="193" t="s">
        <v>407</v>
      </c>
      <c r="B1053" s="194">
        <v>43662</v>
      </c>
      <c r="C1053" s="195">
        <v>1259.01</v>
      </c>
      <c r="D1053" s="21">
        <f t="shared" si="0"/>
        <v>3.540784341946733E-3</v>
      </c>
      <c r="E1053" s="21"/>
    </row>
    <row r="1054" spans="1:5" ht="15.75" customHeight="1">
      <c r="A1054" s="193" t="s">
        <v>407</v>
      </c>
      <c r="B1054" s="194">
        <v>43663</v>
      </c>
      <c r="C1054" s="195">
        <v>1274.8599999999999</v>
      </c>
      <c r="D1054" s="21">
        <f t="shared" si="0"/>
        <v>1.2510670817507225E-2</v>
      </c>
      <c r="E1054" s="21"/>
    </row>
    <row r="1055" spans="1:5" ht="15.75" customHeight="1">
      <c r="A1055" s="193" t="s">
        <v>407</v>
      </c>
      <c r="B1055" s="194">
        <v>43664</v>
      </c>
      <c r="C1055" s="195">
        <v>1272.49</v>
      </c>
      <c r="D1055" s="21">
        <f t="shared" si="0"/>
        <v>-1.8607577944355102E-3</v>
      </c>
      <c r="E1055" s="21"/>
    </row>
    <row r="1056" spans="1:5" ht="15.75" customHeight="1">
      <c r="A1056" s="193" t="s">
        <v>407</v>
      </c>
      <c r="B1056" s="194">
        <v>43667</v>
      </c>
      <c r="C1056" s="195">
        <v>1268.74</v>
      </c>
      <c r="D1056" s="21">
        <f t="shared" si="0"/>
        <v>-2.9513288619932398E-3</v>
      </c>
      <c r="E1056" s="21"/>
    </row>
    <row r="1057" spans="1:5" ht="15.75" customHeight="1">
      <c r="A1057" s="193" t="s">
        <v>407</v>
      </c>
      <c r="B1057" s="194">
        <v>43668</v>
      </c>
      <c r="C1057" s="195">
        <v>1271.23</v>
      </c>
      <c r="D1057" s="21">
        <f t="shared" si="0"/>
        <v>1.9606537066688564E-3</v>
      </c>
      <c r="E1057" s="21">
        <f>LN(C1057/C1052)</f>
        <v>1.3200022209694035E-2</v>
      </c>
    </row>
    <row r="1058" spans="1:5" ht="15.75" customHeight="1">
      <c r="A1058" s="193" t="s">
        <v>407</v>
      </c>
      <c r="B1058" s="194">
        <v>43669</v>
      </c>
      <c r="C1058" s="195">
        <v>1277.17</v>
      </c>
      <c r="D1058" s="21">
        <f t="shared" si="0"/>
        <v>4.6617569905238326E-3</v>
      </c>
      <c r="E1058" s="21"/>
    </row>
    <row r="1059" spans="1:5" ht="15.75" customHeight="1">
      <c r="A1059" s="193" t="s">
        <v>407</v>
      </c>
      <c r="B1059" s="194">
        <v>43670</v>
      </c>
      <c r="C1059" s="195">
        <v>1284.07</v>
      </c>
      <c r="D1059" s="21">
        <f t="shared" si="0"/>
        <v>5.3880282150282422E-3</v>
      </c>
      <c r="E1059" s="21"/>
    </row>
    <row r="1060" spans="1:5" ht="15.75" customHeight="1">
      <c r="A1060" s="193" t="s">
        <v>407</v>
      </c>
      <c r="B1060" s="194">
        <v>43671</v>
      </c>
      <c r="C1060" s="195">
        <v>1269.92</v>
      </c>
      <c r="D1060" s="21">
        <f t="shared" si="0"/>
        <v>-1.1080814555292404E-2</v>
      </c>
      <c r="E1060" s="21"/>
    </row>
    <row r="1061" spans="1:5" ht="15.75" customHeight="1">
      <c r="A1061" s="193" t="s">
        <v>407</v>
      </c>
      <c r="B1061" s="194">
        <v>43674</v>
      </c>
      <c r="C1061" s="195">
        <v>1252.8</v>
      </c>
      <c r="D1061" s="21">
        <f t="shared" si="0"/>
        <v>-1.3572860106026801E-2</v>
      </c>
      <c r="E1061" s="21"/>
    </row>
    <row r="1062" spans="1:5" ht="15.75" customHeight="1">
      <c r="A1062" s="193" t="s">
        <v>407</v>
      </c>
      <c r="B1062" s="194">
        <v>43675</v>
      </c>
      <c r="C1062" s="195">
        <v>1255.98</v>
      </c>
      <c r="D1062" s="21">
        <f t="shared" si="0"/>
        <v>2.5350980979449733E-3</v>
      </c>
      <c r="E1062" s="21">
        <f>LN(C1062/C1057)</f>
        <v>-1.2068791357822255E-2</v>
      </c>
    </row>
    <row r="1063" spans="1:5" ht="15.75" customHeight="1">
      <c r="A1063" s="193" t="s">
        <v>407</v>
      </c>
      <c r="B1063" s="194">
        <v>43676</v>
      </c>
      <c r="C1063" s="195">
        <v>1259.3699999999999</v>
      </c>
      <c r="D1063" s="21">
        <f t="shared" si="0"/>
        <v>2.6954515693576203E-3</v>
      </c>
      <c r="E1063" s="21"/>
    </row>
    <row r="1064" spans="1:5" ht="15.75" customHeight="1">
      <c r="A1064" s="193" t="s">
        <v>407</v>
      </c>
      <c r="B1064" s="194">
        <v>43677</v>
      </c>
      <c r="C1064" s="195">
        <v>1265.57</v>
      </c>
      <c r="D1064" s="21">
        <f t="shared" si="0"/>
        <v>4.9110176566654531E-3</v>
      </c>
      <c r="E1064" s="21"/>
    </row>
    <row r="1065" spans="1:5" ht="15.75" customHeight="1">
      <c r="A1065" s="193" t="s">
        <v>407</v>
      </c>
      <c r="B1065" s="194">
        <v>43678</v>
      </c>
      <c r="C1065" s="195">
        <v>1263.8399999999999</v>
      </c>
      <c r="D1065" s="21">
        <f t="shared" si="0"/>
        <v>-1.3679081443979297E-3</v>
      </c>
      <c r="E1065" s="21"/>
    </row>
    <row r="1066" spans="1:5" ht="15.75" customHeight="1">
      <c r="A1066" s="193" t="s">
        <v>407</v>
      </c>
      <c r="B1066" s="194">
        <v>43681</v>
      </c>
      <c r="C1066" s="195">
        <v>1259.6400000000001</v>
      </c>
      <c r="D1066" s="21">
        <f t="shared" si="0"/>
        <v>-3.3287395804021073E-3</v>
      </c>
      <c r="E1066" s="21"/>
    </row>
    <row r="1067" spans="1:5" ht="15.75" customHeight="1">
      <c r="A1067" s="193" t="s">
        <v>407</v>
      </c>
      <c r="B1067" s="194">
        <v>43682</v>
      </c>
      <c r="C1067" s="195">
        <v>1255.0899999999999</v>
      </c>
      <c r="D1067" s="21">
        <f t="shared" si="0"/>
        <v>-3.6186826936770427E-3</v>
      </c>
      <c r="E1067" s="21">
        <f>LN(C1067/C1062)</f>
        <v>-7.0886119245390717E-4</v>
      </c>
    </row>
    <row r="1068" spans="1:5" ht="15.75" customHeight="1">
      <c r="A1068" s="193" t="s">
        <v>407</v>
      </c>
      <c r="B1068" s="194">
        <v>43683</v>
      </c>
      <c r="C1068" s="195">
        <v>1245.73</v>
      </c>
      <c r="D1068" s="21">
        <f t="shared" si="0"/>
        <v>-7.4855796949829688E-3</v>
      </c>
      <c r="E1068" s="21"/>
    </row>
    <row r="1069" spans="1:5" ht="15.75" customHeight="1">
      <c r="A1069" s="193" t="s">
        <v>407</v>
      </c>
      <c r="B1069" s="194">
        <v>43684</v>
      </c>
      <c r="C1069" s="195">
        <v>1248.48</v>
      </c>
      <c r="D1069" s="21">
        <f t="shared" si="0"/>
        <v>2.2051079214044753E-3</v>
      </c>
      <c r="E1069" s="21"/>
    </row>
    <row r="1070" spans="1:5" ht="15.75" customHeight="1">
      <c r="A1070" s="193" t="s">
        <v>407</v>
      </c>
      <c r="B1070" s="194">
        <v>43685</v>
      </c>
      <c r="C1070" s="195">
        <v>1238.56</v>
      </c>
      <c r="D1070" s="21">
        <f t="shared" si="0"/>
        <v>-7.9773969120478985E-3</v>
      </c>
      <c r="E1070" s="21"/>
    </row>
    <row r="1071" spans="1:5" ht="15.75" customHeight="1">
      <c r="A1071" s="193" t="s">
        <v>407</v>
      </c>
      <c r="B1071" s="194">
        <v>43688</v>
      </c>
      <c r="C1071" s="195">
        <v>1233.71</v>
      </c>
      <c r="D1071" s="21">
        <f t="shared" si="0"/>
        <v>-3.9235247135294095E-3</v>
      </c>
      <c r="E1071" s="21"/>
    </row>
    <row r="1072" spans="1:5" ht="15.75" customHeight="1">
      <c r="A1072" s="193" t="s">
        <v>407</v>
      </c>
      <c r="B1072" s="194">
        <v>43689</v>
      </c>
      <c r="C1072" s="195">
        <v>1233.8499999999999</v>
      </c>
      <c r="D1072" s="21">
        <f t="shared" si="0"/>
        <v>1.134724182188164E-4</v>
      </c>
      <c r="E1072" s="21">
        <f>LN(C1072/C1067)</f>
        <v>-1.706792098093703E-2</v>
      </c>
    </row>
    <row r="1073" spans="1:5" ht="15.75" customHeight="1">
      <c r="A1073" s="193" t="s">
        <v>407</v>
      </c>
      <c r="B1073" s="194">
        <v>43690</v>
      </c>
      <c r="C1073" s="195">
        <v>1231.07</v>
      </c>
      <c r="D1073" s="21">
        <f t="shared" si="0"/>
        <v>-2.2556522554178699E-3</v>
      </c>
      <c r="E1073" s="21"/>
    </row>
    <row r="1074" spans="1:5" ht="15.75" customHeight="1">
      <c r="A1074" s="193" t="s">
        <v>407</v>
      </c>
      <c r="B1074" s="194">
        <v>43691</v>
      </c>
      <c r="C1074" s="195">
        <v>1225.9000000000001</v>
      </c>
      <c r="D1074" s="21">
        <f t="shared" si="0"/>
        <v>-4.2084418047263431E-3</v>
      </c>
      <c r="E1074" s="21"/>
    </row>
    <row r="1075" spans="1:5" ht="15.75" customHeight="1">
      <c r="A1075" s="193" t="s">
        <v>407</v>
      </c>
      <c r="B1075" s="194">
        <v>43692</v>
      </c>
      <c r="C1075" s="195">
        <v>1224.03</v>
      </c>
      <c r="D1075" s="21">
        <f t="shared" si="0"/>
        <v>-1.5265745251160608E-3</v>
      </c>
      <c r="E1075" s="21"/>
    </row>
    <row r="1076" spans="1:5" ht="15.75" customHeight="1">
      <c r="A1076" s="193" t="s">
        <v>407</v>
      </c>
      <c r="B1076" s="194">
        <v>43695</v>
      </c>
      <c r="C1076" s="195">
        <v>1214.83</v>
      </c>
      <c r="D1076" s="21">
        <f t="shared" si="0"/>
        <v>-7.5445442860509306E-3</v>
      </c>
      <c r="E1076" s="21"/>
    </row>
    <row r="1077" spans="1:5" ht="15.75" customHeight="1">
      <c r="A1077" s="193" t="s">
        <v>407</v>
      </c>
      <c r="B1077" s="194">
        <v>43696</v>
      </c>
      <c r="C1077" s="195">
        <v>1222.06</v>
      </c>
      <c r="D1077" s="21">
        <f t="shared" si="0"/>
        <v>5.9338100727353276E-3</v>
      </c>
      <c r="E1077" s="21">
        <f>LN(C1077/C1072)</f>
        <v>-9.6014027985757838E-3</v>
      </c>
    </row>
    <row r="1078" spans="1:5" ht="15.75" customHeight="1">
      <c r="A1078" s="193" t="s">
        <v>407</v>
      </c>
      <c r="B1078" s="194">
        <v>43697</v>
      </c>
      <c r="C1078" s="195">
        <v>1213.6300000000001</v>
      </c>
      <c r="D1078" s="21">
        <f t="shared" si="0"/>
        <v>-6.9220907919316562E-3</v>
      </c>
      <c r="E1078" s="21"/>
    </row>
    <row r="1079" spans="1:5" ht="15.75" customHeight="1">
      <c r="A1079" s="193" t="s">
        <v>407</v>
      </c>
      <c r="B1079" s="194">
        <v>43698</v>
      </c>
      <c r="C1079" s="195">
        <v>1214.05</v>
      </c>
      <c r="D1079" s="21">
        <f t="shared" si="0"/>
        <v>3.4600936218129091E-4</v>
      </c>
      <c r="E1079" s="21"/>
    </row>
    <row r="1080" spans="1:5" ht="15.75" customHeight="1">
      <c r="A1080" s="193" t="s">
        <v>407</v>
      </c>
      <c r="B1080" s="194">
        <v>43699</v>
      </c>
      <c r="C1080" s="195">
        <v>1213.06</v>
      </c>
      <c r="D1080" s="21">
        <f t="shared" si="0"/>
        <v>-8.1578507352705854E-4</v>
      </c>
      <c r="E1080" s="21"/>
    </row>
    <row r="1081" spans="1:5" ht="15.75" customHeight="1">
      <c r="A1081" s="193" t="s">
        <v>407</v>
      </c>
      <c r="B1081" s="194">
        <v>43702</v>
      </c>
      <c r="C1081" s="195">
        <v>1209.6199999999999</v>
      </c>
      <c r="D1081" s="21">
        <f t="shared" si="0"/>
        <v>-2.8398321791281559E-3</v>
      </c>
      <c r="E1081" s="21"/>
    </row>
    <row r="1082" spans="1:5" ht="15.75" customHeight="1">
      <c r="A1082" s="193" t="s">
        <v>407</v>
      </c>
      <c r="B1082" s="194">
        <v>43703</v>
      </c>
      <c r="C1082" s="195">
        <v>1203.1300000000001</v>
      </c>
      <c r="D1082" s="21">
        <f t="shared" si="0"/>
        <v>-5.3797663684417981E-3</v>
      </c>
      <c r="E1082" s="21">
        <f>LN(C1082/C1077)</f>
        <v>-1.5611465050847427E-2</v>
      </c>
    </row>
    <row r="1083" spans="1:5" ht="15.75" customHeight="1">
      <c r="A1083" s="193" t="s">
        <v>407</v>
      </c>
      <c r="B1083" s="194">
        <v>43704</v>
      </c>
      <c r="C1083" s="195">
        <v>1208</v>
      </c>
      <c r="D1083" s="21">
        <f t="shared" si="0"/>
        <v>4.0396051830908731E-3</v>
      </c>
      <c r="E1083" s="21"/>
    </row>
    <row r="1084" spans="1:5" ht="15.75" customHeight="1">
      <c r="A1084" s="193" t="s">
        <v>407</v>
      </c>
      <c r="B1084" s="194">
        <v>43705</v>
      </c>
      <c r="C1084" s="195">
        <v>1197.75</v>
      </c>
      <c r="D1084" s="21">
        <f t="shared" si="0"/>
        <v>-8.5213027315287314E-3</v>
      </c>
      <c r="E1084" s="21"/>
    </row>
    <row r="1085" spans="1:5" ht="15.75" customHeight="1">
      <c r="A1085" s="193" t="s">
        <v>407</v>
      </c>
      <c r="B1085" s="194">
        <v>43706</v>
      </c>
      <c r="C1085" s="195">
        <v>1196.4100000000001</v>
      </c>
      <c r="D1085" s="21">
        <f t="shared" si="0"/>
        <v>-1.1193906338107563E-3</v>
      </c>
      <c r="E1085" s="21"/>
    </row>
    <row r="1086" spans="1:5" ht="15.75" customHeight="1">
      <c r="A1086" s="193" t="s">
        <v>407</v>
      </c>
      <c r="B1086" s="194">
        <v>43709</v>
      </c>
      <c r="C1086" s="195">
        <v>1184.78</v>
      </c>
      <c r="D1086" s="21">
        <f t="shared" si="0"/>
        <v>-9.7683028044667549E-3</v>
      </c>
      <c r="E1086" s="21"/>
    </row>
    <row r="1087" spans="1:5" ht="15.75" customHeight="1">
      <c r="A1087" s="193" t="s">
        <v>407</v>
      </c>
      <c r="B1087" s="194">
        <v>43710</v>
      </c>
      <c r="C1087" s="195">
        <v>1170.3399999999999</v>
      </c>
      <c r="D1087" s="21">
        <f t="shared" si="0"/>
        <v>-1.2262798458058964E-2</v>
      </c>
      <c r="E1087" s="21">
        <f>LN(C1087/C1082)</f>
        <v>-2.7632189444774434E-2</v>
      </c>
    </row>
    <row r="1088" spans="1:5" ht="15.75" customHeight="1">
      <c r="A1088" s="193" t="s">
        <v>407</v>
      </c>
      <c r="B1088" s="194">
        <v>43711</v>
      </c>
      <c r="C1088" s="195">
        <v>1190.9000000000001</v>
      </c>
      <c r="D1088" s="21">
        <f t="shared" si="0"/>
        <v>1.7415018907055203E-2</v>
      </c>
      <c r="E1088" s="21"/>
    </row>
    <row r="1089" spans="1:5" ht="15.75" customHeight="1">
      <c r="A1089" s="193" t="s">
        <v>407</v>
      </c>
      <c r="B1089" s="194">
        <v>43712</v>
      </c>
      <c r="C1089" s="195">
        <v>1194.77</v>
      </c>
      <c r="D1089" s="21">
        <f t="shared" si="0"/>
        <v>3.2443744479524117E-3</v>
      </c>
      <c r="E1089" s="21"/>
    </row>
    <row r="1090" spans="1:5" ht="15.75" customHeight="1">
      <c r="A1090" s="193" t="s">
        <v>407</v>
      </c>
      <c r="B1090" s="194">
        <v>43713</v>
      </c>
      <c r="C1090" s="195">
        <v>1191.07</v>
      </c>
      <c r="D1090" s="21">
        <f t="shared" si="0"/>
        <v>-3.1016354543557897E-3</v>
      </c>
      <c r="E1090" s="21"/>
    </row>
    <row r="1091" spans="1:5" ht="15.75" customHeight="1">
      <c r="A1091" s="193" t="s">
        <v>407</v>
      </c>
      <c r="B1091" s="194">
        <v>43716</v>
      </c>
      <c r="C1091" s="195">
        <v>1178.46</v>
      </c>
      <c r="D1091" s="21">
        <f t="shared" si="0"/>
        <v>-1.0643561418381998E-2</v>
      </c>
      <c r="E1091" s="21"/>
    </row>
    <row r="1092" spans="1:5" ht="15.75" customHeight="1">
      <c r="A1092" s="193" t="s">
        <v>407</v>
      </c>
      <c r="B1092" s="194">
        <v>43717</v>
      </c>
      <c r="C1092" s="195">
        <v>1168.9100000000001</v>
      </c>
      <c r="D1092" s="21">
        <f t="shared" si="0"/>
        <v>-8.1368107202762271E-3</v>
      </c>
      <c r="E1092" s="21">
        <f>LN(C1092/C1087)</f>
        <v>-1.2226142380066033E-3</v>
      </c>
    </row>
    <row r="1093" spans="1:5" ht="15.75" customHeight="1">
      <c r="A1093" s="193" t="s">
        <v>407</v>
      </c>
      <c r="B1093" s="194">
        <v>43718</v>
      </c>
      <c r="C1093" s="195">
        <v>1166.67</v>
      </c>
      <c r="D1093" s="21">
        <f t="shared" si="0"/>
        <v>-1.9181536807175543E-3</v>
      </c>
      <c r="E1093" s="21"/>
    </row>
    <row r="1094" spans="1:5" ht="15.75" customHeight="1">
      <c r="A1094" s="193" t="s">
        <v>407</v>
      </c>
      <c r="B1094" s="194">
        <v>43719</v>
      </c>
      <c r="C1094" s="195">
        <v>1163.21</v>
      </c>
      <c r="D1094" s="21">
        <f t="shared" si="0"/>
        <v>-2.9701122320045974E-3</v>
      </c>
      <c r="E1094" s="21"/>
    </row>
    <row r="1095" spans="1:5" ht="15.75" customHeight="1">
      <c r="A1095" s="193" t="s">
        <v>407</v>
      </c>
      <c r="B1095" s="194">
        <v>43720</v>
      </c>
      <c r="C1095" s="195">
        <v>1157.8800000000001</v>
      </c>
      <c r="D1095" s="21">
        <f t="shared" si="0"/>
        <v>-4.5926778958735124E-3</v>
      </c>
      <c r="E1095" s="21"/>
    </row>
    <row r="1096" spans="1:5" ht="15.75" customHeight="1">
      <c r="A1096" s="193" t="s">
        <v>407</v>
      </c>
      <c r="B1096" s="194">
        <v>43723</v>
      </c>
      <c r="C1096" s="195">
        <v>1140.01</v>
      </c>
      <c r="D1096" s="21">
        <f t="shared" si="0"/>
        <v>-1.5553712540400331E-2</v>
      </c>
      <c r="E1096" s="21"/>
    </row>
    <row r="1097" spans="1:5" ht="15.75" customHeight="1">
      <c r="A1097" s="193" t="s">
        <v>407</v>
      </c>
      <c r="B1097" s="194">
        <v>43724</v>
      </c>
      <c r="C1097" s="195">
        <v>1123.83</v>
      </c>
      <c r="D1097" s="21">
        <f t="shared" si="0"/>
        <v>-1.4294539816619425E-2</v>
      </c>
      <c r="E1097" s="21">
        <f>LN(C1097/C1092)</f>
        <v>-3.9329196165615414E-2</v>
      </c>
    </row>
    <row r="1098" spans="1:5" ht="15.75" customHeight="1">
      <c r="A1098" s="193" t="s">
        <v>407</v>
      </c>
      <c r="B1098" s="194">
        <v>43725</v>
      </c>
      <c r="C1098" s="195">
        <v>1150.74</v>
      </c>
      <c r="D1098" s="21">
        <f t="shared" si="0"/>
        <v>2.3662719211527045E-2</v>
      </c>
      <c r="E1098" s="21"/>
    </row>
    <row r="1099" spans="1:5" ht="15.75" customHeight="1">
      <c r="A1099" s="193" t="s">
        <v>407</v>
      </c>
      <c r="B1099" s="194">
        <v>43726</v>
      </c>
      <c r="C1099" s="195">
        <v>1172.1500000000001</v>
      </c>
      <c r="D1099" s="21">
        <f t="shared" si="0"/>
        <v>1.8434455620726774E-2</v>
      </c>
      <c r="E1099" s="21"/>
    </row>
    <row r="1100" spans="1:5" ht="15.75" customHeight="1">
      <c r="A1100" s="193" t="s">
        <v>407</v>
      </c>
      <c r="B1100" s="194">
        <v>43727</v>
      </c>
      <c r="C1100" s="195">
        <v>1155.3</v>
      </c>
      <c r="D1100" s="21">
        <f t="shared" si="0"/>
        <v>-1.4479618806554108E-2</v>
      </c>
      <c r="E1100" s="21"/>
    </row>
    <row r="1101" spans="1:5" ht="15.75" customHeight="1">
      <c r="A1101" s="193" t="s">
        <v>407</v>
      </c>
      <c r="B1101" s="194">
        <v>43730</v>
      </c>
      <c r="C1101" s="195">
        <v>1139.25</v>
      </c>
      <c r="D1101" s="21">
        <f t="shared" si="0"/>
        <v>-1.398989934498098E-2</v>
      </c>
      <c r="E1101" s="21"/>
    </row>
    <row r="1102" spans="1:5" ht="15.75" customHeight="1">
      <c r="A1102" s="193" t="s">
        <v>407</v>
      </c>
      <c r="B1102" s="194">
        <v>43731</v>
      </c>
      <c r="C1102" s="195">
        <v>1140.98</v>
      </c>
      <c r="D1102" s="21">
        <f t="shared" si="0"/>
        <v>1.5173910806718827E-3</v>
      </c>
      <c r="E1102" s="21">
        <f>LN(C1102/C1097)</f>
        <v>1.5145047761390832E-2</v>
      </c>
    </row>
    <row r="1103" spans="1:5" ht="15.75" customHeight="1">
      <c r="A1103" s="193" t="s">
        <v>407</v>
      </c>
      <c r="B1103" s="194">
        <v>43732</v>
      </c>
      <c r="C1103" s="195">
        <v>1134.56</v>
      </c>
      <c r="D1103" s="21">
        <f t="shared" si="0"/>
        <v>-5.6426316689773045E-3</v>
      </c>
      <c r="E1103" s="21"/>
    </row>
    <row r="1104" spans="1:5" ht="15.75" customHeight="1">
      <c r="A1104" s="193" t="s">
        <v>407</v>
      </c>
      <c r="B1104" s="194">
        <v>43733</v>
      </c>
      <c r="C1104" s="195">
        <v>1131.53</v>
      </c>
      <c r="D1104" s="21">
        <f t="shared" si="0"/>
        <v>-2.6742113558860113E-3</v>
      </c>
      <c r="E1104" s="21"/>
    </row>
    <row r="1105" spans="1:5" ht="15.75" customHeight="1">
      <c r="A1105" s="193" t="s">
        <v>407</v>
      </c>
      <c r="B1105" s="194">
        <v>43734</v>
      </c>
      <c r="C1105" s="195">
        <v>1129.8</v>
      </c>
      <c r="D1105" s="21">
        <f t="shared" si="0"/>
        <v>-1.5300733086388413E-3</v>
      </c>
      <c r="E1105" s="21"/>
    </row>
    <row r="1106" spans="1:5" ht="15.75" customHeight="1">
      <c r="A1106" s="193" t="s">
        <v>407</v>
      </c>
      <c r="B1106" s="194">
        <v>43737</v>
      </c>
      <c r="C1106" s="195">
        <v>1125.1400000000001</v>
      </c>
      <c r="D1106" s="21">
        <f t="shared" si="0"/>
        <v>-4.1331535507641484E-3</v>
      </c>
      <c r="E1106" s="21"/>
    </row>
    <row r="1107" spans="1:5" ht="15.75" customHeight="1">
      <c r="A1107" s="193" t="s">
        <v>407</v>
      </c>
      <c r="B1107" s="194">
        <v>43738</v>
      </c>
      <c r="C1107" s="195">
        <v>1135.56</v>
      </c>
      <c r="D1107" s="21">
        <f t="shared" si="0"/>
        <v>9.2184489677441857E-3</v>
      </c>
      <c r="E1107" s="21">
        <f>LN(C1107/C1102)</f>
        <v>-4.7616209165222906E-3</v>
      </c>
    </row>
    <row r="1108" spans="1:5" ht="15.75" customHeight="1">
      <c r="A1108" s="193" t="s">
        <v>407</v>
      </c>
      <c r="B1108" s="194">
        <v>43739</v>
      </c>
      <c r="C1108" s="195">
        <v>1145.69</v>
      </c>
      <c r="D1108" s="21">
        <f t="shared" si="0"/>
        <v>8.881154264964294E-3</v>
      </c>
      <c r="E1108" s="21"/>
    </row>
    <row r="1109" spans="1:5" ht="15.75" customHeight="1">
      <c r="A1109" s="193" t="s">
        <v>407</v>
      </c>
      <c r="B1109" s="194">
        <v>43740</v>
      </c>
      <c r="C1109" s="195">
        <v>1140.71</v>
      </c>
      <c r="D1109" s="21">
        <f t="shared" si="0"/>
        <v>-4.35620003082239E-3</v>
      </c>
      <c r="E1109" s="21"/>
    </row>
    <row r="1110" spans="1:5" ht="15.75" customHeight="1">
      <c r="A1110" s="193" t="s">
        <v>407</v>
      </c>
      <c r="B1110" s="194">
        <v>43741</v>
      </c>
      <c r="C1110" s="195">
        <v>1149.4000000000001</v>
      </c>
      <c r="D1110" s="21">
        <f t="shared" si="0"/>
        <v>7.5891915313577932E-3</v>
      </c>
      <c r="E1110" s="21"/>
    </row>
    <row r="1111" spans="1:5" ht="15.75" customHeight="1">
      <c r="A1111" s="193" t="s">
        <v>407</v>
      </c>
      <c r="B1111" s="194">
        <v>43748</v>
      </c>
      <c r="C1111" s="195">
        <v>1149.01</v>
      </c>
      <c r="D1111" s="21">
        <f t="shared" si="0"/>
        <v>-3.3936504256686973E-4</v>
      </c>
      <c r="E1111" s="21"/>
    </row>
    <row r="1112" spans="1:5" ht="15.75" customHeight="1">
      <c r="A1112" s="193" t="s">
        <v>407</v>
      </c>
      <c r="B1112" s="194">
        <v>43752</v>
      </c>
      <c r="C1112" s="195">
        <v>1136.96</v>
      </c>
      <c r="D1112" s="21">
        <f t="shared" si="0"/>
        <v>-1.0542668198412087E-2</v>
      </c>
      <c r="E1112" s="21">
        <f>LN(C1112/C1107)</f>
        <v>1.2321125245206433E-3</v>
      </c>
    </row>
    <row r="1113" spans="1:5" ht="15.75" customHeight="1">
      <c r="A1113" s="193" t="s">
        <v>407</v>
      </c>
      <c r="B1113" s="194">
        <v>43753</v>
      </c>
      <c r="C1113" s="195">
        <v>1142.04</v>
      </c>
      <c r="D1113" s="21">
        <f t="shared" si="0"/>
        <v>4.4581030395899187E-3</v>
      </c>
      <c r="E1113" s="21"/>
    </row>
    <row r="1114" spans="1:5" ht="15.75" customHeight="1">
      <c r="A1114" s="193" t="s">
        <v>407</v>
      </c>
      <c r="B1114" s="194">
        <v>43754</v>
      </c>
      <c r="C1114" s="195">
        <v>1137.03</v>
      </c>
      <c r="D1114" s="21">
        <f t="shared" si="0"/>
        <v>-4.3965372455258486E-3</v>
      </c>
      <c r="E1114" s="21"/>
    </row>
    <row r="1115" spans="1:5" ht="15.75" customHeight="1">
      <c r="A1115" s="193" t="s">
        <v>407</v>
      </c>
      <c r="B1115" s="194">
        <v>43755</v>
      </c>
      <c r="C1115" s="195">
        <v>1137.75</v>
      </c>
      <c r="D1115" s="21">
        <f t="shared" si="0"/>
        <v>6.3302827002490673E-4</v>
      </c>
      <c r="E1115" s="21"/>
    </row>
    <row r="1116" spans="1:5" ht="15.75" customHeight="1">
      <c r="A1116" s="193" t="s">
        <v>407</v>
      </c>
      <c r="B1116" s="194">
        <v>43758</v>
      </c>
      <c r="C1116" s="195">
        <v>1133.71</v>
      </c>
      <c r="D1116" s="21">
        <f t="shared" si="0"/>
        <v>-3.55718723643649E-3</v>
      </c>
      <c r="E1116" s="21"/>
    </row>
    <row r="1117" spans="1:5" ht="15.75" customHeight="1">
      <c r="A1117" s="193" t="s">
        <v>407</v>
      </c>
      <c r="B1117" s="194">
        <v>43759</v>
      </c>
      <c r="C1117" s="195">
        <v>1132.4000000000001</v>
      </c>
      <c r="D1117" s="21">
        <f t="shared" si="0"/>
        <v>-1.1561664225702521E-3</v>
      </c>
      <c r="E1117" s="21">
        <f>LN(C1117/C1112)</f>
        <v>-4.0187595949176319E-3</v>
      </c>
    </row>
    <row r="1118" spans="1:5" ht="15.75" customHeight="1">
      <c r="A1118" s="193" t="s">
        <v>407</v>
      </c>
      <c r="B1118" s="194">
        <v>43760</v>
      </c>
      <c r="C1118" s="195">
        <v>1134.79</v>
      </c>
      <c r="D1118" s="21">
        <f t="shared" si="0"/>
        <v>2.1083375326399535E-3</v>
      </c>
      <c r="E1118" s="21"/>
    </row>
    <row r="1119" spans="1:5" ht="15.75" customHeight="1">
      <c r="A1119" s="193" t="s">
        <v>407</v>
      </c>
      <c r="B1119" s="194">
        <v>43761</v>
      </c>
      <c r="C1119" s="195">
        <v>1142.5999999999999</v>
      </c>
      <c r="D1119" s="21">
        <f t="shared" si="0"/>
        <v>6.8587555199773956E-3</v>
      </c>
      <c r="E1119" s="21"/>
    </row>
    <row r="1120" spans="1:5" ht="15.75" customHeight="1">
      <c r="A1120" s="193" t="s">
        <v>407</v>
      </c>
      <c r="B1120" s="194">
        <v>43762</v>
      </c>
      <c r="C1120" s="195">
        <v>1149.3399999999999</v>
      </c>
      <c r="D1120" s="21">
        <f t="shared" si="0"/>
        <v>5.8814972723264559E-3</v>
      </c>
      <c r="E1120" s="21"/>
    </row>
    <row r="1121" spans="1:5" ht="15.75" customHeight="1">
      <c r="A1121" s="193" t="s">
        <v>407</v>
      </c>
      <c r="B1121" s="194">
        <v>43769</v>
      </c>
      <c r="C1121" s="195">
        <v>1146.17</v>
      </c>
      <c r="D1121" s="21">
        <f t="shared" si="0"/>
        <v>-2.7619152302619356E-3</v>
      </c>
      <c r="E1121" s="21"/>
    </row>
    <row r="1122" spans="1:5" ht="15.75" customHeight="1">
      <c r="A1122" s="193" t="s">
        <v>407</v>
      </c>
      <c r="B1122" s="194">
        <v>43772</v>
      </c>
      <c r="C1122" s="195">
        <v>1139.29</v>
      </c>
      <c r="D1122" s="21">
        <f t="shared" si="0"/>
        <v>-6.020687986283935E-3</v>
      </c>
      <c r="E1122" s="21">
        <f>LN(C1122/C1117)</f>
        <v>6.0659871083979626E-3</v>
      </c>
    </row>
    <row r="1123" spans="1:5" ht="15.75" customHeight="1">
      <c r="A1123" s="193" t="s">
        <v>407</v>
      </c>
      <c r="B1123" s="194">
        <v>43773</v>
      </c>
      <c r="C1123" s="195">
        <v>1140.26</v>
      </c>
      <c r="D1123" s="21">
        <f t="shared" si="0"/>
        <v>8.5104521378855992E-4</v>
      </c>
      <c r="E1123" s="21"/>
    </row>
    <row r="1124" spans="1:5" ht="15.75" customHeight="1">
      <c r="A1124" s="193" t="s">
        <v>407</v>
      </c>
      <c r="B1124" s="194">
        <v>43774</v>
      </c>
      <c r="C1124" s="195">
        <v>1139.45</v>
      </c>
      <c r="D1124" s="21">
        <f t="shared" si="0"/>
        <v>-7.1061673115080067E-4</v>
      </c>
      <c r="E1124" s="21"/>
    </row>
    <row r="1125" spans="1:5" ht="15.75" customHeight="1">
      <c r="A1125" s="193" t="s">
        <v>407</v>
      </c>
      <c r="B1125" s="194">
        <v>43775</v>
      </c>
      <c r="C1125" s="195">
        <v>1138.02</v>
      </c>
      <c r="D1125" s="21">
        <f t="shared" si="0"/>
        <v>-1.2557796044943277E-3</v>
      </c>
      <c r="E1125" s="21"/>
    </row>
    <row r="1126" spans="1:5" ht="15.75" customHeight="1">
      <c r="A1126" s="193" t="s">
        <v>407</v>
      </c>
      <c r="B1126" s="194">
        <v>43776</v>
      </c>
      <c r="C1126" s="195">
        <v>1131.97</v>
      </c>
      <c r="D1126" s="21">
        <f t="shared" si="0"/>
        <v>-5.3304325791202149E-3</v>
      </c>
      <c r="E1126" s="21"/>
    </row>
    <row r="1127" spans="1:5" ht="15.75" customHeight="1">
      <c r="A1127" s="193" t="s">
        <v>407</v>
      </c>
      <c r="B1127" s="194">
        <v>43779</v>
      </c>
      <c r="C1127" s="195">
        <v>1131.8</v>
      </c>
      <c r="D1127" s="21">
        <f t="shared" si="0"/>
        <v>-1.5019193674232399E-4</v>
      </c>
      <c r="E1127" s="21">
        <f>LN(C1127/C1122)</f>
        <v>-6.5959756377190759E-3</v>
      </c>
    </row>
    <row r="1128" spans="1:5" ht="15.75" customHeight="1">
      <c r="A1128" s="193" t="s">
        <v>407</v>
      </c>
      <c r="B1128" s="194">
        <v>43780</v>
      </c>
      <c r="C1128" s="195">
        <v>1145.57</v>
      </c>
      <c r="D1128" s="21">
        <f t="shared" si="0"/>
        <v>1.2093044004230375E-2</v>
      </c>
      <c r="E1128" s="21"/>
    </row>
    <row r="1129" spans="1:5" ht="15.75" customHeight="1">
      <c r="A1129" s="193" t="s">
        <v>407</v>
      </c>
      <c r="B1129" s="194">
        <v>43781</v>
      </c>
      <c r="C1129" s="195">
        <v>1139.96</v>
      </c>
      <c r="D1129" s="21">
        <f t="shared" si="0"/>
        <v>-4.9091556589992346E-3</v>
      </c>
      <c r="E1129" s="21"/>
    </row>
    <row r="1130" spans="1:5" ht="15.75" customHeight="1">
      <c r="A1130" s="193" t="s">
        <v>407</v>
      </c>
      <c r="B1130" s="194">
        <v>43782</v>
      </c>
      <c r="C1130" s="195">
        <v>1135.1600000000001</v>
      </c>
      <c r="D1130" s="21">
        <f t="shared" si="0"/>
        <v>-4.2195639103745639E-3</v>
      </c>
      <c r="E1130" s="21"/>
    </row>
    <row r="1131" spans="1:5" ht="15.75" customHeight="1">
      <c r="A1131" s="193" t="s">
        <v>407</v>
      </c>
      <c r="B1131" s="194">
        <v>43783</v>
      </c>
      <c r="C1131" s="195">
        <v>1135.95</v>
      </c>
      <c r="D1131" s="21">
        <f t="shared" si="0"/>
        <v>6.9569508466147973E-4</v>
      </c>
      <c r="E1131" s="21"/>
    </row>
    <row r="1132" spans="1:5" ht="15.75" customHeight="1">
      <c r="A1132" s="193" t="s">
        <v>407</v>
      </c>
      <c r="B1132" s="194">
        <v>43786</v>
      </c>
      <c r="C1132" s="195">
        <v>1131.3599999999999</v>
      </c>
      <c r="D1132" s="21">
        <f t="shared" si="0"/>
        <v>-4.0488563720107911E-3</v>
      </c>
      <c r="E1132" s="21">
        <f>LN(C1132/C1127)</f>
        <v>-3.8883685249280762E-4</v>
      </c>
    </row>
    <row r="1133" spans="1:5" ht="15.75" customHeight="1">
      <c r="A1133" s="193" t="s">
        <v>407</v>
      </c>
      <c r="B1133" s="194">
        <v>43787</v>
      </c>
      <c r="C1133" s="195">
        <v>1131.1199999999999</v>
      </c>
      <c r="D1133" s="21">
        <f t="shared" si="0"/>
        <v>-2.1215657234557661E-4</v>
      </c>
      <c r="E1133" s="21"/>
    </row>
    <row r="1134" spans="1:5" ht="15.75" customHeight="1">
      <c r="A1134" s="193" t="s">
        <v>407</v>
      </c>
      <c r="B1134" s="194">
        <v>43788</v>
      </c>
      <c r="C1134" s="195">
        <v>1129.99</v>
      </c>
      <c r="D1134" s="21">
        <f t="shared" si="0"/>
        <v>-9.9950917387844006E-4</v>
      </c>
      <c r="E1134" s="21"/>
    </row>
    <row r="1135" spans="1:5" ht="15.75" customHeight="1">
      <c r="A1135" s="193" t="s">
        <v>407</v>
      </c>
      <c r="B1135" s="194">
        <v>43789</v>
      </c>
      <c r="C1135" s="195">
        <v>1128.3399999999999</v>
      </c>
      <c r="D1135" s="21">
        <f t="shared" si="0"/>
        <v>-1.461257029397867E-3</v>
      </c>
      <c r="E1135" s="21"/>
    </row>
    <row r="1136" spans="1:5" ht="15.75" customHeight="1">
      <c r="A1136" s="193" t="s">
        <v>407</v>
      </c>
      <c r="B1136" s="194">
        <v>43790</v>
      </c>
      <c r="C1136" s="195">
        <v>1120.5999999999999</v>
      </c>
      <c r="D1136" s="21">
        <f t="shared" si="0"/>
        <v>-6.8832699491247233E-3</v>
      </c>
      <c r="E1136" s="21"/>
    </row>
    <row r="1137" spans="1:5" ht="15.75" customHeight="1">
      <c r="A1137" s="193" t="s">
        <v>407</v>
      </c>
      <c r="B1137" s="194">
        <v>43793</v>
      </c>
      <c r="C1137" s="195">
        <v>1110.08</v>
      </c>
      <c r="D1137" s="21">
        <f t="shared" si="0"/>
        <v>-9.4321713497992014E-3</v>
      </c>
      <c r="E1137" s="21">
        <f>LN(C1137/C1132)</f>
        <v>-1.8988364074545711E-2</v>
      </c>
    </row>
    <row r="1138" spans="1:5" ht="15.75" customHeight="1">
      <c r="A1138" s="193" t="s">
        <v>407</v>
      </c>
      <c r="B1138" s="194">
        <v>43794</v>
      </c>
      <c r="C1138" s="195">
        <v>1110.08</v>
      </c>
      <c r="D1138" s="21">
        <f t="shared" si="0"/>
        <v>0</v>
      </c>
      <c r="E1138" s="21"/>
    </row>
    <row r="1139" spans="1:5" ht="15.75" customHeight="1">
      <c r="A1139" s="193" t="s">
        <v>407</v>
      </c>
      <c r="B1139" s="194">
        <v>43795</v>
      </c>
      <c r="C1139" s="195">
        <v>1109.1600000000001</v>
      </c>
      <c r="D1139" s="21">
        <f t="shared" si="0"/>
        <v>-8.29112716698206E-4</v>
      </c>
      <c r="E1139" s="21"/>
    </row>
    <row r="1140" spans="1:5" ht="15.75" customHeight="1">
      <c r="A1140" s="193" t="s">
        <v>407</v>
      </c>
      <c r="B1140" s="194">
        <v>43796</v>
      </c>
      <c r="C1140" s="195">
        <v>1117.46</v>
      </c>
      <c r="D1140" s="21">
        <f t="shared" si="0"/>
        <v>7.4552805989650753E-3</v>
      </c>
      <c r="E1140" s="21"/>
    </row>
    <row r="1141" spans="1:5" ht="15.75" customHeight="1">
      <c r="A1141" s="193" t="s">
        <v>407</v>
      </c>
      <c r="B1141" s="194">
        <v>43797</v>
      </c>
      <c r="C1141" s="195">
        <v>1112.79</v>
      </c>
      <c r="D1141" s="21">
        <f t="shared" si="0"/>
        <v>-4.1878774355579747E-3</v>
      </c>
      <c r="E1141" s="21"/>
    </row>
    <row r="1142" spans="1:5" ht="15.75" customHeight="1">
      <c r="A1142" s="193" t="s">
        <v>407</v>
      </c>
      <c r="B1142" s="194">
        <v>43800</v>
      </c>
      <c r="C1142" s="195">
        <v>1112.8499999999999</v>
      </c>
      <c r="D1142" s="21">
        <f t="shared" si="0"/>
        <v>5.3917075550773075E-5</v>
      </c>
      <c r="E1142" s="21">
        <f>LN(C1142/C1137)</f>
        <v>2.4922075222597239E-3</v>
      </c>
    </row>
    <row r="1143" spans="1:5" ht="15.75" customHeight="1">
      <c r="A1143" s="193" t="s">
        <v>407</v>
      </c>
      <c r="B1143" s="194">
        <v>43801</v>
      </c>
      <c r="C1143" s="195">
        <v>1111.99</v>
      </c>
      <c r="D1143" s="21">
        <f t="shared" si="0"/>
        <v>-7.730893393077462E-4</v>
      </c>
      <c r="E1143" s="21"/>
    </row>
    <row r="1144" spans="1:5" ht="15.75" customHeight="1">
      <c r="A1144" s="193" t="s">
        <v>407</v>
      </c>
      <c r="B1144" s="194">
        <v>43802</v>
      </c>
      <c r="C1144" s="195">
        <v>1115.74</v>
      </c>
      <c r="D1144" s="21">
        <f t="shared" si="0"/>
        <v>3.3666589236549423E-3</v>
      </c>
      <c r="E1144" s="21"/>
    </row>
    <row r="1145" spans="1:5" ht="15.75" customHeight="1">
      <c r="A1145" s="193" t="s">
        <v>407</v>
      </c>
      <c r="B1145" s="194">
        <v>43803</v>
      </c>
      <c r="C1145" s="195">
        <v>1124.47</v>
      </c>
      <c r="D1145" s="21">
        <f t="shared" si="0"/>
        <v>7.7939516317122272E-3</v>
      </c>
      <c r="E1145" s="21"/>
    </row>
    <row r="1146" spans="1:5" ht="15.75" customHeight="1">
      <c r="A1146" s="193" t="s">
        <v>407</v>
      </c>
      <c r="B1146" s="194">
        <v>43804</v>
      </c>
      <c r="C1146" s="195">
        <v>1131.92</v>
      </c>
      <c r="D1146" s="21">
        <f t="shared" si="0"/>
        <v>6.6034923679930257E-3</v>
      </c>
      <c r="E1146" s="21"/>
    </row>
    <row r="1147" spans="1:5" ht="15.75" customHeight="1">
      <c r="A1147" s="193" t="s">
        <v>407</v>
      </c>
      <c r="B1147" s="194">
        <v>43807</v>
      </c>
      <c r="C1147" s="195">
        <v>1135.3699999999999</v>
      </c>
      <c r="D1147" s="21">
        <f t="shared" si="0"/>
        <v>3.0432830936504896E-3</v>
      </c>
      <c r="E1147" s="21">
        <f>LN(C1147/C1142)</f>
        <v>2.003429667770289E-2</v>
      </c>
    </row>
    <row r="1148" spans="1:5" ht="15.75" customHeight="1">
      <c r="A1148" s="193" t="s">
        <v>407</v>
      </c>
      <c r="B1148" s="194">
        <v>43808</v>
      </c>
      <c r="C1148" s="195">
        <v>1148.8900000000001</v>
      </c>
      <c r="D1148" s="21">
        <f t="shared" si="0"/>
        <v>1.1837669862374296E-2</v>
      </c>
      <c r="E1148" s="21"/>
    </row>
    <row r="1149" spans="1:5" ht="15.75" customHeight="1">
      <c r="A1149" s="193" t="s">
        <v>407</v>
      </c>
      <c r="B1149" s="194">
        <v>43809</v>
      </c>
      <c r="C1149" s="195">
        <v>1151.3599999999999</v>
      </c>
      <c r="D1149" s="21">
        <f t="shared" si="0"/>
        <v>2.1475934783920297E-3</v>
      </c>
      <c r="E1149" s="21"/>
    </row>
    <row r="1150" spans="1:5" ht="15.75" customHeight="1">
      <c r="A1150" s="193" t="s">
        <v>407</v>
      </c>
      <c r="B1150" s="194">
        <v>43810</v>
      </c>
      <c r="C1150" s="195">
        <v>1161.47</v>
      </c>
      <c r="D1150" s="21">
        <f t="shared" si="0"/>
        <v>8.7425918849609249E-3</v>
      </c>
      <c r="E1150" s="21"/>
    </row>
    <row r="1151" spans="1:5" ht="15.75" customHeight="1">
      <c r="A1151" s="193" t="s">
        <v>407</v>
      </c>
      <c r="B1151" s="194">
        <v>43811</v>
      </c>
      <c r="C1151" s="195">
        <v>1172.6400000000001</v>
      </c>
      <c r="D1151" s="21">
        <f t="shared" si="0"/>
        <v>9.5711729704656655E-3</v>
      </c>
      <c r="E1151" s="21"/>
    </row>
    <row r="1152" spans="1:5" ht="15.75" customHeight="1">
      <c r="A1152" s="193" t="s">
        <v>407</v>
      </c>
      <c r="B1152" s="194">
        <v>43814</v>
      </c>
      <c r="C1152" s="195">
        <v>1167.8599999999999</v>
      </c>
      <c r="D1152" s="21">
        <f t="shared" si="0"/>
        <v>-4.0846029872116246E-3</v>
      </c>
      <c r="E1152" s="21">
        <f>LN(C1152/C1147)</f>
        <v>2.8214425208981188E-2</v>
      </c>
    </row>
    <row r="1153" spans="1:5" ht="15.75" customHeight="1">
      <c r="A1153" s="193" t="s">
        <v>407</v>
      </c>
      <c r="B1153" s="194">
        <v>43815</v>
      </c>
      <c r="C1153" s="195">
        <v>1154.1099999999999</v>
      </c>
      <c r="D1153" s="21">
        <f t="shared" si="0"/>
        <v>-1.1843530041088998E-2</v>
      </c>
      <c r="E1153" s="21"/>
    </row>
    <row r="1154" spans="1:5" ht="15.75" customHeight="1">
      <c r="A1154" s="193" t="s">
        <v>407</v>
      </c>
      <c r="B1154" s="194">
        <v>43816</v>
      </c>
      <c r="C1154" s="195">
        <v>1155.3699999999999</v>
      </c>
      <c r="D1154" s="21">
        <f t="shared" si="0"/>
        <v>1.0911548270735206E-3</v>
      </c>
      <c r="E1154" s="21"/>
    </row>
    <row r="1155" spans="1:5" ht="15.75" customHeight="1">
      <c r="A1155" s="193" t="s">
        <v>407</v>
      </c>
      <c r="B1155" s="194">
        <v>43817</v>
      </c>
      <c r="C1155" s="195">
        <v>1152.07</v>
      </c>
      <c r="D1155" s="21">
        <f t="shared" si="0"/>
        <v>-2.8603146776381748E-3</v>
      </c>
      <c r="E1155" s="21"/>
    </row>
    <row r="1156" spans="1:5" ht="15.75" customHeight="1">
      <c r="A1156" s="193" t="s">
        <v>407</v>
      </c>
      <c r="B1156" s="194">
        <v>43818</v>
      </c>
      <c r="C1156" s="195">
        <v>1149.6400000000001</v>
      </c>
      <c r="D1156" s="21">
        <f t="shared" si="0"/>
        <v>-2.1114744279778683E-3</v>
      </c>
      <c r="E1156" s="21"/>
    </row>
    <row r="1157" spans="1:5" ht="15.75" customHeight="1">
      <c r="A1157" s="193" t="s">
        <v>407</v>
      </c>
      <c r="B1157" s="194">
        <v>43821</v>
      </c>
      <c r="C1157" s="195">
        <v>1150.81</v>
      </c>
      <c r="D1157" s="21">
        <f t="shared" si="0"/>
        <v>1.0171923761708858E-3</v>
      </c>
      <c r="E1157" s="21">
        <f>LN(C1157/C1152)</f>
        <v>-1.4706971943460366E-2</v>
      </c>
    </row>
    <row r="1158" spans="1:5" ht="15.75" customHeight="1">
      <c r="A1158" s="193" t="s">
        <v>407</v>
      </c>
      <c r="B1158" s="194">
        <v>43822</v>
      </c>
      <c r="C1158" s="195">
        <v>1168.58</v>
      </c>
      <c r="D1158" s="21">
        <f t="shared" si="0"/>
        <v>1.5323294231035791E-2</v>
      </c>
      <c r="E1158" s="21"/>
    </row>
    <row r="1159" spans="1:5" ht="15.75" customHeight="1">
      <c r="A1159" s="193" t="s">
        <v>407</v>
      </c>
      <c r="B1159" s="194">
        <v>43823</v>
      </c>
      <c r="C1159" s="195">
        <v>1166.21</v>
      </c>
      <c r="D1159" s="21">
        <f t="shared" si="0"/>
        <v>-2.0301618680971913E-3</v>
      </c>
      <c r="E1159" s="21"/>
    </row>
    <row r="1160" spans="1:5" ht="15.75" customHeight="1">
      <c r="A1160" s="193" t="s">
        <v>407</v>
      </c>
      <c r="B1160" s="194">
        <v>43824</v>
      </c>
      <c r="C1160" s="195">
        <v>1168.03</v>
      </c>
      <c r="D1160" s="21">
        <f t="shared" si="0"/>
        <v>1.5593943800203955E-3</v>
      </c>
      <c r="E1160" s="21"/>
    </row>
    <row r="1161" spans="1:5" ht="15.75" customHeight="1">
      <c r="A1161" s="193" t="s">
        <v>407</v>
      </c>
      <c r="B1161" s="194">
        <v>43825</v>
      </c>
      <c r="C1161" s="195">
        <v>1167.4100000000001</v>
      </c>
      <c r="D1161" s="21">
        <f t="shared" si="0"/>
        <v>-5.3094921262384948E-4</v>
      </c>
      <c r="E1161" s="21"/>
    </row>
    <row r="1162" spans="1:5" ht="15.75" customHeight="1">
      <c r="A1162" s="193" t="s">
        <v>407</v>
      </c>
      <c r="B1162" s="194">
        <v>43828</v>
      </c>
      <c r="C1162" s="195">
        <v>1162.43</v>
      </c>
      <c r="D1162" s="21">
        <f t="shared" si="0"/>
        <v>-4.2749781824543325E-3</v>
      </c>
      <c r="E1162" s="21">
        <f>LN(C1162/C1157)</f>
        <v>1.0046599347880703E-2</v>
      </c>
    </row>
    <row r="1163" spans="1:5" ht="15.75" customHeight="1">
      <c r="A1163" s="193" t="s">
        <v>407</v>
      </c>
      <c r="B1163" s="194">
        <v>43829</v>
      </c>
      <c r="C1163" s="195">
        <v>1167.95</v>
      </c>
      <c r="D1163" s="21">
        <f t="shared" si="0"/>
        <v>4.7374336579475698E-3</v>
      </c>
      <c r="E1163" s="21"/>
    </row>
    <row r="1164" spans="1:5" ht="15.75" customHeight="1">
      <c r="A1164" s="193" t="s">
        <v>407</v>
      </c>
      <c r="B1164" s="194">
        <v>43830</v>
      </c>
      <c r="C1164" s="195">
        <v>1166.03</v>
      </c>
      <c r="D1164" s="21">
        <f t="shared" si="0"/>
        <v>-1.6452586852503184E-3</v>
      </c>
      <c r="E1164" s="21"/>
    </row>
    <row r="1165" spans="1:5" ht="15.75" customHeight="1">
      <c r="A1165" s="193" t="s">
        <v>407</v>
      </c>
      <c r="B1165" s="194">
        <v>43831</v>
      </c>
      <c r="C1165" s="195">
        <v>1169.5</v>
      </c>
      <c r="D1165" s="21">
        <f t="shared" si="0"/>
        <v>2.9714904567875785E-3</v>
      </c>
      <c r="E1165" s="21"/>
    </row>
    <row r="1166" spans="1:5" ht="15.75" customHeight="1">
      <c r="A1166" s="193" t="s">
        <v>407</v>
      </c>
      <c r="B1166" s="194">
        <v>43832</v>
      </c>
      <c r="C1166" s="195">
        <v>1166.21</v>
      </c>
      <c r="D1166" s="21">
        <f t="shared" si="0"/>
        <v>-2.8171324144271206E-3</v>
      </c>
      <c r="E1166" s="21"/>
    </row>
    <row r="1167" spans="1:5" ht="15.75" customHeight="1">
      <c r="A1167" s="193" t="s">
        <v>407</v>
      </c>
      <c r="B1167" s="194">
        <v>43835</v>
      </c>
      <c r="C1167" s="195">
        <v>1182.31</v>
      </c>
      <c r="D1167" s="21">
        <f t="shared" si="0"/>
        <v>1.3710977313654751E-2</v>
      </c>
      <c r="E1167" s="21">
        <f>LN(C1167/C1162)</f>
        <v>1.6957510328712636E-2</v>
      </c>
    </row>
    <row r="1168" spans="1:5" ht="15.75" customHeight="1">
      <c r="A1168" s="193" t="s">
        <v>407</v>
      </c>
      <c r="B1168" s="194">
        <v>43836</v>
      </c>
      <c r="C1168" s="195">
        <v>1200.69</v>
      </c>
      <c r="D1168" s="21">
        <f t="shared" si="0"/>
        <v>1.5426239603472657E-2</v>
      </c>
      <c r="E1168" s="21"/>
    </row>
    <row r="1169" spans="1:5" ht="15.75" customHeight="1">
      <c r="A1169" s="193" t="s">
        <v>407</v>
      </c>
      <c r="B1169" s="194">
        <v>43837</v>
      </c>
      <c r="C1169" s="195">
        <v>1216.92</v>
      </c>
      <c r="D1169" s="21">
        <f t="shared" si="0"/>
        <v>1.3426684884971079E-2</v>
      </c>
      <c r="E1169" s="21"/>
    </row>
    <row r="1170" spans="1:5" ht="15.75" customHeight="1">
      <c r="A1170" s="193" t="s">
        <v>407</v>
      </c>
      <c r="B1170" s="194">
        <v>43838</v>
      </c>
      <c r="C1170" s="195">
        <v>1209.5999999999999</v>
      </c>
      <c r="D1170" s="21">
        <f t="shared" si="0"/>
        <v>-6.0333499866368793E-3</v>
      </c>
      <c r="E1170" s="21"/>
    </row>
    <row r="1171" spans="1:5" ht="15.75" customHeight="1">
      <c r="A1171" s="193" t="s">
        <v>407</v>
      </c>
      <c r="B1171" s="194">
        <v>43839</v>
      </c>
      <c r="C1171" s="195">
        <v>1213.1099999999999</v>
      </c>
      <c r="D1171" s="21">
        <f t="shared" si="0"/>
        <v>2.8975836611290656E-3</v>
      </c>
      <c r="E1171" s="21"/>
    </row>
    <row r="1172" spans="1:5" ht="15.75" customHeight="1">
      <c r="A1172" s="193" t="s">
        <v>407</v>
      </c>
      <c r="B1172" s="194">
        <v>43842</v>
      </c>
      <c r="C1172" s="195">
        <v>1255.72</v>
      </c>
      <c r="D1172" s="21">
        <f t="shared" si="0"/>
        <v>3.452180315286877E-2</v>
      </c>
      <c r="E1172" s="21">
        <f>LN(C1172/C1167)</f>
        <v>6.0238961315804904E-2</v>
      </c>
    </row>
    <row r="1173" spans="1:5" ht="15.75" customHeight="1">
      <c r="A1173" s="193" t="s">
        <v>407</v>
      </c>
      <c r="B1173" s="194">
        <v>43843</v>
      </c>
      <c r="C1173" s="195">
        <v>1270.8599999999999</v>
      </c>
      <c r="D1173" s="21">
        <f t="shared" si="0"/>
        <v>1.1984723394695584E-2</v>
      </c>
      <c r="E1173" s="21"/>
    </row>
    <row r="1174" spans="1:5" ht="15.75" customHeight="1">
      <c r="A1174" s="193" t="s">
        <v>407</v>
      </c>
      <c r="B1174" s="194">
        <v>43844</v>
      </c>
      <c r="C1174" s="195">
        <v>1263.3800000000001</v>
      </c>
      <c r="D1174" s="21">
        <f t="shared" si="0"/>
        <v>-5.9031675938549261E-3</v>
      </c>
      <c r="E1174" s="21"/>
    </row>
    <row r="1175" spans="1:5" ht="15.75" customHeight="1">
      <c r="A1175" s="193" t="s">
        <v>407</v>
      </c>
      <c r="B1175" s="194">
        <v>43845</v>
      </c>
      <c r="C1175" s="195">
        <v>1284.23</v>
      </c>
      <c r="D1175" s="21">
        <f t="shared" si="0"/>
        <v>1.6368647894200741E-2</v>
      </c>
      <c r="E1175" s="21"/>
    </row>
    <row r="1176" spans="1:5" ht="15.75" customHeight="1">
      <c r="A1176" s="193" t="s">
        <v>407</v>
      </c>
      <c r="B1176" s="194">
        <v>43846</v>
      </c>
      <c r="C1176" s="195">
        <v>1310.23</v>
      </c>
      <c r="D1176" s="21">
        <f t="shared" si="0"/>
        <v>2.0043377368922588E-2</v>
      </c>
      <c r="E1176" s="21"/>
    </row>
    <row r="1177" spans="1:5" ht="15.75" customHeight="1">
      <c r="A1177" s="193" t="s">
        <v>407</v>
      </c>
      <c r="B1177" s="194">
        <v>43849</v>
      </c>
      <c r="C1177" s="195">
        <v>1343.65</v>
      </c>
      <c r="D1177" s="21">
        <f t="shared" si="0"/>
        <v>2.5187097198889796E-2</v>
      </c>
      <c r="E1177" s="21">
        <f>LN(C1177/C1172)</f>
        <v>6.7680678262853761E-2</v>
      </c>
    </row>
    <row r="1178" spans="1:5" ht="15.75" customHeight="1">
      <c r="A1178" s="193" t="s">
        <v>407</v>
      </c>
      <c r="B1178" s="194">
        <v>43850</v>
      </c>
      <c r="C1178" s="195">
        <v>1317.11</v>
      </c>
      <c r="D1178" s="21">
        <f t="shared" si="0"/>
        <v>-1.9949849088009876E-2</v>
      </c>
      <c r="E1178" s="21"/>
    </row>
    <row r="1179" spans="1:5" ht="15.75" customHeight="1">
      <c r="A1179" s="193" t="s">
        <v>407</v>
      </c>
      <c r="B1179" s="194">
        <v>43851</v>
      </c>
      <c r="C1179" s="195">
        <v>1320.47</v>
      </c>
      <c r="D1179" s="21">
        <f t="shared" si="0"/>
        <v>2.5477913978325189E-3</v>
      </c>
      <c r="E1179" s="21"/>
    </row>
    <row r="1180" spans="1:5" ht="15.75" customHeight="1">
      <c r="A1180" s="193" t="s">
        <v>407</v>
      </c>
      <c r="B1180" s="194">
        <v>43852</v>
      </c>
      <c r="C1180" s="195">
        <v>1313.42</v>
      </c>
      <c r="D1180" s="21">
        <f t="shared" si="0"/>
        <v>-5.3533115175912012E-3</v>
      </c>
      <c r="E1180" s="21"/>
    </row>
    <row r="1181" spans="1:5" ht="15.75" customHeight="1">
      <c r="A1181" s="193" t="s">
        <v>407</v>
      </c>
      <c r="B1181" s="194">
        <v>43853</v>
      </c>
      <c r="C1181" s="195">
        <v>1297.47</v>
      </c>
      <c r="D1181" s="21">
        <f t="shared" si="0"/>
        <v>-1.2218207908894264E-2</v>
      </c>
      <c r="E1181" s="21"/>
    </row>
    <row r="1182" spans="1:5" ht="15.75" customHeight="1">
      <c r="A1182" s="193" t="s">
        <v>407</v>
      </c>
      <c r="B1182" s="194">
        <v>43856</v>
      </c>
      <c r="C1182" s="195">
        <v>1276.68</v>
      </c>
      <c r="D1182" s="21">
        <f t="shared" si="0"/>
        <v>-1.615325606918204E-2</v>
      </c>
      <c r="E1182" s="21">
        <f>LN(C1182/C1177)</f>
        <v>-5.1126833185845107E-2</v>
      </c>
    </row>
    <row r="1183" spans="1:5" ht="15.75" customHeight="1">
      <c r="A1183" s="193" t="s">
        <v>407</v>
      </c>
      <c r="B1183" s="194">
        <v>43857</v>
      </c>
      <c r="C1183" s="195">
        <v>1300.6199999999999</v>
      </c>
      <c r="D1183" s="21">
        <f t="shared" si="0"/>
        <v>1.8578115518612152E-2</v>
      </c>
      <c r="E1183" s="21"/>
    </row>
    <row r="1184" spans="1:5" ht="15.75" customHeight="1">
      <c r="A1184" s="193" t="s">
        <v>407</v>
      </c>
      <c r="B1184" s="194">
        <v>43858</v>
      </c>
      <c r="C1184" s="195">
        <v>1306.1500000000001</v>
      </c>
      <c r="D1184" s="21">
        <f t="shared" si="0"/>
        <v>4.2428049238251971E-3</v>
      </c>
      <c r="E1184" s="21"/>
    </row>
    <row r="1185" spans="1:5" ht="15.75" customHeight="1">
      <c r="A1185" s="193" t="s">
        <v>407</v>
      </c>
      <c r="B1185" s="194">
        <v>43859</v>
      </c>
      <c r="C1185" s="195">
        <v>1305.8800000000001</v>
      </c>
      <c r="D1185" s="21">
        <f t="shared" si="0"/>
        <v>-2.0673575798253277E-4</v>
      </c>
      <c r="E1185" s="21"/>
    </row>
    <row r="1186" spans="1:5" ht="15.75" customHeight="1">
      <c r="A1186" s="193" t="s">
        <v>407</v>
      </c>
      <c r="B1186" s="194">
        <v>43860</v>
      </c>
      <c r="C1186" s="195">
        <v>1325.38</v>
      </c>
      <c r="D1186" s="21">
        <f t="shared" si="0"/>
        <v>1.4822067755328867E-2</v>
      </c>
      <c r="E1186" s="21"/>
    </row>
    <row r="1187" spans="1:5" ht="15.75" customHeight="1">
      <c r="A1187" s="193" t="s">
        <v>407</v>
      </c>
      <c r="B1187" s="194">
        <v>43863</v>
      </c>
      <c r="C1187" s="195">
        <v>1346.64</v>
      </c>
      <c r="D1187" s="21">
        <f t="shared" si="0"/>
        <v>1.5913390354767784E-2</v>
      </c>
      <c r="E1187" s="21">
        <f>LN(C1187/C1182)</f>
        <v>5.3349642794551344E-2</v>
      </c>
    </row>
    <row r="1188" spans="1:5" ht="15.75" customHeight="1">
      <c r="A1188" s="193" t="s">
        <v>407</v>
      </c>
      <c r="B1188" s="194">
        <v>43864</v>
      </c>
      <c r="C1188" s="195">
        <v>1349.13</v>
      </c>
      <c r="D1188" s="21">
        <f t="shared" si="0"/>
        <v>1.8473391336258319E-3</v>
      </c>
      <c r="E1188" s="21"/>
    </row>
    <row r="1189" spans="1:5" ht="15.75" customHeight="1">
      <c r="A1189" s="193" t="s">
        <v>407</v>
      </c>
      <c r="B1189" s="194">
        <v>43865</v>
      </c>
      <c r="C1189" s="195">
        <v>1337.04</v>
      </c>
      <c r="D1189" s="21">
        <f t="shared" si="0"/>
        <v>-9.0017248637824284E-3</v>
      </c>
      <c r="E1189" s="21"/>
    </row>
    <row r="1190" spans="1:5" ht="15.75" customHeight="1">
      <c r="A1190" s="193" t="s">
        <v>407</v>
      </c>
      <c r="B1190" s="194">
        <v>43866</v>
      </c>
      <c r="C1190" s="195">
        <v>1342.36</v>
      </c>
      <c r="D1190" s="21">
        <f t="shared" si="0"/>
        <v>3.9710435104905132E-3</v>
      </c>
      <c r="E1190" s="21"/>
    </row>
    <row r="1191" spans="1:5" ht="15.75" customHeight="1">
      <c r="A1191" s="193" t="s">
        <v>407</v>
      </c>
      <c r="B1191" s="194">
        <v>43867</v>
      </c>
      <c r="C1191" s="195">
        <v>1333.69</v>
      </c>
      <c r="D1191" s="21">
        <f t="shared" si="0"/>
        <v>-6.4797222289879998E-3</v>
      </c>
      <c r="E1191" s="21"/>
    </row>
    <row r="1192" spans="1:5" ht="15.75" customHeight="1">
      <c r="A1192" s="193" t="s">
        <v>407</v>
      </c>
      <c r="B1192" s="194">
        <v>43870</v>
      </c>
      <c r="C1192" s="195">
        <v>1319.99</v>
      </c>
      <c r="D1192" s="21">
        <f t="shared" si="0"/>
        <v>-1.0325375868027609E-2</v>
      </c>
      <c r="E1192" s="21">
        <f>LN(C1192/C1187)</f>
        <v>-1.9988440316681722E-2</v>
      </c>
    </row>
    <row r="1193" spans="1:5" ht="15.75" customHeight="1">
      <c r="A1193" s="193" t="s">
        <v>407</v>
      </c>
      <c r="B1193" s="194">
        <v>43871</v>
      </c>
      <c r="C1193" s="195">
        <v>1324.26</v>
      </c>
      <c r="D1193" s="21">
        <f t="shared" si="0"/>
        <v>3.2296520461930823E-3</v>
      </c>
      <c r="E1193" s="21"/>
    </row>
    <row r="1194" spans="1:5" ht="15.75" customHeight="1">
      <c r="A1194" s="193" t="s">
        <v>407</v>
      </c>
      <c r="B1194" s="194">
        <v>43872</v>
      </c>
      <c r="C1194" s="195">
        <v>1341.38</v>
      </c>
      <c r="D1194" s="21">
        <f t="shared" si="0"/>
        <v>1.2845121918411207E-2</v>
      </c>
      <c r="E1194" s="21"/>
    </row>
    <row r="1195" spans="1:5" ht="15.75" customHeight="1">
      <c r="A1195" s="193" t="s">
        <v>407</v>
      </c>
      <c r="B1195" s="194">
        <v>43873</v>
      </c>
      <c r="C1195" s="195">
        <v>1345.97</v>
      </c>
      <c r="D1195" s="21">
        <f t="shared" si="0"/>
        <v>3.416007936021532E-3</v>
      </c>
      <c r="E1195" s="21"/>
    </row>
    <row r="1196" spans="1:5" ht="15.75" customHeight="1">
      <c r="A1196" s="193" t="s">
        <v>407</v>
      </c>
      <c r="B1196" s="194">
        <v>43874</v>
      </c>
      <c r="C1196" s="195">
        <v>1344.59</v>
      </c>
      <c r="D1196" s="21">
        <f t="shared" si="0"/>
        <v>-1.0258088435215799E-3</v>
      </c>
      <c r="E1196" s="21"/>
    </row>
    <row r="1197" spans="1:5" ht="15.75" customHeight="1">
      <c r="A1197" s="193" t="s">
        <v>407</v>
      </c>
      <c r="B1197" s="194">
        <v>43877</v>
      </c>
      <c r="C1197" s="195">
        <v>1363.97</v>
      </c>
      <c r="D1197" s="21">
        <f t="shared" si="0"/>
        <v>1.4310431175386515E-2</v>
      </c>
      <c r="E1197" s="21">
        <f>LN(C1197/C1192)</f>
        <v>3.2775404232490937E-2</v>
      </c>
    </row>
    <row r="1198" spans="1:5" ht="15.75" customHeight="1">
      <c r="A1198" s="193" t="s">
        <v>407</v>
      </c>
      <c r="B1198" s="194">
        <v>43878</v>
      </c>
      <c r="C1198" s="195">
        <v>1398.24</v>
      </c>
      <c r="D1198" s="21">
        <f t="shared" si="0"/>
        <v>2.4814737852598672E-2</v>
      </c>
      <c r="E1198" s="21"/>
    </row>
    <row r="1199" spans="1:5" ht="15.75" customHeight="1">
      <c r="A1199" s="193" t="s">
        <v>407</v>
      </c>
      <c r="B1199" s="194">
        <v>43879</v>
      </c>
      <c r="C1199" s="195">
        <v>1400.01</v>
      </c>
      <c r="D1199" s="21">
        <f t="shared" si="0"/>
        <v>1.265076555748524E-3</v>
      </c>
      <c r="E1199" s="21"/>
    </row>
    <row r="1200" spans="1:5" ht="15.75" customHeight="1">
      <c r="A1200" s="193" t="s">
        <v>407</v>
      </c>
      <c r="B1200" s="194">
        <v>43880</v>
      </c>
      <c r="C1200" s="195">
        <v>1405.25</v>
      </c>
      <c r="D1200" s="21">
        <f t="shared" si="0"/>
        <v>3.7358434472015904E-3</v>
      </c>
      <c r="E1200" s="21"/>
    </row>
    <row r="1201" spans="1:5" ht="15.75" customHeight="1">
      <c r="A1201" s="193" t="s">
        <v>407</v>
      </c>
      <c r="B1201" s="194">
        <v>43881</v>
      </c>
      <c r="C1201" s="195">
        <v>1434.57</v>
      </c>
      <c r="D1201" s="21">
        <f t="shared" si="0"/>
        <v>2.0649929839091093E-2</v>
      </c>
      <c r="E1201" s="21"/>
    </row>
    <row r="1202" spans="1:5" ht="15.75" customHeight="1">
      <c r="A1202" s="193" t="s">
        <v>407</v>
      </c>
      <c r="B1202" s="194">
        <v>43884</v>
      </c>
      <c r="C1202" s="195">
        <v>1504.14</v>
      </c>
      <c r="D1202" s="21">
        <f t="shared" si="0"/>
        <v>4.7356153562743149E-2</v>
      </c>
      <c r="E1202" s="21">
        <f>LN(C1202/C1197)</f>
        <v>9.7821741257383063E-2</v>
      </c>
    </row>
    <row r="1203" spans="1:5" ht="15.75" customHeight="1">
      <c r="A1203" s="193" t="s">
        <v>407</v>
      </c>
      <c r="B1203" s="194">
        <v>43885</v>
      </c>
      <c r="C1203" s="195">
        <v>1502.18</v>
      </c>
      <c r="D1203" s="21">
        <f t="shared" si="0"/>
        <v>-1.303919927153812E-3</v>
      </c>
      <c r="E1203" s="21"/>
    </row>
    <row r="1204" spans="1:5" ht="15.75" customHeight="1">
      <c r="A1204" s="193" t="s">
        <v>407</v>
      </c>
      <c r="B1204" s="194">
        <v>43886</v>
      </c>
      <c r="C1204" s="195">
        <v>1545.19</v>
      </c>
      <c r="D1204" s="21">
        <f t="shared" si="0"/>
        <v>2.8229493760165557E-2</v>
      </c>
      <c r="E1204" s="21"/>
    </row>
    <row r="1205" spans="1:5" ht="15.75" customHeight="1">
      <c r="A1205" s="193" t="s">
        <v>407</v>
      </c>
      <c r="B1205" s="194">
        <v>43887</v>
      </c>
      <c r="C1205" s="195">
        <v>1596.13</v>
      </c>
      <c r="D1205" s="21">
        <f t="shared" si="0"/>
        <v>3.2435069209642009E-2</v>
      </c>
      <c r="E1205" s="21"/>
    </row>
    <row r="1206" spans="1:5" ht="15.75" customHeight="1">
      <c r="A1206" s="193" t="s">
        <v>407</v>
      </c>
      <c r="B1206" s="194">
        <v>43888</v>
      </c>
      <c r="C1206" s="195">
        <v>1632.17</v>
      </c>
      <c r="D1206" s="21">
        <f t="shared" si="0"/>
        <v>2.2328468439076311E-2</v>
      </c>
      <c r="E1206" s="21"/>
    </row>
    <row r="1207" spans="1:5" ht="15.75" customHeight="1">
      <c r="A1207" s="193" t="s">
        <v>407</v>
      </c>
      <c r="B1207" s="194">
        <v>43891</v>
      </c>
      <c r="C1207" s="195">
        <v>1591.36</v>
      </c>
      <c r="D1207" s="21">
        <f t="shared" si="0"/>
        <v>-2.5321421239374916E-2</v>
      </c>
      <c r="E1207" s="21">
        <f>LN(C1207/C1202)</f>
        <v>5.636769024235519E-2</v>
      </c>
    </row>
    <row r="1208" spans="1:5" ht="15.75" customHeight="1">
      <c r="A1208" s="193" t="s">
        <v>407</v>
      </c>
      <c r="B1208" s="194">
        <v>43892</v>
      </c>
      <c r="C1208" s="195">
        <v>1495.3</v>
      </c>
      <c r="D1208" s="21">
        <f t="shared" si="0"/>
        <v>-6.226214093657572E-2</v>
      </c>
      <c r="E1208" s="21"/>
    </row>
    <row r="1209" spans="1:5" ht="15.75" customHeight="1">
      <c r="A1209" s="193" t="s">
        <v>407</v>
      </c>
      <c r="B1209" s="194">
        <v>43893</v>
      </c>
      <c r="C1209" s="195">
        <v>1509.67</v>
      </c>
      <c r="D1209" s="21">
        <f t="shared" si="0"/>
        <v>9.5642282888030276E-3</v>
      </c>
      <c r="E1209" s="21"/>
    </row>
    <row r="1210" spans="1:5" ht="15.75" customHeight="1">
      <c r="A1210" s="193" t="s">
        <v>407</v>
      </c>
      <c r="B1210" s="194">
        <v>43894</v>
      </c>
      <c r="C1210" s="195">
        <v>1441.2</v>
      </c>
      <c r="D1210" s="21">
        <f t="shared" si="0"/>
        <v>-4.6414984004662867E-2</v>
      </c>
      <c r="E1210" s="21"/>
    </row>
    <row r="1211" spans="1:5" ht="15.75" customHeight="1">
      <c r="A1211" s="193" t="s">
        <v>407</v>
      </c>
      <c r="B1211" s="194">
        <v>43895</v>
      </c>
      <c r="C1211" s="195">
        <v>1435.7</v>
      </c>
      <c r="D1211" s="21">
        <f t="shared" si="0"/>
        <v>-3.8235647402898869E-3</v>
      </c>
      <c r="E1211" s="21"/>
    </row>
    <row r="1212" spans="1:5" ht="15.75" customHeight="1">
      <c r="A1212" s="193" t="s">
        <v>407</v>
      </c>
      <c r="B1212" s="194">
        <v>43900</v>
      </c>
      <c r="C1212" s="195">
        <v>1349.31</v>
      </c>
      <c r="D1212" s="21">
        <f t="shared" si="0"/>
        <v>-6.2059184474091936E-2</v>
      </c>
      <c r="E1212" s="21">
        <f>LN(C1212/C1207)</f>
        <v>-0.16499564586681734</v>
      </c>
    </row>
    <row r="1213" spans="1:5" ht="15.75" customHeight="1">
      <c r="A1213" s="193" t="s">
        <v>407</v>
      </c>
      <c r="B1213" s="194">
        <v>43901</v>
      </c>
      <c r="C1213" s="195">
        <v>1423.09</v>
      </c>
      <c r="D1213" s="21">
        <f t="shared" si="0"/>
        <v>5.3237213092291853E-2</v>
      </c>
      <c r="E1213" s="21"/>
    </row>
    <row r="1214" spans="1:5" ht="15.75" customHeight="1">
      <c r="A1214" s="193" t="s">
        <v>407</v>
      </c>
      <c r="B1214" s="194">
        <v>43902</v>
      </c>
      <c r="C1214" s="195">
        <v>1377.18</v>
      </c>
      <c r="D1214" s="21">
        <f t="shared" si="0"/>
        <v>-3.2792633611923035E-2</v>
      </c>
      <c r="E1214" s="21"/>
    </row>
    <row r="1215" spans="1:5" ht="15.75" customHeight="1">
      <c r="A1215" s="193" t="s">
        <v>407</v>
      </c>
      <c r="B1215" s="194">
        <v>43905</v>
      </c>
      <c r="C1215" s="195">
        <v>1313.04</v>
      </c>
      <c r="D1215" s="21">
        <f t="shared" si="0"/>
        <v>-4.7692870716245062E-2</v>
      </c>
      <c r="E1215" s="21"/>
    </row>
    <row r="1216" spans="1:5" ht="15.75" customHeight="1">
      <c r="A1216" s="193" t="s">
        <v>407</v>
      </c>
      <c r="B1216" s="194">
        <v>43906</v>
      </c>
      <c r="C1216" s="195">
        <v>1316.39</v>
      </c>
      <c r="D1216" s="21">
        <f t="shared" si="0"/>
        <v>2.5480821414160205E-3</v>
      </c>
      <c r="E1216" s="21"/>
    </row>
    <row r="1217" spans="1:5" ht="15.75" customHeight="1">
      <c r="A1217" s="193" t="s">
        <v>407</v>
      </c>
      <c r="B1217" s="194">
        <v>43907</v>
      </c>
      <c r="C1217" s="195">
        <v>1272.06</v>
      </c>
      <c r="D1217" s="21">
        <f t="shared" si="0"/>
        <v>-3.4255507966168504E-2</v>
      </c>
      <c r="E1217" s="21">
        <f>LN(C1217/C1212)</f>
        <v>-5.8955717060628757E-2</v>
      </c>
    </row>
    <row r="1218" spans="1:5" ht="15.75" customHeight="1">
      <c r="A1218" s="193" t="s">
        <v>407</v>
      </c>
      <c r="B1218" s="194">
        <v>43908</v>
      </c>
      <c r="C1218" s="195">
        <v>1255.8</v>
      </c>
      <c r="D1218" s="21">
        <f t="shared" si="0"/>
        <v>-1.2864813918918569E-2</v>
      </c>
      <c r="E1218" s="21"/>
    </row>
    <row r="1219" spans="1:5" ht="15.75" customHeight="1">
      <c r="A1219" s="193" t="s">
        <v>407</v>
      </c>
      <c r="B1219" s="194">
        <v>43909</v>
      </c>
      <c r="C1219" s="195">
        <v>1269.3</v>
      </c>
      <c r="D1219" s="21">
        <f t="shared" si="0"/>
        <v>1.0692747714122349E-2</v>
      </c>
      <c r="E1219" s="21"/>
    </row>
    <row r="1220" spans="1:5" ht="15.75" customHeight="1">
      <c r="A1220" s="193" t="s">
        <v>407</v>
      </c>
      <c r="B1220" s="194">
        <v>43912</v>
      </c>
      <c r="C1220" s="195">
        <v>1251.45</v>
      </c>
      <c r="D1220" s="21">
        <f t="shared" si="0"/>
        <v>-1.4162688377938198E-2</v>
      </c>
      <c r="E1220" s="21"/>
    </row>
    <row r="1221" spans="1:5" ht="15.75" customHeight="1">
      <c r="A1221" s="193" t="s">
        <v>407</v>
      </c>
      <c r="B1221" s="194">
        <v>43963</v>
      </c>
      <c r="C1221" s="195">
        <v>1226.1500000000001</v>
      </c>
      <c r="D1221" s="21">
        <f t="shared" si="0"/>
        <v>-2.0423699901304326E-2</v>
      </c>
      <c r="E1221" s="21"/>
    </row>
    <row r="1222" spans="1:5" ht="15.75" customHeight="1">
      <c r="A1222" s="193" t="s">
        <v>407</v>
      </c>
      <c r="B1222" s="194">
        <v>43964</v>
      </c>
      <c r="C1222" s="195">
        <v>1201.57</v>
      </c>
      <c r="D1222" s="21">
        <f t="shared" si="0"/>
        <v>-2.025014412774424E-2</v>
      </c>
      <c r="E1222" s="21">
        <f>LN(C1222/C1217)</f>
        <v>-5.7008598611782826E-2</v>
      </c>
    </row>
    <row r="1223" spans="1:5" ht="15.75" customHeight="1">
      <c r="A1223" s="193" t="s">
        <v>407</v>
      </c>
      <c r="B1223" s="194">
        <v>44011</v>
      </c>
      <c r="C1223" s="195">
        <v>1188.7</v>
      </c>
      <c r="D1223" s="21">
        <f t="shared" si="0"/>
        <v>-1.0768762000566062E-2</v>
      </c>
      <c r="E1223" s="21"/>
    </row>
    <row r="1224" spans="1:5" ht="15.75" customHeight="1">
      <c r="A1224" s="193" t="s">
        <v>407</v>
      </c>
      <c r="B1224" s="194">
        <v>44012</v>
      </c>
      <c r="C1224" s="195">
        <v>1260.75</v>
      </c>
      <c r="D1224" s="21">
        <f t="shared" si="0"/>
        <v>5.8846508970255965E-2</v>
      </c>
      <c r="E1224" s="21"/>
    </row>
    <row r="1225" spans="1:5" ht="15.75" customHeight="1">
      <c r="A1225" s="193" t="s">
        <v>407</v>
      </c>
      <c r="B1225" s="194">
        <v>44013</v>
      </c>
      <c r="C1225" s="195">
        <v>1336.52</v>
      </c>
      <c r="D1225" s="21">
        <f t="shared" si="0"/>
        <v>5.8362438969581411E-2</v>
      </c>
      <c r="E1225" s="21"/>
    </row>
    <row r="1226" spans="1:5" ht="15.75" customHeight="1">
      <c r="A1226" s="193" t="s">
        <v>407</v>
      </c>
      <c r="B1226" s="194">
        <v>44014</v>
      </c>
      <c r="C1226" s="195">
        <v>1256.1099999999999</v>
      </c>
      <c r="D1226" s="21">
        <f t="shared" si="0"/>
        <v>-6.2049577115308729E-2</v>
      </c>
      <c r="E1226" s="21"/>
    </row>
    <row r="1227" spans="1:5" ht="15.75" customHeight="1">
      <c r="A1227" s="193" t="s">
        <v>407</v>
      </c>
      <c r="B1227" s="194">
        <v>44017</v>
      </c>
      <c r="C1227" s="195">
        <v>1265.45</v>
      </c>
      <c r="D1227" s="21">
        <f t="shared" si="0"/>
        <v>7.4081463184584948E-3</v>
      </c>
      <c r="E1227" s="21">
        <f>LN(C1227/C1222)</f>
        <v>5.1798755142421278E-2</v>
      </c>
    </row>
    <row r="1228" spans="1:5" ht="15.75" customHeight="1">
      <c r="A1228" s="193" t="s">
        <v>407</v>
      </c>
      <c r="B1228" s="194">
        <v>44018</v>
      </c>
      <c r="C1228" s="195">
        <v>1298.73</v>
      </c>
      <c r="D1228" s="21">
        <f t="shared" si="0"/>
        <v>2.5959073742777134E-2</v>
      </c>
      <c r="E1228" s="21"/>
    </row>
    <row r="1229" spans="1:5" ht="15.75" customHeight="1">
      <c r="A1229" s="193" t="s">
        <v>407</v>
      </c>
      <c r="B1229" s="194">
        <v>44019</v>
      </c>
      <c r="C1229" s="195">
        <v>1336.66</v>
      </c>
      <c r="D1229" s="21">
        <f t="shared" si="0"/>
        <v>2.8787101216552154E-2</v>
      </c>
      <c r="E1229" s="21"/>
    </row>
    <row r="1230" spans="1:5" ht="15.75" customHeight="1">
      <c r="A1230" s="193" t="s">
        <v>407</v>
      </c>
      <c r="B1230" s="194">
        <v>44020</v>
      </c>
      <c r="C1230" s="195">
        <v>1326.53</v>
      </c>
      <c r="D1230" s="21">
        <f t="shared" si="0"/>
        <v>-7.6074548603158858E-3</v>
      </c>
      <c r="E1230" s="21"/>
    </row>
    <row r="1231" spans="1:5" ht="15.75" customHeight="1">
      <c r="A1231" s="193" t="s">
        <v>407</v>
      </c>
      <c r="B1231" s="194">
        <v>44021</v>
      </c>
      <c r="C1231" s="195">
        <v>1331.27</v>
      </c>
      <c r="D1231" s="21">
        <f t="shared" si="0"/>
        <v>3.5668635904829277E-3</v>
      </c>
      <c r="E1231" s="21"/>
    </row>
    <row r="1232" spans="1:5" ht="15.75" customHeight="1">
      <c r="A1232" s="193" t="s">
        <v>407</v>
      </c>
      <c r="B1232" s="194">
        <v>44024</v>
      </c>
      <c r="C1232" s="195">
        <v>1340.29</v>
      </c>
      <c r="D1232" s="21">
        <f t="shared" si="0"/>
        <v>6.7526346213646511E-3</v>
      </c>
      <c r="E1232" s="21">
        <f>LN(C1232/C1227)</f>
        <v>5.7458218310860863E-2</v>
      </c>
    </row>
    <row r="1233" spans="1:5" ht="15.75" customHeight="1">
      <c r="A1233" s="193" t="s">
        <v>407</v>
      </c>
      <c r="B1233" s="194">
        <v>44025</v>
      </c>
      <c r="C1233" s="195">
        <v>1342.4</v>
      </c>
      <c r="D1233" s="21">
        <f t="shared" si="0"/>
        <v>1.5730482725147528E-3</v>
      </c>
      <c r="E1233" s="21"/>
    </row>
    <row r="1234" spans="1:5" ht="15.75" customHeight="1">
      <c r="A1234" s="193" t="s">
        <v>407</v>
      </c>
      <c r="B1234" s="194">
        <v>44026</v>
      </c>
      <c r="C1234" s="195">
        <v>1347.44</v>
      </c>
      <c r="D1234" s="21">
        <f t="shared" si="0"/>
        <v>3.7474391771888955E-3</v>
      </c>
      <c r="E1234" s="21"/>
    </row>
    <row r="1235" spans="1:5" ht="15.75" customHeight="1">
      <c r="A1235" s="193" t="s">
        <v>407</v>
      </c>
      <c r="B1235" s="194">
        <v>44027</v>
      </c>
      <c r="C1235" s="195">
        <v>1362.34</v>
      </c>
      <c r="D1235" s="21">
        <f t="shared" si="0"/>
        <v>1.0997313559025612E-2</v>
      </c>
      <c r="E1235" s="21"/>
    </row>
    <row r="1236" spans="1:5" ht="15.75" customHeight="1">
      <c r="A1236" s="193" t="s">
        <v>407</v>
      </c>
      <c r="B1236" s="194">
        <v>44028</v>
      </c>
      <c r="C1236" s="195">
        <v>1394.77</v>
      </c>
      <c r="D1236" s="21">
        <f t="shared" si="0"/>
        <v>2.3525717661035402E-2</v>
      </c>
      <c r="E1236" s="21"/>
    </row>
    <row r="1237" spans="1:5" ht="15.75" customHeight="1">
      <c r="A1237" s="193" t="s">
        <v>407</v>
      </c>
      <c r="B1237" s="194">
        <v>44031</v>
      </c>
      <c r="C1237" s="195">
        <v>1479.03</v>
      </c>
      <c r="D1237" s="21">
        <f t="shared" si="0"/>
        <v>5.8656940370550401E-2</v>
      </c>
      <c r="E1237" s="21">
        <f>LN(C1237/C1232)</f>
        <v>9.8500459040314944E-2</v>
      </c>
    </row>
    <row r="1238" spans="1:5" ht="15.75" customHeight="1">
      <c r="A1238" s="193" t="s">
        <v>407</v>
      </c>
      <c r="B1238" s="194">
        <v>44032</v>
      </c>
      <c r="C1238" s="195">
        <v>1464.94</v>
      </c>
      <c r="D1238" s="21">
        <f t="shared" si="0"/>
        <v>-9.5721814996782804E-3</v>
      </c>
      <c r="E1238" s="21"/>
    </row>
    <row r="1239" spans="1:5" ht="15.75" customHeight="1">
      <c r="A1239" s="193" t="s">
        <v>407</v>
      </c>
      <c r="B1239" s="194">
        <v>44033</v>
      </c>
      <c r="C1239" s="195">
        <v>1449.94</v>
      </c>
      <c r="D1239" s="21">
        <f t="shared" si="0"/>
        <v>-1.0292109732935654E-2</v>
      </c>
      <c r="E1239" s="21"/>
    </row>
    <row r="1240" spans="1:5" ht="15.75" customHeight="1">
      <c r="A1240" s="193" t="s">
        <v>407</v>
      </c>
      <c r="B1240" s="194">
        <v>44034</v>
      </c>
      <c r="C1240" s="195">
        <v>1432.44</v>
      </c>
      <c r="D1240" s="21">
        <f t="shared" si="0"/>
        <v>-1.2142892353180758E-2</v>
      </c>
      <c r="E1240" s="21"/>
    </row>
    <row r="1241" spans="1:5" ht="15.75" customHeight="1">
      <c r="A1241" s="193" t="s">
        <v>407</v>
      </c>
      <c r="B1241" s="194">
        <v>44035</v>
      </c>
      <c r="C1241" s="195">
        <v>1442.61</v>
      </c>
      <c r="D1241" s="21">
        <f t="shared" si="0"/>
        <v>7.0746890790616569E-3</v>
      </c>
      <c r="E1241" s="21"/>
    </row>
    <row r="1242" spans="1:5" ht="15.75" customHeight="1">
      <c r="A1242" s="193" t="s">
        <v>407</v>
      </c>
      <c r="B1242" s="194">
        <v>44038</v>
      </c>
      <c r="C1242" s="195">
        <v>1465.1</v>
      </c>
      <c r="D1242" s="21">
        <f t="shared" si="0"/>
        <v>1.5469526533258282E-2</v>
      </c>
      <c r="E1242" s="21">
        <f>LN(C1242/C1237)</f>
        <v>-9.4629679734746838E-3</v>
      </c>
    </row>
    <row r="1243" spans="1:5" ht="15.75" customHeight="1">
      <c r="A1243" s="193" t="s">
        <v>407</v>
      </c>
      <c r="B1243" s="194">
        <v>44039</v>
      </c>
      <c r="C1243" s="195">
        <v>1462.48</v>
      </c>
      <c r="D1243" s="21">
        <f t="shared" si="0"/>
        <v>-1.7898747084375216E-3</v>
      </c>
      <c r="E1243" s="21"/>
    </row>
    <row r="1244" spans="1:5" ht="15.75" customHeight="1">
      <c r="A1244" s="193" t="s">
        <v>407</v>
      </c>
      <c r="B1244" s="194">
        <v>44040</v>
      </c>
      <c r="C1244" s="195">
        <v>1454.89</v>
      </c>
      <c r="D1244" s="21">
        <f t="shared" si="0"/>
        <v>-5.2033284257352657E-3</v>
      </c>
      <c r="E1244" s="21"/>
    </row>
    <row r="1245" spans="1:5" ht="15.75" customHeight="1">
      <c r="A1245" s="193" t="s">
        <v>407</v>
      </c>
      <c r="B1245" s="194">
        <v>44041</v>
      </c>
      <c r="C1245" s="195">
        <v>1431.52</v>
      </c>
      <c r="D1245" s="21">
        <f t="shared" si="0"/>
        <v>-1.6193479573808671E-2</v>
      </c>
      <c r="E1245" s="21"/>
    </row>
    <row r="1246" spans="1:5" ht="15.75" customHeight="1">
      <c r="A1246" s="193" t="s">
        <v>407</v>
      </c>
      <c r="B1246" s="194">
        <v>44042</v>
      </c>
      <c r="C1246" s="195">
        <v>1439.06</v>
      </c>
      <c r="D1246" s="21">
        <f t="shared" si="0"/>
        <v>5.2533058408033035E-3</v>
      </c>
      <c r="E1246" s="21"/>
    </row>
    <row r="1247" spans="1:5" ht="15.75" customHeight="1">
      <c r="A1247" s="193" t="s">
        <v>407</v>
      </c>
      <c r="B1247" s="194">
        <v>44045</v>
      </c>
      <c r="C1247" s="195">
        <v>1396.28</v>
      </c>
      <c r="D1247" s="21">
        <f t="shared" si="0"/>
        <v>-3.0178565363956956E-2</v>
      </c>
      <c r="E1247" s="21">
        <f>LN(C1247/C1242)</f>
        <v>-4.8111942231135088E-2</v>
      </c>
    </row>
    <row r="1248" spans="1:5" ht="15.75" customHeight="1">
      <c r="A1248" s="193" t="s">
        <v>407</v>
      </c>
      <c r="B1248" s="194">
        <v>44046</v>
      </c>
      <c r="C1248" s="195">
        <v>1403.86</v>
      </c>
      <c r="D1248" s="21">
        <f t="shared" si="0"/>
        <v>5.4140282380280638E-3</v>
      </c>
      <c r="E1248" s="21"/>
    </row>
    <row r="1249" spans="1:5" ht="15.75" customHeight="1">
      <c r="A1249" s="193" t="s">
        <v>407</v>
      </c>
      <c r="B1249" s="194">
        <v>44048</v>
      </c>
      <c r="C1249" s="195">
        <v>1382.66</v>
      </c>
      <c r="D1249" s="21">
        <f t="shared" si="0"/>
        <v>-1.5216405445247258E-2</v>
      </c>
      <c r="E1249" s="21"/>
    </row>
    <row r="1250" spans="1:5" ht="15.75" customHeight="1">
      <c r="A1250" s="193" t="s">
        <v>407</v>
      </c>
      <c r="B1250" s="194">
        <v>44049</v>
      </c>
      <c r="C1250" s="195">
        <v>1381.37</v>
      </c>
      <c r="D1250" s="21">
        <f t="shared" si="0"/>
        <v>-9.3341974845566615E-4</v>
      </c>
      <c r="E1250" s="21"/>
    </row>
    <row r="1251" spans="1:5" ht="15.75" customHeight="1">
      <c r="A1251" s="193" t="s">
        <v>407</v>
      </c>
      <c r="B1251" s="194">
        <v>44052</v>
      </c>
      <c r="C1251" s="195">
        <v>1392.68</v>
      </c>
      <c r="D1251" s="21">
        <f t="shared" si="0"/>
        <v>8.1541880409461438E-3</v>
      </c>
      <c r="E1251" s="21"/>
    </row>
    <row r="1252" spans="1:5" ht="15.75" customHeight="1">
      <c r="A1252" s="193" t="s">
        <v>407</v>
      </c>
      <c r="B1252" s="194">
        <v>44053</v>
      </c>
      <c r="C1252" s="195">
        <v>1430.41</v>
      </c>
      <c r="D1252" s="21">
        <f t="shared" si="0"/>
        <v>2.6731168084863123E-2</v>
      </c>
      <c r="E1252" s="21">
        <f>LN(C1252/C1247)</f>
        <v>2.4149559170134376E-2</v>
      </c>
    </row>
    <row r="1253" spans="1:5" ht="15.75" customHeight="1">
      <c r="A1253" s="193" t="s">
        <v>407</v>
      </c>
      <c r="B1253" s="194">
        <v>44054</v>
      </c>
      <c r="C1253" s="195">
        <v>1423.81</v>
      </c>
      <c r="D1253" s="21">
        <f t="shared" si="0"/>
        <v>-4.6247393428071968E-3</v>
      </c>
      <c r="E1253" s="21"/>
    </row>
    <row r="1254" spans="1:5" ht="15.75" customHeight="1">
      <c r="A1254" s="193" t="s">
        <v>407</v>
      </c>
      <c r="B1254" s="194">
        <v>44055</v>
      </c>
      <c r="C1254" s="195">
        <v>1425.32</v>
      </c>
      <c r="D1254" s="21">
        <f t="shared" si="0"/>
        <v>1.0599727926623138E-3</v>
      </c>
      <c r="E1254" s="21"/>
    </row>
    <row r="1255" spans="1:5" ht="15.75" customHeight="1">
      <c r="A1255" s="193" t="s">
        <v>407</v>
      </c>
      <c r="B1255" s="194">
        <v>44056</v>
      </c>
      <c r="C1255" s="195">
        <v>1408.79</v>
      </c>
      <c r="D1255" s="21">
        <f t="shared" si="0"/>
        <v>-1.1665169978954552E-2</v>
      </c>
      <c r="E1255" s="21"/>
    </row>
    <row r="1256" spans="1:5" ht="15.75" customHeight="1">
      <c r="A1256" s="193" t="s">
        <v>407</v>
      </c>
      <c r="B1256" s="194">
        <v>44059</v>
      </c>
      <c r="C1256" s="195">
        <v>1391.46</v>
      </c>
      <c r="D1256" s="21">
        <f t="shared" si="0"/>
        <v>-1.2377624321994287E-2</v>
      </c>
      <c r="E1256" s="21"/>
    </row>
    <row r="1257" spans="1:5" ht="15.75" customHeight="1">
      <c r="A1257" s="193" t="s">
        <v>407</v>
      </c>
      <c r="B1257" s="194">
        <v>44060</v>
      </c>
      <c r="C1257" s="195">
        <v>1402.21</v>
      </c>
      <c r="D1257" s="21">
        <f t="shared" si="0"/>
        <v>7.6960078025283141E-3</v>
      </c>
      <c r="E1257" s="21">
        <f>LN(C1257/C1252)</f>
        <v>-1.9911553048565567E-2</v>
      </c>
    </row>
    <row r="1258" spans="1:5" ht="15.75" customHeight="1">
      <c r="A1258" s="193" t="s">
        <v>407</v>
      </c>
      <c r="B1258" s="194">
        <v>44061</v>
      </c>
      <c r="C1258" s="195">
        <v>1407.89</v>
      </c>
      <c r="D1258" s="21">
        <f t="shared" si="0"/>
        <v>4.0425662683699123E-3</v>
      </c>
      <c r="E1258" s="21"/>
    </row>
    <row r="1259" spans="1:5" ht="15.75" customHeight="1">
      <c r="A1259" s="193" t="s">
        <v>407</v>
      </c>
      <c r="B1259" s="194">
        <v>44062</v>
      </c>
      <c r="C1259" s="195">
        <v>1391.29</v>
      </c>
      <c r="D1259" s="21">
        <f t="shared" si="0"/>
        <v>-1.1860755366531294E-2</v>
      </c>
      <c r="E1259" s="21"/>
    </row>
    <row r="1260" spans="1:5" ht="15.75" customHeight="1">
      <c r="A1260" s="193" t="s">
        <v>407</v>
      </c>
      <c r="B1260" s="194">
        <v>44063</v>
      </c>
      <c r="C1260" s="195">
        <v>1397.57</v>
      </c>
      <c r="D1260" s="21">
        <f t="shared" si="0"/>
        <v>4.503639920718408E-3</v>
      </c>
      <c r="E1260" s="21"/>
    </row>
    <row r="1261" spans="1:5" ht="15.75" customHeight="1">
      <c r="A1261" s="193" t="s">
        <v>407</v>
      </c>
      <c r="B1261" s="194">
        <v>44066</v>
      </c>
      <c r="C1261" s="195">
        <v>1410.34</v>
      </c>
      <c r="D1261" s="21">
        <f t="shared" si="0"/>
        <v>9.0957958354174872E-3</v>
      </c>
      <c r="E1261" s="21"/>
    </row>
    <row r="1262" spans="1:5" ht="15.75" customHeight="1">
      <c r="A1262" s="193" t="s">
        <v>407</v>
      </c>
      <c r="B1262" s="194">
        <v>44067</v>
      </c>
      <c r="C1262" s="195">
        <v>1431.6</v>
      </c>
      <c r="D1262" s="21">
        <f t="shared" si="0"/>
        <v>1.4961889836195138E-2</v>
      </c>
      <c r="E1262" s="21">
        <f>LN(C1262/C1257)</f>
        <v>2.0743136494169631E-2</v>
      </c>
    </row>
    <row r="1263" spans="1:5" ht="15.75" customHeight="1">
      <c r="A1263" s="193" t="s">
        <v>407</v>
      </c>
      <c r="B1263" s="194">
        <v>44068</v>
      </c>
      <c r="C1263" s="195">
        <v>1440.94</v>
      </c>
      <c r="D1263" s="21">
        <f t="shared" si="0"/>
        <v>6.5029784892147767E-3</v>
      </c>
      <c r="E1263" s="21"/>
    </row>
    <row r="1264" spans="1:5" ht="15.75" customHeight="1">
      <c r="A1264" s="193" t="s">
        <v>407</v>
      </c>
      <c r="B1264" s="194">
        <v>44069</v>
      </c>
      <c r="C1264" s="195">
        <v>1462.03</v>
      </c>
      <c r="D1264" s="21">
        <f t="shared" si="0"/>
        <v>1.4530202553950653E-2</v>
      </c>
      <c r="E1264" s="21"/>
    </row>
    <row r="1265" spans="1:5" ht="15.75" customHeight="1">
      <c r="A1265" s="193" t="s">
        <v>407</v>
      </c>
      <c r="B1265" s="194">
        <v>44070</v>
      </c>
      <c r="C1265" s="195">
        <v>1458.04</v>
      </c>
      <c r="D1265" s="21">
        <f t="shared" si="0"/>
        <v>-2.7328129005114877E-3</v>
      </c>
      <c r="E1265" s="21"/>
    </row>
    <row r="1266" spans="1:5" ht="15.75" customHeight="1">
      <c r="A1266" s="193" t="s">
        <v>407</v>
      </c>
      <c r="B1266" s="194">
        <v>44073</v>
      </c>
      <c r="C1266" s="195">
        <v>1462.67</v>
      </c>
      <c r="D1266" s="21">
        <f t="shared" si="0"/>
        <v>3.1704646324604152E-3</v>
      </c>
      <c r="E1266" s="21"/>
    </row>
    <row r="1267" spans="1:5" ht="15.75" customHeight="1">
      <c r="A1267" s="193" t="s">
        <v>407</v>
      </c>
      <c r="B1267" s="194">
        <v>44074</v>
      </c>
      <c r="C1267" s="195">
        <v>1484.99</v>
      </c>
      <c r="D1267" s="21">
        <f t="shared" si="0"/>
        <v>1.5144505540407341E-2</v>
      </c>
      <c r="E1267" s="21">
        <f>LN(C1267/C1262)</f>
        <v>3.6615338315521759E-2</v>
      </c>
    </row>
    <row r="1268" spans="1:5" ht="15.75" customHeight="1">
      <c r="A1268" s="193" t="s">
        <v>407</v>
      </c>
      <c r="B1268" s="194">
        <v>44076</v>
      </c>
      <c r="C1268" s="195">
        <v>1510.57</v>
      </c>
      <c r="D1268" s="21">
        <f t="shared" si="0"/>
        <v>1.7079024816335654E-2</v>
      </c>
      <c r="E1268" s="21"/>
    </row>
    <row r="1269" spans="1:5" ht="15.75" customHeight="1">
      <c r="A1269" s="193" t="s">
        <v>407</v>
      </c>
      <c r="B1269" s="194">
        <v>44077</v>
      </c>
      <c r="C1269" s="195">
        <v>1510.42</v>
      </c>
      <c r="D1269" s="21">
        <f t="shared" si="0"/>
        <v>-9.9305194736262379E-5</v>
      </c>
      <c r="E1269" s="21"/>
    </row>
    <row r="1270" spans="1:5" ht="15.75" customHeight="1">
      <c r="A1270" s="193" t="s">
        <v>407</v>
      </c>
      <c r="B1270" s="194">
        <v>44080</v>
      </c>
      <c r="C1270" s="195">
        <v>1499.97</v>
      </c>
      <c r="D1270" s="21">
        <f t="shared" si="0"/>
        <v>-6.9426499386930039E-3</v>
      </c>
      <c r="E1270" s="21"/>
    </row>
    <row r="1271" spans="1:5" ht="15.75" customHeight="1">
      <c r="A1271" s="193" t="s">
        <v>407</v>
      </c>
      <c r="B1271" s="194">
        <v>44081</v>
      </c>
      <c r="C1271" s="195">
        <v>1487.81</v>
      </c>
      <c r="D1271" s="21">
        <f t="shared" si="0"/>
        <v>-8.1398678221332923E-3</v>
      </c>
      <c r="E1271" s="21"/>
    </row>
    <row r="1272" spans="1:5" ht="15.75" customHeight="1">
      <c r="A1272" s="193" t="s">
        <v>407</v>
      </c>
      <c r="B1272" s="194">
        <v>44082</v>
      </c>
      <c r="C1272" s="195">
        <v>1495.15</v>
      </c>
      <c r="D1272" s="21">
        <f t="shared" si="0"/>
        <v>4.9212961716178089E-3</v>
      </c>
      <c r="E1272" s="21">
        <f>LN(C1272/C1267)</f>
        <v>6.8184980323908687E-3</v>
      </c>
    </row>
    <row r="1273" spans="1:5" ht="15.75" customHeight="1">
      <c r="A1273" s="193" t="s">
        <v>407</v>
      </c>
      <c r="B1273" s="194">
        <v>44083</v>
      </c>
      <c r="C1273" s="195">
        <v>1508.2</v>
      </c>
      <c r="D1273" s="21">
        <f t="shared" si="0"/>
        <v>8.6903505287633399E-3</v>
      </c>
      <c r="E1273" s="21"/>
    </row>
    <row r="1274" spans="1:5" ht="15.75" customHeight="1">
      <c r="A1274" s="193" t="s">
        <v>407</v>
      </c>
      <c r="B1274" s="194">
        <v>44084</v>
      </c>
      <c r="C1274" s="195">
        <v>1520.69</v>
      </c>
      <c r="D1274" s="21">
        <f t="shared" si="0"/>
        <v>8.2472924372606997E-3</v>
      </c>
      <c r="E1274" s="21"/>
    </row>
    <row r="1275" spans="1:5" ht="15.75" customHeight="1">
      <c r="A1275" s="193" t="s">
        <v>407</v>
      </c>
      <c r="B1275" s="194">
        <v>44087</v>
      </c>
      <c r="C1275" s="195">
        <v>1537.25</v>
      </c>
      <c r="D1275" s="21">
        <f t="shared" si="0"/>
        <v>1.0830926627771825E-2</v>
      </c>
      <c r="E1275" s="21"/>
    </row>
    <row r="1276" spans="1:5" ht="15.75" customHeight="1">
      <c r="A1276" s="193" t="s">
        <v>407</v>
      </c>
      <c r="B1276" s="194">
        <v>44088</v>
      </c>
      <c r="C1276" s="195">
        <v>1540.51</v>
      </c>
      <c r="D1276" s="21">
        <f t="shared" si="0"/>
        <v>2.1184245809709994E-3</v>
      </c>
      <c r="E1276" s="21"/>
    </row>
    <row r="1277" spans="1:5" ht="15.75" customHeight="1">
      <c r="A1277" s="193" t="s">
        <v>407</v>
      </c>
      <c r="B1277" s="194">
        <v>44089</v>
      </c>
      <c r="C1277" s="195">
        <v>1536.03</v>
      </c>
      <c r="D1277" s="21">
        <f t="shared" si="0"/>
        <v>-2.9123646476649093E-3</v>
      </c>
      <c r="E1277" s="21">
        <f>LN(C1277/C1272)</f>
        <v>2.6974629527101838E-2</v>
      </c>
    </row>
    <row r="1278" spans="1:5" ht="15.75" customHeight="1">
      <c r="A1278" s="193" t="s">
        <v>407</v>
      </c>
      <c r="B1278" s="194">
        <v>44090</v>
      </c>
      <c r="C1278" s="195">
        <v>1541.4</v>
      </c>
      <c r="D1278" s="21">
        <f t="shared" si="0"/>
        <v>3.4899285770077855E-3</v>
      </c>
      <c r="E1278" s="21"/>
    </row>
    <row r="1279" spans="1:5" ht="15.75" customHeight="1">
      <c r="A1279" s="193" t="s">
        <v>407</v>
      </c>
      <c r="B1279" s="194">
        <v>44091</v>
      </c>
      <c r="C1279" s="195">
        <v>1572.18</v>
      </c>
      <c r="D1279" s="21">
        <f t="shared" si="0"/>
        <v>1.9772096906991159E-2</v>
      </c>
      <c r="E1279" s="21"/>
    </row>
    <row r="1280" spans="1:5" ht="15.75" customHeight="1">
      <c r="A1280" s="193" t="s">
        <v>407</v>
      </c>
      <c r="B1280" s="194">
        <v>44094</v>
      </c>
      <c r="C1280" s="195">
        <v>1575.18</v>
      </c>
      <c r="D1280" s="21">
        <f t="shared" si="0"/>
        <v>1.906360193020388E-3</v>
      </c>
      <c r="E1280" s="21"/>
    </row>
    <row r="1281" spans="1:5" ht="15.75" customHeight="1">
      <c r="A1281" s="193" t="s">
        <v>407</v>
      </c>
      <c r="B1281" s="194">
        <v>44095</v>
      </c>
      <c r="C1281" s="195">
        <v>1569.06</v>
      </c>
      <c r="D1281" s="21">
        <f t="shared" si="0"/>
        <v>-3.8928375242551516E-3</v>
      </c>
      <c r="E1281" s="21"/>
    </row>
    <row r="1282" spans="1:5" ht="15.75" customHeight="1">
      <c r="A1282" s="193" t="s">
        <v>407</v>
      </c>
      <c r="B1282" s="194">
        <v>44096</v>
      </c>
      <c r="C1282" s="195">
        <v>1546.15</v>
      </c>
      <c r="D1282" s="21">
        <f t="shared" si="0"/>
        <v>-1.4708743899301937E-2</v>
      </c>
      <c r="E1282" s="21">
        <f>LN(C1282/C1277)</f>
        <v>6.5668042534622467E-3</v>
      </c>
    </row>
    <row r="1283" spans="1:5" ht="15.75" customHeight="1">
      <c r="A1283" s="193" t="s">
        <v>407</v>
      </c>
      <c r="B1283" s="194">
        <v>44097</v>
      </c>
      <c r="C1283" s="195">
        <v>1555.52</v>
      </c>
      <c r="D1283" s="21">
        <f t="shared" si="0"/>
        <v>6.0419248367432656E-3</v>
      </c>
      <c r="E1283" s="21"/>
    </row>
    <row r="1284" spans="1:5" ht="15.75" customHeight="1">
      <c r="A1284" s="193" t="s">
        <v>407</v>
      </c>
      <c r="B1284" s="194">
        <v>44098</v>
      </c>
      <c r="C1284" s="195">
        <v>1561.27</v>
      </c>
      <c r="D1284" s="21">
        <f t="shared" si="0"/>
        <v>3.6896977488447215E-3</v>
      </c>
      <c r="E1284" s="21"/>
    </row>
    <row r="1285" spans="1:5" ht="15.75" customHeight="1">
      <c r="A1285" s="193" t="s">
        <v>407</v>
      </c>
      <c r="B1285" s="194">
        <v>44101</v>
      </c>
      <c r="C1285" s="195">
        <v>1565.55</v>
      </c>
      <c r="D1285" s="21">
        <f t="shared" si="0"/>
        <v>2.737607328234957E-3</v>
      </c>
      <c r="E1285" s="21"/>
    </row>
    <row r="1286" spans="1:5" ht="15.75" customHeight="1">
      <c r="A1286" s="193" t="s">
        <v>407</v>
      </c>
      <c r="B1286" s="194">
        <v>44102</v>
      </c>
      <c r="C1286" s="195">
        <v>1560.83</v>
      </c>
      <c r="D1286" s="21">
        <f t="shared" si="0"/>
        <v>-3.0194688976356949E-3</v>
      </c>
      <c r="E1286" s="21"/>
    </row>
    <row r="1287" spans="1:5" ht="15.75" customHeight="1">
      <c r="A1287" s="193" t="s">
        <v>407</v>
      </c>
      <c r="B1287" s="194">
        <v>44103</v>
      </c>
      <c r="C1287" s="195">
        <v>1553.62</v>
      </c>
      <c r="D1287" s="21">
        <f t="shared" si="0"/>
        <v>-4.6300392558673315E-3</v>
      </c>
      <c r="E1287" s="21">
        <f>LN(C1287/C1282)</f>
        <v>4.8197217603201045E-3</v>
      </c>
    </row>
    <row r="1288" spans="1:5" ht="15.75" customHeight="1">
      <c r="A1288" s="193" t="s">
        <v>407</v>
      </c>
      <c r="B1288" s="194">
        <v>44104</v>
      </c>
      <c r="C1288" s="195">
        <v>1550.43</v>
      </c>
      <c r="D1288" s="21">
        <f t="shared" si="0"/>
        <v>-2.0553799861701303E-3</v>
      </c>
      <c r="E1288" s="21"/>
    </row>
    <row r="1289" spans="1:5" ht="15.75" customHeight="1">
      <c r="A1289" s="193" t="s">
        <v>407</v>
      </c>
      <c r="B1289" s="194">
        <v>44105</v>
      </c>
      <c r="C1289" s="195">
        <v>1571.04</v>
      </c>
      <c r="D1289" s="21">
        <f t="shared" si="0"/>
        <v>1.3205508626482749E-2</v>
      </c>
      <c r="E1289" s="21"/>
    </row>
    <row r="1290" spans="1:5" ht="15.75" customHeight="1">
      <c r="A1290" s="193" t="s">
        <v>407</v>
      </c>
      <c r="B1290" s="194">
        <v>44108</v>
      </c>
      <c r="C1290" s="195">
        <v>1585.75</v>
      </c>
      <c r="D1290" s="21">
        <f t="shared" si="0"/>
        <v>9.3196610930265152E-3</v>
      </c>
      <c r="E1290" s="21"/>
    </row>
    <row r="1291" spans="1:5" ht="15.75" customHeight="1">
      <c r="A1291" s="193" t="s">
        <v>407</v>
      </c>
      <c r="B1291" s="194">
        <v>44109</v>
      </c>
      <c r="C1291" s="195">
        <v>1582.12</v>
      </c>
      <c r="D1291" s="21">
        <f t="shared" si="0"/>
        <v>-2.2917617129377048E-3</v>
      </c>
      <c r="E1291" s="21"/>
    </row>
    <row r="1292" spans="1:5" ht="15.75" customHeight="1">
      <c r="A1292" s="193" t="s">
        <v>407</v>
      </c>
      <c r="B1292" s="194">
        <v>44110</v>
      </c>
      <c r="C1292" s="195">
        <v>1586.29</v>
      </c>
      <c r="D1292" s="21">
        <f t="shared" si="0"/>
        <v>2.6322366156605105E-3</v>
      </c>
      <c r="E1292" s="21">
        <f>LN(C1292/C1287)</f>
        <v>2.0810264636061879E-2</v>
      </c>
    </row>
    <row r="1293" spans="1:5" ht="15.75" customHeight="1">
      <c r="A1293" s="193" t="s">
        <v>407</v>
      </c>
      <c r="B1293" s="194">
        <v>44111</v>
      </c>
      <c r="C1293" s="195">
        <v>1600.97</v>
      </c>
      <c r="D1293" s="21">
        <f t="shared" si="0"/>
        <v>9.2117391158516599E-3</v>
      </c>
      <c r="E1293" s="21"/>
    </row>
    <row r="1294" spans="1:5" ht="15.75" customHeight="1">
      <c r="A1294" s="193" t="s">
        <v>407</v>
      </c>
      <c r="B1294" s="194">
        <v>44112</v>
      </c>
      <c r="C1294" s="195">
        <v>1589.63</v>
      </c>
      <c r="D1294" s="21">
        <f t="shared" si="0"/>
        <v>-7.1084108006902466E-3</v>
      </c>
      <c r="E1294" s="21"/>
    </row>
    <row r="1295" spans="1:5" ht="15.75" customHeight="1">
      <c r="A1295" s="193" t="s">
        <v>407</v>
      </c>
      <c r="B1295" s="194">
        <v>44115</v>
      </c>
      <c r="C1295" s="195">
        <v>1576.27</v>
      </c>
      <c r="D1295" s="21">
        <f t="shared" si="0"/>
        <v>-8.4399881906727335E-3</v>
      </c>
      <c r="E1295" s="21"/>
    </row>
    <row r="1296" spans="1:5" ht="15.75" customHeight="1">
      <c r="A1296" s="193" t="s">
        <v>407</v>
      </c>
      <c r="B1296" s="194">
        <v>44116</v>
      </c>
      <c r="C1296" s="195">
        <v>1578.01</v>
      </c>
      <c r="D1296" s="21">
        <f t="shared" si="0"/>
        <v>1.1032629801364414E-3</v>
      </c>
      <c r="E1296" s="21"/>
    </row>
    <row r="1297" spans="1:5" ht="15.75" customHeight="1">
      <c r="A1297" s="193" t="s">
        <v>407</v>
      </c>
      <c r="B1297" s="194">
        <v>44117</v>
      </c>
      <c r="C1297" s="195">
        <v>1568.59</v>
      </c>
      <c r="D1297" s="21">
        <f t="shared" si="0"/>
        <v>-5.9874328746741907E-3</v>
      </c>
      <c r="E1297" s="21">
        <f>LN(C1297/C1292)</f>
        <v>-1.1220829770048839E-2</v>
      </c>
    </row>
    <row r="1298" spans="1:5" ht="15.75" customHeight="1">
      <c r="A1298" s="193" t="s">
        <v>407</v>
      </c>
      <c r="B1298" s="194">
        <v>44118</v>
      </c>
      <c r="C1298" s="195">
        <v>1561.17</v>
      </c>
      <c r="D1298" s="21">
        <f t="shared" si="0"/>
        <v>-4.7415865125517587E-3</v>
      </c>
      <c r="E1298" s="21"/>
    </row>
    <row r="1299" spans="1:5" ht="15.75" customHeight="1">
      <c r="A1299" s="193" t="s">
        <v>407</v>
      </c>
      <c r="B1299" s="194">
        <v>44119</v>
      </c>
      <c r="C1299" s="195">
        <v>1562.46</v>
      </c>
      <c r="D1299" s="21">
        <f t="shared" si="0"/>
        <v>8.2596214874219366E-4</v>
      </c>
      <c r="E1299" s="21"/>
    </row>
    <row r="1300" spans="1:5" ht="15.75" customHeight="1">
      <c r="A1300" s="193" t="s">
        <v>407</v>
      </c>
      <c r="B1300" s="194">
        <v>44122</v>
      </c>
      <c r="C1300" s="195">
        <v>1556.8</v>
      </c>
      <c r="D1300" s="21">
        <f t="shared" si="0"/>
        <v>-3.6290698511303719E-3</v>
      </c>
      <c r="E1300" s="21"/>
    </row>
    <row r="1301" spans="1:5" ht="15.75" customHeight="1">
      <c r="A1301" s="193" t="s">
        <v>407</v>
      </c>
      <c r="B1301" s="194">
        <v>44123</v>
      </c>
      <c r="C1301" s="195">
        <v>1570.38</v>
      </c>
      <c r="D1301" s="21">
        <f t="shared" si="0"/>
        <v>8.6851958406500857E-3</v>
      </c>
      <c r="E1301" s="21"/>
    </row>
    <row r="1302" spans="1:5" ht="15.75" customHeight="1">
      <c r="A1302" s="193" t="s">
        <v>407</v>
      </c>
      <c r="B1302" s="194">
        <v>44124</v>
      </c>
      <c r="C1302" s="195">
        <v>1583.6</v>
      </c>
      <c r="D1302" s="21">
        <f t="shared" si="0"/>
        <v>8.3831079595847995E-3</v>
      </c>
      <c r="E1302" s="21">
        <f>LN(C1302/C1297)</f>
        <v>9.5236095852949208E-3</v>
      </c>
    </row>
    <row r="1303" spans="1:5" ht="15.75" customHeight="1">
      <c r="A1303" s="193" t="s">
        <v>407</v>
      </c>
      <c r="B1303" s="194">
        <v>44125</v>
      </c>
      <c r="C1303" s="195">
        <v>1597.71</v>
      </c>
      <c r="D1303" s="21">
        <f t="shared" si="0"/>
        <v>8.8706177792715526E-3</v>
      </c>
      <c r="E1303" s="21"/>
    </row>
    <row r="1304" spans="1:5" ht="15.75" customHeight="1">
      <c r="A1304" s="193" t="s">
        <v>407</v>
      </c>
      <c r="B1304" s="194">
        <v>44126</v>
      </c>
      <c r="C1304" s="195">
        <v>1606.25</v>
      </c>
      <c r="D1304" s="21">
        <f t="shared" si="0"/>
        <v>5.3309156322828731E-3</v>
      </c>
      <c r="E1304" s="21"/>
    </row>
    <row r="1305" spans="1:5" ht="15.75" customHeight="1">
      <c r="A1305" s="193" t="s">
        <v>407</v>
      </c>
      <c r="B1305" s="194">
        <v>44132</v>
      </c>
      <c r="C1305" s="195">
        <v>1647.45</v>
      </c>
      <c r="D1305" s="21">
        <f t="shared" si="0"/>
        <v>2.5326368258934605E-2</v>
      </c>
      <c r="E1305" s="21"/>
    </row>
    <row r="1306" spans="1:5" ht="15.75" customHeight="1">
      <c r="A1306" s="193" t="s">
        <v>407</v>
      </c>
      <c r="B1306" s="194">
        <v>44133</v>
      </c>
      <c r="C1306" s="195">
        <v>1645.67</v>
      </c>
      <c r="D1306" s="21">
        <f t="shared" si="0"/>
        <v>-1.0810417921908884E-3</v>
      </c>
      <c r="E1306" s="21"/>
    </row>
    <row r="1307" spans="1:5" ht="15.75" customHeight="1">
      <c r="A1307" s="193" t="s">
        <v>407</v>
      </c>
      <c r="B1307" s="194">
        <v>44136</v>
      </c>
      <c r="C1307" s="195">
        <v>1640.95</v>
      </c>
      <c r="D1307" s="21">
        <f t="shared" si="0"/>
        <v>-2.8722537104606924E-3</v>
      </c>
      <c r="E1307" s="21">
        <f>LN(C1307/C1302)</f>
        <v>3.5574606167837433E-2</v>
      </c>
    </row>
    <row r="1308" spans="1:5" ht="15.75" customHeight="1">
      <c r="A1308" s="193" t="s">
        <v>407</v>
      </c>
      <c r="B1308" s="194">
        <v>44137</v>
      </c>
      <c r="C1308" s="195">
        <v>1637.63</v>
      </c>
      <c r="D1308" s="21">
        <f t="shared" si="0"/>
        <v>-2.0252677285935846E-3</v>
      </c>
      <c r="E1308" s="21"/>
    </row>
    <row r="1309" spans="1:5" ht="15.75" customHeight="1">
      <c r="A1309" s="193" t="s">
        <v>407</v>
      </c>
      <c r="B1309" s="194">
        <v>44138</v>
      </c>
      <c r="C1309" s="195">
        <v>1643.03</v>
      </c>
      <c r="D1309" s="21">
        <f t="shared" si="0"/>
        <v>3.2920234811516158E-3</v>
      </c>
      <c r="E1309" s="21"/>
    </row>
    <row r="1310" spans="1:5" ht="15.75" customHeight="1">
      <c r="A1310" s="193" t="s">
        <v>407</v>
      </c>
      <c r="B1310" s="194">
        <v>44139</v>
      </c>
      <c r="C1310" s="195">
        <v>1640.64</v>
      </c>
      <c r="D1310" s="21">
        <f t="shared" si="0"/>
        <v>-1.455688557035154E-3</v>
      </c>
      <c r="E1310" s="21"/>
    </row>
    <row r="1311" spans="1:5" ht="15.75" customHeight="1">
      <c r="A1311" s="193" t="s">
        <v>407</v>
      </c>
      <c r="B1311" s="194">
        <v>44140</v>
      </c>
      <c r="C1311" s="195">
        <v>1636.17</v>
      </c>
      <c r="D1311" s="21">
        <f t="shared" si="0"/>
        <v>-2.7282648506792347E-3</v>
      </c>
      <c r="E1311" s="21"/>
    </row>
    <row r="1312" spans="1:5" ht="15.75" customHeight="1">
      <c r="A1312" s="193" t="s">
        <v>407</v>
      </c>
      <c r="B1312" s="194">
        <v>44143</v>
      </c>
      <c r="C1312" s="195">
        <v>1648.58</v>
      </c>
      <c r="D1312" s="21">
        <f t="shared" si="0"/>
        <v>7.5561665553632923E-3</v>
      </c>
      <c r="E1312" s="21">
        <f>LN(C1312/C1307)</f>
        <v>4.6389689002070489E-3</v>
      </c>
    </row>
    <row r="1313" spans="1:5" ht="15.75" customHeight="1">
      <c r="A1313" s="193" t="s">
        <v>407</v>
      </c>
      <c r="B1313" s="194">
        <v>44144</v>
      </c>
      <c r="C1313" s="195">
        <v>1652.8</v>
      </c>
      <c r="D1313" s="21">
        <f t="shared" si="0"/>
        <v>2.5565080653541282E-3</v>
      </c>
      <c r="E1313" s="21"/>
    </row>
    <row r="1314" spans="1:5" ht="15.75" customHeight="1">
      <c r="A1314" s="193" t="s">
        <v>407</v>
      </c>
      <c r="B1314" s="194">
        <v>44145</v>
      </c>
      <c r="C1314" s="195">
        <v>1678.79</v>
      </c>
      <c r="D1314" s="21">
        <f t="shared" si="0"/>
        <v>1.5602476440628753E-2</v>
      </c>
      <c r="E1314" s="21"/>
    </row>
    <row r="1315" spans="1:5" ht="15.75" customHeight="1">
      <c r="A1315" s="193" t="s">
        <v>407</v>
      </c>
      <c r="B1315" s="194">
        <v>44146</v>
      </c>
      <c r="C1315" s="195">
        <v>1707.67</v>
      </c>
      <c r="D1315" s="21">
        <f t="shared" si="0"/>
        <v>1.7056572444445653E-2</v>
      </c>
      <c r="E1315" s="21"/>
    </row>
    <row r="1316" spans="1:5" ht="15.75" customHeight="1">
      <c r="A1316" s="193" t="s">
        <v>407</v>
      </c>
      <c r="B1316" s="194">
        <v>44147</v>
      </c>
      <c r="C1316" s="195">
        <v>1718.49</v>
      </c>
      <c r="D1316" s="21">
        <f t="shared" si="0"/>
        <v>6.3161299942872621E-3</v>
      </c>
      <c r="E1316" s="21"/>
    </row>
    <row r="1317" spans="1:5" ht="15.75" customHeight="1">
      <c r="A1317" s="193" t="s">
        <v>407</v>
      </c>
      <c r="B1317" s="194">
        <v>44153</v>
      </c>
      <c r="C1317" s="195">
        <v>1741.81</v>
      </c>
      <c r="D1317" s="21">
        <f t="shared" si="0"/>
        <v>1.3478804184700526E-2</v>
      </c>
      <c r="E1317" s="21">
        <f>LN(C1317/C1312)</f>
        <v>5.5010491129416222E-2</v>
      </c>
    </row>
    <row r="1318" spans="1:5" ht="15.75" customHeight="1">
      <c r="A1318" s="193" t="s">
        <v>407</v>
      </c>
      <c r="B1318" s="194">
        <v>44154</v>
      </c>
      <c r="C1318" s="195">
        <v>1778.12</v>
      </c>
      <c r="D1318" s="21">
        <f t="shared" si="0"/>
        <v>2.0631823930515138E-2</v>
      </c>
      <c r="E1318" s="21"/>
    </row>
    <row r="1319" spans="1:5" ht="15.75" customHeight="1">
      <c r="A1319" s="193" t="s">
        <v>407</v>
      </c>
      <c r="B1319" s="194">
        <v>44157</v>
      </c>
      <c r="C1319" s="195">
        <v>1782.81</v>
      </c>
      <c r="D1319" s="21">
        <f t="shared" si="0"/>
        <v>2.6341448508577473E-3</v>
      </c>
      <c r="E1319" s="21"/>
    </row>
    <row r="1320" spans="1:5" ht="15.75" customHeight="1">
      <c r="A1320" s="193" t="s">
        <v>407</v>
      </c>
      <c r="B1320" s="194">
        <v>44158</v>
      </c>
      <c r="C1320" s="195">
        <v>1780.43</v>
      </c>
      <c r="D1320" s="21">
        <f t="shared" si="0"/>
        <v>-1.3358630650372487E-3</v>
      </c>
      <c r="E1320" s="21"/>
    </row>
    <row r="1321" spans="1:5" ht="15.75" customHeight="1">
      <c r="A1321" s="193" t="s">
        <v>407</v>
      </c>
      <c r="B1321" s="194">
        <v>44159</v>
      </c>
      <c r="C1321" s="195">
        <v>1810.11</v>
      </c>
      <c r="D1321" s="21">
        <f t="shared" si="0"/>
        <v>1.6532708748129479E-2</v>
      </c>
      <c r="E1321" s="21"/>
    </row>
    <row r="1322" spans="1:5" ht="15.75" customHeight="1">
      <c r="A1322" s="193" t="s">
        <v>407</v>
      </c>
      <c r="B1322" s="194">
        <v>44160</v>
      </c>
      <c r="C1322" s="195">
        <v>1874.81</v>
      </c>
      <c r="D1322" s="21">
        <f t="shared" si="0"/>
        <v>3.5119704042707603E-2</v>
      </c>
      <c r="E1322" s="21">
        <f>LN(C1322/C1317)</f>
        <v>7.3582518507172498E-2</v>
      </c>
    </row>
    <row r="1323" spans="1:5" ht="15.75" customHeight="1">
      <c r="A1323" s="193" t="s">
        <v>407</v>
      </c>
      <c r="B1323" s="194">
        <v>44161</v>
      </c>
      <c r="C1323" s="195">
        <v>1893.24</v>
      </c>
      <c r="D1323" s="21">
        <f t="shared" si="0"/>
        <v>9.7823261207540032E-3</v>
      </c>
      <c r="E1323" s="21"/>
    </row>
    <row r="1324" spans="1:5" ht="15.75" customHeight="1">
      <c r="A1324" s="193" t="s">
        <v>407</v>
      </c>
      <c r="B1324" s="194">
        <v>44164</v>
      </c>
      <c r="C1324" s="195">
        <v>1968.27</v>
      </c>
      <c r="D1324" s="21">
        <f t="shared" si="0"/>
        <v>3.8865337266397126E-2</v>
      </c>
      <c r="E1324" s="21"/>
    </row>
    <row r="1325" spans="1:5" ht="15.75" customHeight="1">
      <c r="A1325" s="193" t="s">
        <v>407</v>
      </c>
      <c r="B1325" s="194">
        <v>44165</v>
      </c>
      <c r="C1325" s="195">
        <v>1997.05</v>
      </c>
      <c r="D1325" s="21">
        <f t="shared" si="0"/>
        <v>1.4516107334955394E-2</v>
      </c>
      <c r="E1325" s="21"/>
    </row>
    <row r="1326" spans="1:5" ht="15.75" customHeight="1">
      <c r="A1326" s="193" t="s">
        <v>407</v>
      </c>
      <c r="B1326" s="194">
        <v>44166</v>
      </c>
      <c r="C1326" s="195">
        <v>2000.4</v>
      </c>
      <c r="D1326" s="21">
        <f t="shared" si="0"/>
        <v>1.6760688860334367E-3</v>
      </c>
      <c r="E1326" s="21"/>
    </row>
    <row r="1327" spans="1:5" ht="15.75" customHeight="1">
      <c r="A1327" s="193" t="s">
        <v>407</v>
      </c>
      <c r="B1327" s="194">
        <v>44167</v>
      </c>
      <c r="C1327" s="195">
        <v>2071.02</v>
      </c>
      <c r="D1327" s="21">
        <f t="shared" si="0"/>
        <v>3.4694078974654437E-2</v>
      </c>
      <c r="E1327" s="21">
        <f>LN(C1327/C1322)</f>
        <v>9.9533918582794381E-2</v>
      </c>
    </row>
    <row r="1328" spans="1:5" ht="15.75" customHeight="1">
      <c r="A1328" s="193" t="s">
        <v>407</v>
      </c>
      <c r="B1328" s="194">
        <v>44168</v>
      </c>
      <c r="C1328" s="195">
        <v>2055.4499999999998</v>
      </c>
      <c r="D1328" s="21">
        <f t="shared" si="0"/>
        <v>-7.5464374590834557E-3</v>
      </c>
      <c r="E1328" s="21"/>
    </row>
    <row r="1329" spans="1:5" ht="15.75" customHeight="1">
      <c r="A1329" s="193" t="s">
        <v>407</v>
      </c>
      <c r="B1329" s="194">
        <v>44171</v>
      </c>
      <c r="C1329" s="195">
        <v>1932.11</v>
      </c>
      <c r="D1329" s="21">
        <f t="shared" si="0"/>
        <v>-6.1882132090833139E-2</v>
      </c>
      <c r="E1329" s="21"/>
    </row>
    <row r="1330" spans="1:5" ht="15.75" customHeight="1">
      <c r="A1330" s="193" t="s">
        <v>407</v>
      </c>
      <c r="B1330" s="194">
        <v>44172</v>
      </c>
      <c r="C1330" s="195">
        <v>2004.39</v>
      </c>
      <c r="D1330" s="21">
        <f t="shared" si="0"/>
        <v>3.6727105079491125E-2</v>
      </c>
      <c r="E1330" s="21"/>
    </row>
    <row r="1331" spans="1:5" ht="15.75" customHeight="1">
      <c r="A1331" s="193" t="s">
        <v>407</v>
      </c>
      <c r="B1331" s="194">
        <v>44173</v>
      </c>
      <c r="C1331" s="195">
        <v>1995.35</v>
      </c>
      <c r="D1331" s="21">
        <f t="shared" si="0"/>
        <v>-4.5203015160734453E-3</v>
      </c>
      <c r="E1331" s="21"/>
    </row>
    <row r="1332" spans="1:5" ht="15.75" customHeight="1">
      <c r="A1332" s="193" t="s">
        <v>407</v>
      </c>
      <c r="B1332" s="194">
        <v>44174</v>
      </c>
      <c r="C1332" s="195">
        <v>1955.75</v>
      </c>
      <c r="D1332" s="21">
        <f t="shared" si="0"/>
        <v>-2.0045721967714137E-2</v>
      </c>
      <c r="E1332" s="21">
        <f>LN(C1332/C1327)</f>
        <v>-5.7267487954212992E-2</v>
      </c>
    </row>
    <row r="1333" spans="1:5" ht="15.75" customHeight="1">
      <c r="A1333" s="193" t="s">
        <v>407</v>
      </c>
      <c r="B1333" s="194">
        <v>44175</v>
      </c>
      <c r="C1333" s="195">
        <v>1964.02</v>
      </c>
      <c r="D1333" s="21">
        <f t="shared" si="0"/>
        <v>4.2196415967606362E-3</v>
      </c>
      <c r="E1333" s="21"/>
    </row>
    <row r="1334" spans="1:5" ht="15.75" customHeight="1">
      <c r="A1334" s="193" t="s">
        <v>407</v>
      </c>
      <c r="B1334" s="194">
        <v>44178</v>
      </c>
      <c r="C1334" s="195">
        <v>2010.45</v>
      </c>
      <c r="D1334" s="21">
        <f t="shared" si="0"/>
        <v>2.3365184430664713E-2</v>
      </c>
      <c r="E1334" s="21"/>
    </row>
    <row r="1335" spans="1:5" ht="15.75" customHeight="1">
      <c r="A1335" s="193" t="s">
        <v>407</v>
      </c>
      <c r="B1335" s="194">
        <v>44179</v>
      </c>
      <c r="C1335" s="195">
        <v>2067.17</v>
      </c>
      <c r="D1335" s="21">
        <f t="shared" si="0"/>
        <v>2.7821944506460684E-2</v>
      </c>
      <c r="E1335" s="21"/>
    </row>
    <row r="1336" spans="1:5" ht="15.75" customHeight="1">
      <c r="A1336" s="193" t="s">
        <v>407</v>
      </c>
      <c r="B1336" s="194">
        <v>44180</v>
      </c>
      <c r="C1336" s="195">
        <v>2061.41</v>
      </c>
      <c r="D1336" s="21">
        <f t="shared" si="0"/>
        <v>-2.7903074360632971E-3</v>
      </c>
      <c r="E1336" s="21"/>
    </row>
    <row r="1337" spans="1:5" ht="15.75" customHeight="1">
      <c r="A1337" s="193" t="s">
        <v>407</v>
      </c>
      <c r="B1337" s="194">
        <v>44181</v>
      </c>
      <c r="C1337" s="195">
        <v>2055.2199999999998</v>
      </c>
      <c r="D1337" s="21">
        <f t="shared" si="0"/>
        <v>-3.0073165016878084E-3</v>
      </c>
      <c r="E1337" s="21">
        <f>LN(C1337/C1332)</f>
        <v>4.9609146596134947E-2</v>
      </c>
    </row>
    <row r="1338" spans="1:5" ht="15.75" customHeight="1">
      <c r="A1338" s="193" t="s">
        <v>407</v>
      </c>
      <c r="B1338" s="194">
        <v>44182</v>
      </c>
      <c r="C1338" s="195">
        <v>2032.51</v>
      </c>
      <c r="D1338" s="21">
        <f t="shared" si="0"/>
        <v>-1.1111415702262213E-2</v>
      </c>
      <c r="E1338" s="21"/>
    </row>
    <row r="1339" spans="1:5" ht="15.75" customHeight="1">
      <c r="A1339" s="193" t="s">
        <v>407</v>
      </c>
      <c r="B1339" s="194">
        <v>44185</v>
      </c>
      <c r="C1339" s="195">
        <v>1935.63</v>
      </c>
      <c r="D1339" s="21">
        <f t="shared" si="0"/>
        <v>-4.8838627589952693E-2</v>
      </c>
      <c r="E1339" s="21"/>
    </row>
    <row r="1340" spans="1:5" ht="15.75" customHeight="1">
      <c r="A1340" s="193" t="s">
        <v>407</v>
      </c>
      <c r="B1340" s="194">
        <v>44186</v>
      </c>
      <c r="C1340" s="195">
        <v>1965.96</v>
      </c>
      <c r="D1340" s="21">
        <f t="shared" si="0"/>
        <v>1.5547820751062293E-2</v>
      </c>
      <c r="E1340" s="21"/>
    </row>
    <row r="1341" spans="1:5" ht="15.75" customHeight="1">
      <c r="A1341" s="193" t="s">
        <v>407</v>
      </c>
      <c r="B1341" s="194">
        <v>44187</v>
      </c>
      <c r="C1341" s="195">
        <v>2061.41</v>
      </c>
      <c r="D1341" s="21">
        <f t="shared" si="0"/>
        <v>4.7409539042840391E-2</v>
      </c>
      <c r="E1341" s="21"/>
    </row>
    <row r="1342" spans="1:5" ht="15.75" customHeight="1">
      <c r="A1342" s="193" t="s">
        <v>407</v>
      </c>
      <c r="B1342" s="194">
        <v>44188</v>
      </c>
      <c r="C1342" s="195">
        <v>2068.4499999999998</v>
      </c>
      <c r="D1342" s="21">
        <f t="shared" si="0"/>
        <v>3.4093198409129635E-3</v>
      </c>
      <c r="E1342" s="21">
        <f>LN(C1342/C1337)</f>
        <v>6.4166363426007358E-3</v>
      </c>
    </row>
    <row r="1343" spans="1:5" ht="15.75" customHeight="1">
      <c r="A1343" s="193" t="s">
        <v>407</v>
      </c>
      <c r="B1343" s="194">
        <v>44189</v>
      </c>
      <c r="C1343" s="195">
        <v>2038.63</v>
      </c>
      <c r="D1343" s="21">
        <f t="shared" si="0"/>
        <v>-1.4521520896336257E-2</v>
      </c>
      <c r="E1343" s="21"/>
    </row>
    <row r="1344" spans="1:5" ht="15.75" customHeight="1">
      <c r="A1344" s="193" t="s">
        <v>407</v>
      </c>
      <c r="B1344" s="194">
        <v>44192</v>
      </c>
      <c r="C1344" s="195">
        <v>1998.65</v>
      </c>
      <c r="D1344" s="21">
        <f t="shared" si="0"/>
        <v>-1.9806060980574608E-2</v>
      </c>
      <c r="E1344" s="21"/>
    </row>
    <row r="1345" spans="1:5" ht="15.75" customHeight="1">
      <c r="A1345" s="193" t="s">
        <v>407</v>
      </c>
      <c r="B1345" s="194">
        <v>44193</v>
      </c>
      <c r="C1345" s="195">
        <v>2007.29</v>
      </c>
      <c r="D1345" s="21">
        <f t="shared" si="0"/>
        <v>4.3136010010864628E-3</v>
      </c>
      <c r="E1345" s="21"/>
    </row>
    <row r="1346" spans="1:5" ht="15.75" customHeight="1">
      <c r="A1346" s="193" t="s">
        <v>407</v>
      </c>
      <c r="B1346" s="194">
        <v>44194</v>
      </c>
      <c r="C1346" s="195">
        <v>2012.89</v>
      </c>
      <c r="D1346" s="21">
        <f t="shared" si="0"/>
        <v>2.7859467098649083E-3</v>
      </c>
      <c r="E1346" s="21"/>
    </row>
    <row r="1347" spans="1:5" ht="15.75" customHeight="1">
      <c r="A1347" s="193" t="s">
        <v>407</v>
      </c>
      <c r="B1347" s="194">
        <v>44195</v>
      </c>
      <c r="C1347" s="195">
        <v>2062.06</v>
      </c>
      <c r="D1347" s="21">
        <f t="shared" si="0"/>
        <v>2.4133982778743856E-2</v>
      </c>
      <c r="E1347" s="21">
        <f>LN(C1347/C1342)</f>
        <v>-3.0940513872154038E-3</v>
      </c>
    </row>
    <row r="1348" spans="1:5" ht="15.75" customHeight="1">
      <c r="A1348" s="193" t="s">
        <v>407</v>
      </c>
      <c r="B1348" s="194">
        <v>44196</v>
      </c>
      <c r="C1348" s="195">
        <v>2087.27</v>
      </c>
      <c r="D1348" s="21">
        <f t="shared" si="0"/>
        <v>1.2151508897359265E-2</v>
      </c>
      <c r="E1348" s="21"/>
    </row>
    <row r="1349" spans="1:5" ht="15.75" customHeight="1">
      <c r="A1349" s="193" t="s">
        <v>407</v>
      </c>
      <c r="B1349" s="194">
        <v>44199</v>
      </c>
      <c r="C1349" s="195">
        <v>2175.39</v>
      </c>
      <c r="D1349" s="21">
        <f t="shared" si="0"/>
        <v>4.1350966779364097E-2</v>
      </c>
      <c r="E1349" s="21"/>
    </row>
    <row r="1350" spans="1:5" ht="15.75" customHeight="1">
      <c r="A1350" s="193" t="s">
        <v>407</v>
      </c>
      <c r="B1350" s="194">
        <v>44200</v>
      </c>
      <c r="C1350" s="195">
        <v>2169.04</v>
      </c>
      <c r="D1350" s="21">
        <f t="shared" si="0"/>
        <v>-2.9232854584121267E-3</v>
      </c>
      <c r="E1350" s="21"/>
    </row>
    <row r="1351" spans="1:5" ht="15.75" customHeight="1">
      <c r="A1351" s="193" t="s">
        <v>407</v>
      </c>
      <c r="B1351" s="194">
        <v>44201</v>
      </c>
      <c r="C1351" s="195">
        <v>2165.4899999999998</v>
      </c>
      <c r="D1351" s="21">
        <f t="shared" si="0"/>
        <v>-1.6380095621639974E-3</v>
      </c>
      <c r="E1351" s="21"/>
    </row>
    <row r="1352" spans="1:5" ht="15.75" customHeight="1">
      <c r="A1352" s="193" t="s">
        <v>407</v>
      </c>
      <c r="B1352" s="194">
        <v>44202</v>
      </c>
      <c r="C1352" s="195">
        <v>2178.5700000000002</v>
      </c>
      <c r="D1352" s="21">
        <f t="shared" si="0"/>
        <v>6.0220344694670996E-3</v>
      </c>
      <c r="E1352" s="21">
        <f>LN(C1352/C1347)</f>
        <v>5.4963215125614182E-2</v>
      </c>
    </row>
    <row r="1353" spans="1:5" ht="15.75" customHeight="1">
      <c r="A1353" s="193" t="s">
        <v>407</v>
      </c>
      <c r="B1353" s="194">
        <v>44203</v>
      </c>
      <c r="C1353" s="195">
        <v>2194.48</v>
      </c>
      <c r="D1353" s="21">
        <f t="shared" si="0"/>
        <v>7.2764181511099386E-3</v>
      </c>
      <c r="E1353" s="21"/>
    </row>
    <row r="1354" spans="1:5" ht="15.75" customHeight="1">
      <c r="A1354" s="193" t="s">
        <v>407</v>
      </c>
      <c r="B1354" s="194">
        <v>44206</v>
      </c>
      <c r="C1354" s="195">
        <v>2235.7199999999998</v>
      </c>
      <c r="D1354" s="21">
        <f t="shared" si="0"/>
        <v>1.8618207426828206E-2</v>
      </c>
      <c r="E1354" s="21"/>
    </row>
    <row r="1355" spans="1:5" ht="15.75" customHeight="1">
      <c r="A1355" s="193" t="s">
        <v>407</v>
      </c>
      <c r="B1355" s="194">
        <v>44207</v>
      </c>
      <c r="C1355" s="195">
        <v>2239.42</v>
      </c>
      <c r="D1355" s="21">
        <f t="shared" si="0"/>
        <v>1.6535799296042064E-3</v>
      </c>
      <c r="E1355" s="21"/>
    </row>
    <row r="1356" spans="1:5" ht="15.75" customHeight="1">
      <c r="A1356" s="193" t="s">
        <v>407</v>
      </c>
      <c r="B1356" s="194">
        <v>44208</v>
      </c>
      <c r="C1356" s="195">
        <v>2267.73</v>
      </c>
      <c r="D1356" s="21">
        <f t="shared" si="0"/>
        <v>1.2562427391998136E-2</v>
      </c>
      <c r="E1356" s="21"/>
    </row>
    <row r="1357" spans="1:5" ht="15.75" customHeight="1">
      <c r="A1357" s="193" t="s">
        <v>407</v>
      </c>
      <c r="B1357" s="194">
        <v>44209</v>
      </c>
      <c r="C1357" s="195">
        <v>2286.54</v>
      </c>
      <c r="D1357" s="21">
        <f t="shared" si="0"/>
        <v>8.2604267896691248E-3</v>
      </c>
      <c r="E1357" s="21">
        <f>LN(C1357/C1352)</f>
        <v>4.8371059689209434E-2</v>
      </c>
    </row>
    <row r="1358" spans="1:5" ht="15.75" customHeight="1">
      <c r="A1358" s="193" t="s">
        <v>407</v>
      </c>
      <c r="B1358" s="194">
        <v>44213</v>
      </c>
      <c r="C1358" s="195">
        <v>2315</v>
      </c>
      <c r="D1358" s="21">
        <f t="shared" si="0"/>
        <v>1.2369929588800489E-2</v>
      </c>
      <c r="E1358" s="21"/>
    </row>
    <row r="1359" spans="1:5" ht="15.75" customHeight="1">
      <c r="A1359" s="193" t="s">
        <v>407</v>
      </c>
      <c r="B1359" s="194">
        <v>44214</v>
      </c>
      <c r="C1359" s="195">
        <v>2332.31</v>
      </c>
      <c r="D1359" s="21">
        <f t="shared" si="0"/>
        <v>7.4495052198574616E-3</v>
      </c>
      <c r="E1359" s="21"/>
    </row>
    <row r="1360" spans="1:5" ht="15.75" customHeight="1">
      <c r="A1360" s="193" t="s">
        <v>407</v>
      </c>
      <c r="B1360" s="194">
        <v>44215</v>
      </c>
      <c r="C1360" s="195">
        <v>2326.9</v>
      </c>
      <c r="D1360" s="21">
        <f t="shared" si="0"/>
        <v>-2.3222831472903957E-3</v>
      </c>
      <c r="E1360" s="21"/>
    </row>
    <row r="1361" spans="1:5" ht="15.75" customHeight="1">
      <c r="A1361" s="193" t="s">
        <v>407</v>
      </c>
      <c r="B1361" s="194">
        <v>44216</v>
      </c>
      <c r="C1361" s="195">
        <v>2342.7600000000002</v>
      </c>
      <c r="D1361" s="21">
        <f t="shared" si="0"/>
        <v>6.7928118898095613E-3</v>
      </c>
      <c r="E1361" s="21"/>
    </row>
    <row r="1362" spans="1:5" ht="15.75" customHeight="1">
      <c r="A1362" s="193" t="s">
        <v>407</v>
      </c>
      <c r="B1362" s="194">
        <v>44217</v>
      </c>
      <c r="C1362" s="195">
        <v>2374.64</v>
      </c>
      <c r="D1362" s="21">
        <f t="shared" si="0"/>
        <v>1.3516125549412032E-2</v>
      </c>
      <c r="E1362" s="21">
        <f>LN(C1362/C1357)</f>
        <v>3.7806089100589385E-2</v>
      </c>
    </row>
    <row r="1363" spans="1:5" ht="15.75" customHeight="1">
      <c r="A1363" s="193" t="s">
        <v>407</v>
      </c>
      <c r="B1363" s="194">
        <v>44220</v>
      </c>
      <c r="C1363" s="195">
        <v>2424.84</v>
      </c>
      <c r="D1363" s="21">
        <f t="shared" si="0"/>
        <v>2.0919695781281698E-2</v>
      </c>
      <c r="E1363" s="21"/>
    </row>
    <row r="1364" spans="1:5" ht="15.75" customHeight="1">
      <c r="A1364" s="193" t="s">
        <v>407</v>
      </c>
      <c r="B1364" s="194">
        <v>44221</v>
      </c>
      <c r="C1364" s="195">
        <v>2440.87</v>
      </c>
      <c r="D1364" s="21">
        <f t="shared" si="0"/>
        <v>6.588990299415883E-3</v>
      </c>
      <c r="E1364" s="21"/>
    </row>
    <row r="1365" spans="1:5" ht="15.75" customHeight="1">
      <c r="A1365" s="193" t="s">
        <v>407</v>
      </c>
      <c r="B1365" s="194">
        <v>44222</v>
      </c>
      <c r="C1365" s="195">
        <v>2423.09</v>
      </c>
      <c r="D1365" s="21">
        <f t="shared" si="0"/>
        <v>-7.3109479497993624E-3</v>
      </c>
      <c r="E1365" s="21"/>
    </row>
    <row r="1366" spans="1:5" ht="15.75" customHeight="1">
      <c r="A1366" s="193" t="s">
        <v>407</v>
      </c>
      <c r="B1366" s="194">
        <v>44223</v>
      </c>
      <c r="C1366" s="195">
        <v>2441.85</v>
      </c>
      <c r="D1366" s="21">
        <f t="shared" si="0"/>
        <v>7.7123635596067549E-3</v>
      </c>
      <c r="E1366" s="21"/>
    </row>
    <row r="1367" spans="1:5" ht="15.75" customHeight="1">
      <c r="A1367" s="193" t="s">
        <v>407</v>
      </c>
      <c r="B1367" s="194">
        <v>44224</v>
      </c>
      <c r="C1367" s="195">
        <v>2425.29</v>
      </c>
      <c r="D1367" s="21">
        <f t="shared" si="0"/>
        <v>-6.80484387220951E-3</v>
      </c>
      <c r="E1367" s="21">
        <f>LN(C1367/C1362)</f>
        <v>2.1105257818295604E-2</v>
      </c>
    </row>
    <row r="1368" spans="1:5" ht="15.75" customHeight="1">
      <c r="A1368" s="193" t="s">
        <v>407</v>
      </c>
      <c r="B1368" s="194">
        <v>44227</v>
      </c>
      <c r="C1368" s="195">
        <v>2370.54</v>
      </c>
      <c r="D1368" s="21">
        <f t="shared" si="0"/>
        <v>-2.2833327573412832E-2</v>
      </c>
      <c r="E1368" s="21"/>
    </row>
    <row r="1369" spans="1:5" ht="15.75" customHeight="1">
      <c r="A1369" s="193" t="s">
        <v>407</v>
      </c>
      <c r="B1369" s="194">
        <v>44228</v>
      </c>
      <c r="C1369" s="195">
        <v>2408.2399999999998</v>
      </c>
      <c r="D1369" s="21">
        <f t="shared" si="0"/>
        <v>1.5778412959289168E-2</v>
      </c>
      <c r="E1369" s="21"/>
    </row>
    <row r="1370" spans="1:5" ht="15.75" customHeight="1">
      <c r="A1370" s="193" t="s">
        <v>407</v>
      </c>
      <c r="B1370" s="194">
        <v>44229</v>
      </c>
      <c r="C1370" s="195">
        <v>2473.73</v>
      </c>
      <c r="D1370" s="21">
        <f t="shared" si="0"/>
        <v>2.6830942756437871E-2</v>
      </c>
      <c r="E1370" s="21"/>
    </row>
    <row r="1371" spans="1:5" ht="15.75" customHeight="1">
      <c r="A1371" s="193" t="s">
        <v>407</v>
      </c>
      <c r="B1371" s="194">
        <v>44230</v>
      </c>
      <c r="C1371" s="195">
        <v>2466.92</v>
      </c>
      <c r="D1371" s="21">
        <f t="shared" si="0"/>
        <v>-2.7567240394405913E-3</v>
      </c>
      <c r="E1371" s="21"/>
    </row>
    <row r="1372" spans="1:5" ht="15.75" customHeight="1">
      <c r="A1372" s="193" t="s">
        <v>407</v>
      </c>
      <c r="B1372" s="194">
        <v>44231</v>
      </c>
      <c r="C1372" s="195">
        <v>2475.2600000000002</v>
      </c>
      <c r="D1372" s="21">
        <f t="shared" si="0"/>
        <v>3.3750320371307716E-3</v>
      </c>
      <c r="E1372" s="21">
        <f>LN(C1372/C1367)</f>
        <v>2.0394336140004306E-2</v>
      </c>
    </row>
    <row r="1373" spans="1:5" ht="15.75" customHeight="1">
      <c r="A1373" s="193" t="s">
        <v>407</v>
      </c>
      <c r="B1373" s="194">
        <v>44234</v>
      </c>
      <c r="C1373" s="195">
        <v>2524</v>
      </c>
      <c r="D1373" s="21">
        <f t="shared" si="0"/>
        <v>1.9499503670680422E-2</v>
      </c>
      <c r="E1373" s="21"/>
    </row>
    <row r="1374" spans="1:5" ht="15.75" customHeight="1">
      <c r="A1374" s="193" t="s">
        <v>407</v>
      </c>
      <c r="B1374" s="194">
        <v>44235</v>
      </c>
      <c r="C1374" s="195">
        <v>2561.4699999999998</v>
      </c>
      <c r="D1374" s="21">
        <f t="shared" si="0"/>
        <v>1.4736367762002645E-2</v>
      </c>
      <c r="E1374" s="21"/>
    </row>
    <row r="1375" spans="1:5" ht="15.75" customHeight="1">
      <c r="A1375" s="193" t="s">
        <v>407</v>
      </c>
      <c r="B1375" s="194">
        <v>44236</v>
      </c>
      <c r="C1375" s="195">
        <v>2532.46</v>
      </c>
      <c r="D1375" s="21">
        <f t="shared" si="0"/>
        <v>-1.139015009430412E-2</v>
      </c>
      <c r="E1375" s="21"/>
    </row>
    <row r="1376" spans="1:5" ht="15.75" customHeight="1">
      <c r="A1376" s="193" t="s">
        <v>407</v>
      </c>
      <c r="B1376" s="194">
        <v>44237</v>
      </c>
      <c r="C1376" s="195">
        <v>2543.0300000000002</v>
      </c>
      <c r="D1376" s="21">
        <f t="shared" si="0"/>
        <v>4.1651211137834704E-3</v>
      </c>
      <c r="E1376" s="21"/>
    </row>
    <row r="1377" spans="1:5" ht="15.75" customHeight="1">
      <c r="A1377" s="193" t="s">
        <v>407</v>
      </c>
      <c r="B1377" s="194">
        <v>44238</v>
      </c>
      <c r="C1377" s="195">
        <v>2526.92</v>
      </c>
      <c r="D1377" s="21">
        <f t="shared" si="0"/>
        <v>-6.3551136481193662E-3</v>
      </c>
      <c r="E1377" s="21">
        <f>LN(C1377/C1372)</f>
        <v>2.0655728804042942E-2</v>
      </c>
    </row>
    <row r="1378" spans="1:5" ht="15.75" customHeight="1">
      <c r="A1378" s="193" t="s">
        <v>407</v>
      </c>
      <c r="B1378" s="194">
        <v>44241</v>
      </c>
      <c r="C1378" s="195">
        <v>2493.59</v>
      </c>
      <c r="D1378" s="21">
        <f t="shared" si="0"/>
        <v>-1.3277730615661759E-2</v>
      </c>
      <c r="E1378" s="21"/>
    </row>
    <row r="1379" spans="1:5" ht="15.75" customHeight="1">
      <c r="A1379" s="193" t="s">
        <v>407</v>
      </c>
      <c r="B1379" s="194">
        <v>44242</v>
      </c>
      <c r="C1379" s="195">
        <v>2586.0100000000002</v>
      </c>
      <c r="D1379" s="21">
        <f t="shared" si="0"/>
        <v>3.6392708121546241E-2</v>
      </c>
      <c r="E1379" s="21"/>
    </row>
    <row r="1380" spans="1:5" ht="15.75" customHeight="1">
      <c r="A1380" s="193" t="s">
        <v>407</v>
      </c>
      <c r="B1380" s="194">
        <v>44243</v>
      </c>
      <c r="C1380" s="195">
        <v>2601.5100000000002</v>
      </c>
      <c r="D1380" s="21">
        <f t="shared" si="0"/>
        <v>5.9758983588102197E-3</v>
      </c>
      <c r="E1380" s="21"/>
    </row>
    <row r="1381" spans="1:5" ht="15.75" customHeight="1">
      <c r="A1381" s="193" t="s">
        <v>407</v>
      </c>
      <c r="B1381" s="194">
        <v>44244</v>
      </c>
      <c r="C1381" s="195">
        <v>2611.4499999999998</v>
      </c>
      <c r="D1381" s="21">
        <f t="shared" si="0"/>
        <v>3.813576949277986E-3</v>
      </c>
      <c r="E1381" s="21"/>
    </row>
    <row r="1382" spans="1:5" ht="15.75" customHeight="1">
      <c r="A1382" s="193" t="s">
        <v>407</v>
      </c>
      <c r="B1382" s="194">
        <v>44245</v>
      </c>
      <c r="C1382" s="195">
        <v>2636.68</v>
      </c>
      <c r="D1382" s="21">
        <f t="shared" si="0"/>
        <v>9.6149273623774064E-3</v>
      </c>
      <c r="E1382" s="21">
        <f>LN(C1382/C1377)</f>
        <v>4.2519380176350069E-2</v>
      </c>
    </row>
    <row r="1383" spans="1:5" ht="15.75" customHeight="1">
      <c r="A1383" s="193" t="s">
        <v>407</v>
      </c>
      <c r="B1383" s="194">
        <v>44248</v>
      </c>
      <c r="C1383" s="195">
        <v>2640.34</v>
      </c>
      <c r="D1383" s="21">
        <f t="shared" si="0"/>
        <v>1.3871467558865583E-3</v>
      </c>
      <c r="E1383" s="21"/>
    </row>
    <row r="1384" spans="1:5" ht="15.75" customHeight="1">
      <c r="A1384" s="193" t="s">
        <v>407</v>
      </c>
      <c r="B1384" s="194">
        <v>44249</v>
      </c>
      <c r="C1384" s="195">
        <v>2607.67</v>
      </c>
      <c r="D1384" s="21">
        <f t="shared" si="0"/>
        <v>-1.2450594428559971E-2</v>
      </c>
      <c r="E1384" s="21"/>
    </row>
    <row r="1385" spans="1:5" ht="15.75" customHeight="1">
      <c r="A1385" s="193" t="s">
        <v>407</v>
      </c>
      <c r="B1385" s="194">
        <v>44250</v>
      </c>
      <c r="C1385" s="195">
        <v>2586.5100000000002</v>
      </c>
      <c r="D1385" s="21">
        <f t="shared" si="0"/>
        <v>-8.1476256335528581E-3</v>
      </c>
      <c r="E1385" s="21"/>
    </row>
    <row r="1386" spans="1:5" ht="15.75" customHeight="1">
      <c r="A1386" s="193" t="s">
        <v>407</v>
      </c>
      <c r="B1386" s="194">
        <v>44251</v>
      </c>
      <c r="C1386" s="195">
        <v>2599.0700000000002</v>
      </c>
      <c r="D1386" s="21">
        <f t="shared" si="0"/>
        <v>4.8442120501385631E-3</v>
      </c>
      <c r="E1386" s="21"/>
    </row>
    <row r="1387" spans="1:5" ht="15.75" customHeight="1">
      <c r="A1387" s="193" t="s">
        <v>407</v>
      </c>
      <c r="B1387" s="194">
        <v>44252</v>
      </c>
      <c r="C1387" s="195">
        <v>2554.13</v>
      </c>
      <c r="D1387" s="21">
        <f t="shared" si="0"/>
        <v>-1.7442031869473344E-2</v>
      </c>
      <c r="E1387" s="21">
        <f>LN(C1387/C1382)</f>
        <v>-3.1808893125560928E-2</v>
      </c>
    </row>
    <row r="1388" spans="1:5" ht="15.75" customHeight="1">
      <c r="A1388" s="193" t="s">
        <v>407</v>
      </c>
      <c r="B1388" s="194">
        <v>44255</v>
      </c>
      <c r="C1388" s="195">
        <v>2474.39</v>
      </c>
      <c r="D1388" s="21">
        <f t="shared" si="0"/>
        <v>-3.1717755866331812E-2</v>
      </c>
      <c r="E1388" s="21"/>
    </row>
    <row r="1389" spans="1:5" ht="15.75" customHeight="1">
      <c r="A1389" s="193" t="s">
        <v>407</v>
      </c>
      <c r="B1389" s="194">
        <v>44256</v>
      </c>
      <c r="C1389" s="195">
        <v>2515.0300000000002</v>
      </c>
      <c r="D1389" s="21">
        <f t="shared" si="0"/>
        <v>1.6290830913196361E-2</v>
      </c>
      <c r="E1389" s="21"/>
    </row>
    <row r="1390" spans="1:5" ht="15.75" customHeight="1">
      <c r="A1390" s="193" t="s">
        <v>407</v>
      </c>
      <c r="B1390" s="194">
        <v>44257</v>
      </c>
      <c r="C1390" s="195">
        <v>2455.33</v>
      </c>
      <c r="D1390" s="21">
        <f t="shared" si="0"/>
        <v>-2.4023560145062659E-2</v>
      </c>
      <c r="E1390" s="21"/>
    </row>
    <row r="1391" spans="1:5" ht="15.75" customHeight="1">
      <c r="A1391" s="193" t="s">
        <v>407</v>
      </c>
      <c r="B1391" s="194">
        <v>44258</v>
      </c>
      <c r="C1391" s="195">
        <v>2416.0100000000002</v>
      </c>
      <c r="D1391" s="21">
        <f t="shared" si="0"/>
        <v>-1.6143752628069875E-2</v>
      </c>
      <c r="E1391" s="21"/>
    </row>
    <row r="1392" spans="1:5" ht="15.75" customHeight="1">
      <c r="A1392" s="193" t="s">
        <v>407</v>
      </c>
      <c r="B1392" s="194">
        <v>44259</v>
      </c>
      <c r="C1392" s="195">
        <v>2506.6799999999998</v>
      </c>
      <c r="D1392" s="21">
        <f t="shared" si="0"/>
        <v>3.6841749291577804E-2</v>
      </c>
      <c r="E1392" s="21">
        <f>LN(C1392/C1387)</f>
        <v>-1.8752488434690098E-2</v>
      </c>
    </row>
    <row r="1393" spans="1:5" ht="15.75" customHeight="1">
      <c r="A1393" s="193" t="s">
        <v>407</v>
      </c>
      <c r="B1393" s="194">
        <v>44262</v>
      </c>
      <c r="C1393" s="195">
        <v>2485.1</v>
      </c>
      <c r="D1393" s="21">
        <f t="shared" si="0"/>
        <v>-8.6462682408094751E-3</v>
      </c>
      <c r="E1393" s="21"/>
    </row>
    <row r="1394" spans="1:5" ht="15.75" customHeight="1">
      <c r="A1394" s="193" t="s">
        <v>407</v>
      </c>
      <c r="B1394" s="194">
        <v>44264</v>
      </c>
      <c r="C1394" s="195">
        <v>2461.88</v>
      </c>
      <c r="D1394" s="21">
        <f t="shared" si="0"/>
        <v>-9.3876144743199452E-3</v>
      </c>
      <c r="E1394" s="21"/>
    </row>
    <row r="1395" spans="1:5" ht="15.75" customHeight="1">
      <c r="A1395" s="193" t="s">
        <v>407</v>
      </c>
      <c r="B1395" s="194">
        <v>44265</v>
      </c>
      <c r="C1395" s="195">
        <v>2458.4899999999998</v>
      </c>
      <c r="D1395" s="21">
        <f t="shared" si="0"/>
        <v>-1.3779453725603873E-3</v>
      </c>
      <c r="E1395" s="21"/>
    </row>
    <row r="1396" spans="1:5" ht="15.75" customHeight="1">
      <c r="A1396" s="193" t="s">
        <v>407</v>
      </c>
      <c r="B1396" s="194">
        <v>44269</v>
      </c>
      <c r="C1396" s="195">
        <v>2407.2600000000002</v>
      </c>
      <c r="D1396" s="21">
        <f t="shared" si="0"/>
        <v>-2.1058169093341201E-2</v>
      </c>
      <c r="E1396" s="21"/>
    </row>
    <row r="1397" spans="1:5" ht="15.75" customHeight="1">
      <c r="A1397" s="193" t="s">
        <v>407</v>
      </c>
      <c r="B1397" s="194">
        <v>44270</v>
      </c>
      <c r="C1397" s="195">
        <v>2389.19</v>
      </c>
      <c r="D1397" s="21">
        <f t="shared" si="0"/>
        <v>-7.5347748815656609E-3</v>
      </c>
      <c r="E1397" s="21">
        <f>LN(C1397/C1392)</f>
        <v>-4.8004772062596651E-2</v>
      </c>
    </row>
    <row r="1398" spans="1:5" ht="15.75" customHeight="1">
      <c r="A1398" s="193" t="s">
        <v>407</v>
      </c>
      <c r="B1398" s="194">
        <v>44271</v>
      </c>
      <c r="C1398" s="195">
        <v>2391.75</v>
      </c>
      <c r="D1398" s="21">
        <f t="shared" si="0"/>
        <v>1.0709192103081488E-3</v>
      </c>
      <c r="E1398" s="21"/>
    </row>
    <row r="1399" spans="1:5" ht="15.75" customHeight="1">
      <c r="A1399" s="193" t="s">
        <v>407</v>
      </c>
      <c r="B1399" s="194">
        <v>44272</v>
      </c>
      <c r="C1399" s="195">
        <v>2432.15</v>
      </c>
      <c r="D1399" s="21">
        <f t="shared" si="0"/>
        <v>1.6750324257372915E-2</v>
      </c>
      <c r="E1399" s="21"/>
    </row>
    <row r="1400" spans="1:5" ht="15.75" customHeight="1">
      <c r="A1400" s="193" t="s">
        <v>407</v>
      </c>
      <c r="B1400" s="194">
        <v>44273</v>
      </c>
      <c r="C1400" s="195">
        <v>2475.09</v>
      </c>
      <c r="D1400" s="21">
        <f t="shared" si="0"/>
        <v>1.7501119162363597E-2</v>
      </c>
      <c r="E1400" s="21"/>
    </row>
    <row r="1401" spans="1:5" ht="15.75" customHeight="1">
      <c r="A1401" s="193" t="s">
        <v>407</v>
      </c>
      <c r="B1401" s="194">
        <v>44276</v>
      </c>
      <c r="C1401" s="195">
        <v>2538.4699999999998</v>
      </c>
      <c r="D1401" s="21">
        <f t="shared" si="0"/>
        <v>2.5284778336844903E-2</v>
      </c>
      <c r="E1401" s="21"/>
    </row>
    <row r="1402" spans="1:5" ht="15.75" customHeight="1">
      <c r="A1402" s="193" t="s">
        <v>407</v>
      </c>
      <c r="B1402" s="194">
        <v>44277</v>
      </c>
      <c r="C1402" s="195">
        <v>2514.4</v>
      </c>
      <c r="D1402" s="21">
        <f t="shared" si="0"/>
        <v>-9.5273308315003656E-3</v>
      </c>
      <c r="E1402" s="21">
        <f>LN(C1402/C1397)</f>
        <v>5.1079810135389328E-2</v>
      </c>
    </row>
    <row r="1403" spans="1:5" ht="15.75" customHeight="1">
      <c r="A1403" s="193" t="s">
        <v>407</v>
      </c>
      <c r="B1403" s="194">
        <v>44278</v>
      </c>
      <c r="C1403" s="195">
        <v>2528.96</v>
      </c>
      <c r="D1403" s="21">
        <f t="shared" si="0"/>
        <v>5.773944533252689E-3</v>
      </c>
      <c r="E1403" s="21"/>
    </row>
    <row r="1404" spans="1:5" ht="15.75" customHeight="1">
      <c r="A1404" s="193" t="s">
        <v>407</v>
      </c>
      <c r="B1404" s="194">
        <v>44279</v>
      </c>
      <c r="C1404" s="195">
        <v>2570.31</v>
      </c>
      <c r="D1404" s="21">
        <f t="shared" si="0"/>
        <v>1.6218363166431372E-2</v>
      </c>
      <c r="E1404" s="21"/>
    </row>
    <row r="1405" spans="1:5" ht="15.75" customHeight="1">
      <c r="A1405" s="193" t="s">
        <v>407</v>
      </c>
      <c r="B1405" s="194">
        <v>44280</v>
      </c>
      <c r="C1405" s="195">
        <v>2548.9699999999998</v>
      </c>
      <c r="D1405" s="21">
        <f t="shared" si="0"/>
        <v>-8.3371581974879955E-3</v>
      </c>
      <c r="E1405" s="21"/>
    </row>
    <row r="1406" spans="1:5" ht="15.75" customHeight="1">
      <c r="A1406" s="193" t="s">
        <v>407</v>
      </c>
      <c r="B1406" s="194">
        <v>44284</v>
      </c>
      <c r="C1406" s="195">
        <v>2543.52</v>
      </c>
      <c r="D1406" s="21">
        <f t="shared" si="0"/>
        <v>-2.1404075729922227E-3</v>
      </c>
      <c r="E1406" s="21"/>
    </row>
    <row r="1407" spans="1:5" ht="15.75" customHeight="1">
      <c r="A1407" s="193" t="s">
        <v>407</v>
      </c>
      <c r="B1407" s="194">
        <v>44285</v>
      </c>
      <c r="C1407" s="195">
        <v>2575.67</v>
      </c>
      <c r="D1407" s="21">
        <f t="shared" si="0"/>
        <v>1.2560746015398526E-2</v>
      </c>
      <c r="E1407" s="21">
        <f>LN(C1407/C1402)</f>
        <v>2.4075487944602257E-2</v>
      </c>
    </row>
    <row r="1408" spans="1:5" ht="15.75" customHeight="1">
      <c r="A1408" s="193" t="s">
        <v>407</v>
      </c>
      <c r="B1408" s="194">
        <v>44286</v>
      </c>
      <c r="C1408" s="195">
        <v>2619.0300000000002</v>
      </c>
      <c r="D1408" s="21">
        <f t="shared" si="0"/>
        <v>1.6694325767869448E-2</v>
      </c>
      <c r="E1408" s="21"/>
    </row>
    <row r="1409" spans="1:5" ht="15.75" customHeight="1">
      <c r="A1409" s="193" t="s">
        <v>407</v>
      </c>
      <c r="B1409" s="194">
        <v>44287</v>
      </c>
      <c r="C1409" s="195">
        <v>2631.9</v>
      </c>
      <c r="D1409" s="21">
        <f t="shared" si="0"/>
        <v>4.9019986066184172E-3</v>
      </c>
      <c r="E1409" s="21"/>
    </row>
    <row r="1410" spans="1:5" ht="15.75" customHeight="1">
      <c r="A1410" s="193" t="s">
        <v>407</v>
      </c>
      <c r="B1410" s="194">
        <v>44290</v>
      </c>
      <c r="C1410" s="195">
        <v>2657.61</v>
      </c>
      <c r="D1410" s="21">
        <f t="shared" si="0"/>
        <v>9.7212038430012689E-3</v>
      </c>
      <c r="E1410" s="21"/>
    </row>
    <row r="1411" spans="1:5" ht="15.75" customHeight="1">
      <c r="A1411" s="193" t="s">
        <v>407</v>
      </c>
      <c r="B1411" s="194">
        <v>44291</v>
      </c>
      <c r="C1411" s="195">
        <v>2658.75</v>
      </c>
      <c r="D1411" s="21">
        <f t="shared" si="0"/>
        <v>4.2886486899796266E-4</v>
      </c>
      <c r="E1411" s="21"/>
    </row>
    <row r="1412" spans="1:5" ht="15.75" customHeight="1">
      <c r="A1412" s="193" t="s">
        <v>407</v>
      </c>
      <c r="B1412" s="194">
        <v>44292</v>
      </c>
      <c r="C1412" s="195">
        <v>2674.47</v>
      </c>
      <c r="D1412" s="21">
        <f t="shared" si="0"/>
        <v>5.8951423440304247E-3</v>
      </c>
      <c r="E1412" s="21">
        <f>LN(C1412/C1407)</f>
        <v>3.7641535430517056E-2</v>
      </c>
    </row>
    <row r="1413" spans="1:5" ht="15.75" customHeight="1">
      <c r="A1413" s="193" t="s">
        <v>407</v>
      </c>
      <c r="B1413" s="194">
        <v>44293</v>
      </c>
      <c r="C1413" s="195">
        <v>2671.62</v>
      </c>
      <c r="D1413" s="21">
        <f t="shared" si="0"/>
        <v>-1.0661998843961591E-3</v>
      </c>
      <c r="E1413" s="21"/>
    </row>
    <row r="1414" spans="1:5" ht="15.75" customHeight="1">
      <c r="A1414" s="193" t="s">
        <v>407</v>
      </c>
      <c r="B1414" s="194">
        <v>44294</v>
      </c>
      <c r="C1414" s="195">
        <v>2674.36</v>
      </c>
      <c r="D1414" s="21">
        <f t="shared" si="0"/>
        <v>1.0250693941710857E-3</v>
      </c>
      <c r="E1414" s="21"/>
    </row>
    <row r="1415" spans="1:5" ht="15.75" customHeight="1">
      <c r="A1415" s="193" t="s">
        <v>407</v>
      </c>
      <c r="B1415" s="194">
        <v>44298</v>
      </c>
      <c r="C1415" s="195">
        <v>2691.56</v>
      </c>
      <c r="D1415" s="21">
        <f t="shared" si="0"/>
        <v>6.4108517862940424E-3</v>
      </c>
      <c r="E1415" s="21"/>
    </row>
    <row r="1416" spans="1:5" ht="15.75" customHeight="1">
      <c r="A1416" s="193" t="s">
        <v>407</v>
      </c>
      <c r="B1416" s="194">
        <v>44299</v>
      </c>
      <c r="C1416" s="195">
        <v>2714.79</v>
      </c>
      <c r="D1416" s="21">
        <f t="shared" si="0"/>
        <v>8.5936511556750604E-3</v>
      </c>
      <c r="E1416" s="21"/>
    </row>
    <row r="1417" spans="1:5" ht="15.75" customHeight="1">
      <c r="A1417" s="193" t="s">
        <v>407</v>
      </c>
      <c r="B1417" s="194">
        <v>44301</v>
      </c>
      <c r="C1417" s="195">
        <v>2735.4</v>
      </c>
      <c r="D1417" s="21">
        <f t="shared" si="0"/>
        <v>7.5630751372291975E-3</v>
      </c>
      <c r="E1417" s="21">
        <f>LN(C1417/C1412)</f>
        <v>2.2526447588973555E-2</v>
      </c>
    </row>
    <row r="1418" spans="1:5" ht="15.75" customHeight="1">
      <c r="A1418" s="193" t="s">
        <v>407</v>
      </c>
      <c r="B1418" s="194">
        <v>44304</v>
      </c>
      <c r="C1418" s="195">
        <v>2699.51</v>
      </c>
      <c r="D1418" s="21">
        <f t="shared" si="0"/>
        <v>-1.3207402406268484E-2</v>
      </c>
      <c r="E1418" s="21"/>
    </row>
    <row r="1419" spans="1:5" ht="15.75" customHeight="1">
      <c r="A1419" s="193" t="s">
        <v>407</v>
      </c>
      <c r="B1419" s="194">
        <v>44305</v>
      </c>
      <c r="C1419" s="195">
        <v>2661.94</v>
      </c>
      <c r="D1419" s="21">
        <f t="shared" si="0"/>
        <v>-1.4015094784169489E-2</v>
      </c>
      <c r="E1419" s="21"/>
    </row>
    <row r="1420" spans="1:5" ht="15.75" customHeight="1">
      <c r="A1420" s="193" t="s">
        <v>407</v>
      </c>
      <c r="B1420" s="194">
        <v>44306</v>
      </c>
      <c r="C1420" s="195">
        <v>2664.62</v>
      </c>
      <c r="D1420" s="21">
        <f t="shared" si="0"/>
        <v>1.0062780579383386E-3</v>
      </c>
      <c r="E1420" s="21"/>
    </row>
    <row r="1421" spans="1:5" ht="15.75" customHeight="1">
      <c r="A1421" s="193" t="s">
        <v>407</v>
      </c>
      <c r="B1421" s="194">
        <v>44307</v>
      </c>
      <c r="C1421" s="195">
        <v>2632.21</v>
      </c>
      <c r="D1421" s="21">
        <f t="shared" si="0"/>
        <v>-1.2237660818532852E-2</v>
      </c>
      <c r="E1421" s="21"/>
    </row>
    <row r="1422" spans="1:5" ht="15.75" customHeight="1">
      <c r="A1422" s="193" t="s">
        <v>407</v>
      </c>
      <c r="B1422" s="194">
        <v>44308</v>
      </c>
      <c r="C1422" s="195">
        <v>2648.01</v>
      </c>
      <c r="D1422" s="21">
        <f t="shared" si="0"/>
        <v>5.9846169883951191E-3</v>
      </c>
      <c r="E1422" s="21">
        <f>LN(C1422/C1417)</f>
        <v>-3.2469262962637205E-2</v>
      </c>
    </row>
    <row r="1423" spans="1:5" ht="15.75" customHeight="1">
      <c r="A1423" s="193" t="s">
        <v>407</v>
      </c>
      <c r="B1423" s="194">
        <v>44311</v>
      </c>
      <c r="C1423" s="195">
        <v>2572.21</v>
      </c>
      <c r="D1423" s="21">
        <f t="shared" si="0"/>
        <v>-2.9042962937812108E-2</v>
      </c>
      <c r="E1423" s="21"/>
    </row>
    <row r="1424" spans="1:5" ht="15.75" customHeight="1">
      <c r="A1424" s="193" t="s">
        <v>407</v>
      </c>
      <c r="B1424" s="194">
        <v>44312</v>
      </c>
      <c r="C1424" s="195">
        <v>2506.62</v>
      </c>
      <c r="D1424" s="21">
        <f t="shared" si="0"/>
        <v>-2.5830219465801059E-2</v>
      </c>
      <c r="E1424" s="21"/>
    </row>
    <row r="1425" spans="1:5" ht="15.75" customHeight="1">
      <c r="A1425" s="193" t="s">
        <v>407</v>
      </c>
      <c r="B1425" s="194">
        <v>44313</v>
      </c>
      <c r="C1425" s="195">
        <v>2599.08</v>
      </c>
      <c r="D1425" s="21">
        <f t="shared" si="0"/>
        <v>3.6222304156204817E-2</v>
      </c>
      <c r="E1425" s="21"/>
    </row>
    <row r="1426" spans="1:5" ht="15.75" customHeight="1">
      <c r="A1426" s="193" t="s">
        <v>407</v>
      </c>
      <c r="B1426" s="194">
        <v>44314</v>
      </c>
      <c r="C1426" s="195">
        <v>2585.2800000000002</v>
      </c>
      <c r="D1426" s="21">
        <f t="shared" si="0"/>
        <v>-5.3237169460611626E-3</v>
      </c>
      <c r="E1426" s="21"/>
    </row>
    <row r="1427" spans="1:5" ht="15.75" customHeight="1">
      <c r="A1427" s="193" t="s">
        <v>407</v>
      </c>
      <c r="B1427" s="194">
        <v>44315</v>
      </c>
      <c r="C1427" s="195">
        <v>2611.11</v>
      </c>
      <c r="D1427" s="21">
        <f t="shared" si="0"/>
        <v>9.9415989726817592E-3</v>
      </c>
      <c r="E1427" s="21">
        <f>LN(C1427/C1422)</f>
        <v>-1.4032996220787906E-2</v>
      </c>
    </row>
    <row r="1428" spans="1:5" ht="15.75" customHeight="1">
      <c r="A1428" s="193" t="s">
        <v>407</v>
      </c>
      <c r="B1428" s="194">
        <v>44318</v>
      </c>
      <c r="C1428" s="195">
        <v>2665.11</v>
      </c>
      <c r="D1428" s="21">
        <f t="shared" si="0"/>
        <v>2.0469914281470443E-2</v>
      </c>
      <c r="E1428" s="21"/>
    </row>
    <row r="1429" spans="1:5" ht="15.75" customHeight="1">
      <c r="A1429" s="193" t="s">
        <v>407</v>
      </c>
      <c r="B1429" s="194">
        <v>44319</v>
      </c>
      <c r="C1429" s="195">
        <v>2652.58</v>
      </c>
      <c r="D1429" s="21">
        <f t="shared" si="0"/>
        <v>-4.712581285966677E-3</v>
      </c>
      <c r="E1429" s="21"/>
    </row>
    <row r="1430" spans="1:5" ht="15.75" customHeight="1">
      <c r="A1430" s="193" t="s">
        <v>407</v>
      </c>
      <c r="B1430" s="194">
        <v>44320</v>
      </c>
      <c r="C1430" s="195">
        <v>2654.03</v>
      </c>
      <c r="D1430" s="21">
        <f t="shared" si="0"/>
        <v>5.4648826127676241E-4</v>
      </c>
      <c r="E1430" s="21"/>
    </row>
    <row r="1431" spans="1:5" ht="15.75" customHeight="1">
      <c r="A1431" s="193" t="s">
        <v>407</v>
      </c>
      <c r="B1431" s="194">
        <v>44321</v>
      </c>
      <c r="C1431" s="195">
        <v>2649.6</v>
      </c>
      <c r="D1431" s="21">
        <f t="shared" si="0"/>
        <v>-1.6705543298656757E-3</v>
      </c>
      <c r="E1431" s="21"/>
    </row>
    <row r="1432" spans="1:5" ht="15.75" customHeight="1">
      <c r="A1432" s="193" t="s">
        <v>407</v>
      </c>
      <c r="B1432" s="194">
        <v>44322</v>
      </c>
      <c r="C1432" s="195">
        <v>2637.13</v>
      </c>
      <c r="D1432" s="21">
        <f t="shared" si="0"/>
        <v>-4.7174806075793154E-3</v>
      </c>
      <c r="E1432" s="21">
        <f>LN(C1432/C1427)</f>
        <v>9.9157863193356042E-3</v>
      </c>
    </row>
    <row r="1433" spans="1:5" ht="15.75" customHeight="1">
      <c r="A1433" s="193" t="s">
        <v>407</v>
      </c>
      <c r="B1433" s="194">
        <v>44325</v>
      </c>
      <c r="C1433" s="195">
        <v>2618.63</v>
      </c>
      <c r="D1433" s="21">
        <f t="shared" si="0"/>
        <v>-7.0399243518583033E-3</v>
      </c>
      <c r="E1433" s="21"/>
    </row>
    <row r="1434" spans="1:5" ht="15.75" customHeight="1">
      <c r="A1434" s="193" t="s">
        <v>407</v>
      </c>
      <c r="B1434" s="194">
        <v>44326</v>
      </c>
      <c r="C1434" s="195">
        <v>2645.85</v>
      </c>
      <c r="D1434" s="21">
        <f t="shared" si="0"/>
        <v>1.0341094494092987E-2</v>
      </c>
      <c r="E1434" s="21"/>
    </row>
    <row r="1435" spans="1:5" ht="15.75" customHeight="1">
      <c r="A1435" s="193" t="s">
        <v>407</v>
      </c>
      <c r="B1435" s="194">
        <v>44327</v>
      </c>
      <c r="C1435" s="195">
        <v>2673.32</v>
      </c>
      <c r="D1435" s="21">
        <f t="shared" si="0"/>
        <v>1.0328770923244791E-2</v>
      </c>
      <c r="E1435" s="21"/>
    </row>
    <row r="1436" spans="1:5" ht="15.75" customHeight="1">
      <c r="A1436" s="193" t="s">
        <v>407</v>
      </c>
      <c r="B1436" s="194">
        <v>44328</v>
      </c>
      <c r="C1436" s="195">
        <v>2673.88</v>
      </c>
      <c r="D1436" s="21">
        <f t="shared" si="0"/>
        <v>2.0945541668439334E-4</v>
      </c>
      <c r="E1436" s="21"/>
    </row>
    <row r="1437" spans="1:5" ht="15.75" customHeight="1">
      <c r="A1437" s="193" t="s">
        <v>407</v>
      </c>
      <c r="B1437" s="194">
        <v>44329</v>
      </c>
      <c r="C1437" s="195">
        <v>2684.01</v>
      </c>
      <c r="D1437" s="21">
        <f t="shared" si="0"/>
        <v>3.7813438015210951E-3</v>
      </c>
      <c r="E1437" s="21">
        <f>LN(C1437/C1432)</f>
        <v>1.7620740283684808E-2</v>
      </c>
    </row>
    <row r="1438" spans="1:5" ht="15.75" customHeight="1">
      <c r="A1438" s="193" t="s">
        <v>407</v>
      </c>
      <c r="B1438" s="194">
        <v>44332</v>
      </c>
      <c r="C1438" s="195">
        <v>2738.3</v>
      </c>
      <c r="D1438" s="21">
        <f t="shared" si="0"/>
        <v>2.002534500758853E-2</v>
      </c>
      <c r="E1438" s="21"/>
    </row>
    <row r="1439" spans="1:5" ht="15.75" customHeight="1">
      <c r="A1439" s="193" t="s">
        <v>407</v>
      </c>
      <c r="B1439" s="194">
        <v>44333</v>
      </c>
      <c r="C1439" s="195">
        <v>2759.22</v>
      </c>
      <c r="D1439" s="21">
        <f t="shared" si="0"/>
        <v>7.6107411995459629E-3</v>
      </c>
      <c r="E1439" s="21"/>
    </row>
    <row r="1440" spans="1:5" ht="15.75" customHeight="1">
      <c r="A1440" s="193" t="s">
        <v>407</v>
      </c>
      <c r="B1440" s="194">
        <v>44334</v>
      </c>
      <c r="C1440" s="195">
        <v>2793.81</v>
      </c>
      <c r="D1440" s="21">
        <f t="shared" si="0"/>
        <v>1.2458224567148377E-2</v>
      </c>
      <c r="E1440" s="21"/>
    </row>
    <row r="1441" spans="1:5" ht="15.75" customHeight="1">
      <c r="A1441" s="193" t="s">
        <v>407</v>
      </c>
      <c r="B1441" s="194">
        <v>44335</v>
      </c>
      <c r="C1441" s="195">
        <v>2780.81</v>
      </c>
      <c r="D1441" s="21">
        <f t="shared" si="0"/>
        <v>-4.6640034892653027E-3</v>
      </c>
      <c r="E1441" s="21"/>
    </row>
    <row r="1442" spans="1:5" ht="15.75" customHeight="1">
      <c r="A1442" s="193" t="s">
        <v>407</v>
      </c>
      <c r="B1442" s="194">
        <v>44336</v>
      </c>
      <c r="C1442" s="195">
        <v>2787.19</v>
      </c>
      <c r="D1442" s="21">
        <f t="shared" si="0"/>
        <v>2.2916676696031636E-3</v>
      </c>
      <c r="E1442" s="21">
        <f>LN(C1442/C1437)</f>
        <v>3.7721974954620943E-2</v>
      </c>
    </row>
    <row r="1443" spans="1:5" ht="15.75" customHeight="1">
      <c r="A1443" s="193" t="s">
        <v>407</v>
      </c>
      <c r="B1443" s="194">
        <v>44339</v>
      </c>
      <c r="C1443" s="195">
        <v>2820</v>
      </c>
      <c r="D1443" s="21">
        <f t="shared" si="0"/>
        <v>1.170296511049216E-2</v>
      </c>
      <c r="E1443" s="21"/>
    </row>
    <row r="1444" spans="1:5" ht="15.75" customHeight="1">
      <c r="A1444" s="193" t="s">
        <v>407</v>
      </c>
      <c r="B1444" s="194">
        <v>44340</v>
      </c>
      <c r="C1444" s="195">
        <v>2823.05</v>
      </c>
      <c r="D1444" s="21">
        <f t="shared" si="0"/>
        <v>1.0809758187491224E-3</v>
      </c>
      <c r="E1444" s="21"/>
    </row>
    <row r="1445" spans="1:5" ht="15.75" customHeight="1">
      <c r="A1445" s="193" t="s">
        <v>407</v>
      </c>
      <c r="B1445" s="194">
        <v>44341</v>
      </c>
      <c r="C1445" s="195">
        <v>2816.6</v>
      </c>
      <c r="D1445" s="21">
        <f t="shared" si="0"/>
        <v>-2.2873769869584553E-3</v>
      </c>
      <c r="E1445" s="21"/>
    </row>
    <row r="1446" spans="1:5" ht="15.75" customHeight="1">
      <c r="A1446" s="193" t="s">
        <v>407</v>
      </c>
      <c r="B1446" s="194">
        <v>44343</v>
      </c>
      <c r="C1446" s="195">
        <v>2815.4</v>
      </c>
      <c r="D1446" s="21">
        <f t="shared" si="0"/>
        <v>-4.2613637008490914E-4</v>
      </c>
      <c r="E1446" s="21"/>
    </row>
    <row r="1447" spans="1:5" ht="15.75" customHeight="1">
      <c r="A1447" s="193" t="s">
        <v>407</v>
      </c>
      <c r="B1447" s="194">
        <v>44346</v>
      </c>
      <c r="C1447" s="195">
        <v>2827.93</v>
      </c>
      <c r="D1447" s="21">
        <f t="shared" si="0"/>
        <v>4.4406478410031428E-3</v>
      </c>
      <c r="E1447" s="21">
        <f>LN(C1447/C1442)</f>
        <v>1.4511075413201192E-2</v>
      </c>
    </row>
    <row r="1448" spans="1:5" ht="15.75" customHeight="1">
      <c r="A1448" s="193" t="s">
        <v>407</v>
      </c>
      <c r="B1448" s="194">
        <v>44347</v>
      </c>
      <c r="C1448" s="195">
        <v>2782.86</v>
      </c>
      <c r="D1448" s="21">
        <f t="shared" si="0"/>
        <v>-1.6065819400137286E-2</v>
      </c>
      <c r="E1448" s="21"/>
    </row>
    <row r="1449" spans="1:5" ht="15.75" customHeight="1">
      <c r="A1449" s="193" t="s">
        <v>407</v>
      </c>
      <c r="B1449" s="194">
        <v>44348</v>
      </c>
      <c r="C1449" s="195">
        <v>2771.15</v>
      </c>
      <c r="D1449" s="21">
        <f t="shared" si="0"/>
        <v>-4.2167793545599868E-3</v>
      </c>
      <c r="E1449" s="21"/>
    </row>
    <row r="1450" spans="1:5" ht="15.75" customHeight="1">
      <c r="A1450" s="193" t="s">
        <v>407</v>
      </c>
      <c r="B1450" s="194">
        <v>44349</v>
      </c>
      <c r="C1450" s="195">
        <v>2827.13</v>
      </c>
      <c r="D1450" s="21">
        <f t="shared" si="0"/>
        <v>1.9999666299396614E-2</v>
      </c>
      <c r="E1450" s="21"/>
    </row>
    <row r="1451" spans="1:5" ht="15.75" customHeight="1">
      <c r="A1451" s="193" t="s">
        <v>407</v>
      </c>
      <c r="B1451" s="194">
        <v>44350</v>
      </c>
      <c r="C1451" s="195">
        <v>2856.77</v>
      </c>
      <c r="D1451" s="21">
        <f t="shared" si="0"/>
        <v>1.042955318538139E-2</v>
      </c>
      <c r="E1451" s="21"/>
    </row>
    <row r="1452" spans="1:5" ht="15.75" customHeight="1">
      <c r="A1452" s="193" t="s">
        <v>407</v>
      </c>
      <c r="B1452" s="194">
        <v>44353</v>
      </c>
      <c r="C1452" s="195">
        <v>2906.91</v>
      </c>
      <c r="D1452" s="21">
        <f t="shared" si="0"/>
        <v>1.739904536234196E-2</v>
      </c>
      <c r="E1452" s="21">
        <f>LN(C1452/C1447)</f>
        <v>2.7545666092422746E-2</v>
      </c>
    </row>
    <row r="1453" spans="1:5" ht="15.75" customHeight="1">
      <c r="A1453" s="193" t="s">
        <v>407</v>
      </c>
      <c r="B1453" s="194">
        <v>44354</v>
      </c>
      <c r="C1453" s="195">
        <v>2906.7</v>
      </c>
      <c r="D1453" s="21">
        <f t="shared" si="0"/>
        <v>-7.2244268222784893E-5</v>
      </c>
      <c r="E1453" s="21"/>
    </row>
    <row r="1454" spans="1:5" ht="15.75" customHeight="1">
      <c r="A1454" s="193" t="s">
        <v>407</v>
      </c>
      <c r="B1454" s="194">
        <v>44355</v>
      </c>
      <c r="C1454" s="195">
        <v>2960.14</v>
      </c>
      <c r="D1454" s="21">
        <f t="shared" si="0"/>
        <v>1.8218147437853341E-2</v>
      </c>
      <c r="E1454" s="21"/>
    </row>
    <row r="1455" spans="1:5" ht="15.75" customHeight="1">
      <c r="A1455" s="193" t="s">
        <v>407</v>
      </c>
      <c r="B1455" s="194">
        <v>44356</v>
      </c>
      <c r="C1455" s="195">
        <v>2946.58</v>
      </c>
      <c r="D1455" s="21">
        <f t="shared" si="0"/>
        <v>-4.5913887305822935E-3</v>
      </c>
      <c r="E1455" s="21"/>
    </row>
    <row r="1456" spans="1:5" ht="15.75" customHeight="1">
      <c r="A1456" s="193" t="s">
        <v>407</v>
      </c>
      <c r="B1456" s="194">
        <v>44357</v>
      </c>
      <c r="C1456" s="195">
        <v>2944.78</v>
      </c>
      <c r="D1456" s="21">
        <f t="shared" si="0"/>
        <v>-6.1106435729937816E-4</v>
      </c>
      <c r="E1456" s="21"/>
    </row>
    <row r="1457" spans="1:5" ht="15.75" customHeight="1">
      <c r="A1457" s="193" t="s">
        <v>407</v>
      </c>
      <c r="B1457" s="194">
        <v>44360</v>
      </c>
      <c r="C1457" s="195">
        <v>2983.11</v>
      </c>
      <c r="D1457" s="21">
        <f t="shared" si="0"/>
        <v>1.2932269054381508E-2</v>
      </c>
      <c r="E1457" s="21">
        <f>LN(C1457/C1452)</f>
        <v>2.5875719136130355E-2</v>
      </c>
    </row>
    <row r="1458" spans="1:5" ht="15.75" customHeight="1">
      <c r="A1458" s="193" t="s">
        <v>407</v>
      </c>
      <c r="B1458" s="194">
        <v>44361</v>
      </c>
      <c r="C1458" s="195">
        <v>3025.83</v>
      </c>
      <c r="D1458" s="21">
        <f t="shared" si="0"/>
        <v>1.4219053531456544E-2</v>
      </c>
      <c r="E1458" s="21"/>
    </row>
    <row r="1459" spans="1:5" ht="15.75" customHeight="1">
      <c r="A1459" s="193" t="s">
        <v>407</v>
      </c>
      <c r="B1459" s="194">
        <v>44362</v>
      </c>
      <c r="C1459" s="195">
        <v>3022.11</v>
      </c>
      <c r="D1459" s="21">
        <f t="shared" si="0"/>
        <v>-1.2301710893723482E-3</v>
      </c>
      <c r="E1459" s="21"/>
    </row>
    <row r="1460" spans="1:5" ht="15.75" customHeight="1">
      <c r="A1460" s="193" t="s">
        <v>407</v>
      </c>
      <c r="B1460" s="194">
        <v>44363</v>
      </c>
      <c r="C1460" s="195">
        <v>2969.72</v>
      </c>
      <c r="D1460" s="21">
        <f t="shared" si="0"/>
        <v>-1.7487590647306473E-2</v>
      </c>
      <c r="E1460" s="21"/>
    </row>
    <row r="1461" spans="1:5" ht="15.75" customHeight="1">
      <c r="A1461" s="193" t="s">
        <v>407</v>
      </c>
      <c r="B1461" s="194">
        <v>44364</v>
      </c>
      <c r="C1461" s="195">
        <v>2968.42</v>
      </c>
      <c r="D1461" s="21">
        <f t="shared" si="0"/>
        <v>-4.3784754848098583E-4</v>
      </c>
      <c r="E1461" s="21"/>
    </row>
    <row r="1462" spans="1:5" ht="15.75" customHeight="1">
      <c r="A1462" s="193" t="s">
        <v>407</v>
      </c>
      <c r="B1462" s="194">
        <v>44367</v>
      </c>
      <c r="C1462" s="195">
        <v>2905.32</v>
      </c>
      <c r="D1462" s="21">
        <f t="shared" si="0"/>
        <v>-2.1486285584976714E-2</v>
      </c>
      <c r="E1462" s="21">
        <f>LN(C1462/C1457)</f>
        <v>-2.6422841338679899E-2</v>
      </c>
    </row>
    <row r="1463" spans="1:5" ht="15.75" customHeight="1">
      <c r="A1463" s="193" t="s">
        <v>407</v>
      </c>
      <c r="B1463" s="194">
        <v>44368</v>
      </c>
      <c r="C1463" s="195">
        <v>2834.41</v>
      </c>
      <c r="D1463" s="21">
        <f t="shared" si="0"/>
        <v>-2.4709736496157684E-2</v>
      </c>
      <c r="E1463" s="21"/>
    </row>
    <row r="1464" spans="1:5" ht="15.75" customHeight="1">
      <c r="A1464" s="193" t="s">
        <v>407</v>
      </c>
      <c r="B1464" s="194">
        <v>44369</v>
      </c>
      <c r="C1464" s="195">
        <v>2913.84</v>
      </c>
      <c r="D1464" s="21">
        <f t="shared" si="0"/>
        <v>2.7637996275246112E-2</v>
      </c>
      <c r="E1464" s="21"/>
    </row>
    <row r="1465" spans="1:5" ht="15.75" customHeight="1">
      <c r="A1465" s="193" t="s">
        <v>407</v>
      </c>
      <c r="B1465" s="194">
        <v>44370</v>
      </c>
      <c r="C1465" s="195">
        <v>2859.96</v>
      </c>
      <c r="D1465" s="21">
        <f t="shared" si="0"/>
        <v>-1.8664160201722544E-2</v>
      </c>
      <c r="E1465" s="21"/>
    </row>
    <row r="1466" spans="1:5" ht="15.75" customHeight="1">
      <c r="A1466" s="193" t="s">
        <v>407</v>
      </c>
      <c r="B1466" s="194">
        <v>44371</v>
      </c>
      <c r="C1466" s="195">
        <v>2843</v>
      </c>
      <c r="D1466" s="21">
        <f t="shared" si="0"/>
        <v>-5.947806051107272E-3</v>
      </c>
      <c r="E1466" s="21"/>
    </row>
    <row r="1467" spans="1:5" ht="15.75" customHeight="1">
      <c r="A1467" s="193" t="s">
        <v>407</v>
      </c>
      <c r="B1467" s="194">
        <v>44374</v>
      </c>
      <c r="C1467" s="195">
        <v>2870.18</v>
      </c>
      <c r="D1467" s="21">
        <f t="shared" si="0"/>
        <v>9.5149129060245943E-3</v>
      </c>
      <c r="E1467" s="21">
        <f>LN(C1467/C1462)</f>
        <v>-1.2168793567716711E-2</v>
      </c>
    </row>
    <row r="1468" spans="1:5" ht="15.75" customHeight="1">
      <c r="A1468" s="193" t="s">
        <v>407</v>
      </c>
      <c r="B1468" s="194">
        <v>44375</v>
      </c>
      <c r="C1468" s="195">
        <v>2871.6968999999999</v>
      </c>
      <c r="D1468" s="21">
        <f t="shared" si="0"/>
        <v>5.2836383005328122E-4</v>
      </c>
      <c r="E1468" s="21"/>
    </row>
    <row r="1469" spans="1:5" ht="15.75" customHeight="1">
      <c r="A1469" s="193" t="s">
        <v>407</v>
      </c>
      <c r="B1469" s="194">
        <v>44376</v>
      </c>
      <c r="C1469" s="195">
        <v>2828</v>
      </c>
      <c r="D1469" s="21">
        <f t="shared" si="0"/>
        <v>-1.5333361370614437E-2</v>
      </c>
      <c r="E1469" s="21"/>
    </row>
    <row r="1470" spans="1:5" ht="15.75" customHeight="1">
      <c r="A1470" s="193" t="s">
        <v>407</v>
      </c>
      <c r="B1470" s="194">
        <v>44377</v>
      </c>
      <c r="C1470" s="195">
        <v>2823.88</v>
      </c>
      <c r="D1470" s="21">
        <f t="shared" si="0"/>
        <v>-1.4579222240272685E-3</v>
      </c>
      <c r="E1470" s="21"/>
    </row>
    <row r="1471" spans="1:5" ht="15.75" customHeight="1">
      <c r="A1471" s="193" t="s">
        <v>407</v>
      </c>
      <c r="B1471" s="194">
        <v>44378</v>
      </c>
      <c r="C1471" s="195">
        <v>2843</v>
      </c>
      <c r="D1471" s="21">
        <f t="shared" si="0"/>
        <v>6.7480068585636151E-3</v>
      </c>
      <c r="E1471" s="21"/>
    </row>
    <row r="1472" spans="1:5" ht="15.75" customHeight="1">
      <c r="A1472" s="193" t="s">
        <v>407</v>
      </c>
      <c r="B1472" s="194">
        <v>44381</v>
      </c>
      <c r="C1472" s="195">
        <v>2834.52</v>
      </c>
      <c r="D1472" s="21">
        <f t="shared" si="0"/>
        <v>-2.9872219933828729E-3</v>
      </c>
      <c r="E1472" s="21">
        <f>LN(C1472/C1467)</f>
        <v>-1.2502134899407586E-2</v>
      </c>
    </row>
    <row r="1473" spans="1:5" ht="15.75" customHeight="1">
      <c r="A1473" s="193" t="s">
        <v>407</v>
      </c>
      <c r="B1473" s="194">
        <v>44382</v>
      </c>
      <c r="C1473" s="195">
        <v>2822.74</v>
      </c>
      <c r="D1473" s="21">
        <f t="shared" si="0"/>
        <v>-4.1645662478447766E-3</v>
      </c>
      <c r="E1473" s="21"/>
    </row>
    <row r="1474" spans="1:5" ht="15.75" customHeight="1">
      <c r="A1474" s="193" t="s">
        <v>407</v>
      </c>
      <c r="B1474" s="194">
        <v>44383</v>
      </c>
      <c r="C1474" s="195">
        <v>2818.11</v>
      </c>
      <c r="D1474" s="21">
        <f t="shared" si="0"/>
        <v>-1.6415969365463801E-3</v>
      </c>
      <c r="E1474" s="21"/>
    </row>
    <row r="1475" spans="1:5" ht="15.75" customHeight="1">
      <c r="A1475" s="193" t="s">
        <v>407</v>
      </c>
      <c r="B1475" s="194">
        <v>44384</v>
      </c>
      <c r="C1475" s="195">
        <v>2801.13</v>
      </c>
      <c r="D1475" s="21">
        <f t="shared" si="0"/>
        <v>-6.0435402944047237E-3</v>
      </c>
      <c r="E1475" s="21"/>
    </row>
    <row r="1476" spans="1:5" ht="15.75" customHeight="1">
      <c r="A1476" s="193" t="s">
        <v>407</v>
      </c>
      <c r="B1476" s="194">
        <v>44385</v>
      </c>
      <c r="C1476" s="195">
        <v>2825.11</v>
      </c>
      <c r="D1476" s="21">
        <f t="shared" si="0"/>
        <v>8.524394696751281E-3</v>
      </c>
      <c r="E1476" s="21"/>
    </row>
    <row r="1477" spans="1:5" ht="15.75" customHeight="1">
      <c r="A1477" s="193" t="s">
        <v>407</v>
      </c>
      <c r="B1477" s="194">
        <v>44388</v>
      </c>
      <c r="C1477" s="195">
        <v>2899.82</v>
      </c>
      <c r="D1477" s="21">
        <f t="shared" si="0"/>
        <v>2.6101364207117877E-2</v>
      </c>
      <c r="E1477" s="21">
        <f>LN(C1477/C1472)</f>
        <v>2.2776055425073417E-2</v>
      </c>
    </row>
    <row r="1478" spans="1:5" ht="15.75" customHeight="1">
      <c r="A1478" s="193" t="s">
        <v>407</v>
      </c>
      <c r="B1478" s="194">
        <v>44389</v>
      </c>
      <c r="C1478" s="195">
        <v>2854.84</v>
      </c>
      <c r="D1478" s="21">
        <f t="shared" si="0"/>
        <v>-1.5632866594516605E-2</v>
      </c>
      <c r="E1478" s="21"/>
    </row>
    <row r="1479" spans="1:5" ht="15.75" customHeight="1">
      <c r="A1479" s="193" t="s">
        <v>407</v>
      </c>
      <c r="B1479" s="194">
        <v>44390</v>
      </c>
      <c r="C1479" s="195">
        <v>2871.03</v>
      </c>
      <c r="D1479" s="21">
        <f t="shared" si="0"/>
        <v>5.6550508990906891E-3</v>
      </c>
      <c r="E1479" s="21"/>
    </row>
    <row r="1480" spans="1:5" ht="15.75" customHeight="1">
      <c r="A1480" s="193" t="s">
        <v>407</v>
      </c>
      <c r="B1480" s="194">
        <v>44391</v>
      </c>
      <c r="C1480" s="195">
        <v>2872.05</v>
      </c>
      <c r="D1480" s="21">
        <f t="shared" si="0"/>
        <v>3.5521010005948068E-4</v>
      </c>
      <c r="E1480" s="21"/>
    </row>
    <row r="1481" spans="1:5" ht="15.75" customHeight="1">
      <c r="A1481" s="193" t="s">
        <v>407</v>
      </c>
      <c r="B1481" s="194">
        <v>44392</v>
      </c>
      <c r="C1481" s="195">
        <v>2883.38</v>
      </c>
      <c r="D1481" s="21">
        <f t="shared" si="0"/>
        <v>3.9371566106144555E-3</v>
      </c>
      <c r="E1481" s="21"/>
    </row>
    <row r="1482" spans="1:5" ht="15.75" customHeight="1">
      <c r="A1482" s="193" t="s">
        <v>407</v>
      </c>
      <c r="B1482" s="194">
        <v>44395</v>
      </c>
      <c r="C1482" s="195">
        <v>2980.61</v>
      </c>
      <c r="D1482" s="21">
        <f t="shared" si="0"/>
        <v>3.3164760440314744E-2</v>
      </c>
      <c r="E1482" s="21">
        <f>LN(C1482/C1477)</f>
        <v>2.7479311455562826E-2</v>
      </c>
    </row>
    <row r="1483" spans="1:5" ht="15.75" customHeight="1">
      <c r="A1483" s="193" t="s">
        <v>407</v>
      </c>
      <c r="B1483" s="194">
        <v>44396</v>
      </c>
      <c r="C1483" s="195">
        <v>2994.42</v>
      </c>
      <c r="D1483" s="21">
        <f t="shared" si="0"/>
        <v>4.6225791640449364E-3</v>
      </c>
      <c r="E1483" s="21"/>
    </row>
    <row r="1484" spans="1:5" ht="15.75" customHeight="1">
      <c r="A1484" s="193" t="s">
        <v>407</v>
      </c>
      <c r="B1484" s="194">
        <v>44399</v>
      </c>
      <c r="C1484" s="195">
        <v>3004.33</v>
      </c>
      <c r="D1484" s="21">
        <f t="shared" si="0"/>
        <v>3.3040246768986838E-3</v>
      </c>
      <c r="E1484" s="21"/>
    </row>
    <row r="1485" spans="1:5" ht="15.75" customHeight="1">
      <c r="A1485" s="193" t="s">
        <v>407</v>
      </c>
      <c r="B1485" s="194">
        <v>44402</v>
      </c>
      <c r="C1485" s="195">
        <v>3058.64</v>
      </c>
      <c r="D1485" s="21">
        <f t="shared" si="0"/>
        <v>1.7915791328079363E-2</v>
      </c>
      <c r="E1485" s="21"/>
    </row>
    <row r="1486" spans="1:5" ht="15.75" customHeight="1">
      <c r="A1486" s="193" t="s">
        <v>407</v>
      </c>
      <c r="B1486" s="194">
        <v>44403</v>
      </c>
      <c r="C1486" s="195">
        <v>3050.43</v>
      </c>
      <c r="D1486" s="21">
        <f t="shared" si="0"/>
        <v>-2.6878084365163325E-3</v>
      </c>
      <c r="E1486" s="21"/>
    </row>
    <row r="1487" spans="1:5" ht="15.75" customHeight="1">
      <c r="A1487" s="193" t="s">
        <v>407</v>
      </c>
      <c r="B1487" s="194">
        <v>44404</v>
      </c>
      <c r="C1487" s="195">
        <v>3076.3728000000001</v>
      </c>
      <c r="D1487" s="21">
        <f t="shared" si="0"/>
        <v>8.4686763699969459E-3</v>
      </c>
      <c r="E1487" s="21">
        <f>LN(C1487/C1482)</f>
        <v>3.1623263102503747E-2</v>
      </c>
    </row>
    <row r="1488" spans="1:5" ht="15.75" customHeight="1">
      <c r="A1488" s="193" t="s">
        <v>407</v>
      </c>
      <c r="B1488" s="194">
        <v>44405</v>
      </c>
      <c r="C1488" s="195">
        <v>3094.95</v>
      </c>
      <c r="D1488" s="21">
        <f t="shared" si="0"/>
        <v>6.0205102585917224E-3</v>
      </c>
      <c r="E1488" s="21"/>
    </row>
    <row r="1489" spans="1:5" ht="15.75" customHeight="1">
      <c r="A1489" s="193" t="s">
        <v>407</v>
      </c>
      <c r="B1489" s="194">
        <v>44406</v>
      </c>
      <c r="C1489" s="195">
        <v>3079.82</v>
      </c>
      <c r="D1489" s="21">
        <f t="shared" si="0"/>
        <v>-4.9005971979443575E-3</v>
      </c>
      <c r="E1489" s="21"/>
    </row>
    <row r="1490" spans="1:5" ht="15.75" customHeight="1">
      <c r="A1490" s="193" t="s">
        <v>407</v>
      </c>
      <c r="B1490" s="194">
        <v>44409</v>
      </c>
      <c r="C1490" s="195">
        <v>3081.07</v>
      </c>
      <c r="D1490" s="21">
        <f t="shared" si="0"/>
        <v>4.0578553330842886E-4</v>
      </c>
      <c r="E1490" s="21"/>
    </row>
    <row r="1491" spans="1:5" ht="15.75" customHeight="1">
      <c r="A1491" s="193" t="s">
        <v>407</v>
      </c>
      <c r="B1491" s="194">
        <v>44410</v>
      </c>
      <c r="C1491" s="195">
        <v>3085.07</v>
      </c>
      <c r="D1491" s="21">
        <f t="shared" si="0"/>
        <v>1.2974082849528171E-3</v>
      </c>
      <c r="E1491" s="21"/>
    </row>
    <row r="1492" spans="1:5" ht="15.75" customHeight="1">
      <c r="A1492" s="193" t="s">
        <v>407</v>
      </c>
      <c r="B1492" s="194">
        <v>44411</v>
      </c>
      <c r="C1492" s="195">
        <v>3111.09</v>
      </c>
      <c r="D1492" s="21">
        <f t="shared" si="0"/>
        <v>8.398799564147387E-3</v>
      </c>
      <c r="E1492" s="21">
        <f>LN(C1492/C1487)</f>
        <v>1.1221906443056004E-2</v>
      </c>
    </row>
    <row r="1493" spans="1:5" ht="15.75" customHeight="1">
      <c r="A1493" s="193" t="s">
        <v>407</v>
      </c>
      <c r="B1493" s="194">
        <v>44412</v>
      </c>
      <c r="C1493" s="195">
        <v>3123.15</v>
      </c>
      <c r="D1493" s="21">
        <f t="shared" si="0"/>
        <v>3.8689607855000975E-3</v>
      </c>
      <c r="E1493" s="21"/>
    </row>
    <row r="1494" spans="1:5" ht="15.75" customHeight="1">
      <c r="A1494" s="193" t="s">
        <v>407</v>
      </c>
      <c r="B1494" s="194">
        <v>44413</v>
      </c>
      <c r="C1494" s="195">
        <v>3107.45</v>
      </c>
      <c r="D1494" s="21">
        <f t="shared" si="0"/>
        <v>-5.039653718479635E-3</v>
      </c>
      <c r="E1494" s="21"/>
    </row>
    <row r="1495" spans="1:5" ht="15.75" customHeight="1">
      <c r="A1495" s="193" t="s">
        <v>407</v>
      </c>
      <c r="B1495" s="194">
        <v>44416</v>
      </c>
      <c r="C1495" s="195">
        <v>3108.13</v>
      </c>
      <c r="D1495" s="21">
        <f t="shared" si="0"/>
        <v>2.1880500378517587E-4</v>
      </c>
      <c r="E1495" s="21"/>
    </row>
    <row r="1496" spans="1:5" ht="15.75" customHeight="1">
      <c r="A1496" s="193" t="s">
        <v>407</v>
      </c>
      <c r="B1496" s="194">
        <v>44417</v>
      </c>
      <c r="C1496" s="195">
        <v>3109.6</v>
      </c>
      <c r="D1496" s="21">
        <f t="shared" si="0"/>
        <v>4.7284138339487091E-4</v>
      </c>
      <c r="E1496" s="21"/>
    </row>
    <row r="1497" spans="1:5" ht="15.75" customHeight="1">
      <c r="A1497" s="193" t="s">
        <v>407</v>
      </c>
      <c r="B1497" s="194">
        <v>44418</v>
      </c>
      <c r="C1497" s="195">
        <v>3161.56</v>
      </c>
      <c r="D1497" s="21">
        <f t="shared" si="0"/>
        <v>1.6571476113637879E-2</v>
      </c>
      <c r="E1497" s="21">
        <f>LN(C1497/C1492)</f>
        <v>1.6092429567838438E-2</v>
      </c>
    </row>
    <row r="1498" spans="1:5" ht="15.75" customHeight="1">
      <c r="A1498" s="193" t="s">
        <v>407</v>
      </c>
      <c r="B1498" s="194">
        <v>44419</v>
      </c>
      <c r="C1498" s="195">
        <v>3162.41</v>
      </c>
      <c r="D1498" s="21">
        <f t="shared" si="0"/>
        <v>2.6881848114987671E-4</v>
      </c>
      <c r="E1498" s="21"/>
    </row>
    <row r="1499" spans="1:5" ht="15.75" customHeight="1">
      <c r="A1499" s="193" t="s">
        <v>407</v>
      </c>
      <c r="B1499" s="194">
        <v>44420</v>
      </c>
      <c r="C1499" s="195">
        <v>3178.91</v>
      </c>
      <c r="D1499" s="21">
        <f t="shared" si="0"/>
        <v>5.203975587686949E-3</v>
      </c>
      <c r="E1499" s="21"/>
    </row>
    <row r="1500" spans="1:5" ht="15.75" customHeight="1">
      <c r="A1500" s="193" t="s">
        <v>407</v>
      </c>
      <c r="B1500" s="194">
        <v>44423</v>
      </c>
      <c r="C1500" s="195">
        <v>3154.34</v>
      </c>
      <c r="D1500" s="21">
        <f t="shared" si="0"/>
        <v>-7.7590883879351605E-3</v>
      </c>
      <c r="E1500" s="21"/>
    </row>
    <row r="1501" spans="1:5" ht="15.75" customHeight="1">
      <c r="A1501" s="193" t="s">
        <v>407</v>
      </c>
      <c r="B1501" s="194">
        <v>44424</v>
      </c>
      <c r="C1501" s="195">
        <v>3160.09</v>
      </c>
      <c r="D1501" s="21">
        <f t="shared" si="0"/>
        <v>1.8212258554866742E-3</v>
      </c>
      <c r="E1501" s="21"/>
    </row>
    <row r="1502" spans="1:5" ht="15.75" customHeight="1">
      <c r="A1502" s="193" t="s">
        <v>407</v>
      </c>
      <c r="B1502" s="194">
        <v>44425</v>
      </c>
      <c r="C1502" s="195">
        <v>3160.32</v>
      </c>
      <c r="D1502" s="21">
        <f t="shared" si="0"/>
        <v>7.2780088665554571E-5</v>
      </c>
      <c r="E1502" s="21">
        <f>LN(C1502/C1497)</f>
        <v>-3.9228837494595489E-4</v>
      </c>
    </row>
    <row r="1503" spans="1:5" ht="15.75" customHeight="1">
      <c r="A1503" s="193" t="s">
        <v>407</v>
      </c>
      <c r="B1503" s="194">
        <v>44426</v>
      </c>
      <c r="C1503" s="195">
        <v>3198.19</v>
      </c>
      <c r="D1503" s="21">
        <f t="shared" si="0"/>
        <v>1.1911736484946204E-2</v>
      </c>
      <c r="E1503" s="21"/>
    </row>
    <row r="1504" spans="1:5" ht="15.75" customHeight="1">
      <c r="A1504" s="193" t="s">
        <v>407</v>
      </c>
      <c r="B1504" s="194">
        <v>44427</v>
      </c>
      <c r="C1504" s="195">
        <v>3180.86</v>
      </c>
      <c r="D1504" s="21">
        <f t="shared" si="0"/>
        <v>-5.4334242982297118E-3</v>
      </c>
      <c r="E1504" s="21"/>
    </row>
    <row r="1505" spans="1:5" ht="15.75" customHeight="1">
      <c r="A1505" s="193" t="s">
        <v>407</v>
      </c>
      <c r="B1505" s="194">
        <v>44432</v>
      </c>
      <c r="C1505" s="195">
        <v>3125.01</v>
      </c>
      <c r="D1505" s="21">
        <f t="shared" si="0"/>
        <v>-1.7714117298039952E-2</v>
      </c>
      <c r="E1505" s="21"/>
    </row>
    <row r="1506" spans="1:5" ht="15.75" customHeight="1">
      <c r="A1506" s="193" t="s">
        <v>407</v>
      </c>
      <c r="B1506" s="194">
        <v>44433</v>
      </c>
      <c r="C1506" s="195">
        <v>3076.45</v>
      </c>
      <c r="D1506" s="21">
        <f t="shared" si="0"/>
        <v>-1.566114835158823E-2</v>
      </c>
      <c r="E1506" s="21"/>
    </row>
    <row r="1507" spans="1:5" ht="15.75" customHeight="1">
      <c r="A1507" s="193" t="s">
        <v>407</v>
      </c>
      <c r="B1507" s="194">
        <v>44434</v>
      </c>
      <c r="C1507" s="195">
        <v>3094.05</v>
      </c>
      <c r="D1507" s="21">
        <f t="shared" si="0"/>
        <v>5.7045774989193943E-3</v>
      </c>
      <c r="E1507" s="21">
        <f>LN(C1507/C1502)</f>
        <v>-2.1192375963992281E-2</v>
      </c>
    </row>
    <row r="1508" spans="1:5" ht="15.75" customHeight="1">
      <c r="A1508" s="193" t="s">
        <v>407</v>
      </c>
      <c r="B1508" s="194">
        <v>44437</v>
      </c>
      <c r="C1508" s="195">
        <v>3044.87</v>
      </c>
      <c r="D1508" s="21">
        <f t="shared" si="0"/>
        <v>-1.6022705019329755E-2</v>
      </c>
      <c r="E1508" s="21"/>
    </row>
    <row r="1509" spans="1:5" ht="15.75" customHeight="1">
      <c r="A1509" s="193" t="s">
        <v>407</v>
      </c>
      <c r="B1509" s="194">
        <v>44439</v>
      </c>
      <c r="C1509" s="195">
        <v>2975.84</v>
      </c>
      <c r="D1509" s="21">
        <f t="shared" si="0"/>
        <v>-2.2931855226566475E-2</v>
      </c>
      <c r="E1509" s="21"/>
    </row>
    <row r="1510" spans="1:5" ht="15.75" customHeight="1">
      <c r="A1510" s="193" t="s">
        <v>407</v>
      </c>
      <c r="B1510" s="194">
        <v>44440</v>
      </c>
      <c r="C1510" s="195">
        <v>2977.02</v>
      </c>
      <c r="D1510" s="21">
        <f t="shared" si="0"/>
        <v>3.9644809904978805E-4</v>
      </c>
      <c r="E1510" s="21"/>
    </row>
    <row r="1511" spans="1:5" ht="15.75" customHeight="1">
      <c r="A1511" s="193" t="s">
        <v>407</v>
      </c>
      <c r="B1511" s="194">
        <v>44441</v>
      </c>
      <c r="C1511" s="195">
        <v>2926.74</v>
      </c>
      <c r="D1511" s="21">
        <f t="shared" si="0"/>
        <v>-1.7033624571125876E-2</v>
      </c>
      <c r="E1511" s="21"/>
    </row>
    <row r="1512" spans="1:5" ht="15.75" customHeight="1">
      <c r="A1512" s="193" t="s">
        <v>407</v>
      </c>
      <c r="B1512" s="194">
        <v>44444</v>
      </c>
      <c r="C1512" s="195">
        <v>2818.73</v>
      </c>
      <c r="D1512" s="21">
        <f t="shared" si="0"/>
        <v>-3.7602746712604974E-2</v>
      </c>
      <c r="E1512" s="21">
        <f>LN(C1512/C1507)</f>
        <v>-9.3194483430577277E-2</v>
      </c>
    </row>
    <row r="1513" spans="1:5" ht="15.75" customHeight="1">
      <c r="A1513" s="193" t="s">
        <v>407</v>
      </c>
      <c r="B1513" s="194">
        <v>44445</v>
      </c>
      <c r="C1513" s="195">
        <v>2980.79</v>
      </c>
      <c r="D1513" s="21">
        <f t="shared" si="0"/>
        <v>5.5901937155481501E-2</v>
      </c>
      <c r="E1513" s="21"/>
    </row>
    <row r="1514" spans="1:5" ht="15.75" customHeight="1">
      <c r="A1514" s="193" t="s">
        <v>407</v>
      </c>
      <c r="B1514" s="194">
        <v>44446</v>
      </c>
      <c r="C1514" s="195">
        <v>2936.61</v>
      </c>
      <c r="D1514" s="21">
        <f t="shared" si="0"/>
        <v>-1.4932511215933248E-2</v>
      </c>
      <c r="E1514" s="21"/>
    </row>
    <row r="1515" spans="1:5" ht="15.75" customHeight="1">
      <c r="A1515" s="193" t="s">
        <v>407</v>
      </c>
      <c r="B1515" s="194">
        <v>44447</v>
      </c>
      <c r="C1515" s="195">
        <v>2876.59</v>
      </c>
      <c r="D1515" s="21">
        <f t="shared" si="0"/>
        <v>-2.0650289984155898E-2</v>
      </c>
      <c r="E1515" s="21"/>
    </row>
    <row r="1516" spans="1:5" ht="15.75" customHeight="1">
      <c r="A1516" s="193" t="s">
        <v>407</v>
      </c>
      <c r="B1516" s="194">
        <v>44448</v>
      </c>
      <c r="C1516" s="195">
        <v>2875.98</v>
      </c>
      <c r="D1516" s="21">
        <f t="shared" si="0"/>
        <v>-2.1207912369133617E-4</v>
      </c>
      <c r="E1516" s="21"/>
    </row>
    <row r="1517" spans="1:5" ht="15.75" customHeight="1">
      <c r="A1517" s="193" t="s">
        <v>407</v>
      </c>
      <c r="B1517" s="194">
        <v>44451</v>
      </c>
      <c r="C1517" s="195">
        <v>2947.42</v>
      </c>
      <c r="D1517" s="21">
        <f t="shared" si="0"/>
        <v>2.4536725683885947E-2</v>
      </c>
      <c r="E1517" s="21">
        <f>LN(C1517/C1512)</f>
        <v>4.4643782515586851E-2</v>
      </c>
    </row>
    <row r="1518" spans="1:5" ht="15.75" customHeight="1">
      <c r="A1518" s="193" t="s">
        <v>407</v>
      </c>
      <c r="B1518" s="194">
        <v>44452</v>
      </c>
      <c r="C1518" s="195">
        <v>2947.7</v>
      </c>
      <c r="D1518" s="21">
        <f t="shared" si="0"/>
        <v>9.4993825472596192E-5</v>
      </c>
      <c r="E1518" s="21"/>
    </row>
    <row r="1519" spans="1:5" ht="15.75" customHeight="1">
      <c r="A1519" s="193" t="s">
        <v>407</v>
      </c>
      <c r="B1519" s="194">
        <v>44453</v>
      </c>
      <c r="C1519" s="195">
        <v>2929.29</v>
      </c>
      <c r="D1519" s="21">
        <f t="shared" si="0"/>
        <v>-6.2651323956285513E-3</v>
      </c>
      <c r="E1519" s="21"/>
    </row>
    <row r="1520" spans="1:5" ht="15.75" customHeight="1">
      <c r="A1520" s="193" t="s">
        <v>407</v>
      </c>
      <c r="B1520" s="194">
        <v>44454</v>
      </c>
      <c r="C1520" s="195">
        <v>2889.03</v>
      </c>
      <c r="D1520" s="21">
        <f t="shared" si="0"/>
        <v>-1.3839267199255397E-2</v>
      </c>
      <c r="E1520" s="21"/>
    </row>
    <row r="1521" spans="1:5" ht="15.75" customHeight="1">
      <c r="A1521" s="193" t="s">
        <v>407</v>
      </c>
      <c r="B1521" s="194">
        <v>44455</v>
      </c>
      <c r="C1521" s="195">
        <v>2812.39</v>
      </c>
      <c r="D1521" s="21">
        <f t="shared" si="0"/>
        <v>-2.6886149991606424E-2</v>
      </c>
      <c r="E1521" s="21"/>
    </row>
    <row r="1522" spans="1:5" ht="15.75" customHeight="1">
      <c r="A1522" s="193" t="s">
        <v>407</v>
      </c>
      <c r="B1522" s="194">
        <v>44459</v>
      </c>
      <c r="C1522" s="195">
        <v>2698.25</v>
      </c>
      <c r="D1522" s="21">
        <f t="shared" si="0"/>
        <v>-4.1431240931249301E-2</v>
      </c>
      <c r="E1522" s="21">
        <f>LN(C1522/C1517)</f>
        <v>-8.8326796692266993E-2</v>
      </c>
    </row>
    <row r="1523" spans="1:5" ht="15.75" customHeight="1">
      <c r="A1523" s="193" t="s">
        <v>407</v>
      </c>
      <c r="B1523" s="194">
        <v>44460</v>
      </c>
      <c r="C1523" s="195">
        <v>2712.07</v>
      </c>
      <c r="D1523" s="21">
        <f t="shared" si="0"/>
        <v>5.1087662311665137E-3</v>
      </c>
      <c r="E1523" s="21"/>
    </row>
    <row r="1524" spans="1:5" ht="15.75" customHeight="1">
      <c r="A1524" s="193" t="s">
        <v>407</v>
      </c>
      <c r="B1524" s="194">
        <v>44461</v>
      </c>
      <c r="C1524" s="195">
        <v>2816.95</v>
      </c>
      <c r="D1524" s="21">
        <f t="shared" si="0"/>
        <v>3.794255840345654E-2</v>
      </c>
      <c r="E1524" s="21"/>
    </row>
    <row r="1525" spans="1:5" ht="15.75" customHeight="1">
      <c r="A1525" s="193" t="s">
        <v>407</v>
      </c>
      <c r="B1525" s="194">
        <v>44462</v>
      </c>
      <c r="C1525" s="195">
        <v>2819.66</v>
      </c>
      <c r="D1525" s="21">
        <f t="shared" si="0"/>
        <v>9.6157094736373219E-4</v>
      </c>
      <c r="E1525" s="21"/>
    </row>
    <row r="1526" spans="1:5" ht="15.75" customHeight="1">
      <c r="A1526" s="193" t="s">
        <v>407</v>
      </c>
      <c r="B1526" s="194">
        <v>44465</v>
      </c>
      <c r="C1526" s="195">
        <v>2758.48</v>
      </c>
      <c r="D1526" s="21">
        <f t="shared" si="0"/>
        <v>-2.1936506918441942E-2</v>
      </c>
      <c r="E1526" s="21"/>
    </row>
    <row r="1527" spans="1:5" ht="15.75" customHeight="1">
      <c r="A1527" s="193" t="s">
        <v>407</v>
      </c>
      <c r="B1527" s="194">
        <v>44466</v>
      </c>
      <c r="C1527" s="195">
        <v>2685.42</v>
      </c>
      <c r="D1527" s="21">
        <f t="shared" si="0"/>
        <v>-2.6842663078078803E-2</v>
      </c>
      <c r="E1527" s="21">
        <f>LN(C1527/C1522)</f>
        <v>-4.7662744145341423E-3</v>
      </c>
    </row>
    <row r="1528" spans="1:5" ht="15.75" customHeight="1">
      <c r="A1528" s="193" t="s">
        <v>407</v>
      </c>
      <c r="B1528" s="194">
        <v>44467</v>
      </c>
      <c r="C1528" s="195">
        <v>2615.4</v>
      </c>
      <c r="D1528" s="21">
        <f t="shared" si="0"/>
        <v>-2.6420090818519652E-2</v>
      </c>
      <c r="E1528" s="21"/>
    </row>
    <row r="1529" spans="1:5" ht="15.75" customHeight="1">
      <c r="A1529" s="193" t="s">
        <v>407</v>
      </c>
      <c r="B1529" s="194">
        <v>44468</v>
      </c>
      <c r="C1529" s="195">
        <v>2665.94</v>
      </c>
      <c r="D1529" s="21">
        <f t="shared" si="0"/>
        <v>1.9139666386590148E-2</v>
      </c>
      <c r="E1529" s="21"/>
    </row>
    <row r="1530" spans="1:5" ht="15.75" customHeight="1">
      <c r="A1530" s="193" t="s">
        <v>407</v>
      </c>
      <c r="B1530" s="194">
        <v>44469</v>
      </c>
      <c r="C1530" s="195">
        <v>2633.42</v>
      </c>
      <c r="D1530" s="21">
        <f t="shared" si="0"/>
        <v>-1.2273334221151715E-2</v>
      </c>
      <c r="E1530" s="21"/>
    </row>
    <row r="1531" spans="1:5" ht="15.75" customHeight="1">
      <c r="A1531" s="193" t="s">
        <v>407</v>
      </c>
      <c r="B1531" s="194">
        <v>44472</v>
      </c>
      <c r="C1531" s="195">
        <v>2577.5</v>
      </c>
      <c r="D1531" s="21">
        <f t="shared" si="0"/>
        <v>-2.1463444746725329E-2</v>
      </c>
      <c r="E1531" s="21"/>
    </row>
    <row r="1532" spans="1:5" ht="15.75" customHeight="1">
      <c r="A1532" s="193" t="s">
        <v>407</v>
      </c>
      <c r="B1532" s="194">
        <v>44473</v>
      </c>
      <c r="C1532" s="195">
        <v>2570.81</v>
      </c>
      <c r="D1532" s="21">
        <f t="shared" si="0"/>
        <v>-2.5989125618107148E-3</v>
      </c>
      <c r="E1532" s="21">
        <f>LN(C1532/C1527)</f>
        <v>-4.3616115961617345E-2</v>
      </c>
    </row>
    <row r="1533" spans="1:5" ht="15.75" customHeight="1">
      <c r="A1533" s="193" t="s">
        <v>407</v>
      </c>
      <c r="B1533" s="194">
        <v>44474</v>
      </c>
      <c r="C1533" s="195">
        <v>2612.65</v>
      </c>
      <c r="D1533" s="21">
        <f t="shared" si="0"/>
        <v>1.6144007563453903E-2</v>
      </c>
      <c r="E1533" s="21"/>
    </row>
    <row r="1534" spans="1:5" ht="15.75" customHeight="1">
      <c r="A1534" s="193" t="s">
        <v>407</v>
      </c>
      <c r="B1534" s="194">
        <v>44475</v>
      </c>
      <c r="C1534" s="195">
        <v>2681.11</v>
      </c>
      <c r="D1534" s="21">
        <f t="shared" si="0"/>
        <v>2.5865855968132401E-2</v>
      </c>
      <c r="E1534" s="21"/>
    </row>
    <row r="1535" spans="1:5" ht="15.75" customHeight="1">
      <c r="A1535" s="193" t="s">
        <v>407</v>
      </c>
      <c r="B1535" s="194">
        <v>44479</v>
      </c>
      <c r="C1535" s="195">
        <v>2662.58</v>
      </c>
      <c r="D1535" s="21">
        <f t="shared" si="0"/>
        <v>-6.9353103462539249E-3</v>
      </c>
      <c r="E1535" s="21"/>
    </row>
    <row r="1536" spans="1:5" ht="15.75" customHeight="1">
      <c r="A1536" s="193" t="s">
        <v>407</v>
      </c>
      <c r="B1536" s="194">
        <v>44480</v>
      </c>
      <c r="C1536" s="195">
        <v>2639.38</v>
      </c>
      <c r="D1536" s="21">
        <f t="shared" si="0"/>
        <v>-8.7515364403471796E-3</v>
      </c>
      <c r="E1536" s="21"/>
    </row>
    <row r="1537" spans="1:5" ht="15.75" customHeight="1">
      <c r="A1537" s="193" t="s">
        <v>407</v>
      </c>
      <c r="B1537" s="194">
        <v>44486</v>
      </c>
      <c r="C1537" s="195">
        <v>2656.97</v>
      </c>
      <c r="D1537" s="21">
        <f t="shared" si="0"/>
        <v>6.6423346921608379E-3</v>
      </c>
      <c r="E1537" s="21">
        <f>LN(C1537/C1532)</f>
        <v>3.2965351437146295E-2</v>
      </c>
    </row>
    <row r="1538" spans="1:5" ht="15.75" customHeight="1">
      <c r="A1538" s="193" t="s">
        <v>407</v>
      </c>
      <c r="B1538" s="194">
        <v>44487</v>
      </c>
      <c r="C1538" s="195">
        <v>2587.4499999999998</v>
      </c>
      <c r="D1538" s="21">
        <f t="shared" si="0"/>
        <v>-2.651354105102826E-2</v>
      </c>
      <c r="E1538" s="21"/>
    </row>
    <row r="1539" spans="1:5" ht="15.75" customHeight="1">
      <c r="A1539" s="193" t="s">
        <v>407</v>
      </c>
      <c r="B1539" s="194">
        <v>44488</v>
      </c>
      <c r="C1539" s="195">
        <v>2510.73</v>
      </c>
      <c r="D1539" s="21">
        <f t="shared" si="0"/>
        <v>-3.00992872209873E-2</v>
      </c>
      <c r="E1539" s="21"/>
    </row>
    <row r="1540" spans="1:5" ht="15.75" customHeight="1">
      <c r="A1540" s="193" t="s">
        <v>407</v>
      </c>
      <c r="B1540" s="194">
        <v>44489</v>
      </c>
      <c r="C1540" s="195">
        <v>2571.66</v>
      </c>
      <c r="D1540" s="21">
        <f t="shared" si="0"/>
        <v>2.3978057278796469E-2</v>
      </c>
      <c r="E1540" s="21"/>
    </row>
    <row r="1541" spans="1:5" ht="15.75" customHeight="1">
      <c r="A1541" s="193" t="s">
        <v>407</v>
      </c>
      <c r="B1541" s="194">
        <v>44490</v>
      </c>
      <c r="C1541" s="195">
        <v>2556.96</v>
      </c>
      <c r="D1541" s="21">
        <f t="shared" si="0"/>
        <v>-5.7325519364326161E-3</v>
      </c>
      <c r="E1541" s="21"/>
    </row>
    <row r="1542" spans="1:5" ht="15.75" customHeight="1">
      <c r="A1542" s="193" t="s">
        <v>407</v>
      </c>
      <c r="B1542" s="194">
        <v>44493</v>
      </c>
      <c r="C1542" s="195">
        <v>2584.5300000000002</v>
      </c>
      <c r="D1542" s="21">
        <f t="shared" si="0"/>
        <v>1.0724620392983249E-2</v>
      </c>
      <c r="E1542" s="21">
        <f>LN(C1542/C1537)</f>
        <v>-2.7642702536668548E-2</v>
      </c>
    </row>
    <row r="1543" spans="1:5" ht="15.75" customHeight="1">
      <c r="A1543" s="193" t="s">
        <v>407</v>
      </c>
      <c r="B1543" s="194">
        <v>44494</v>
      </c>
      <c r="C1543" s="195">
        <v>2672.25</v>
      </c>
      <c r="D1543" s="21">
        <f t="shared" si="0"/>
        <v>3.3377140924273185E-2</v>
      </c>
      <c r="E1543" s="21"/>
    </row>
    <row r="1544" spans="1:5" ht="15.75" customHeight="1">
      <c r="A1544" s="193" t="s">
        <v>407</v>
      </c>
      <c r="B1544" s="194">
        <v>44495</v>
      </c>
      <c r="C1544" s="195">
        <v>2751.07</v>
      </c>
      <c r="D1544" s="21">
        <f t="shared" si="0"/>
        <v>2.9069112739414329E-2</v>
      </c>
      <c r="E1544" s="21"/>
    </row>
    <row r="1545" spans="1:5" ht="15.75" customHeight="1">
      <c r="A1545" s="193" t="s">
        <v>407</v>
      </c>
      <c r="B1545" s="194">
        <v>44496</v>
      </c>
      <c r="C1545" s="195">
        <v>2769.13</v>
      </c>
      <c r="D1545" s="21">
        <f t="shared" si="0"/>
        <v>6.5432645322602281E-3</v>
      </c>
      <c r="E1545" s="21"/>
    </row>
    <row r="1546" spans="1:5" ht="15.75" customHeight="1">
      <c r="A1546" s="193" t="s">
        <v>407</v>
      </c>
      <c r="B1546" s="194">
        <v>44497</v>
      </c>
      <c r="C1546" s="195">
        <v>2782.17</v>
      </c>
      <c r="D1546" s="21">
        <f t="shared" si="0"/>
        <v>4.6980073078764246E-3</v>
      </c>
      <c r="E1546" s="21"/>
    </row>
    <row r="1547" spans="1:5" ht="15.75" customHeight="1">
      <c r="A1547" s="193" t="s">
        <v>407</v>
      </c>
      <c r="B1547" s="194">
        <v>44500</v>
      </c>
      <c r="C1547" s="195">
        <v>2837.62</v>
      </c>
      <c r="D1547" s="21">
        <f t="shared" si="0"/>
        <v>1.9734473910722018E-2</v>
      </c>
      <c r="E1547" s="21">
        <f>LN(C1547/C1542)</f>
        <v>9.3421999414546222E-2</v>
      </c>
    </row>
    <row r="1548" spans="1:5" ht="15.75" customHeight="1">
      <c r="A1548" s="193" t="s">
        <v>407</v>
      </c>
      <c r="B1548" s="194">
        <v>44501</v>
      </c>
      <c r="C1548" s="195">
        <v>2819.87</v>
      </c>
      <c r="D1548" s="21">
        <f t="shared" si="0"/>
        <v>-6.2748880655541638E-3</v>
      </c>
      <c r="E1548" s="21"/>
    </row>
    <row r="1549" spans="1:5" ht="15.75" customHeight="1">
      <c r="A1549" s="193" t="s">
        <v>407</v>
      </c>
      <c r="B1549" s="194">
        <v>44502</v>
      </c>
      <c r="C1549" s="195">
        <v>2843.62</v>
      </c>
      <c r="D1549" s="21">
        <f t="shared" si="0"/>
        <v>8.3871037898423408E-3</v>
      </c>
      <c r="E1549" s="21"/>
    </row>
    <row r="1550" spans="1:5" ht="15.75" customHeight="1">
      <c r="A1550" s="193" t="s">
        <v>407</v>
      </c>
      <c r="B1550" s="194">
        <v>44503</v>
      </c>
      <c r="C1550" s="195">
        <v>2848.84</v>
      </c>
      <c r="D1550" s="21">
        <f t="shared" si="0"/>
        <v>1.8340054960969525E-3</v>
      </c>
      <c r="E1550" s="21"/>
    </row>
    <row r="1551" spans="1:5" ht="15.75" customHeight="1">
      <c r="A1551" s="193" t="s">
        <v>407</v>
      </c>
      <c r="B1551" s="194">
        <v>44508</v>
      </c>
      <c r="C1551" s="195">
        <v>2829.65</v>
      </c>
      <c r="D1551" s="21">
        <f t="shared" si="0"/>
        <v>-6.7588647874632013E-3</v>
      </c>
      <c r="E1551" s="21"/>
    </row>
    <row r="1552" spans="1:5" ht="15.75" customHeight="1">
      <c r="A1552" s="193" t="s">
        <v>407</v>
      </c>
      <c r="B1552" s="194">
        <v>44509</v>
      </c>
      <c r="C1552" s="195">
        <v>2749.86</v>
      </c>
      <c r="D1552" s="21">
        <f t="shared" si="0"/>
        <v>-2.8603027803453827E-2</v>
      </c>
      <c r="E1552" s="21">
        <f>LN(C1552/C1547)</f>
        <v>-3.1415671370532049E-2</v>
      </c>
    </row>
    <row r="1553" spans="1:5" ht="15.75" customHeight="1">
      <c r="A1553" s="193" t="s">
        <v>407</v>
      </c>
      <c r="B1553" s="194">
        <v>44511</v>
      </c>
      <c r="C1553" s="195">
        <v>2690.29</v>
      </c>
      <c r="D1553" s="21">
        <f t="shared" si="0"/>
        <v>-2.1901006797185311E-2</v>
      </c>
      <c r="E1553" s="21"/>
    </row>
    <row r="1554" spans="1:5" ht="15.75" customHeight="1">
      <c r="A1554" s="193" t="s">
        <v>407</v>
      </c>
      <c r="B1554" s="194">
        <v>44514</v>
      </c>
      <c r="C1554" s="195">
        <v>2688.92</v>
      </c>
      <c r="D1554" s="21">
        <f t="shared" si="0"/>
        <v>-5.0936848705334986E-4</v>
      </c>
      <c r="E1554" s="21"/>
    </row>
    <row r="1555" spans="1:5" ht="15.75" customHeight="1">
      <c r="A1555" s="193" t="s">
        <v>407</v>
      </c>
      <c r="B1555" s="194">
        <v>44515</v>
      </c>
      <c r="C1555" s="195">
        <v>2715.35</v>
      </c>
      <c r="D1555" s="21">
        <f t="shared" si="0"/>
        <v>9.7812325136849669E-3</v>
      </c>
      <c r="E1555" s="21"/>
    </row>
    <row r="1556" spans="1:5" ht="15.75" customHeight="1">
      <c r="A1556" s="193" t="s">
        <v>407</v>
      </c>
      <c r="B1556" s="194">
        <v>44516</v>
      </c>
      <c r="C1556" s="195">
        <v>2784.58</v>
      </c>
      <c r="D1556" s="21">
        <f t="shared" si="0"/>
        <v>2.5176195586025955E-2</v>
      </c>
      <c r="E1556" s="21"/>
    </row>
    <row r="1557" spans="1:5" ht="15.75" customHeight="1">
      <c r="A1557" s="193" t="s">
        <v>407</v>
      </c>
      <c r="B1557" s="194">
        <v>44517</v>
      </c>
      <c r="C1557" s="195">
        <v>2801.52</v>
      </c>
      <c r="D1557" s="21">
        <f t="shared" si="0"/>
        <v>6.0650729232492179E-3</v>
      </c>
      <c r="E1557" s="21">
        <f>LN(C1557/C1552)</f>
        <v>1.8612125738721227E-2</v>
      </c>
    </row>
    <row r="1558" spans="1:5" ht="15.75" customHeight="1">
      <c r="A1558" s="193" t="s">
        <v>407</v>
      </c>
      <c r="B1558" s="194">
        <v>44518</v>
      </c>
      <c r="C1558" s="195">
        <v>2769.13</v>
      </c>
      <c r="D1558" s="21">
        <f t="shared" si="0"/>
        <v>-1.1628935586787671E-2</v>
      </c>
      <c r="E1558" s="21"/>
    </row>
    <row r="1559" spans="1:5" ht="15.75" customHeight="1">
      <c r="A1559" s="193" t="s">
        <v>407</v>
      </c>
      <c r="B1559" s="194">
        <v>44521</v>
      </c>
      <c r="C1559" s="195">
        <v>2757.53</v>
      </c>
      <c r="D1559" s="21">
        <f t="shared" si="0"/>
        <v>-4.1978399374883396E-3</v>
      </c>
      <c r="E1559" s="21"/>
    </row>
    <row r="1560" spans="1:5" ht="15.75" customHeight="1">
      <c r="A1560" s="193" t="s">
        <v>407</v>
      </c>
      <c r="B1560" s="194">
        <v>44522</v>
      </c>
      <c r="C1560" s="195">
        <v>2765.44</v>
      </c>
      <c r="D1560" s="21">
        <f t="shared" si="0"/>
        <v>2.8644028152722614E-3</v>
      </c>
      <c r="E1560" s="21"/>
    </row>
    <row r="1561" spans="1:5" ht="15.75" customHeight="1">
      <c r="A1561" s="193" t="s">
        <v>407</v>
      </c>
      <c r="B1561" s="194">
        <v>44523</v>
      </c>
      <c r="C1561" s="195">
        <v>2733.14</v>
      </c>
      <c r="D1561" s="21">
        <f t="shared" si="0"/>
        <v>-1.1748622928201157E-2</v>
      </c>
      <c r="E1561" s="21"/>
    </row>
    <row r="1562" spans="1:5" ht="15.75" customHeight="1">
      <c r="A1562" s="193" t="s">
        <v>407</v>
      </c>
      <c r="B1562" s="194">
        <v>44524</v>
      </c>
      <c r="C1562" s="195">
        <v>2735.01</v>
      </c>
      <c r="D1562" s="21">
        <f t="shared" si="0"/>
        <v>6.8396078121458028E-4</v>
      </c>
      <c r="E1562" s="21">
        <f>LN(C1562/C1557)</f>
        <v>-2.4027034855990271E-2</v>
      </c>
    </row>
    <row r="1563" spans="1:5" ht="15.75" customHeight="1">
      <c r="A1563" s="193" t="s">
        <v>407</v>
      </c>
      <c r="B1563" s="194">
        <v>44525</v>
      </c>
      <c r="C1563" s="195">
        <v>2731.78</v>
      </c>
      <c r="D1563" s="21">
        <f t="shared" si="0"/>
        <v>-1.1816807947098956E-3</v>
      </c>
      <c r="E1563" s="21"/>
    </row>
    <row r="1564" spans="1:5" ht="15.75" customHeight="1">
      <c r="A1564" s="193" t="s">
        <v>407</v>
      </c>
      <c r="B1564" s="194">
        <v>44528</v>
      </c>
      <c r="C1564" s="195">
        <v>2651.49</v>
      </c>
      <c r="D1564" s="21">
        <f t="shared" si="0"/>
        <v>-2.9831665241867124E-2</v>
      </c>
      <c r="E1564" s="21"/>
    </row>
    <row r="1565" spans="1:5" ht="15.75" customHeight="1">
      <c r="A1565" s="193" t="s">
        <v>407</v>
      </c>
      <c r="B1565" s="194">
        <v>44529</v>
      </c>
      <c r="C1565" s="195">
        <v>2629.98</v>
      </c>
      <c r="D1565" s="21">
        <f t="shared" si="0"/>
        <v>-8.145504539792351E-3</v>
      </c>
      <c r="E1565" s="21"/>
    </row>
    <row r="1566" spans="1:5" ht="15.75" customHeight="1">
      <c r="A1566" s="193" t="s">
        <v>407</v>
      </c>
      <c r="B1566" s="194">
        <v>44530</v>
      </c>
      <c r="C1566" s="195">
        <v>2628.37</v>
      </c>
      <c r="D1566" s="21">
        <f t="shared" si="0"/>
        <v>-6.1235940943849454E-4</v>
      </c>
      <c r="E1566" s="21"/>
    </row>
    <row r="1567" spans="1:5" ht="15.75" customHeight="1">
      <c r="A1567" s="193" t="s">
        <v>407</v>
      </c>
      <c r="B1567" s="194">
        <v>44531</v>
      </c>
      <c r="C1567" s="195">
        <v>2633.66</v>
      </c>
      <c r="D1567" s="21">
        <f t="shared" si="0"/>
        <v>2.0106315555517389E-3</v>
      </c>
      <c r="E1567" s="21">
        <f>LN(C1567/C1562)</f>
        <v>-3.776057843025616E-2</v>
      </c>
    </row>
    <row r="1568" spans="1:5" ht="15.75" customHeight="1">
      <c r="A1568" s="193" t="s">
        <v>407</v>
      </c>
      <c r="B1568" s="194">
        <v>44532</v>
      </c>
      <c r="C1568" s="195">
        <v>2584.61</v>
      </c>
      <c r="D1568" s="21">
        <f t="shared" si="0"/>
        <v>-1.8799887572015554E-2</v>
      </c>
      <c r="E1568" s="21"/>
    </row>
    <row r="1569" spans="1:5" ht="15.75" customHeight="1">
      <c r="A1569" s="193" t="s">
        <v>407</v>
      </c>
      <c r="B1569" s="194">
        <v>44535</v>
      </c>
      <c r="C1569" s="195">
        <v>2513.89</v>
      </c>
      <c r="D1569" s="21">
        <f t="shared" si="0"/>
        <v>-2.7743271933495461E-2</v>
      </c>
      <c r="E1569" s="21"/>
    </row>
    <row r="1570" spans="1:5" ht="15.75" customHeight="1">
      <c r="A1570" s="193" t="s">
        <v>407</v>
      </c>
      <c r="B1570" s="194">
        <v>44536</v>
      </c>
      <c r="C1570" s="195">
        <v>2546.09</v>
      </c>
      <c r="D1570" s="21">
        <f t="shared" si="0"/>
        <v>1.2727494839760276E-2</v>
      </c>
      <c r="E1570" s="21"/>
    </row>
    <row r="1571" spans="1:5" ht="15.75" customHeight="1">
      <c r="A1571" s="193" t="s">
        <v>407</v>
      </c>
      <c r="B1571" s="194">
        <v>44537</v>
      </c>
      <c r="C1571" s="195">
        <v>2508.91</v>
      </c>
      <c r="D1571" s="21">
        <f t="shared" si="0"/>
        <v>-1.4710453202359426E-2</v>
      </c>
      <c r="E1571" s="21"/>
    </row>
    <row r="1572" spans="1:5" ht="15.75" customHeight="1">
      <c r="A1572" s="193" t="s">
        <v>407</v>
      </c>
      <c r="B1572" s="194">
        <v>44538</v>
      </c>
      <c r="C1572" s="195">
        <v>2455.81</v>
      </c>
      <c r="D1572" s="21">
        <f t="shared" si="0"/>
        <v>-2.1391750147205953E-2</v>
      </c>
      <c r="E1572" s="21">
        <f>LN(C1572/C1567)</f>
        <v>-6.9917868015316006E-2</v>
      </c>
    </row>
    <row r="1573" spans="1:5" ht="15.75" customHeight="1">
      <c r="A1573" s="193" t="s">
        <v>407</v>
      </c>
      <c r="B1573" s="194">
        <v>44539</v>
      </c>
      <c r="C1573" s="195">
        <v>2449.9699999999998</v>
      </c>
      <c r="D1573" s="21">
        <f t="shared" si="0"/>
        <v>-2.3808661451110106E-3</v>
      </c>
      <c r="E1573" s="21"/>
    </row>
    <row r="1574" spans="1:5" ht="15.75" customHeight="1">
      <c r="A1574" s="193" t="s">
        <v>407</v>
      </c>
      <c r="B1574" s="194">
        <v>44542</v>
      </c>
      <c r="C1574" s="195">
        <v>2361.27</v>
      </c>
      <c r="D1574" s="21">
        <f t="shared" si="0"/>
        <v>-3.6876169696001007E-2</v>
      </c>
      <c r="E1574" s="21"/>
    </row>
    <row r="1575" spans="1:5" ht="15.75" customHeight="1">
      <c r="A1575" s="193" t="s">
        <v>407</v>
      </c>
      <c r="B1575" s="194">
        <v>44543</v>
      </c>
      <c r="C1575" s="195">
        <v>2282.0100000000002</v>
      </c>
      <c r="D1575" s="21">
        <f t="shared" si="0"/>
        <v>-3.4142976336476845E-2</v>
      </c>
      <c r="E1575" s="21"/>
    </row>
    <row r="1576" spans="1:5" ht="15.75" customHeight="1">
      <c r="A1576" s="193" t="s">
        <v>407</v>
      </c>
      <c r="B1576" s="194">
        <v>44544</v>
      </c>
      <c r="C1576" s="195">
        <v>2418.85</v>
      </c>
      <c r="D1576" s="21">
        <f t="shared" si="0"/>
        <v>5.8235587059350419E-2</v>
      </c>
      <c r="E1576" s="21"/>
    </row>
    <row r="1577" spans="1:5" ht="15.75" customHeight="1">
      <c r="A1577" s="193" t="s">
        <v>407</v>
      </c>
      <c r="B1577" s="194">
        <v>44545</v>
      </c>
      <c r="C1577" s="195">
        <v>2414.62</v>
      </c>
      <c r="D1577" s="21">
        <f t="shared" si="0"/>
        <v>-1.7502957833176816E-3</v>
      </c>
      <c r="E1577" s="21">
        <f>LN(C1577/C1572)</f>
        <v>-1.6914720901556084E-2</v>
      </c>
    </row>
    <row r="1578" spans="1:5" ht="15.75" customHeight="1">
      <c r="A1578" s="193" t="s">
        <v>407</v>
      </c>
      <c r="B1578" s="194">
        <v>44546</v>
      </c>
      <c r="C1578" s="195">
        <v>2376.7399999999998</v>
      </c>
      <c r="D1578" s="21">
        <f t="shared" si="0"/>
        <v>-1.5812124005217587E-2</v>
      </c>
      <c r="E1578" s="21"/>
    </row>
    <row r="1579" spans="1:5" ht="15.75" customHeight="1">
      <c r="A1579" s="193" t="s">
        <v>407</v>
      </c>
      <c r="B1579" s="194">
        <v>44550</v>
      </c>
      <c r="C1579" s="195">
        <v>2358.81</v>
      </c>
      <c r="D1579" s="21">
        <f t="shared" si="0"/>
        <v>-7.5725462430338364E-3</v>
      </c>
      <c r="E1579" s="21"/>
    </row>
    <row r="1580" spans="1:5" ht="15.75" customHeight="1">
      <c r="A1580" s="193" t="s">
        <v>407</v>
      </c>
      <c r="B1580" s="194">
        <v>44551</v>
      </c>
      <c r="C1580" s="195">
        <v>2415.5500000000002</v>
      </c>
      <c r="D1580" s="21">
        <f t="shared" si="0"/>
        <v>2.3769749867184945E-2</v>
      </c>
      <c r="E1580" s="21"/>
    </row>
    <row r="1581" spans="1:5" ht="15.75" customHeight="1">
      <c r="A1581" s="193" t="s">
        <v>407</v>
      </c>
      <c r="B1581" s="194">
        <v>44552</v>
      </c>
      <c r="C1581" s="195">
        <v>2507.6999999999998</v>
      </c>
      <c r="D1581" s="21">
        <f t="shared" si="0"/>
        <v>3.7438993944887311E-2</v>
      </c>
      <c r="E1581" s="21"/>
    </row>
    <row r="1582" spans="1:5" ht="15.75" customHeight="1">
      <c r="A1582" s="193" t="s">
        <v>407</v>
      </c>
      <c r="B1582" s="194">
        <v>44553</v>
      </c>
      <c r="C1582" s="195">
        <v>2520.23</v>
      </c>
      <c r="D1582" s="21">
        <f t="shared" si="0"/>
        <v>4.9841688086802154E-3</v>
      </c>
      <c r="E1582" s="21">
        <f>LN(C1582/C1577)</f>
        <v>4.280824237250129E-2</v>
      </c>
    </row>
    <row r="1583" spans="1:5" ht="15.75" customHeight="1">
      <c r="A1583" s="193" t="s">
        <v>407</v>
      </c>
      <c r="B1583" s="194">
        <v>44556</v>
      </c>
      <c r="C1583" s="195">
        <v>2591.42</v>
      </c>
      <c r="D1583" s="21">
        <f t="shared" si="0"/>
        <v>2.7855820818946615E-2</v>
      </c>
      <c r="E1583" s="21"/>
    </row>
    <row r="1584" spans="1:5" ht="15.75" customHeight="1">
      <c r="A1584" s="193" t="s">
        <v>407</v>
      </c>
      <c r="B1584" s="194">
        <v>44557</v>
      </c>
      <c r="C1584" s="195">
        <v>2521.65</v>
      </c>
      <c r="D1584" s="21">
        <f t="shared" si="0"/>
        <v>-2.7292538853669526E-2</v>
      </c>
      <c r="E1584" s="21"/>
    </row>
    <row r="1585" spans="1:5" ht="15.75" customHeight="1">
      <c r="A1585" s="193" t="s">
        <v>407</v>
      </c>
      <c r="B1585" s="194">
        <v>44558</v>
      </c>
      <c r="C1585" s="195">
        <v>2518.9899999999998</v>
      </c>
      <c r="D1585" s="21">
        <f t="shared" si="0"/>
        <v>-1.055421631744426E-3</v>
      </c>
      <c r="E1585" s="21"/>
    </row>
    <row r="1586" spans="1:5" ht="15.75" customHeight="1">
      <c r="A1586" s="193" t="s">
        <v>407</v>
      </c>
      <c r="B1586" s="194">
        <v>44559</v>
      </c>
      <c r="C1586" s="195">
        <v>2524.5</v>
      </c>
      <c r="D1586" s="21">
        <f t="shared" si="0"/>
        <v>2.184995783537317E-3</v>
      </c>
      <c r="E1586" s="21"/>
    </row>
    <row r="1587" spans="1:5" ht="15.75" customHeight="1">
      <c r="A1587" s="193" t="s">
        <v>407</v>
      </c>
      <c r="B1587" s="194">
        <v>44563</v>
      </c>
      <c r="C1587" s="195">
        <v>2584.91</v>
      </c>
      <c r="D1587" s="21">
        <f t="shared" si="0"/>
        <v>2.3647667789877317E-2</v>
      </c>
      <c r="E1587" s="21">
        <f>LN(C1587/C1582)</f>
        <v>2.5340523906947261E-2</v>
      </c>
    </row>
    <row r="1588" spans="1:5" ht="15.75" customHeight="1">
      <c r="A1588" s="193" t="s">
        <v>407</v>
      </c>
      <c r="B1588" s="194">
        <v>44564</v>
      </c>
      <c r="C1588" s="195">
        <v>2616.94</v>
      </c>
      <c r="D1588" s="21">
        <f t="shared" si="0"/>
        <v>1.2315005162803339E-2</v>
      </c>
      <c r="E1588" s="21"/>
    </row>
    <row r="1589" spans="1:5" ht="15.75" customHeight="1">
      <c r="A1589" s="193" t="s">
        <v>407</v>
      </c>
      <c r="B1589" s="194">
        <v>44565</v>
      </c>
      <c r="C1589" s="195">
        <v>2679.95</v>
      </c>
      <c r="D1589" s="21">
        <f t="shared" si="0"/>
        <v>2.3792441362794729E-2</v>
      </c>
      <c r="E1589" s="21"/>
    </row>
    <row r="1590" spans="1:5" ht="15.75" customHeight="1">
      <c r="A1590" s="193" t="s">
        <v>407</v>
      </c>
      <c r="B1590" s="194">
        <v>44566</v>
      </c>
      <c r="C1590" s="195">
        <v>2649.2</v>
      </c>
      <c r="D1590" s="21">
        <f t="shared" si="0"/>
        <v>-1.1540430003621408E-2</v>
      </c>
      <c r="E1590" s="21"/>
    </row>
    <row r="1591" spans="1:5" ht="15.75" customHeight="1">
      <c r="A1591" s="193" t="s">
        <v>407</v>
      </c>
      <c r="B1591" s="194">
        <v>44567</v>
      </c>
      <c r="C1591" s="195">
        <v>2692.47</v>
      </c>
      <c r="D1591" s="21">
        <f t="shared" si="0"/>
        <v>1.6201280296364768E-2</v>
      </c>
      <c r="E1591" s="21"/>
    </row>
    <row r="1592" spans="1:5" ht="15.75" customHeight="1">
      <c r="A1592" s="193" t="s">
        <v>407</v>
      </c>
      <c r="B1592" s="194">
        <v>44570</v>
      </c>
      <c r="C1592" s="195">
        <v>2765.47</v>
      </c>
      <c r="D1592" s="21">
        <f t="shared" si="0"/>
        <v>2.6751614520774365E-2</v>
      </c>
      <c r="E1592" s="21">
        <f>LN(C1592/C1587)</f>
        <v>6.7519911339115654E-2</v>
      </c>
    </row>
    <row r="1593" spans="1:5" ht="15.75" customHeight="1">
      <c r="A1593" s="193" t="s">
        <v>407</v>
      </c>
      <c r="B1593" s="194">
        <v>44571</v>
      </c>
      <c r="C1593" s="195">
        <v>2784.95</v>
      </c>
      <c r="D1593" s="21">
        <f t="shared" si="0"/>
        <v>7.0193174508936494E-3</v>
      </c>
      <c r="E1593" s="21"/>
    </row>
    <row r="1594" spans="1:5" ht="15.75" customHeight="1">
      <c r="A1594" s="193" t="s">
        <v>407</v>
      </c>
      <c r="B1594" s="194">
        <v>44572</v>
      </c>
      <c r="C1594" s="195">
        <v>2834.13</v>
      </c>
      <c r="D1594" s="21">
        <f t="shared" si="0"/>
        <v>1.7505091879333964E-2</v>
      </c>
      <c r="E1594" s="21"/>
    </row>
    <row r="1595" spans="1:5" ht="15.75" customHeight="1">
      <c r="A1595" s="193" t="s">
        <v>407</v>
      </c>
      <c r="B1595" s="194">
        <v>44573</v>
      </c>
      <c r="C1595" s="195">
        <v>2803.62</v>
      </c>
      <c r="D1595" s="21">
        <f t="shared" si="0"/>
        <v>-1.082357247220412E-2</v>
      </c>
      <c r="E1595" s="21"/>
    </row>
    <row r="1596" spans="1:5" ht="15.75" customHeight="1">
      <c r="A1596" s="193" t="s">
        <v>407</v>
      </c>
      <c r="B1596" s="194">
        <v>44574</v>
      </c>
      <c r="C1596" s="195">
        <v>2857.75</v>
      </c>
      <c r="D1596" s="21">
        <f t="shared" si="0"/>
        <v>1.9123162619900897E-2</v>
      </c>
      <c r="E1596" s="21"/>
    </row>
    <row r="1597" spans="1:5" ht="15.75" customHeight="1">
      <c r="A1597" s="193" t="s">
        <v>407</v>
      </c>
      <c r="B1597" s="194">
        <v>44577</v>
      </c>
      <c r="C1597" s="195">
        <v>2926.74</v>
      </c>
      <c r="D1597" s="21">
        <f t="shared" si="0"/>
        <v>2.3854573688852968E-2</v>
      </c>
      <c r="E1597" s="21">
        <f>LN(C1597/C1592)</f>
        <v>5.6678573166777303E-2</v>
      </c>
    </row>
    <row r="1598" spans="1:5" ht="15.75" customHeight="1">
      <c r="A1598" s="193" t="s">
        <v>407</v>
      </c>
      <c r="B1598" s="194">
        <v>44578</v>
      </c>
      <c r="C1598" s="195">
        <v>2947.38</v>
      </c>
      <c r="D1598" s="21">
        <f t="shared" si="0"/>
        <v>7.0274645198169592E-3</v>
      </c>
      <c r="E1598" s="21"/>
    </row>
    <row r="1599" spans="1:5" ht="15.75" customHeight="1">
      <c r="A1599" s="193" t="s">
        <v>407</v>
      </c>
      <c r="B1599" s="194">
        <v>44579</v>
      </c>
      <c r="C1599" s="195">
        <v>2936.66</v>
      </c>
      <c r="D1599" s="21">
        <f t="shared" si="0"/>
        <v>-3.643759002578554E-3</v>
      </c>
      <c r="E1599" s="21"/>
    </row>
    <row r="1600" spans="1:5" ht="15.75" customHeight="1">
      <c r="A1600" s="193" t="s">
        <v>407</v>
      </c>
      <c r="B1600" s="194">
        <v>44580</v>
      </c>
      <c r="C1600" s="195">
        <v>2898.31</v>
      </c>
      <c r="D1600" s="21">
        <f t="shared" si="0"/>
        <v>-1.3145072627906989E-2</v>
      </c>
      <c r="E1600" s="21"/>
    </row>
    <row r="1601" spans="1:5" ht="15.75" customHeight="1">
      <c r="A1601" s="193" t="s">
        <v>407</v>
      </c>
      <c r="B1601" s="194">
        <v>44581</v>
      </c>
      <c r="C1601" s="195">
        <v>2931.34</v>
      </c>
      <c r="D1601" s="21">
        <f t="shared" si="0"/>
        <v>1.1331847863904223E-2</v>
      </c>
      <c r="E1601" s="21"/>
    </row>
    <row r="1602" spans="1:5" ht="15.75" customHeight="1">
      <c r="A1602" s="193" t="s">
        <v>407</v>
      </c>
      <c r="B1602" s="194">
        <v>44584</v>
      </c>
      <c r="C1602" s="195">
        <v>2920.51</v>
      </c>
      <c r="D1602" s="21">
        <f t="shared" si="0"/>
        <v>-3.7013978022536298E-3</v>
      </c>
      <c r="E1602" s="21">
        <f>LN(C1602/C1597)</f>
        <v>-2.1309170490179932E-3</v>
      </c>
    </row>
    <row r="1603" spans="1:5" ht="15.75" customHeight="1">
      <c r="A1603" s="193" t="s">
        <v>407</v>
      </c>
      <c r="B1603" s="194">
        <v>44585</v>
      </c>
      <c r="C1603" s="195">
        <v>2820.65</v>
      </c>
      <c r="D1603" s="21">
        <f t="shared" si="0"/>
        <v>-3.4790903719889056E-2</v>
      </c>
      <c r="E1603" s="21"/>
    </row>
    <row r="1604" spans="1:5" ht="15.75" customHeight="1">
      <c r="A1604" s="193" t="s">
        <v>407</v>
      </c>
      <c r="B1604" s="194">
        <v>44586</v>
      </c>
      <c r="C1604" s="195">
        <v>2815.06</v>
      </c>
      <c r="D1604" s="21">
        <f t="shared" si="0"/>
        <v>-1.9837790919798978E-3</v>
      </c>
      <c r="E1604" s="21"/>
    </row>
    <row r="1605" spans="1:5" ht="15.75" customHeight="1">
      <c r="A1605" s="193" t="s">
        <v>407</v>
      </c>
      <c r="B1605" s="194">
        <v>44587</v>
      </c>
      <c r="C1605" s="195">
        <v>2776.65</v>
      </c>
      <c r="D1605" s="21">
        <f t="shared" si="0"/>
        <v>-1.3738410660049898E-2</v>
      </c>
      <c r="E1605" s="21"/>
    </row>
    <row r="1606" spans="1:5" ht="15.75" customHeight="1">
      <c r="A1606" s="193" t="s">
        <v>407</v>
      </c>
      <c r="B1606" s="194">
        <v>44588</v>
      </c>
      <c r="C1606" s="195">
        <v>2779.98</v>
      </c>
      <c r="D1606" s="21">
        <f t="shared" si="0"/>
        <v>1.1985683403957989E-3</v>
      </c>
      <c r="E1606" s="21"/>
    </row>
    <row r="1607" spans="1:5" ht="15.75" customHeight="1">
      <c r="A1607" s="193" t="s">
        <v>407</v>
      </c>
      <c r="B1607" s="194">
        <v>44591</v>
      </c>
      <c r="C1607" s="195">
        <v>2885.53</v>
      </c>
      <c r="D1607" s="21">
        <f t="shared" si="0"/>
        <v>3.7264858494419378E-2</v>
      </c>
      <c r="E1607" s="21">
        <f>LN(C1607/C1602)</f>
        <v>-1.2049666637103532E-2</v>
      </c>
    </row>
    <row r="1608" spans="1:5" ht="15.75" customHeight="1">
      <c r="A1608" s="193" t="s">
        <v>407</v>
      </c>
      <c r="B1608" s="194">
        <v>44592</v>
      </c>
      <c r="C1608" s="195">
        <v>2871.05</v>
      </c>
      <c r="D1608" s="21">
        <f t="shared" si="0"/>
        <v>-5.0307754045469015E-3</v>
      </c>
      <c r="E1608" s="21"/>
    </row>
    <row r="1609" spans="1:5" ht="15.75" customHeight="1">
      <c r="A1609" s="193" t="s">
        <v>407</v>
      </c>
      <c r="B1609" s="194">
        <v>44593</v>
      </c>
      <c r="C1609" s="195">
        <v>2891.3</v>
      </c>
      <c r="D1609" s="21">
        <f t="shared" si="0"/>
        <v>7.0284114501944729E-3</v>
      </c>
      <c r="E1609" s="21"/>
    </row>
    <row r="1610" spans="1:5" ht="15.75" customHeight="1">
      <c r="A1610" s="193" t="s">
        <v>407</v>
      </c>
      <c r="B1610" s="194">
        <v>44595</v>
      </c>
      <c r="C1610" s="195">
        <v>2876.74</v>
      </c>
      <c r="D1610" s="21">
        <f t="shared" si="0"/>
        <v>-5.0485194016959356E-3</v>
      </c>
      <c r="E1610" s="21"/>
    </row>
    <row r="1611" spans="1:5" ht="15.75" customHeight="1">
      <c r="A1611" s="193" t="s">
        <v>407</v>
      </c>
      <c r="B1611" s="194">
        <v>44598</v>
      </c>
      <c r="C1611" s="195">
        <v>2836.17</v>
      </c>
      <c r="D1611" s="21">
        <f t="shared" si="0"/>
        <v>-1.4203158114586851E-2</v>
      </c>
      <c r="E1611" s="21"/>
    </row>
    <row r="1612" spans="1:5" ht="15.75" customHeight="1">
      <c r="A1612" s="193" t="s">
        <v>407</v>
      </c>
      <c r="B1612" s="194">
        <v>44599</v>
      </c>
      <c r="C1612" s="195">
        <v>2851.86</v>
      </c>
      <c r="D1612" s="21">
        <f t="shared" si="0"/>
        <v>5.5168625322833276E-3</v>
      </c>
      <c r="E1612" s="21">
        <f>LN(C1612/C1607)</f>
        <v>-1.173717893835172E-2</v>
      </c>
    </row>
    <row r="1613" spans="1:5" ht="15.75" customHeight="1">
      <c r="A1613" s="193" t="s">
        <v>407</v>
      </c>
      <c r="B1613" s="194">
        <v>44600</v>
      </c>
      <c r="C1613" s="195">
        <v>2835.58</v>
      </c>
      <c r="D1613" s="21">
        <f t="shared" si="0"/>
        <v>-5.7249111952634166E-3</v>
      </c>
      <c r="E1613" s="21"/>
    </row>
    <row r="1614" spans="1:5" ht="15.75" customHeight="1">
      <c r="A1614" s="193" t="s">
        <v>407</v>
      </c>
      <c r="B1614" s="194">
        <v>44601</v>
      </c>
      <c r="C1614" s="195">
        <v>2813.52</v>
      </c>
      <c r="D1614" s="21">
        <f t="shared" si="0"/>
        <v>-7.8101333433214896E-3</v>
      </c>
      <c r="E1614" s="21"/>
    </row>
    <row r="1615" spans="1:5" ht="15.75" customHeight="1">
      <c r="A1615" s="193" t="s">
        <v>407</v>
      </c>
      <c r="B1615" s="194">
        <v>44602</v>
      </c>
      <c r="C1615" s="195">
        <v>2801.56</v>
      </c>
      <c r="D1615" s="21">
        <f t="shared" si="0"/>
        <v>-4.2599635577028503E-3</v>
      </c>
      <c r="E1615" s="21"/>
    </row>
    <row r="1616" spans="1:5" ht="15.75" customHeight="1">
      <c r="A1616" s="193" t="s">
        <v>407</v>
      </c>
      <c r="B1616" s="194">
        <v>44605</v>
      </c>
      <c r="C1616" s="195">
        <v>2700.89</v>
      </c>
      <c r="D1616" s="21">
        <f t="shared" si="0"/>
        <v>-3.6595056567840262E-2</v>
      </c>
      <c r="E1616" s="21"/>
    </row>
    <row r="1617" spans="1:5" ht="15.75" customHeight="1">
      <c r="A1617" s="193" t="s">
        <v>407</v>
      </c>
      <c r="B1617" s="194">
        <v>44606</v>
      </c>
      <c r="C1617" s="195">
        <v>2700.98</v>
      </c>
      <c r="D1617" s="21">
        <f t="shared" si="0"/>
        <v>3.3321794122498806E-5</v>
      </c>
      <c r="E1617" s="21">
        <f>LN(C1617/C1612)</f>
        <v>-5.4356742870005387E-2</v>
      </c>
    </row>
    <row r="1618" spans="1:5" ht="15.75" customHeight="1">
      <c r="A1618" s="193" t="s">
        <v>407</v>
      </c>
      <c r="B1618" s="194">
        <v>44607</v>
      </c>
      <c r="C1618" s="195">
        <v>2754.29</v>
      </c>
      <c r="D1618" s="21">
        <f t="shared" si="0"/>
        <v>1.9545026024348277E-2</v>
      </c>
      <c r="E1618" s="21"/>
    </row>
    <row r="1619" spans="1:5" ht="15.75" customHeight="1">
      <c r="A1619" s="193" t="s">
        <v>407</v>
      </c>
      <c r="B1619" s="194">
        <v>44608</v>
      </c>
      <c r="C1619" s="195">
        <v>2734.44</v>
      </c>
      <c r="D1619" s="21">
        <f t="shared" si="0"/>
        <v>-7.2330344325954024E-3</v>
      </c>
      <c r="E1619" s="21"/>
    </row>
    <row r="1620" spans="1:5" ht="15.75" customHeight="1">
      <c r="A1620" s="193" t="s">
        <v>407</v>
      </c>
      <c r="B1620" s="194">
        <v>44609</v>
      </c>
      <c r="C1620" s="195">
        <v>2732.52</v>
      </c>
      <c r="D1620" s="21">
        <f t="shared" si="0"/>
        <v>-7.0240136344104816E-4</v>
      </c>
      <c r="E1620" s="21"/>
    </row>
    <row r="1621" spans="1:5" ht="15.75" customHeight="1">
      <c r="A1621" s="193" t="s">
        <v>407</v>
      </c>
      <c r="B1621" s="194">
        <v>44612</v>
      </c>
      <c r="C1621" s="195">
        <v>2693.1</v>
      </c>
      <c r="D1621" s="21">
        <f t="shared" si="0"/>
        <v>-1.4531313897821307E-2</v>
      </c>
      <c r="E1621" s="21"/>
    </row>
    <row r="1622" spans="1:5" ht="15.75" customHeight="1">
      <c r="A1622" s="193" t="s">
        <v>407</v>
      </c>
      <c r="B1622" s="194">
        <v>44613</v>
      </c>
      <c r="C1622" s="195">
        <v>2718.51</v>
      </c>
      <c r="D1622" s="21">
        <f t="shared" si="0"/>
        <v>9.3909896476296467E-3</v>
      </c>
      <c r="E1622" s="21">
        <f>LN(C1622/C1617)</f>
        <v>6.469265978120111E-3</v>
      </c>
    </row>
    <row r="1623" spans="1:5" ht="15.75" customHeight="1">
      <c r="A1623" s="193" t="s">
        <v>407</v>
      </c>
      <c r="B1623" s="194">
        <v>44614</v>
      </c>
      <c r="C1623" s="195">
        <v>2735.93</v>
      </c>
      <c r="D1623" s="21">
        <f t="shared" si="0"/>
        <v>6.3874785414408204E-3</v>
      </c>
      <c r="E1623" s="21"/>
    </row>
    <row r="1624" spans="1:5" ht="15.75" customHeight="1">
      <c r="A1624" s="193" t="s">
        <v>407</v>
      </c>
      <c r="B1624" s="194">
        <v>44615</v>
      </c>
      <c r="C1624" s="195">
        <v>2720.43</v>
      </c>
      <c r="D1624" s="21">
        <f t="shared" si="0"/>
        <v>-5.6814585891141346E-3</v>
      </c>
      <c r="E1624" s="21"/>
    </row>
    <row r="1625" spans="1:5" ht="15.75" customHeight="1">
      <c r="A1625" s="193" t="s">
        <v>407</v>
      </c>
      <c r="B1625" s="194">
        <v>44616</v>
      </c>
      <c r="C1625" s="195">
        <v>2661.44</v>
      </c>
      <c r="D1625" s="21">
        <f t="shared" si="0"/>
        <v>-2.1922626350386071E-2</v>
      </c>
      <c r="E1625" s="21"/>
    </row>
    <row r="1626" spans="1:5" ht="15.75" customHeight="1">
      <c r="A1626" s="193" t="s">
        <v>407</v>
      </c>
      <c r="B1626" s="194">
        <v>44619</v>
      </c>
      <c r="C1626" s="195">
        <v>2653.7</v>
      </c>
      <c r="D1626" s="21">
        <f t="shared" si="0"/>
        <v>-2.9124371027202628E-3</v>
      </c>
      <c r="E1626" s="21"/>
    </row>
    <row r="1627" spans="1:5" ht="15.75" customHeight="1">
      <c r="A1627" s="193" t="s">
        <v>407</v>
      </c>
      <c r="B1627" s="194">
        <v>44620</v>
      </c>
      <c r="C1627" s="195">
        <v>2610.6</v>
      </c>
      <c r="D1627" s="21">
        <f t="shared" si="0"/>
        <v>-1.6374812622913029E-2</v>
      </c>
      <c r="E1627" s="21">
        <f>LN(C1627/C1622)</f>
        <v>-4.0503856123692665E-2</v>
      </c>
    </row>
    <row r="1628" spans="1:5" ht="15.75" customHeight="1">
      <c r="A1628" s="193" t="s">
        <v>407</v>
      </c>
      <c r="B1628" s="194">
        <v>44622</v>
      </c>
      <c r="C1628" s="195">
        <v>2547.04</v>
      </c>
      <c r="D1628" s="21">
        <f t="shared" si="0"/>
        <v>-2.4648179347863633E-2</v>
      </c>
      <c r="E1628" s="21"/>
    </row>
    <row r="1629" spans="1:5" ht="15.75" customHeight="1">
      <c r="A1629" s="193" t="s">
        <v>407</v>
      </c>
      <c r="B1629" s="194">
        <v>44626</v>
      </c>
      <c r="C1629" s="195">
        <v>2543.39</v>
      </c>
      <c r="D1629" s="21">
        <f t="shared" si="0"/>
        <v>-1.4340637728170996E-3</v>
      </c>
      <c r="E1629" s="21"/>
    </row>
    <row r="1630" spans="1:5" ht="15.75" customHeight="1">
      <c r="A1630" s="193" t="s">
        <v>407</v>
      </c>
      <c r="B1630" s="194">
        <v>44627</v>
      </c>
      <c r="C1630" s="195">
        <v>2544.9299999999998</v>
      </c>
      <c r="D1630" s="21">
        <f t="shared" si="0"/>
        <v>6.0530786075611029E-4</v>
      </c>
      <c r="E1630" s="21"/>
    </row>
    <row r="1631" spans="1:5" ht="15.75" customHeight="1">
      <c r="A1631" s="193" t="s">
        <v>407</v>
      </c>
      <c r="B1631" s="194">
        <v>44629</v>
      </c>
      <c r="C1631" s="195">
        <v>2514.58</v>
      </c>
      <c r="D1631" s="21">
        <f t="shared" si="0"/>
        <v>-1.1997353118574142E-2</v>
      </c>
      <c r="E1631" s="21"/>
    </row>
    <row r="1632" spans="1:5" ht="15.75" customHeight="1">
      <c r="A1632" s="193" t="s">
        <v>407</v>
      </c>
      <c r="B1632" s="194">
        <v>44630</v>
      </c>
      <c r="C1632" s="195">
        <v>2566.9</v>
      </c>
      <c r="D1632" s="21">
        <f t="shared" si="0"/>
        <v>2.0593153556403128E-2</v>
      </c>
      <c r="E1632" s="21">
        <f>LN(C1632/C1627)</f>
        <v>-1.68811348220957E-2</v>
      </c>
    </row>
    <row r="1633" spans="1:5" ht="15.75" customHeight="1">
      <c r="A1633" s="193" t="s">
        <v>407</v>
      </c>
      <c r="B1633" s="194">
        <v>44633</v>
      </c>
      <c r="C1633" s="195">
        <v>2667.97</v>
      </c>
      <c r="D1633" s="21">
        <f t="shared" si="0"/>
        <v>3.8618938461890968E-2</v>
      </c>
      <c r="E1633" s="21"/>
    </row>
    <row r="1634" spans="1:5" ht="15.75" customHeight="1">
      <c r="A1634" s="193" t="s">
        <v>407</v>
      </c>
      <c r="B1634" s="194">
        <v>44634</v>
      </c>
      <c r="C1634" s="195">
        <v>2668.11</v>
      </c>
      <c r="D1634" s="21">
        <f t="shared" si="0"/>
        <v>5.2472976429317841E-5</v>
      </c>
      <c r="E1634" s="21"/>
    </row>
    <row r="1635" spans="1:5" ht="15.75" customHeight="1">
      <c r="A1635" s="193" t="s">
        <v>407</v>
      </c>
      <c r="B1635" s="194">
        <v>44635</v>
      </c>
      <c r="C1635" s="195">
        <v>2650.97</v>
      </c>
      <c r="D1635" s="21">
        <f t="shared" si="0"/>
        <v>-6.4447458302659827E-3</v>
      </c>
      <c r="E1635" s="21"/>
    </row>
    <row r="1636" spans="1:5" ht="15.75" customHeight="1">
      <c r="A1636" s="193" t="s">
        <v>407</v>
      </c>
      <c r="B1636" s="194">
        <v>44636</v>
      </c>
      <c r="C1636" s="195">
        <v>2631.32</v>
      </c>
      <c r="D1636" s="21">
        <f t="shared" si="0"/>
        <v>-7.4399893384029542E-3</v>
      </c>
      <c r="E1636" s="21"/>
    </row>
    <row r="1637" spans="1:5" ht="15.75" customHeight="1">
      <c r="A1637" s="193" t="s">
        <v>407</v>
      </c>
      <c r="B1637" s="194">
        <v>44640</v>
      </c>
      <c r="C1637" s="195">
        <v>2616.58</v>
      </c>
      <c r="D1637" s="21">
        <f t="shared" si="0"/>
        <v>-5.6174998615220965E-3</v>
      </c>
      <c r="E1637" s="21">
        <f>LN(C1637/C1632)</f>
        <v>1.9169176408129283E-2</v>
      </c>
    </row>
    <row r="1638" spans="1:5" ht="15.75" customHeight="1">
      <c r="A1638" s="193" t="s">
        <v>407</v>
      </c>
      <c r="B1638" s="194">
        <v>44641</v>
      </c>
      <c r="C1638" s="195">
        <v>2634.65</v>
      </c>
      <c r="D1638" s="21">
        <f t="shared" si="0"/>
        <v>6.8822242879311418E-3</v>
      </c>
      <c r="E1638" s="21"/>
    </row>
    <row r="1639" spans="1:5" ht="15.75" customHeight="1">
      <c r="A1639" s="193" t="s">
        <v>407</v>
      </c>
      <c r="B1639" s="194">
        <v>44642</v>
      </c>
      <c r="C1639" s="195">
        <v>2650.7</v>
      </c>
      <c r="D1639" s="21">
        <f t="shared" si="0"/>
        <v>6.0734102132918143E-3</v>
      </c>
      <c r="E1639" s="21"/>
    </row>
    <row r="1640" spans="1:5" ht="15.75" customHeight="1">
      <c r="A1640" s="193" t="s">
        <v>407</v>
      </c>
      <c r="B1640" s="194">
        <v>44643</v>
      </c>
      <c r="C1640" s="195">
        <v>2630.36</v>
      </c>
      <c r="D1640" s="21">
        <f t="shared" si="0"/>
        <v>-7.7030371083621658E-3</v>
      </c>
      <c r="E1640" s="21"/>
    </row>
    <row r="1641" spans="1:5" ht="15.75" customHeight="1">
      <c r="A1641" s="193" t="s">
        <v>407</v>
      </c>
      <c r="B1641" s="194">
        <v>44644</v>
      </c>
      <c r="C1641" s="195">
        <v>2613.67</v>
      </c>
      <c r="D1641" s="21">
        <f t="shared" si="0"/>
        <v>-6.3653550240527655E-3</v>
      </c>
      <c r="E1641" s="21"/>
    </row>
    <row r="1642" spans="1:5" ht="15.75" customHeight="1">
      <c r="A1642" s="193" t="s">
        <v>407</v>
      </c>
      <c r="B1642" s="194">
        <v>44647</v>
      </c>
      <c r="C1642" s="195">
        <v>2572.23</v>
      </c>
      <c r="D1642" s="21">
        <f t="shared" si="0"/>
        <v>-1.5982136977842711E-2</v>
      </c>
      <c r="E1642" s="21">
        <f>LN(C1642/C1637)</f>
        <v>-1.7094894609034492E-2</v>
      </c>
    </row>
    <row r="1643" spans="1:5" ht="15.75" customHeight="1">
      <c r="A1643" s="193" t="s">
        <v>407</v>
      </c>
      <c r="B1643" s="194">
        <v>44648</v>
      </c>
      <c r="C1643" s="195">
        <v>2542.2800000000002</v>
      </c>
      <c r="D1643" s="21">
        <f t="shared" si="0"/>
        <v>-1.1711910759706916E-2</v>
      </c>
      <c r="E1643" s="21"/>
    </row>
    <row r="1644" spans="1:5" ht="15.75" customHeight="1">
      <c r="A1644" s="193" t="s">
        <v>407</v>
      </c>
      <c r="B1644" s="194">
        <v>44648</v>
      </c>
      <c r="C1644" s="195">
        <v>2541.84</v>
      </c>
      <c r="D1644" s="21">
        <f t="shared" si="0"/>
        <v>-1.7308796845807832E-4</v>
      </c>
      <c r="E1644" s="21"/>
    </row>
    <row r="1645" spans="1:5" ht="15.75" customHeight="1">
      <c r="A1645" s="193" t="s">
        <v>407</v>
      </c>
      <c r="B1645" s="194">
        <v>44649</v>
      </c>
      <c r="C1645" s="195">
        <v>2527.58</v>
      </c>
      <c r="D1645" s="21">
        <f t="shared" si="0"/>
        <v>-5.6259049799342294E-3</v>
      </c>
      <c r="E1645" s="21"/>
    </row>
    <row r="1646" spans="1:5" ht="15.75" customHeight="1">
      <c r="A1646" s="193" t="s">
        <v>407</v>
      </c>
      <c r="B1646" s="194">
        <v>44650</v>
      </c>
      <c r="C1646" s="195">
        <v>2568.25</v>
      </c>
      <c r="D1646" s="21">
        <f t="shared" si="0"/>
        <v>1.5962409872783734E-2</v>
      </c>
      <c r="E1646" s="21"/>
    </row>
    <row r="1647" spans="1:5" ht="15.75" customHeight="1">
      <c r="A1647" s="193" t="s">
        <v>407</v>
      </c>
      <c r="B1647" s="194">
        <v>44651</v>
      </c>
      <c r="C1647" s="195">
        <v>2544.3000000000002</v>
      </c>
      <c r="D1647" s="21">
        <f t="shared" si="0"/>
        <v>-9.3691700606089029E-3</v>
      </c>
      <c r="E1647" s="21">
        <f>LN(C1647/C1642)</f>
        <v>-1.0917663895924487E-2</v>
      </c>
    </row>
    <row r="1648" spans="1:5" ht="15.75" customHeight="1">
      <c r="A1648" s="193" t="s">
        <v>407</v>
      </c>
      <c r="B1648" s="194">
        <v>44654</v>
      </c>
      <c r="C1648" s="195">
        <v>2513.41</v>
      </c>
      <c r="D1648" s="21">
        <f t="shared" si="0"/>
        <v>-1.2215166188329154E-2</v>
      </c>
      <c r="E1648" s="21"/>
    </row>
    <row r="1649" spans="1:5" ht="15.75" customHeight="1">
      <c r="A1649" s="193" t="s">
        <v>407</v>
      </c>
      <c r="B1649" s="194">
        <v>44655</v>
      </c>
      <c r="C1649" s="195">
        <v>2497.4699999999998</v>
      </c>
      <c r="D1649" s="21">
        <f t="shared" si="0"/>
        <v>-6.3621774088832954E-3</v>
      </c>
      <c r="E1649" s="21"/>
    </row>
    <row r="1650" spans="1:5" ht="15.75" customHeight="1">
      <c r="A1650" s="193" t="s">
        <v>407</v>
      </c>
      <c r="B1650" s="194">
        <v>44656</v>
      </c>
      <c r="C1650" s="195">
        <v>2452.06</v>
      </c>
      <c r="D1650" s="21">
        <f t="shared" si="0"/>
        <v>-1.8349731861276281E-2</v>
      </c>
      <c r="E1650" s="21"/>
    </row>
    <row r="1651" spans="1:5" ht="15.75" customHeight="1">
      <c r="A1651" s="193" t="s">
        <v>407</v>
      </c>
      <c r="B1651" s="194">
        <v>44657</v>
      </c>
      <c r="C1651" s="195">
        <v>2428.75</v>
      </c>
      <c r="D1651" s="21">
        <f t="shared" si="0"/>
        <v>-9.5517658856256026E-3</v>
      </c>
      <c r="E1651" s="21"/>
    </row>
    <row r="1652" spans="1:5" ht="15.75" customHeight="1">
      <c r="A1652" s="193" t="s">
        <v>407</v>
      </c>
      <c r="B1652" s="194">
        <v>44658</v>
      </c>
      <c r="C1652" s="195">
        <v>2464.31</v>
      </c>
      <c r="D1652" s="21">
        <f t="shared" si="0"/>
        <v>1.4535127736445479E-2</v>
      </c>
      <c r="E1652" s="21">
        <f>LN(C1652/C1647)</f>
        <v>-3.1943713607668733E-2</v>
      </c>
    </row>
    <row r="1653" spans="1:5" ht="15.75" customHeight="1">
      <c r="A1653" s="193" t="s">
        <v>407</v>
      </c>
      <c r="B1653" s="194">
        <v>44662</v>
      </c>
      <c r="C1653" s="195">
        <v>2419.71</v>
      </c>
      <c r="D1653" s="21">
        <f t="shared" si="0"/>
        <v>-1.8264151168859735E-2</v>
      </c>
      <c r="E1653" s="21"/>
    </row>
    <row r="1654" spans="1:5" ht="15.75" customHeight="1">
      <c r="A1654" s="193" t="s">
        <v>407</v>
      </c>
      <c r="B1654" s="194">
        <v>44663</v>
      </c>
      <c r="C1654" s="195">
        <v>2385.02</v>
      </c>
      <c r="D1654" s="21">
        <f t="shared" si="0"/>
        <v>-1.4440188227719428E-2</v>
      </c>
      <c r="E1654" s="21"/>
    </row>
    <row r="1655" spans="1:5" ht="15.75" customHeight="1">
      <c r="A1655" s="193" t="s">
        <v>407</v>
      </c>
      <c r="B1655" s="194">
        <v>44664</v>
      </c>
      <c r="C1655" s="195">
        <v>2415.2399999999998</v>
      </c>
      <c r="D1655" s="21">
        <f t="shared" si="0"/>
        <v>1.2591150999390293E-2</v>
      </c>
      <c r="E1655" s="21"/>
    </row>
    <row r="1656" spans="1:5" ht="15.75" customHeight="1">
      <c r="A1656" s="193" t="s">
        <v>407</v>
      </c>
      <c r="B1656" s="194">
        <v>44668</v>
      </c>
      <c r="C1656" s="195">
        <v>2385.64</v>
      </c>
      <c r="D1656" s="21">
        <f t="shared" si="0"/>
        <v>-1.2331228890713419E-2</v>
      </c>
      <c r="E1656" s="21"/>
    </row>
    <row r="1657" spans="1:5" ht="15.75" customHeight="1">
      <c r="A1657" s="193" t="s">
        <v>407</v>
      </c>
      <c r="B1657" s="194">
        <v>44669</v>
      </c>
      <c r="C1657" s="195">
        <v>2343.87</v>
      </c>
      <c r="D1657" s="21">
        <f t="shared" si="0"/>
        <v>-1.7664022732147629E-2</v>
      </c>
      <c r="E1657" s="21">
        <f>LN(C1657/C1652)</f>
        <v>-5.0108440020049702E-2</v>
      </c>
    </row>
    <row r="1658" spans="1:5" ht="15.75" customHeight="1">
      <c r="A1658" s="193" t="s">
        <v>407</v>
      </c>
      <c r="B1658" s="194">
        <v>44670</v>
      </c>
      <c r="C1658" s="195">
        <v>2357.2399999999998</v>
      </c>
      <c r="D1658" s="21">
        <f t="shared" si="0"/>
        <v>5.6880336973288382E-3</v>
      </c>
      <c r="E1658" s="21"/>
    </row>
    <row r="1659" spans="1:5" ht="15.75" customHeight="1">
      <c r="A1659" s="193" t="s">
        <v>407</v>
      </c>
      <c r="B1659" s="194">
        <v>44671</v>
      </c>
      <c r="C1659" s="195">
        <v>2320.5100000000002</v>
      </c>
      <c r="D1659" s="21">
        <f t="shared" si="0"/>
        <v>-1.5704454017355325E-2</v>
      </c>
      <c r="E1659" s="21"/>
    </row>
    <row r="1660" spans="1:5" ht="15.75" customHeight="1">
      <c r="A1660" s="193" t="s">
        <v>407</v>
      </c>
      <c r="B1660" s="194">
        <v>44672</v>
      </c>
      <c r="C1660" s="195">
        <v>2325.4499999999998</v>
      </c>
      <c r="D1660" s="21">
        <f t="shared" si="0"/>
        <v>2.1265795924616665E-3</v>
      </c>
      <c r="E1660" s="21"/>
    </row>
    <row r="1661" spans="1:5" ht="15.75" customHeight="1">
      <c r="A1661" s="193" t="s">
        <v>407</v>
      </c>
      <c r="B1661" s="194">
        <v>44675</v>
      </c>
      <c r="C1661" s="195">
        <v>2420.91</v>
      </c>
      <c r="D1661" s="21">
        <f t="shared" si="0"/>
        <v>4.0229933845391003E-2</v>
      </c>
      <c r="E1661" s="21"/>
    </row>
    <row r="1662" spans="1:5" ht="15.75" customHeight="1">
      <c r="A1662" s="193" t="s">
        <v>407</v>
      </c>
      <c r="B1662" s="194">
        <v>44676</v>
      </c>
      <c r="C1662" s="195">
        <v>2386.0100000000002</v>
      </c>
      <c r="D1662" s="21">
        <f t="shared" si="0"/>
        <v>-1.4520987761956403E-2</v>
      </c>
      <c r="E1662" s="21">
        <f>LN(C1662/C1657)</f>
        <v>1.7819105355869627E-2</v>
      </c>
    </row>
    <row r="1663" spans="1:5" ht="15.75" customHeight="1">
      <c r="A1663" s="193" t="s">
        <v>407</v>
      </c>
      <c r="B1663" s="194">
        <v>44677</v>
      </c>
      <c r="C1663" s="195">
        <v>2370.9899999999998</v>
      </c>
      <c r="D1663" s="21">
        <f t="shared" si="0"/>
        <v>-6.3149253370962588E-3</v>
      </c>
      <c r="E1663" s="21"/>
    </row>
    <row r="1664" spans="1:5" ht="15.75" customHeight="1">
      <c r="A1664" s="193" t="s">
        <v>407</v>
      </c>
      <c r="B1664" s="194">
        <v>44678</v>
      </c>
      <c r="C1664" s="195">
        <v>2376.17</v>
      </c>
      <c r="D1664" s="21">
        <f t="shared" si="0"/>
        <v>2.182358317770606E-3</v>
      </c>
      <c r="E1664" s="21"/>
    </row>
    <row r="1665" spans="1:5" ht="15.75" customHeight="1">
      <c r="A1665" s="193" t="s">
        <v>407</v>
      </c>
      <c r="B1665" s="194">
        <v>44679</v>
      </c>
      <c r="C1665" s="195">
        <v>2356.17</v>
      </c>
      <c r="D1665" s="21">
        <f t="shared" si="0"/>
        <v>-8.4525283793014001E-3</v>
      </c>
      <c r="E1665" s="21"/>
    </row>
    <row r="1666" spans="1:5" ht="15.75" customHeight="1">
      <c r="A1666" s="193" t="s">
        <v>407</v>
      </c>
      <c r="B1666" s="194">
        <v>44683</v>
      </c>
      <c r="C1666" s="195">
        <v>2307.44</v>
      </c>
      <c r="D1666" s="21">
        <f t="shared" si="0"/>
        <v>-2.0898734493190321E-2</v>
      </c>
      <c r="E1666" s="21"/>
    </row>
    <row r="1667" spans="1:5" ht="15.75" customHeight="1">
      <c r="A1667" s="193" t="s">
        <v>407</v>
      </c>
      <c r="B1667" s="194">
        <v>44685</v>
      </c>
      <c r="C1667" s="195">
        <v>2275.6799999999998</v>
      </c>
      <c r="D1667" s="21">
        <f t="shared" si="0"/>
        <v>-1.3859776050179932E-2</v>
      </c>
      <c r="E1667" s="21">
        <f>LN(C1667/C1662)</f>
        <v>-4.734360594199756E-2</v>
      </c>
    </row>
    <row r="1668" spans="1:5" ht="15.75" customHeight="1">
      <c r="A1668" s="193" t="s">
        <v>407</v>
      </c>
      <c r="B1668" s="194">
        <v>44686</v>
      </c>
      <c r="C1668" s="195">
        <v>2238.62</v>
      </c>
      <c r="D1668" s="21">
        <f t="shared" si="0"/>
        <v>-1.6419304251384378E-2</v>
      </c>
      <c r="E1668" s="21"/>
    </row>
    <row r="1669" spans="1:5" ht="15.75" customHeight="1">
      <c r="A1669" s="193" t="s">
        <v>407</v>
      </c>
      <c r="B1669" s="194">
        <v>44689</v>
      </c>
      <c r="C1669" s="195">
        <v>2256.5700000000002</v>
      </c>
      <c r="D1669" s="21">
        <f t="shared" si="0"/>
        <v>7.9863567088292488E-3</v>
      </c>
      <c r="E1669" s="21"/>
    </row>
    <row r="1670" spans="1:5" ht="15.75" customHeight="1">
      <c r="A1670" s="193" t="s">
        <v>407</v>
      </c>
      <c r="B1670" s="194">
        <v>44690</v>
      </c>
      <c r="C1670" s="195">
        <v>2268.84</v>
      </c>
      <c r="D1670" s="21">
        <f t="shared" si="0"/>
        <v>5.4227263684752539E-3</v>
      </c>
      <c r="E1670" s="21"/>
    </row>
    <row r="1671" spans="1:5" ht="15.75" customHeight="1">
      <c r="A1671" s="193" t="s">
        <v>407</v>
      </c>
      <c r="B1671" s="194">
        <v>44691</v>
      </c>
      <c r="C1671" s="195">
        <v>2313</v>
      </c>
      <c r="D1671" s="21">
        <f t="shared" si="0"/>
        <v>1.9276695583601237E-2</v>
      </c>
      <c r="E1671" s="21"/>
    </row>
    <row r="1672" spans="1:5" ht="15.75" customHeight="1">
      <c r="A1672" s="193" t="s">
        <v>407</v>
      </c>
      <c r="B1672" s="194">
        <v>44692</v>
      </c>
      <c r="C1672" s="195">
        <v>2369.06</v>
      </c>
      <c r="D1672" s="21">
        <f t="shared" si="0"/>
        <v>2.3947868748873748E-2</v>
      </c>
      <c r="E1672" s="21">
        <f>LN(C1672/C1667)</f>
        <v>4.0214343158395116E-2</v>
      </c>
    </row>
    <row r="1673" spans="1:5" ht="15.75" customHeight="1">
      <c r="A1673" s="193" t="s">
        <v>407</v>
      </c>
      <c r="B1673" s="194">
        <v>44693</v>
      </c>
      <c r="C1673" s="195">
        <v>2350.42</v>
      </c>
      <c r="D1673" s="21">
        <f t="shared" si="0"/>
        <v>-7.8992164069778079E-3</v>
      </c>
      <c r="E1673" s="21"/>
    </row>
    <row r="1674" spans="1:5" ht="15.75" customHeight="1">
      <c r="A1674" s="193" t="s">
        <v>407</v>
      </c>
      <c r="B1674" s="194">
        <v>44698</v>
      </c>
      <c r="C1674" s="195">
        <v>2265.52</v>
      </c>
      <c r="D1674" s="21">
        <f t="shared" si="0"/>
        <v>-3.6789722431836355E-2</v>
      </c>
      <c r="E1674" s="21"/>
    </row>
    <row r="1675" spans="1:5" ht="15.75" customHeight="1">
      <c r="A1675" s="193" t="s">
        <v>407</v>
      </c>
      <c r="B1675" s="194">
        <v>44699</v>
      </c>
      <c r="C1675" s="195">
        <v>2274.42</v>
      </c>
      <c r="D1675" s="21">
        <f t="shared" si="0"/>
        <v>3.9207616845920454E-3</v>
      </c>
      <c r="E1675" s="21"/>
    </row>
    <row r="1676" spans="1:5" ht="15.75" customHeight="1">
      <c r="A1676" s="193" t="s">
        <v>407</v>
      </c>
      <c r="B1676" s="194">
        <v>44700</v>
      </c>
      <c r="C1676" s="195">
        <v>2250.91</v>
      </c>
      <c r="D1676" s="21">
        <f t="shared" si="0"/>
        <v>-1.0390495948789108E-2</v>
      </c>
      <c r="E1676" s="21"/>
    </row>
    <row r="1677" spans="1:5" ht="15.75" customHeight="1">
      <c r="A1677" s="193" t="s">
        <v>407</v>
      </c>
      <c r="B1677" s="194">
        <v>44701</v>
      </c>
      <c r="C1677" s="195">
        <v>2235.09</v>
      </c>
      <c r="D1677" s="21">
        <f t="shared" si="0"/>
        <v>-7.0530831840090128E-3</v>
      </c>
      <c r="E1677" s="21">
        <f>LN(C1677/C1672)</f>
        <v>-5.8211756287020314E-2</v>
      </c>
    </row>
    <row r="1678" spans="1:5" ht="15.75" customHeight="1">
      <c r="A1678" s="193" t="s">
        <v>407</v>
      </c>
      <c r="B1678" s="194">
        <v>44704</v>
      </c>
      <c r="C1678" s="195">
        <v>2200.88</v>
      </c>
      <c r="D1678" s="21">
        <f t="shared" si="0"/>
        <v>-1.5424215325558372E-2</v>
      </c>
      <c r="E1678" s="21"/>
    </row>
    <row r="1679" spans="1:5" ht="15.75" customHeight="1">
      <c r="A1679" s="193" t="s">
        <v>407</v>
      </c>
      <c r="B1679" s="194">
        <v>44705</v>
      </c>
      <c r="C1679" s="195">
        <v>2217.19</v>
      </c>
      <c r="D1679" s="21">
        <f t="shared" si="0"/>
        <v>7.3833479747082058E-3</v>
      </c>
      <c r="E1679" s="21"/>
    </row>
    <row r="1680" spans="1:5" ht="15.75" customHeight="1">
      <c r="A1680" s="193" t="s">
        <v>407</v>
      </c>
      <c r="B1680" s="194">
        <v>44706</v>
      </c>
      <c r="C1680" s="195">
        <v>2231.5700000000002</v>
      </c>
      <c r="D1680" s="21">
        <f t="shared" si="0"/>
        <v>6.4647452691663481E-3</v>
      </c>
      <c r="E1680" s="21"/>
    </row>
    <row r="1681" spans="1:5" ht="15.75" customHeight="1">
      <c r="A1681" s="193" t="s">
        <v>407</v>
      </c>
      <c r="B1681" s="194">
        <v>44707</v>
      </c>
      <c r="C1681" s="195">
        <v>2239.6</v>
      </c>
      <c r="D1681" s="21">
        <f t="shared" si="0"/>
        <v>3.5919048631295235E-3</v>
      </c>
      <c r="E1681" s="21"/>
    </row>
    <row r="1682" spans="1:5" ht="15.75" customHeight="1">
      <c r="A1682" s="193" t="s">
        <v>407</v>
      </c>
      <c r="B1682" s="194">
        <v>44708</v>
      </c>
      <c r="C1682" s="195">
        <v>2223.7800000000002</v>
      </c>
      <c r="D1682" s="21">
        <f t="shared" si="0"/>
        <v>-7.0888278605657339E-3</v>
      </c>
      <c r="E1682" s="21">
        <f>LN(C1682/C1677)</f>
        <v>-5.0730450791201288E-3</v>
      </c>
    </row>
    <row r="1683" spans="1:5" ht="15.75" customHeight="1">
      <c r="A1683" s="193" t="s">
        <v>407</v>
      </c>
      <c r="B1683" s="194">
        <v>44711</v>
      </c>
      <c r="C1683" s="195">
        <v>2173.44</v>
      </c>
      <c r="D1683" s="21">
        <f t="shared" si="0"/>
        <v>-2.2897284811354005E-2</v>
      </c>
      <c r="E1683" s="21"/>
    </row>
    <row r="1684" spans="1:5" ht="15.75" customHeight="1">
      <c r="A1684" s="193" t="s">
        <v>407</v>
      </c>
      <c r="B1684" s="194">
        <v>44712</v>
      </c>
      <c r="C1684" s="195">
        <v>2137.92</v>
      </c>
      <c r="D1684" s="21">
        <f t="shared" si="0"/>
        <v>-1.6477772065705935E-2</v>
      </c>
      <c r="E1684" s="21"/>
    </row>
    <row r="1685" spans="1:5" ht="15.75" customHeight="1">
      <c r="A1685" s="193" t="s">
        <v>407</v>
      </c>
      <c r="B1685" s="194">
        <v>44713</v>
      </c>
      <c r="C1685" s="195">
        <v>2130.71</v>
      </c>
      <c r="D1685" s="21">
        <f t="shared" si="0"/>
        <v>-3.3781362435213922E-3</v>
      </c>
      <c r="E1685" s="21"/>
    </row>
    <row r="1686" spans="1:5" ht="15.75" customHeight="1">
      <c r="A1686" s="193" t="s">
        <v>407</v>
      </c>
      <c r="B1686" s="194">
        <v>44714</v>
      </c>
      <c r="C1686" s="195">
        <v>2112.4699999999998</v>
      </c>
      <c r="D1686" s="21">
        <f t="shared" si="0"/>
        <v>-8.5973785465320585E-3</v>
      </c>
      <c r="E1686" s="21"/>
    </row>
    <row r="1687" spans="1:5" ht="15.75" customHeight="1">
      <c r="A1687" s="193" t="s">
        <v>407</v>
      </c>
      <c r="B1687" s="194">
        <v>44715</v>
      </c>
      <c r="C1687" s="195">
        <v>2078.6999999999998</v>
      </c>
      <c r="D1687" s="21">
        <f t="shared" si="0"/>
        <v>-1.6115180645613941E-2</v>
      </c>
      <c r="E1687" s="21">
        <f>LN(C1687/C1682)</f>
        <v>-6.7465752312727278E-2</v>
      </c>
    </row>
    <row r="1688" spans="1:5" ht="15.75" customHeight="1">
      <c r="A1688" s="193" t="s">
        <v>407</v>
      </c>
      <c r="B1688" s="194">
        <v>44718</v>
      </c>
      <c r="C1688" s="195">
        <v>2065.8200000000002</v>
      </c>
      <c r="D1688" s="21">
        <f t="shared" si="0"/>
        <v>-6.2154562964471987E-3</v>
      </c>
      <c r="E1688" s="21"/>
    </row>
    <row r="1689" spans="1:5" ht="15.75" customHeight="1">
      <c r="A1689" s="193" t="s">
        <v>407</v>
      </c>
      <c r="B1689" s="194">
        <v>44719</v>
      </c>
      <c r="C1689" s="195">
        <v>2020.23</v>
      </c>
      <c r="D1689" s="21">
        <f t="shared" si="0"/>
        <v>-2.2315875705324582E-2</v>
      </c>
      <c r="E1689" s="21"/>
    </row>
    <row r="1690" spans="1:5" ht="15.75" customHeight="1">
      <c r="A1690" s="193" t="s">
        <v>407</v>
      </c>
      <c r="B1690" s="194">
        <v>44720</v>
      </c>
      <c r="C1690" s="195">
        <v>2080.44</v>
      </c>
      <c r="D1690" s="21">
        <f t="shared" si="0"/>
        <v>2.9368043486123159E-2</v>
      </c>
      <c r="E1690" s="21"/>
    </row>
    <row r="1691" spans="1:5" ht="15.75" customHeight="1">
      <c r="A1691" s="193" t="s">
        <v>407</v>
      </c>
      <c r="B1691" s="194">
        <v>44721</v>
      </c>
      <c r="C1691" s="195">
        <v>2062.8000000000002</v>
      </c>
      <c r="D1691" s="21">
        <f t="shared" si="0"/>
        <v>-8.5151266089926719E-3</v>
      </c>
      <c r="E1691" s="21"/>
    </row>
    <row r="1692" spans="1:5" ht="15.75" customHeight="1">
      <c r="A1692" s="193" t="s">
        <v>407</v>
      </c>
      <c r="B1692" s="194">
        <v>44722</v>
      </c>
      <c r="C1692" s="195">
        <v>2048.16</v>
      </c>
      <c r="D1692" s="21">
        <f t="shared" si="0"/>
        <v>-7.1224540690045324E-3</v>
      </c>
      <c r="E1692" s="21">
        <f>LN(C1692/C1687)</f>
        <v>-1.480086919364572E-2</v>
      </c>
    </row>
    <row r="1693" spans="1:5" ht="15.75" customHeight="1">
      <c r="A1693" s="193" t="s">
        <v>407</v>
      </c>
      <c r="B1693" s="194">
        <v>44725</v>
      </c>
      <c r="C1693" s="195">
        <v>2032.34</v>
      </c>
      <c r="D1693" s="21">
        <f t="shared" si="0"/>
        <v>-7.753990571685512E-3</v>
      </c>
      <c r="E1693" s="21"/>
    </row>
    <row r="1694" spans="1:5" ht="15.75" customHeight="1">
      <c r="A1694" s="193" t="s">
        <v>407</v>
      </c>
      <c r="B1694" s="194">
        <v>44726</v>
      </c>
      <c r="C1694" s="195">
        <v>1996.26</v>
      </c>
      <c r="D1694" s="21">
        <f t="shared" si="0"/>
        <v>-1.7912408626827608E-2</v>
      </c>
      <c r="E1694" s="21"/>
    </row>
    <row r="1695" spans="1:5" ht="15.75" customHeight="1">
      <c r="A1695" s="193" t="s">
        <v>407</v>
      </c>
      <c r="B1695" s="194">
        <v>44727</v>
      </c>
      <c r="C1695" s="195">
        <v>1966.37</v>
      </c>
      <c r="D1695" s="21">
        <f t="shared" si="0"/>
        <v>-1.5086226519834461E-2</v>
      </c>
      <c r="E1695" s="21"/>
    </row>
    <row r="1696" spans="1:5" ht="15.75" customHeight="1">
      <c r="A1696" s="193" t="s">
        <v>407</v>
      </c>
      <c r="B1696" s="194">
        <v>44728</v>
      </c>
      <c r="C1696" s="195">
        <v>1978.94</v>
      </c>
      <c r="D1696" s="21">
        <f t="shared" si="0"/>
        <v>6.372144410906287E-3</v>
      </c>
      <c r="E1696" s="21"/>
    </row>
    <row r="1697" spans="1:5" ht="15.75" customHeight="1">
      <c r="A1697" s="193" t="s">
        <v>407</v>
      </c>
      <c r="B1697" s="194">
        <v>44729</v>
      </c>
      <c r="C1697" s="195">
        <v>1971.36</v>
      </c>
      <c r="D1697" s="21">
        <f t="shared" si="0"/>
        <v>-3.8376879240001409E-3</v>
      </c>
      <c r="E1697" s="21">
        <f>LN(C1697/C1692)</f>
        <v>-3.8218169231441404E-2</v>
      </c>
    </row>
    <row r="1698" spans="1:5" ht="15.75" customHeight="1">
      <c r="A1698" s="193" t="s">
        <v>407</v>
      </c>
      <c r="B1698" s="194">
        <v>44731</v>
      </c>
      <c r="C1698" s="195">
        <v>1934.11</v>
      </c>
      <c r="D1698" s="21">
        <f t="shared" si="0"/>
        <v>-1.9076387541563697E-2</v>
      </c>
      <c r="E1698" s="21"/>
    </row>
    <row r="1699" spans="1:5" ht="15.75" customHeight="1">
      <c r="A1699" s="193" t="s">
        <v>407</v>
      </c>
      <c r="B1699" s="194">
        <v>44732</v>
      </c>
      <c r="C1699" s="195">
        <v>1884.81</v>
      </c>
      <c r="D1699" s="21">
        <f t="shared" si="0"/>
        <v>-2.5820252288885071E-2</v>
      </c>
      <c r="E1699" s="21"/>
    </row>
    <row r="1700" spans="1:5" ht="15.75" customHeight="1">
      <c r="A1700" s="193" t="s">
        <v>407</v>
      </c>
      <c r="B1700" s="194">
        <v>44733</v>
      </c>
      <c r="C1700" s="195">
        <v>1924.74</v>
      </c>
      <c r="D1700" s="21">
        <f t="shared" si="0"/>
        <v>2.0963873618820544E-2</v>
      </c>
      <c r="E1700" s="21"/>
    </row>
    <row r="1701" spans="1:5" ht="15.75" customHeight="1">
      <c r="A1701" s="193" t="s">
        <v>407</v>
      </c>
      <c r="B1701" s="194">
        <v>44734</v>
      </c>
      <c r="C1701" s="195">
        <v>1893.53</v>
      </c>
      <c r="D1701" s="21">
        <f t="shared" si="0"/>
        <v>-1.6348081772657366E-2</v>
      </c>
      <c r="E1701" s="21"/>
    </row>
    <row r="1702" spans="1:5" ht="15.75" customHeight="1">
      <c r="A1702" s="193" t="s">
        <v>407</v>
      </c>
      <c r="B1702" s="194">
        <v>44735</v>
      </c>
      <c r="C1702" s="195">
        <v>1848.28</v>
      </c>
      <c r="D1702" s="21">
        <f t="shared" si="0"/>
        <v>-2.4187335016189176E-2</v>
      </c>
      <c r="E1702" s="21">
        <f>LN(C1702/C1697)</f>
        <v>-6.446818300047473E-2</v>
      </c>
    </row>
    <row r="1703" spans="1:5" ht="15.75" customHeight="1">
      <c r="A1703" s="193" t="s">
        <v>407</v>
      </c>
      <c r="B1703" s="194">
        <v>44736</v>
      </c>
      <c r="C1703" s="195">
        <v>1862.06</v>
      </c>
      <c r="D1703" s="21">
        <f t="shared" si="0"/>
        <v>7.4279248576479499E-3</v>
      </c>
      <c r="E1703" s="21"/>
    </row>
    <row r="1704" spans="1:5" ht="15.75" customHeight="1">
      <c r="A1704" s="193" t="s">
        <v>407</v>
      </c>
      <c r="B1704" s="194">
        <v>44738</v>
      </c>
      <c r="C1704" s="195">
        <v>1956.98</v>
      </c>
      <c r="D1704" s="21">
        <f t="shared" si="0"/>
        <v>4.9719066886255853E-2</v>
      </c>
      <c r="E1704" s="21"/>
    </row>
    <row r="1705" spans="1:5" ht="15.75" customHeight="1">
      <c r="A1705" s="193" t="s">
        <v>407</v>
      </c>
      <c r="B1705" s="194">
        <v>44739</v>
      </c>
      <c r="C1705" s="195">
        <v>1933.13</v>
      </c>
      <c r="D1705" s="21">
        <f t="shared" si="0"/>
        <v>-1.2262017698185201E-2</v>
      </c>
      <c r="E1705" s="21"/>
    </row>
    <row r="1706" spans="1:5" ht="15.75" customHeight="1">
      <c r="A1706" s="193" t="s">
        <v>407</v>
      </c>
      <c r="B1706" s="194">
        <v>44740</v>
      </c>
      <c r="C1706" s="195">
        <v>1921.31</v>
      </c>
      <c r="D1706" s="21">
        <f t="shared" si="0"/>
        <v>-6.1332058882474566E-3</v>
      </c>
      <c r="E1706" s="21"/>
    </row>
    <row r="1707" spans="1:5" ht="15.75" customHeight="1">
      <c r="A1707" s="193" t="s">
        <v>407</v>
      </c>
      <c r="B1707" s="194">
        <v>44741</v>
      </c>
      <c r="C1707" s="195">
        <v>1962.71</v>
      </c>
      <c r="D1707" s="21">
        <f t="shared" si="0"/>
        <v>2.1318926267862689E-2</v>
      </c>
      <c r="E1707" s="21">
        <f>LN(C1707/C1702)</f>
        <v>6.0070694425333727E-2</v>
      </c>
    </row>
    <row r="1708" spans="1:5" ht="15.75" customHeight="1">
      <c r="A1708" s="193" t="s">
        <v>407</v>
      </c>
      <c r="B1708" s="194">
        <v>44742</v>
      </c>
      <c r="C1708" s="195">
        <v>2037.64</v>
      </c>
      <c r="D1708" s="21">
        <f t="shared" si="0"/>
        <v>3.74661041097046E-2</v>
      </c>
      <c r="E1708" s="21"/>
    </row>
    <row r="1709" spans="1:5" ht="15.75" customHeight="1">
      <c r="A1709" s="193" t="s">
        <v>407</v>
      </c>
      <c r="B1709" s="194">
        <v>44743</v>
      </c>
      <c r="C1709" s="195">
        <v>2028.77</v>
      </c>
      <c r="D1709" s="21">
        <f t="shared" si="0"/>
        <v>-4.3625773435908366E-3</v>
      </c>
      <c r="E1709" s="21"/>
    </row>
    <row r="1710" spans="1:5" ht="15.75" customHeight="1">
      <c r="A1710" s="193" t="s">
        <v>407</v>
      </c>
      <c r="B1710" s="194">
        <v>44745</v>
      </c>
      <c r="C1710" s="195">
        <v>2086.38</v>
      </c>
      <c r="D1710" s="21">
        <f t="shared" si="0"/>
        <v>2.8000808729487403E-2</v>
      </c>
      <c r="E1710" s="21"/>
    </row>
    <row r="1711" spans="1:5" ht="15.75" customHeight="1">
      <c r="A1711" s="193" t="s">
        <v>407</v>
      </c>
      <c r="B1711" s="194">
        <v>44746</v>
      </c>
      <c r="C1711" s="195">
        <v>2076.67</v>
      </c>
      <c r="D1711" s="21">
        <f t="shared" si="0"/>
        <v>-4.6648575482808761E-3</v>
      </c>
      <c r="E1711" s="21"/>
    </row>
    <row r="1712" spans="1:5" ht="15.75" customHeight="1">
      <c r="A1712" s="193" t="s">
        <v>407</v>
      </c>
      <c r="B1712" s="194">
        <v>44747</v>
      </c>
      <c r="C1712" s="195">
        <v>2030.59</v>
      </c>
      <c r="D1712" s="21">
        <f t="shared" si="0"/>
        <v>-2.2439258046353334E-2</v>
      </c>
      <c r="E1712" s="21">
        <f>LN(C1712/C1707)</f>
        <v>3.4000219900967105E-2</v>
      </c>
    </row>
    <row r="1713" spans="1:5" ht="15.75" customHeight="1">
      <c r="A1713" s="193" t="s">
        <v>407</v>
      </c>
      <c r="B1713" s="194">
        <v>44748</v>
      </c>
      <c r="C1713" s="195">
        <v>2043.92</v>
      </c>
      <c r="D1713" s="21">
        <f t="shared" si="0"/>
        <v>6.5431414122140725E-3</v>
      </c>
      <c r="E1713" s="21"/>
    </row>
    <row r="1714" spans="1:5" ht="15.75" customHeight="1">
      <c r="A1714" s="193" t="s">
        <v>407</v>
      </c>
      <c r="B1714" s="194">
        <v>44749</v>
      </c>
      <c r="C1714" s="195">
        <v>2027.32</v>
      </c>
      <c r="D1714" s="21">
        <f t="shared" si="0"/>
        <v>-8.1548088507777325E-3</v>
      </c>
      <c r="E1714" s="21"/>
    </row>
    <row r="1715" spans="1:5" ht="15.75" customHeight="1">
      <c r="A1715" s="193" t="s">
        <v>407</v>
      </c>
      <c r="B1715" s="194">
        <v>44750</v>
      </c>
      <c r="C1715" s="195">
        <v>1992.61</v>
      </c>
      <c r="D1715" s="21">
        <f t="shared" si="0"/>
        <v>-1.7269386596753353E-2</v>
      </c>
      <c r="E1715" s="21"/>
    </row>
    <row r="1716" spans="1:5" ht="15.75" customHeight="1">
      <c r="A1716" s="193" t="s">
        <v>407</v>
      </c>
      <c r="B1716" s="194">
        <v>44753</v>
      </c>
      <c r="C1716" s="195">
        <v>1915.61</v>
      </c>
      <c r="D1716" s="21">
        <f t="shared" si="0"/>
        <v>-3.9409227415525667E-2</v>
      </c>
      <c r="E1716" s="21"/>
    </row>
    <row r="1717" spans="1:5" ht="15.75" customHeight="1">
      <c r="A1717" s="193" t="s">
        <v>407</v>
      </c>
      <c r="B1717" s="194">
        <v>44754</v>
      </c>
      <c r="C1717" s="195">
        <v>1927.28</v>
      </c>
      <c r="D1717" s="21">
        <f t="shared" si="0"/>
        <v>6.0735726881775177E-3</v>
      </c>
      <c r="E1717" s="21">
        <f>LN(C1717/C1712)</f>
        <v>-5.221670876266523E-2</v>
      </c>
    </row>
    <row r="1718" spans="1:5" ht="15.75" customHeight="1">
      <c r="A1718" s="193" t="s">
        <v>407</v>
      </c>
      <c r="B1718" s="194">
        <v>44755</v>
      </c>
      <c r="C1718" s="195">
        <v>1986.82</v>
      </c>
      <c r="D1718" s="21">
        <f t="shared" si="0"/>
        <v>3.04256881815042E-2</v>
      </c>
      <c r="E1718" s="21"/>
    </row>
    <row r="1719" spans="1:5" ht="15.75" customHeight="1">
      <c r="A1719" s="193" t="s">
        <v>407</v>
      </c>
      <c r="B1719" s="194">
        <v>44756</v>
      </c>
      <c r="C1719" s="195">
        <v>2001.53</v>
      </c>
      <c r="D1719" s="21">
        <f t="shared" si="0"/>
        <v>7.3765174577060093E-3</v>
      </c>
      <c r="E1719" s="21"/>
    </row>
    <row r="1720" spans="1:5" ht="15.75" customHeight="1">
      <c r="A1720" s="193" t="s">
        <v>407</v>
      </c>
      <c r="B1720" s="194">
        <v>44757</v>
      </c>
      <c r="C1720" s="195">
        <v>2009.46</v>
      </c>
      <c r="D1720" s="21">
        <f t="shared" si="0"/>
        <v>3.9541411632939292E-3</v>
      </c>
      <c r="E1720" s="21"/>
    </row>
    <row r="1721" spans="1:5" ht="15.75" customHeight="1">
      <c r="A1721" s="193" t="s">
        <v>407</v>
      </c>
      <c r="B1721" s="194">
        <v>44759</v>
      </c>
      <c r="C1721" s="195">
        <v>2011.39</v>
      </c>
      <c r="D1721" s="21">
        <f t="shared" si="0"/>
        <v>9.5999609446905635E-4</v>
      </c>
      <c r="E1721" s="21"/>
    </row>
    <row r="1722" spans="1:5" ht="15.75" customHeight="1">
      <c r="A1722" s="193" t="s">
        <v>407</v>
      </c>
      <c r="B1722" s="194">
        <v>44760</v>
      </c>
      <c r="C1722" s="195">
        <v>2029.43</v>
      </c>
      <c r="D1722" s="21">
        <f t="shared" si="0"/>
        <v>8.9289400936199102E-3</v>
      </c>
      <c r="E1722" s="21">
        <f>LN(C1722/C1717)</f>
        <v>5.1645282990593136E-2</v>
      </c>
    </row>
    <row r="1723" spans="1:5" ht="15.75" customHeight="1">
      <c r="A1723" s="193" t="s">
        <v>407</v>
      </c>
      <c r="B1723" s="194">
        <v>44761</v>
      </c>
      <c r="C1723" s="195">
        <v>2045.63</v>
      </c>
      <c r="D1723" s="21">
        <f t="shared" si="0"/>
        <v>7.9508450631036072E-3</v>
      </c>
      <c r="E1723" s="21"/>
    </row>
    <row r="1724" spans="1:5" ht="15.75" customHeight="1">
      <c r="A1724" s="193" t="s">
        <v>407</v>
      </c>
      <c r="B1724" s="194">
        <v>44762</v>
      </c>
      <c r="C1724" s="195">
        <v>2050.59</v>
      </c>
      <c r="D1724" s="21">
        <f t="shared" si="0"/>
        <v>2.4217461094080545E-3</v>
      </c>
      <c r="E1724" s="21"/>
    </row>
    <row r="1725" spans="1:5" ht="15.75" customHeight="1">
      <c r="A1725" s="193" t="s">
        <v>407</v>
      </c>
      <c r="B1725" s="194">
        <v>44763</v>
      </c>
      <c r="C1725" s="195">
        <v>2044.72</v>
      </c>
      <c r="D1725" s="21">
        <f t="shared" si="0"/>
        <v>-2.8666958154299812E-3</v>
      </c>
      <c r="E1725" s="21"/>
    </row>
    <row r="1726" spans="1:5" ht="15.75" customHeight="1">
      <c r="A1726" s="193" t="s">
        <v>407</v>
      </c>
      <c r="B1726" s="194">
        <v>44764</v>
      </c>
      <c r="C1726" s="195">
        <v>2017.46</v>
      </c>
      <c r="D1726" s="21">
        <f t="shared" si="0"/>
        <v>-1.3421566357605505E-2</v>
      </c>
      <c r="E1726" s="21"/>
    </row>
    <row r="1727" spans="1:5" ht="15.75" customHeight="1">
      <c r="A1727" s="193" t="s">
        <v>407</v>
      </c>
      <c r="B1727" s="194">
        <v>44766</v>
      </c>
      <c r="C1727" s="195">
        <v>2078.5100000000002</v>
      </c>
      <c r="D1727" s="21">
        <f t="shared" si="0"/>
        <v>2.9811996413426169E-2</v>
      </c>
      <c r="E1727" s="21">
        <f>LN(C1727/C1722)</f>
        <v>2.3896325412902247E-2</v>
      </c>
    </row>
    <row r="1728" spans="1:5" ht="15.75" customHeight="1">
      <c r="A1728" s="193" t="s">
        <v>407</v>
      </c>
      <c r="B1728" s="194">
        <v>44767</v>
      </c>
      <c r="C1728" s="195">
        <v>2132.96</v>
      </c>
      <c r="D1728" s="21">
        <f t="shared" si="0"/>
        <v>2.5859395522352519E-2</v>
      </c>
      <c r="E1728" s="21"/>
    </row>
    <row r="1729" spans="1:5" ht="15.75" customHeight="1">
      <c r="A1729" s="193" t="s">
        <v>407</v>
      </c>
      <c r="B1729" s="194">
        <v>44768</v>
      </c>
      <c r="C1729" s="195">
        <v>2088.16</v>
      </c>
      <c r="D1729" s="21">
        <f t="shared" si="0"/>
        <v>-2.1227390946149428E-2</v>
      </c>
      <c r="E1729" s="21"/>
    </row>
    <row r="1730" spans="1:5" ht="15.75" customHeight="1">
      <c r="A1730" s="193" t="s">
        <v>407</v>
      </c>
      <c r="B1730" s="194">
        <v>44769</v>
      </c>
      <c r="C1730" s="195">
        <v>2111.9899999999998</v>
      </c>
      <c r="D1730" s="21">
        <f t="shared" si="0"/>
        <v>1.1347335547240312E-2</v>
      </c>
      <c r="E1730" s="21"/>
    </row>
    <row r="1731" spans="1:5" ht="15.75" customHeight="1">
      <c r="A1731" s="193" t="s">
        <v>407</v>
      </c>
      <c r="B1731" s="194">
        <v>44770</v>
      </c>
      <c r="C1731" s="195">
        <v>2127.42</v>
      </c>
      <c r="D1731" s="21">
        <f t="shared" si="0"/>
        <v>7.2793469538562916E-3</v>
      </c>
      <c r="E1731" s="21"/>
    </row>
    <row r="1732" spans="1:5" ht="15.75" customHeight="1">
      <c r="A1732" s="193" t="s">
        <v>407</v>
      </c>
      <c r="B1732" s="194">
        <v>44771</v>
      </c>
      <c r="C1732" s="195">
        <v>2140.39</v>
      </c>
      <c r="D1732" s="21">
        <f t="shared" si="0"/>
        <v>6.0780774820008293E-3</v>
      </c>
      <c r="E1732" s="21">
        <f>LN(C1732/C1727)</f>
        <v>2.9336764559300656E-2</v>
      </c>
    </row>
    <row r="1733" spans="1:5" ht="15.75" customHeight="1">
      <c r="A1733" s="193" t="s">
        <v>407</v>
      </c>
      <c r="B1733" s="194">
        <v>44773</v>
      </c>
      <c r="C1733" s="195">
        <v>2195.1</v>
      </c>
      <c r="D1733" s="21">
        <f t="shared" si="0"/>
        <v>2.5239548155779133E-2</v>
      </c>
      <c r="E1733" s="21"/>
    </row>
    <row r="1734" spans="1:5" ht="15.75" customHeight="1">
      <c r="A1734" s="193" t="s">
        <v>407</v>
      </c>
      <c r="B1734" s="194">
        <v>44774</v>
      </c>
      <c r="C1734" s="195">
        <v>2196.25</v>
      </c>
      <c r="D1734" s="21">
        <f t="shared" si="0"/>
        <v>5.2375694321306929E-4</v>
      </c>
      <c r="E1734" s="21"/>
    </row>
    <row r="1735" spans="1:5" ht="15.75" customHeight="1">
      <c r="A1735" s="193" t="s">
        <v>407</v>
      </c>
      <c r="B1735" s="194">
        <v>44775</v>
      </c>
      <c r="C1735" s="195">
        <v>2193.4299999999998</v>
      </c>
      <c r="D1735" s="21">
        <f t="shared" si="0"/>
        <v>-1.2848318729094333E-3</v>
      </c>
      <c r="E1735" s="21"/>
    </row>
    <row r="1736" spans="1:5" ht="15.75" customHeight="1">
      <c r="A1736" s="193" t="s">
        <v>407</v>
      </c>
      <c r="B1736" s="194">
        <v>44776</v>
      </c>
      <c r="C1736" s="195">
        <v>2186.77</v>
      </c>
      <c r="D1736" s="21">
        <f t="shared" si="0"/>
        <v>-3.040959377345762E-3</v>
      </c>
      <c r="E1736" s="21"/>
    </row>
    <row r="1737" spans="1:5" ht="15.75" customHeight="1">
      <c r="A1737" s="193" t="s">
        <v>407</v>
      </c>
      <c r="B1737" s="194">
        <v>44777</v>
      </c>
      <c r="C1737" s="195">
        <v>2148.16</v>
      </c>
      <c r="D1737" s="21">
        <f t="shared" si="0"/>
        <v>-1.781390750066511E-2</v>
      </c>
      <c r="E1737" s="21">
        <f>LN(C1737/C1732)</f>
        <v>3.6236063480719074E-3</v>
      </c>
    </row>
    <row r="1738" spans="1:5" ht="15.75" customHeight="1">
      <c r="A1738" s="193" t="s">
        <v>407</v>
      </c>
      <c r="B1738" s="194">
        <v>44778</v>
      </c>
      <c r="C1738" s="195">
        <v>2113.3000000000002</v>
      </c>
      <c r="D1738" s="21">
        <f t="shared" si="0"/>
        <v>-1.6360954982280126E-2</v>
      </c>
      <c r="E1738" s="21"/>
    </row>
    <row r="1739" spans="1:5" ht="15.75" customHeight="1">
      <c r="A1739" s="193" t="s">
        <v>407</v>
      </c>
      <c r="B1739" s="194">
        <v>44780</v>
      </c>
      <c r="C1739" s="195">
        <v>2123.8200000000002</v>
      </c>
      <c r="D1739" s="21">
        <f t="shared" si="0"/>
        <v>4.9656472398860322E-3</v>
      </c>
      <c r="E1739" s="21"/>
    </row>
    <row r="1740" spans="1:5" ht="15.75" customHeight="1">
      <c r="A1740" s="193" t="s">
        <v>407</v>
      </c>
      <c r="B1740" s="194">
        <v>44781</v>
      </c>
      <c r="C1740" s="195">
        <v>2106.15</v>
      </c>
      <c r="D1740" s="21">
        <f t="shared" si="0"/>
        <v>-8.3547177792316542E-3</v>
      </c>
      <c r="E1740" s="21"/>
    </row>
    <row r="1741" spans="1:5" ht="15.75" customHeight="1">
      <c r="A1741" s="193" t="s">
        <v>407</v>
      </c>
      <c r="B1741" s="194">
        <v>44782</v>
      </c>
      <c r="C1741" s="195">
        <v>2062.8000000000002</v>
      </c>
      <c r="D1741" s="21">
        <f t="shared" si="0"/>
        <v>-2.0797353051957058E-2</v>
      </c>
      <c r="E1741" s="21"/>
    </row>
    <row r="1742" spans="1:5" ht="15.75" customHeight="1">
      <c r="A1742" s="193" t="s">
        <v>407</v>
      </c>
      <c r="B1742" s="194">
        <v>44783</v>
      </c>
      <c r="C1742" s="195">
        <v>2056.88</v>
      </c>
      <c r="D1742" s="21">
        <f t="shared" si="0"/>
        <v>-2.8740116100787823E-3</v>
      </c>
      <c r="E1742" s="21">
        <f>LN(C1742/C1737)</f>
        <v>-4.3421390183661444E-2</v>
      </c>
    </row>
    <row r="1743" spans="1:5" ht="15.75" customHeight="1">
      <c r="A1743" s="193" t="s">
        <v>407</v>
      </c>
      <c r="B1743" s="194">
        <v>44784</v>
      </c>
      <c r="C1743" s="195">
        <v>2037.92</v>
      </c>
      <c r="D1743" s="21">
        <f t="shared" si="0"/>
        <v>-9.2605917252758189E-3</v>
      </c>
      <c r="E1743" s="21"/>
    </row>
    <row r="1744" spans="1:5" ht="15.75" customHeight="1">
      <c r="A1744" s="193" t="s">
        <v>407</v>
      </c>
      <c r="B1744" s="194">
        <v>44787</v>
      </c>
      <c r="C1744" s="195">
        <v>2010.01</v>
      </c>
      <c r="D1744" s="21">
        <f t="shared" si="0"/>
        <v>-1.378998267632576E-2</v>
      </c>
      <c r="E1744" s="21"/>
    </row>
    <row r="1745" spans="1:5" ht="15.75" customHeight="1">
      <c r="A1745" s="193" t="s">
        <v>407</v>
      </c>
      <c r="B1745" s="194">
        <v>44788</v>
      </c>
      <c r="C1745" s="195">
        <v>2065.89</v>
      </c>
      <c r="D1745" s="21">
        <f t="shared" si="0"/>
        <v>2.742142911539542E-2</v>
      </c>
      <c r="E1745" s="21"/>
    </row>
    <row r="1746" spans="1:5" ht="15.75" customHeight="1">
      <c r="A1746" s="193" t="s">
        <v>407</v>
      </c>
      <c r="B1746" s="194">
        <v>44789</v>
      </c>
      <c r="C1746" s="195">
        <v>2041.06</v>
      </c>
      <c r="D1746" s="21">
        <f t="shared" si="0"/>
        <v>-1.2091845548529809E-2</v>
      </c>
      <c r="E1746" s="21"/>
    </row>
    <row r="1747" spans="1:5" ht="15.75" customHeight="1">
      <c r="A1747" s="193" t="s">
        <v>407</v>
      </c>
      <c r="B1747" s="194">
        <v>44790</v>
      </c>
      <c r="C1747" s="195">
        <v>2040.7</v>
      </c>
      <c r="D1747" s="21">
        <f t="shared" si="0"/>
        <v>-1.7639449694905782E-4</v>
      </c>
      <c r="E1747" s="21">
        <f>LN(C1747/C1742)</f>
        <v>-7.8973853316850889E-3</v>
      </c>
    </row>
    <row r="1748" spans="1:5" ht="15.75" customHeight="1">
      <c r="A1748" s="193" t="s">
        <v>407</v>
      </c>
      <c r="B1748" s="194">
        <v>44791</v>
      </c>
      <c r="C1748" s="195">
        <v>2068.2600000000002</v>
      </c>
      <c r="D1748" s="21">
        <f t="shared" si="0"/>
        <v>1.3414787829003098E-2</v>
      </c>
      <c r="E1748" s="21"/>
    </row>
    <row r="1749" spans="1:5" ht="15.75" customHeight="1">
      <c r="A1749" s="193" t="s">
        <v>407</v>
      </c>
      <c r="B1749" s="194">
        <v>44794</v>
      </c>
      <c r="C1749" s="195">
        <v>2060.5500000000002</v>
      </c>
      <c r="D1749" s="21">
        <f t="shared" si="0"/>
        <v>-3.7347366247192804E-3</v>
      </c>
      <c r="E1749" s="21"/>
    </row>
    <row r="1750" spans="1:5" ht="15.75" customHeight="1">
      <c r="A1750" s="193" t="s">
        <v>407</v>
      </c>
      <c r="B1750" s="194">
        <v>44795</v>
      </c>
      <c r="C1750" s="195">
        <v>2053.13</v>
      </c>
      <c r="D1750" s="21">
        <f t="shared" si="0"/>
        <v>-3.6074794572895372E-3</v>
      </c>
      <c r="E1750" s="21"/>
    </row>
    <row r="1751" spans="1:5" ht="15.75" customHeight="1">
      <c r="A1751" s="193" t="s">
        <v>407</v>
      </c>
      <c r="B1751" s="194">
        <v>44796</v>
      </c>
      <c r="C1751" s="195">
        <v>2054.9499999999998</v>
      </c>
      <c r="D1751" s="21">
        <f t="shared" si="0"/>
        <v>8.8605875205609861E-4</v>
      </c>
      <c r="E1751" s="21"/>
    </row>
    <row r="1752" spans="1:5" ht="15.75" customHeight="1">
      <c r="A1752" s="193" t="s">
        <v>407</v>
      </c>
      <c r="B1752" s="194">
        <v>44797</v>
      </c>
      <c r="C1752" s="195">
        <v>2057.85</v>
      </c>
      <c r="D1752" s="21">
        <f t="shared" si="0"/>
        <v>1.410231706193106E-3</v>
      </c>
      <c r="E1752" s="21">
        <f>LN(C1752/C1747)</f>
        <v>8.3688622052434259E-3</v>
      </c>
    </row>
    <row r="1753" spans="1:5" ht="15.75" customHeight="1">
      <c r="A1753" s="193" t="s">
        <v>407</v>
      </c>
      <c r="B1753" s="194">
        <v>44798</v>
      </c>
      <c r="C1753" s="195">
        <v>2039.55</v>
      </c>
      <c r="D1753" s="21">
        <f t="shared" si="0"/>
        <v>-8.9325531704788803E-3</v>
      </c>
      <c r="E1753" s="21"/>
    </row>
    <row r="1754" spans="1:5" ht="15.75" customHeight="1">
      <c r="A1754" s="193" t="s">
        <v>407</v>
      </c>
      <c r="B1754" s="194">
        <v>44799</v>
      </c>
      <c r="C1754" s="195">
        <v>2022.62</v>
      </c>
      <c r="D1754" s="21">
        <f t="shared" si="0"/>
        <v>-8.3354945879909378E-3</v>
      </c>
      <c r="E1754" s="21"/>
    </row>
    <row r="1755" spans="1:5" ht="15.75" customHeight="1">
      <c r="A1755" s="193" t="s">
        <v>407</v>
      </c>
      <c r="B1755" s="194">
        <v>44801</v>
      </c>
      <c r="C1755" s="195">
        <v>1989.26</v>
      </c>
      <c r="D1755" s="21">
        <f t="shared" si="0"/>
        <v>-1.6630990416571161E-2</v>
      </c>
      <c r="E1755" s="21"/>
    </row>
    <row r="1756" spans="1:5" ht="15.75" customHeight="1">
      <c r="A1756" s="193" t="s">
        <v>407</v>
      </c>
      <c r="B1756" s="194">
        <v>44802</v>
      </c>
      <c r="C1756" s="195">
        <v>1993.02</v>
      </c>
      <c r="D1756" s="21">
        <f t="shared" si="0"/>
        <v>1.8883660201308499E-3</v>
      </c>
      <c r="E1756" s="21"/>
    </row>
    <row r="1757" spans="1:5" ht="15.75" customHeight="1">
      <c r="A1757" s="193" t="s">
        <v>407</v>
      </c>
      <c r="B1757" s="194">
        <v>44803</v>
      </c>
      <c r="C1757" s="195">
        <v>1995.21</v>
      </c>
      <c r="D1757" s="21">
        <f t="shared" si="0"/>
        <v>1.098231656707651E-3</v>
      </c>
      <c r="E1757" s="21">
        <f>LN(C1757/C1752)</f>
        <v>-3.0912440498202434E-2</v>
      </c>
    </row>
    <row r="1758" spans="1:5" ht="15.75" customHeight="1">
      <c r="A1758" s="193" t="s">
        <v>407</v>
      </c>
      <c r="B1758" s="194">
        <v>44804</v>
      </c>
      <c r="C1758" s="195">
        <v>1973.38</v>
      </c>
      <c r="D1758" s="21">
        <f t="shared" si="0"/>
        <v>-1.1001499363115615E-2</v>
      </c>
      <c r="E1758" s="21"/>
    </row>
    <row r="1759" spans="1:5" ht="15.75" customHeight="1">
      <c r="A1759" s="193" t="s">
        <v>407</v>
      </c>
      <c r="B1759" s="194">
        <v>44805</v>
      </c>
      <c r="C1759" s="195">
        <v>1972.29</v>
      </c>
      <c r="D1759" s="21">
        <f t="shared" si="0"/>
        <v>-5.5250440494418484E-4</v>
      </c>
      <c r="E1759" s="21"/>
    </row>
    <row r="1760" spans="1:5" ht="15.75" customHeight="1">
      <c r="A1760" s="193" t="s">
        <v>407</v>
      </c>
      <c r="B1760" s="194">
        <v>44806</v>
      </c>
      <c r="C1760" s="195">
        <v>1970.62</v>
      </c>
      <c r="D1760" s="21">
        <f t="shared" si="0"/>
        <v>-8.4709014401072413E-4</v>
      </c>
      <c r="E1760" s="21"/>
    </row>
    <row r="1761" spans="1:5" ht="15.75" customHeight="1">
      <c r="A1761" s="193" t="s">
        <v>407</v>
      </c>
      <c r="B1761" s="194">
        <v>44808</v>
      </c>
      <c r="C1761" s="195">
        <v>1977.3</v>
      </c>
      <c r="D1761" s="21">
        <f t="shared" si="0"/>
        <v>3.3840636967733804E-3</v>
      </c>
      <c r="E1761" s="21"/>
    </row>
    <row r="1762" spans="1:5" ht="15.75" customHeight="1">
      <c r="A1762" s="193" t="s">
        <v>407</v>
      </c>
      <c r="B1762" s="194">
        <v>44809</v>
      </c>
      <c r="C1762" s="195">
        <v>1973.01</v>
      </c>
      <c r="D1762" s="21">
        <f t="shared" si="0"/>
        <v>-2.1719822932927207E-3</v>
      </c>
      <c r="E1762" s="21">
        <f>LN(C1762/C1757)</f>
        <v>-1.1189012508589931E-2</v>
      </c>
    </row>
    <row r="1763" spans="1:5" ht="15.75" customHeight="1">
      <c r="A1763" s="193" t="s">
        <v>407</v>
      </c>
      <c r="B1763" s="194">
        <v>44810</v>
      </c>
      <c r="C1763" s="195">
        <v>1951.79</v>
      </c>
      <c r="D1763" s="21">
        <f t="shared" si="0"/>
        <v>-1.0813395215021447E-2</v>
      </c>
      <c r="E1763" s="21"/>
    </row>
    <row r="1764" spans="1:5" ht="15.75" customHeight="1">
      <c r="A1764" s="193" t="s">
        <v>407</v>
      </c>
      <c r="B1764" s="194">
        <v>44811</v>
      </c>
      <c r="C1764" s="195">
        <v>1939.88</v>
      </c>
      <c r="D1764" s="21">
        <f t="shared" si="0"/>
        <v>-6.1207847443397684E-3</v>
      </c>
      <c r="E1764" s="21"/>
    </row>
    <row r="1765" spans="1:5" ht="15.75" customHeight="1">
      <c r="A1765" s="193" t="s">
        <v>407</v>
      </c>
      <c r="B1765" s="194">
        <v>44812</v>
      </c>
      <c r="C1765" s="195">
        <v>1937.74</v>
      </c>
      <c r="D1765" s="21">
        <f t="shared" si="0"/>
        <v>-1.1037699502607068E-3</v>
      </c>
      <c r="E1765" s="21"/>
    </row>
    <row r="1766" spans="1:5" ht="15.75" customHeight="1">
      <c r="A1766" s="193" t="s">
        <v>407</v>
      </c>
      <c r="B1766" s="194">
        <v>44815</v>
      </c>
      <c r="C1766" s="195">
        <v>1926.28</v>
      </c>
      <c r="D1766" s="21">
        <f t="shared" si="0"/>
        <v>-5.9316637084207849E-3</v>
      </c>
      <c r="E1766" s="21"/>
    </row>
    <row r="1767" spans="1:5" ht="15.75" customHeight="1">
      <c r="A1767" s="193" t="s">
        <v>407</v>
      </c>
      <c r="B1767" s="194">
        <v>44816</v>
      </c>
      <c r="C1767" s="195">
        <v>1912.74</v>
      </c>
      <c r="D1767" s="21">
        <f t="shared" si="0"/>
        <v>-7.0539127919149493E-3</v>
      </c>
      <c r="E1767" s="21">
        <f>LN(C1767/C1762)</f>
        <v>-3.1023526409957827E-2</v>
      </c>
    </row>
    <row r="1768" spans="1:5" ht="15.75" customHeight="1">
      <c r="A1768" s="193" t="s">
        <v>407</v>
      </c>
      <c r="B1768" s="194">
        <v>44817</v>
      </c>
      <c r="C1768" s="195">
        <v>1934.04</v>
      </c>
      <c r="D1768" s="21">
        <f t="shared" si="0"/>
        <v>1.1074310299093715E-2</v>
      </c>
      <c r="E1768" s="21"/>
    </row>
    <row r="1769" spans="1:5" ht="15.75" customHeight="1">
      <c r="A1769" s="193" t="s">
        <v>407</v>
      </c>
      <c r="B1769" s="194">
        <v>44818</v>
      </c>
      <c r="C1769" s="195">
        <v>1981.48</v>
      </c>
      <c r="D1769" s="21">
        <f t="shared" si="0"/>
        <v>2.4232960893310826E-2</v>
      </c>
      <c r="E1769" s="21"/>
    </row>
    <row r="1770" spans="1:5" ht="15.75" customHeight="1">
      <c r="A1770" s="193" t="s">
        <v>407</v>
      </c>
      <c r="B1770" s="194">
        <v>44819</v>
      </c>
      <c r="C1770" s="195">
        <v>1924.48</v>
      </c>
      <c r="D1770" s="21">
        <f t="shared" si="0"/>
        <v>-2.9188238855828417E-2</v>
      </c>
      <c r="E1770" s="21"/>
    </row>
    <row r="1771" spans="1:5" ht="15.75" customHeight="1">
      <c r="A1771" s="193" t="s">
        <v>407</v>
      </c>
      <c r="B1771" s="194">
        <v>44820</v>
      </c>
      <c r="C1771" s="195">
        <v>1910.38</v>
      </c>
      <c r="D1771" s="21">
        <f t="shared" si="0"/>
        <v>-7.3536262283522983E-3</v>
      </c>
      <c r="E1771" s="21"/>
    </row>
    <row r="1772" spans="1:5" ht="15.75" customHeight="1">
      <c r="A1772" s="193" t="s">
        <v>407</v>
      </c>
      <c r="B1772" s="194">
        <v>44822</v>
      </c>
      <c r="C1772" s="195">
        <v>1876.41</v>
      </c>
      <c r="D1772" s="21">
        <f t="shared" si="0"/>
        <v>-1.7941798337572937E-2</v>
      </c>
      <c r="E1772" s="21">
        <f>LN(C1772/C1767)</f>
        <v>-1.9176392229349023E-2</v>
      </c>
    </row>
    <row r="1773" spans="1:5" ht="15.75" customHeight="1">
      <c r="A1773" s="193" t="s">
        <v>407</v>
      </c>
      <c r="B1773" s="194">
        <v>44824</v>
      </c>
      <c r="C1773" s="195">
        <v>1837.6</v>
      </c>
      <c r="D1773" s="21">
        <f t="shared" si="0"/>
        <v>-2.0900004419295917E-2</v>
      </c>
      <c r="E1773" s="21"/>
    </row>
    <row r="1774" spans="1:5" ht="15.75" customHeight="1">
      <c r="A1774" s="193" t="s">
        <v>407</v>
      </c>
      <c r="B1774" s="194">
        <v>44825</v>
      </c>
      <c r="C1774" s="195">
        <v>1848.82</v>
      </c>
      <c r="D1774" s="21">
        <f t="shared" si="0"/>
        <v>6.0872253545504167E-3</v>
      </c>
      <c r="E1774" s="21"/>
    </row>
    <row r="1775" spans="1:5" ht="15.75" customHeight="1">
      <c r="A1775" s="193" t="s">
        <v>407</v>
      </c>
      <c r="B1775" s="194">
        <v>44826</v>
      </c>
      <c r="C1775" s="195">
        <v>1838.96</v>
      </c>
      <c r="D1775" s="21">
        <f t="shared" si="0"/>
        <v>-5.3474033132772467E-3</v>
      </c>
      <c r="E1775" s="21"/>
    </row>
    <row r="1776" spans="1:5" ht="15.75" customHeight="1">
      <c r="A1776" s="193" t="s">
        <v>407</v>
      </c>
      <c r="B1776" s="194">
        <v>44829</v>
      </c>
      <c r="C1776" s="195">
        <v>1815.13</v>
      </c>
      <c r="D1776" s="21">
        <f t="shared" si="0"/>
        <v>-1.3043103937830288E-2</v>
      </c>
      <c r="E1776" s="21"/>
    </row>
    <row r="1777" spans="1:5" ht="15.75" customHeight="1">
      <c r="A1777" s="193" t="s">
        <v>407</v>
      </c>
      <c r="B1777" s="194">
        <v>44831</v>
      </c>
      <c r="C1777" s="195">
        <v>1831.05</v>
      </c>
      <c r="D1777" s="21">
        <f t="shared" si="0"/>
        <v>8.7324823055869669E-3</v>
      </c>
      <c r="E1777" s="21">
        <f>LN(C1777/C1772)</f>
        <v>-2.4470804010265988E-2</v>
      </c>
    </row>
    <row r="1778" spans="1:5" ht="15.75" customHeight="1">
      <c r="A1778" s="193" t="s">
        <v>407</v>
      </c>
      <c r="B1778" s="194">
        <v>44832</v>
      </c>
      <c r="C1778" s="195">
        <v>1837.46</v>
      </c>
      <c r="D1778" s="21">
        <f t="shared" si="0"/>
        <v>3.4946103586486637E-3</v>
      </c>
      <c r="E1778" s="21"/>
    </row>
    <row r="1779" spans="1:5" ht="15.75" customHeight="1">
      <c r="A1779" s="193" t="s">
        <v>407</v>
      </c>
      <c r="B1779" s="194">
        <v>44833</v>
      </c>
      <c r="C1779" s="195">
        <v>1853.76</v>
      </c>
      <c r="D1779" s="21">
        <f t="shared" si="0"/>
        <v>8.8318257656923721E-3</v>
      </c>
      <c r="E1779" s="21"/>
    </row>
    <row r="1780" spans="1:5" ht="15.75" customHeight="1">
      <c r="A1780" s="193" t="s">
        <v>407</v>
      </c>
      <c r="B1780" s="194">
        <v>44843</v>
      </c>
      <c r="C1780" s="195">
        <v>1898.38</v>
      </c>
      <c r="D1780" s="21">
        <f t="shared" si="0"/>
        <v>2.3784881970272849E-2</v>
      </c>
      <c r="E1780" s="21"/>
    </row>
    <row r="1781" spans="1:5" ht="15.75" customHeight="1">
      <c r="A1781" s="193" t="s">
        <v>407</v>
      </c>
      <c r="B1781" s="194">
        <v>44844</v>
      </c>
      <c r="C1781" s="195">
        <v>1871.22</v>
      </c>
      <c r="D1781" s="21">
        <f t="shared" si="0"/>
        <v>-1.441026633733708E-2</v>
      </c>
      <c r="E1781" s="21"/>
    </row>
    <row r="1782" spans="1:5" ht="15.75" customHeight="1">
      <c r="A1782" s="193" t="s">
        <v>407</v>
      </c>
      <c r="B1782" s="194">
        <v>44845</v>
      </c>
      <c r="C1782" s="195">
        <v>1855.16</v>
      </c>
      <c r="D1782" s="21">
        <f t="shared" si="0"/>
        <v>-8.6196788499951233E-3</v>
      </c>
      <c r="E1782" s="21">
        <f>LN(C1782/C1777)</f>
        <v>1.308137290728148E-2</v>
      </c>
    </row>
    <row r="1783" spans="1:5" ht="15.75" customHeight="1">
      <c r="A1783" s="193" t="s">
        <v>407</v>
      </c>
      <c r="B1783" s="194">
        <v>44846</v>
      </c>
      <c r="C1783" s="195">
        <v>1866.48</v>
      </c>
      <c r="D1783" s="21">
        <f t="shared" si="0"/>
        <v>6.083358363597793E-3</v>
      </c>
      <c r="E1783" s="21"/>
    </row>
    <row r="1784" spans="1:5" ht="15.75" customHeight="1">
      <c r="A1784" s="193" t="s">
        <v>407</v>
      </c>
      <c r="B1784" s="194">
        <v>44847</v>
      </c>
      <c r="C1784" s="195">
        <v>1870.63</v>
      </c>
      <c r="D1784" s="21">
        <f t="shared" si="0"/>
        <v>2.2209684520349518E-3</v>
      </c>
      <c r="E1784" s="21"/>
    </row>
    <row r="1785" spans="1:5" ht="15.75" customHeight="1">
      <c r="A1785" s="193" t="s">
        <v>407</v>
      </c>
      <c r="B1785" s="194">
        <v>44850</v>
      </c>
      <c r="C1785" s="195">
        <v>1860.94</v>
      </c>
      <c r="D1785" s="21">
        <f t="shared" si="0"/>
        <v>-5.1935361151152371E-3</v>
      </c>
      <c r="E1785" s="21"/>
    </row>
    <row r="1786" spans="1:5" ht="15.75" customHeight="1">
      <c r="A1786" s="193" t="s">
        <v>407</v>
      </c>
      <c r="B1786" s="194">
        <v>44851</v>
      </c>
      <c r="C1786" s="195">
        <v>1858.33</v>
      </c>
      <c r="D1786" s="21">
        <f t="shared" si="0"/>
        <v>-1.403501455089409E-3</v>
      </c>
      <c r="E1786" s="21"/>
    </row>
    <row r="1787" spans="1:5" ht="15.75" customHeight="1">
      <c r="A1787" s="193" t="s">
        <v>407</v>
      </c>
      <c r="B1787" s="194">
        <v>44853</v>
      </c>
      <c r="C1787" s="195">
        <v>1845.51</v>
      </c>
      <c r="D1787" s="21">
        <f t="shared" si="0"/>
        <v>-6.9225728955060297E-3</v>
      </c>
      <c r="E1787" s="21">
        <f>LN(C1787/C1782)</f>
        <v>-5.2152836500779414E-3</v>
      </c>
    </row>
    <row r="1788" spans="1:5" ht="15.75" customHeight="1">
      <c r="A1788" s="193" t="s">
        <v>407</v>
      </c>
      <c r="B1788" s="194">
        <v>44854</v>
      </c>
      <c r="C1788" s="195">
        <v>1844.14</v>
      </c>
      <c r="D1788" s="21">
        <f t="shared" si="0"/>
        <v>-7.4261789761126667E-4</v>
      </c>
      <c r="E1788" s="21"/>
    </row>
    <row r="1789" spans="1:5" ht="15.75" customHeight="1">
      <c r="A1789" s="193" t="s">
        <v>407</v>
      </c>
      <c r="B1789" s="194">
        <v>44857</v>
      </c>
      <c r="C1789" s="195">
        <v>1858.49</v>
      </c>
      <c r="D1789" s="21">
        <f t="shared" si="0"/>
        <v>7.7512858959735568E-3</v>
      </c>
      <c r="E1789" s="21"/>
    </row>
    <row r="1790" spans="1:5" ht="15.75" customHeight="1">
      <c r="A1790" s="193" t="s">
        <v>407</v>
      </c>
      <c r="B1790" s="194">
        <v>44865</v>
      </c>
      <c r="C1790" s="195">
        <v>1874.87</v>
      </c>
      <c r="D1790" s="21">
        <f t="shared" si="0"/>
        <v>8.774993628027028E-3</v>
      </c>
      <c r="E1790" s="21"/>
    </row>
    <row r="1791" spans="1:5" ht="15.75" customHeight="1">
      <c r="A1791" s="193" t="s">
        <v>407</v>
      </c>
      <c r="B1791" s="194">
        <v>44866</v>
      </c>
      <c r="C1791" s="195">
        <v>1930.99</v>
      </c>
      <c r="D1791" s="21">
        <f t="shared" si="0"/>
        <v>2.9493501083689276E-2</v>
      </c>
      <c r="E1791" s="21"/>
    </row>
    <row r="1792" spans="1:5" ht="15.75" customHeight="1">
      <c r="A1792" s="193" t="s">
        <v>407</v>
      </c>
      <c r="B1792" s="194">
        <v>44867</v>
      </c>
      <c r="C1792" s="195">
        <v>1938.3</v>
      </c>
      <c r="D1792" s="21">
        <f t="shared" si="0"/>
        <v>3.7784754810289709E-3</v>
      </c>
      <c r="E1792" s="21">
        <f>LN(C1792/C1787)</f>
        <v>4.9055638191107517E-2</v>
      </c>
    </row>
    <row r="1793" spans="1:5" ht="15.75" customHeight="1">
      <c r="A1793" s="193" t="s">
        <v>407</v>
      </c>
      <c r="B1793" s="194">
        <v>44868</v>
      </c>
      <c r="C1793" s="195">
        <v>1922.16</v>
      </c>
      <c r="D1793" s="21">
        <f t="shared" si="0"/>
        <v>-8.3617465486929207E-3</v>
      </c>
      <c r="E1793" s="21"/>
    </row>
    <row r="1794" spans="1:5" ht="15.75" customHeight="1">
      <c r="A1794" s="193" t="s">
        <v>407</v>
      </c>
      <c r="B1794" s="194">
        <v>44871</v>
      </c>
      <c r="C1794" s="195">
        <v>1965.36</v>
      </c>
      <c r="D1794" s="21">
        <f t="shared" si="0"/>
        <v>2.2225880946505804E-2</v>
      </c>
      <c r="E1794" s="21"/>
    </row>
    <row r="1795" spans="1:5" ht="15.75" customHeight="1">
      <c r="A1795" s="193" t="s">
        <v>407</v>
      </c>
      <c r="B1795" s="194">
        <v>44872</v>
      </c>
      <c r="C1795" s="195">
        <v>1958.94</v>
      </c>
      <c r="D1795" s="21">
        <f t="shared" si="0"/>
        <v>-3.2719240259074015E-3</v>
      </c>
      <c r="E1795" s="21"/>
    </row>
    <row r="1796" spans="1:5" ht="15.75" customHeight="1">
      <c r="A1796" s="193" t="s">
        <v>407</v>
      </c>
      <c r="B1796" s="194">
        <v>44873</v>
      </c>
      <c r="C1796" s="195">
        <v>1956.36</v>
      </c>
      <c r="D1796" s="21">
        <f t="shared" si="0"/>
        <v>-1.3179068645717993E-3</v>
      </c>
      <c r="E1796" s="21"/>
    </row>
    <row r="1797" spans="1:5" ht="15.75" customHeight="1">
      <c r="A1797" s="193" t="s">
        <v>407</v>
      </c>
      <c r="B1797" s="194">
        <v>44874</v>
      </c>
      <c r="C1797" s="195">
        <v>1917.22</v>
      </c>
      <c r="D1797" s="21">
        <f t="shared" si="0"/>
        <v>-2.0209383628673874E-2</v>
      </c>
      <c r="E1797" s="21">
        <f>LN(C1797/C1792)</f>
        <v>-1.0935080121340156E-2</v>
      </c>
    </row>
    <row r="1798" spans="1:5" ht="15.75" customHeight="1">
      <c r="A1798" s="193" t="s">
        <v>407</v>
      </c>
      <c r="B1798" s="194">
        <v>44875</v>
      </c>
      <c r="C1798" s="195">
        <v>1893.7</v>
      </c>
      <c r="D1798" s="21">
        <f t="shared" si="0"/>
        <v>-1.2343632842029906E-2</v>
      </c>
      <c r="E1798" s="21"/>
    </row>
    <row r="1799" spans="1:5" ht="15.75" customHeight="1">
      <c r="A1799" s="193" t="s">
        <v>407</v>
      </c>
      <c r="B1799" s="194">
        <v>44878</v>
      </c>
      <c r="C1799" s="195">
        <v>1883.16</v>
      </c>
      <c r="D1799" s="21">
        <f t="shared" si="0"/>
        <v>-5.5813704302297004E-3</v>
      </c>
      <c r="E1799" s="21"/>
    </row>
    <row r="1800" spans="1:5" ht="15.75" customHeight="1">
      <c r="A1800" s="193" t="s">
        <v>407</v>
      </c>
      <c r="B1800" s="194">
        <v>44879</v>
      </c>
      <c r="C1800" s="195">
        <v>1904.45</v>
      </c>
      <c r="D1800" s="21">
        <f t="shared" si="0"/>
        <v>1.1242036125525531E-2</v>
      </c>
      <c r="E1800" s="21"/>
    </row>
    <row r="1801" spans="1:5" ht="15.75" customHeight="1">
      <c r="A1801" s="193" t="s">
        <v>407</v>
      </c>
      <c r="B1801" s="194">
        <v>44880</v>
      </c>
      <c r="C1801" s="195">
        <v>1897.86</v>
      </c>
      <c r="D1801" s="21">
        <f t="shared" si="0"/>
        <v>-3.4663173694054169E-3</v>
      </c>
      <c r="E1801" s="21"/>
    </row>
    <row r="1802" spans="1:5" ht="15.75" customHeight="1">
      <c r="A1802" s="193" t="s">
        <v>407</v>
      </c>
      <c r="B1802" s="194">
        <v>44881</v>
      </c>
      <c r="C1802" s="195">
        <v>1911.26</v>
      </c>
      <c r="D1802" s="21">
        <f t="shared" si="0"/>
        <v>7.0357748127282899E-3</v>
      </c>
      <c r="E1802" s="21">
        <f>LN(C1802/C1797)</f>
        <v>-3.1135097034109688E-3</v>
      </c>
    </row>
    <row r="1803" spans="1:5" ht="15.75" customHeight="1">
      <c r="A1803" s="193" t="s">
        <v>407</v>
      </c>
      <c r="B1803" s="194">
        <v>44882</v>
      </c>
      <c r="C1803" s="195">
        <v>1936.83</v>
      </c>
      <c r="D1803" s="21">
        <f t="shared" si="0"/>
        <v>1.3289905563572154E-2</v>
      </c>
      <c r="E1803" s="21"/>
    </row>
    <row r="1804" spans="1:5" ht="15.75" customHeight="1">
      <c r="A1804" s="193" t="s">
        <v>407</v>
      </c>
      <c r="B1804" s="194">
        <v>44887</v>
      </c>
      <c r="C1804" s="195">
        <v>1929.7</v>
      </c>
      <c r="D1804" s="21">
        <f t="shared" si="0"/>
        <v>-3.6880655687403087E-3</v>
      </c>
      <c r="E1804" s="21"/>
    </row>
    <row r="1805" spans="1:5" ht="15.75" customHeight="1">
      <c r="A1805" s="193" t="s">
        <v>407</v>
      </c>
      <c r="B1805" s="194">
        <v>44888</v>
      </c>
      <c r="C1805" s="195">
        <v>1921.99</v>
      </c>
      <c r="D1805" s="21">
        <f t="shared" si="0"/>
        <v>-4.0034427992392376E-3</v>
      </c>
      <c r="E1805" s="21"/>
    </row>
    <row r="1806" spans="1:5" ht="15.75" customHeight="1">
      <c r="A1806" s="193" t="s">
        <v>407</v>
      </c>
      <c r="B1806" s="194">
        <v>44889</v>
      </c>
      <c r="C1806" s="195">
        <v>1933.55</v>
      </c>
      <c r="D1806" s="21">
        <f t="shared" si="0"/>
        <v>5.9965839495899507E-3</v>
      </c>
      <c r="E1806" s="21"/>
    </row>
    <row r="1807" spans="1:5" ht="15.75" customHeight="1">
      <c r="A1807" s="193" t="s">
        <v>407</v>
      </c>
      <c r="B1807" s="194">
        <v>44892</v>
      </c>
      <c r="C1807" s="195">
        <v>1965.98</v>
      </c>
      <c r="D1807" s="21">
        <f t="shared" si="0"/>
        <v>1.6633157162726737E-2</v>
      </c>
      <c r="E1807" s="21">
        <f>LN(C1807/C1802)</f>
        <v>2.8228138307909198E-2</v>
      </c>
    </row>
    <row r="1808" spans="1:5" ht="15.75" customHeight="1">
      <c r="A1808" s="193" t="s">
        <v>407</v>
      </c>
      <c r="B1808" s="194">
        <v>44893</v>
      </c>
      <c r="C1808" s="195">
        <v>1950.37</v>
      </c>
      <c r="D1808" s="21">
        <f t="shared" si="0"/>
        <v>-7.9717505668896928E-3</v>
      </c>
      <c r="E1808" s="21"/>
    </row>
    <row r="1809" spans="1:5" ht="15.75" customHeight="1">
      <c r="A1809" s="193" t="s">
        <v>407</v>
      </c>
      <c r="B1809" s="194">
        <v>44894</v>
      </c>
      <c r="C1809" s="195">
        <v>1953.35</v>
      </c>
      <c r="D1809" s="21">
        <f t="shared" si="0"/>
        <v>1.5267491412579569E-3</v>
      </c>
      <c r="E1809" s="21"/>
    </row>
    <row r="1810" spans="1:5" ht="15.75" customHeight="1">
      <c r="A1810" s="193" t="s">
        <v>407</v>
      </c>
      <c r="B1810" s="194">
        <v>44895</v>
      </c>
      <c r="C1810" s="195">
        <v>1949.85</v>
      </c>
      <c r="D1810" s="21">
        <f t="shared" si="0"/>
        <v>-1.7934007676180758E-3</v>
      </c>
      <c r="E1810" s="21"/>
    </row>
    <row r="1811" spans="1:5" ht="15.75" customHeight="1">
      <c r="A1811" s="193" t="s">
        <v>407</v>
      </c>
      <c r="B1811" s="194">
        <v>44896</v>
      </c>
      <c r="C1811" s="195">
        <v>1961.06</v>
      </c>
      <c r="D1811" s="21">
        <f t="shared" si="0"/>
        <v>5.7326968405112038E-3</v>
      </c>
      <c r="E1811" s="21"/>
    </row>
    <row r="1812" spans="1:5" ht="15.75" customHeight="1">
      <c r="A1812" s="193" t="s">
        <v>407</v>
      </c>
      <c r="B1812" s="194">
        <v>44899</v>
      </c>
      <c r="C1812" s="195">
        <v>1963.22</v>
      </c>
      <c r="D1812" s="21">
        <f t="shared" si="0"/>
        <v>1.1008389911691188E-3</v>
      </c>
      <c r="E1812" s="21">
        <f>LN(C1812/C1807)</f>
        <v>-1.4048663615694517E-3</v>
      </c>
    </row>
    <row r="1813" spans="1:5" ht="15.75" customHeight="1">
      <c r="A1813" s="193" t="s">
        <v>407</v>
      </c>
      <c r="B1813" s="194">
        <v>44900</v>
      </c>
      <c r="C1813" s="195">
        <v>1938.76</v>
      </c>
      <c r="D1813" s="21">
        <f t="shared" si="0"/>
        <v>-1.2537388913766923E-2</v>
      </c>
      <c r="E1813" s="21"/>
    </row>
    <row r="1814" spans="1:5" ht="15.75" customHeight="1">
      <c r="A1814" s="193" t="s">
        <v>407</v>
      </c>
      <c r="B1814" s="194">
        <v>44901</v>
      </c>
      <c r="C1814" s="195">
        <v>1933.88</v>
      </c>
      <c r="D1814" s="21">
        <f t="shared" si="0"/>
        <v>-2.5202459216450263E-3</v>
      </c>
      <c r="E1814" s="21"/>
    </row>
    <row r="1815" spans="1:5" ht="15.75" customHeight="1">
      <c r="A1815" s="193" t="s">
        <v>407</v>
      </c>
      <c r="B1815" s="194">
        <v>44902</v>
      </c>
      <c r="C1815" s="195">
        <v>1917.28</v>
      </c>
      <c r="D1815" s="21">
        <f t="shared" si="0"/>
        <v>-8.6208325841995864E-3</v>
      </c>
      <c r="E1815" s="21"/>
    </row>
    <row r="1816" spans="1:5" ht="15.75" customHeight="1">
      <c r="A1816" s="193" t="s">
        <v>407</v>
      </c>
      <c r="B1816" s="194">
        <v>44906</v>
      </c>
      <c r="C1816" s="195">
        <v>1885.31</v>
      </c>
      <c r="D1816" s="21">
        <f t="shared" si="0"/>
        <v>-1.6815251340117542E-2</v>
      </c>
      <c r="E1816" s="21"/>
    </row>
    <row r="1817" spans="1:5" ht="15.75" customHeight="1">
      <c r="A1817" s="193" t="s">
        <v>407</v>
      </c>
      <c r="B1817" s="194">
        <v>44907</v>
      </c>
      <c r="C1817" s="195">
        <v>1902.27</v>
      </c>
      <c r="D1817" s="21">
        <f t="shared" si="0"/>
        <v>8.9556462724324753E-3</v>
      </c>
      <c r="E1817" s="21">
        <f>LN(C1817/C1812)</f>
        <v>-3.1538072487296551E-2</v>
      </c>
    </row>
    <row r="1818" spans="1:5" ht="15.75" customHeight="1">
      <c r="A1818" s="193" t="s">
        <v>407</v>
      </c>
      <c r="B1818" s="194">
        <v>44908</v>
      </c>
      <c r="C1818" s="195">
        <v>1899.7</v>
      </c>
      <c r="D1818" s="21">
        <f t="shared" si="0"/>
        <v>-1.3519309155179756E-3</v>
      </c>
      <c r="E1818" s="21"/>
    </row>
    <row r="1819" spans="1:5" ht="15.75" customHeight="1">
      <c r="A1819" s="193" t="s">
        <v>407</v>
      </c>
      <c r="B1819" s="194">
        <v>44909</v>
      </c>
      <c r="C1819" s="195">
        <v>1897.08</v>
      </c>
      <c r="D1819" s="21">
        <f t="shared" si="0"/>
        <v>-1.3801170549069008E-3</v>
      </c>
      <c r="E1819" s="21"/>
    </row>
    <row r="1820" spans="1:5" ht="15.75" customHeight="1">
      <c r="A1820" s="193" t="s">
        <v>407</v>
      </c>
      <c r="B1820" s="194">
        <v>44910</v>
      </c>
      <c r="C1820" s="195">
        <v>1882.6</v>
      </c>
      <c r="D1820" s="21">
        <f t="shared" si="0"/>
        <v>-7.6620617829767906E-3</v>
      </c>
      <c r="E1820" s="21"/>
    </row>
    <row r="1821" spans="1:5" ht="15.75" customHeight="1">
      <c r="A1821" s="193" t="s">
        <v>407</v>
      </c>
      <c r="B1821" s="194">
        <v>44913</v>
      </c>
      <c r="C1821" s="195">
        <v>1855.06</v>
      </c>
      <c r="D1821" s="21">
        <f t="shared" si="0"/>
        <v>-1.4736759581195913E-2</v>
      </c>
      <c r="E1821" s="21"/>
    </row>
    <row r="1822" spans="1:5" ht="15.75" customHeight="1">
      <c r="A1822" s="193" t="s">
        <v>407</v>
      </c>
      <c r="B1822" s="194">
        <v>44914</v>
      </c>
      <c r="C1822" s="195">
        <v>1858.89</v>
      </c>
      <c r="D1822" s="21">
        <f t="shared" si="0"/>
        <v>2.0624948411788985E-3</v>
      </c>
      <c r="E1822" s="21">
        <f>LN(C1822/C1817)</f>
        <v>-2.30683744934186E-2</v>
      </c>
    </row>
    <row r="1823" spans="1:5" ht="15.75" customHeight="1">
      <c r="A1823" s="193" t="s">
        <v>407</v>
      </c>
      <c r="B1823" s="194">
        <v>44915</v>
      </c>
      <c r="C1823" s="195">
        <v>1873.11</v>
      </c>
      <c r="D1823" s="21">
        <f t="shared" si="0"/>
        <v>7.6206156577524435E-3</v>
      </c>
      <c r="E1823" s="21"/>
    </row>
    <row r="1824" spans="1:5" ht="15.75" customHeight="1">
      <c r="A1824" s="193" t="s">
        <v>407</v>
      </c>
      <c r="B1824" s="194">
        <v>44916</v>
      </c>
      <c r="C1824" s="195">
        <v>1867.22</v>
      </c>
      <c r="D1824" s="21">
        <f t="shared" si="0"/>
        <v>-3.1494573305643893E-3</v>
      </c>
      <c r="E1824" s="21"/>
    </row>
    <row r="1825" spans="1:5" ht="15.75" customHeight="1">
      <c r="A1825" s="193" t="s">
        <v>407</v>
      </c>
      <c r="B1825" s="194">
        <v>44917</v>
      </c>
      <c r="C1825" s="195">
        <v>1867.21</v>
      </c>
      <c r="D1825" s="21">
        <f t="shared" si="0"/>
        <v>-5.3555696585919658E-6</v>
      </c>
      <c r="E1825" s="21"/>
    </row>
    <row r="1826" spans="1:5" ht="15.75" customHeight="1">
      <c r="A1826" s="193" t="s">
        <v>407</v>
      </c>
      <c r="B1826" s="194">
        <v>44921</v>
      </c>
      <c r="C1826" s="195">
        <v>1924.09</v>
      </c>
      <c r="D1826" s="21">
        <f t="shared" si="0"/>
        <v>3.0007790547761492E-2</v>
      </c>
      <c r="E1826" s="21"/>
    </row>
    <row r="1827" spans="1:5" ht="15.75" customHeight="1">
      <c r="A1827" s="193" t="s">
        <v>407</v>
      </c>
      <c r="B1827" s="194">
        <v>44922</v>
      </c>
      <c r="C1827" s="195">
        <v>1983.95</v>
      </c>
      <c r="D1827" s="21">
        <f t="shared" si="0"/>
        <v>3.0636678235954857E-2</v>
      </c>
      <c r="E1827" s="21">
        <f>LN(C1827/C1822)</f>
        <v>6.5110271541246129E-2</v>
      </c>
    </row>
    <row r="1828" spans="1:5" ht="15.75" customHeight="1">
      <c r="A1828" s="193" t="s">
        <v>407</v>
      </c>
      <c r="B1828" s="194">
        <v>44923</v>
      </c>
      <c r="C1828" s="195">
        <v>1972.15</v>
      </c>
      <c r="D1828" s="21">
        <f t="shared" si="0"/>
        <v>-5.9654887358345076E-3</v>
      </c>
      <c r="E1828" s="21"/>
    </row>
    <row r="1829" spans="1:5" ht="15.75" customHeight="1">
      <c r="A1829" s="193" t="s">
        <v>407</v>
      </c>
      <c r="B1829" s="194">
        <v>44924</v>
      </c>
      <c r="C1829" s="195">
        <v>2029.03</v>
      </c>
      <c r="D1829" s="21">
        <f t="shared" si="0"/>
        <v>2.8433528146668448E-2</v>
      </c>
      <c r="E1829" s="21"/>
    </row>
    <row r="1830" spans="1:5" ht="15.75" customHeight="1">
      <c r="A1830" s="193" t="s">
        <v>407</v>
      </c>
      <c r="B1830" s="194">
        <v>44927</v>
      </c>
      <c r="C1830" s="195">
        <v>2046.26</v>
      </c>
      <c r="D1830" s="21">
        <f t="shared" si="0"/>
        <v>8.4558903366139335E-3</v>
      </c>
      <c r="E1830" s="21"/>
    </row>
    <row r="1831" spans="1:5" ht="15.75" customHeight="1">
      <c r="A1831" s="193" t="s">
        <v>407</v>
      </c>
      <c r="B1831" s="194">
        <v>44928</v>
      </c>
      <c r="C1831" s="195">
        <v>2064.09</v>
      </c>
      <c r="D1831" s="21">
        <f t="shared" si="0"/>
        <v>8.6757146401642091E-3</v>
      </c>
      <c r="E1831" s="21"/>
    </row>
    <row r="1832" spans="1:5" ht="15.75" customHeight="1">
      <c r="A1832" s="193" t="s">
        <v>407</v>
      </c>
      <c r="B1832" s="194">
        <v>44929</v>
      </c>
      <c r="C1832" s="195">
        <v>2061.06</v>
      </c>
      <c r="D1832" s="21">
        <f t="shared" si="0"/>
        <v>-1.4690377537366394E-3</v>
      </c>
      <c r="E1832" s="21">
        <f>LN(C1832/C1827)</f>
        <v>3.8130606633875574E-2</v>
      </c>
    </row>
    <row r="1833" spans="1:5" ht="15.75" customHeight="1">
      <c r="A1833" s="193" t="s">
        <v>407</v>
      </c>
      <c r="B1833" s="194">
        <v>44930</v>
      </c>
      <c r="C1833" s="195">
        <v>2125.84</v>
      </c>
      <c r="D1833" s="21">
        <f t="shared" si="0"/>
        <v>3.0946604819803342E-2</v>
      </c>
      <c r="E1833" s="21"/>
    </row>
    <row r="1834" spans="1:5" ht="15.75" customHeight="1">
      <c r="A1834" s="193" t="s">
        <v>407</v>
      </c>
      <c r="B1834" s="194">
        <v>44931</v>
      </c>
      <c r="C1834" s="195">
        <v>2143.9299999999998</v>
      </c>
      <c r="D1834" s="21">
        <f t="shared" si="0"/>
        <v>8.4735750359350298E-3</v>
      </c>
      <c r="E1834" s="21"/>
    </row>
    <row r="1835" spans="1:5" ht="15.75" customHeight="1">
      <c r="A1835" s="193" t="s">
        <v>407</v>
      </c>
      <c r="B1835" s="194">
        <v>44934</v>
      </c>
      <c r="C1835" s="195">
        <v>2164.61</v>
      </c>
      <c r="D1835" s="21">
        <f t="shared" si="0"/>
        <v>9.599613237597707E-3</v>
      </c>
      <c r="E1835" s="21"/>
    </row>
    <row r="1836" spans="1:5" ht="15.75" customHeight="1">
      <c r="A1836" s="193" t="s">
        <v>407</v>
      </c>
      <c r="B1836" s="194">
        <v>44935</v>
      </c>
      <c r="C1836" s="195">
        <v>2211.7600000000002</v>
      </c>
      <c r="D1836" s="21">
        <f t="shared" si="0"/>
        <v>2.1548372018371585E-2</v>
      </c>
      <c r="E1836" s="21"/>
    </row>
    <row r="1837" spans="1:5" ht="15.75" customHeight="1">
      <c r="A1837" s="193" t="s">
        <v>407</v>
      </c>
      <c r="B1837" s="194">
        <v>44936</v>
      </c>
      <c r="C1837" s="195">
        <v>2190.42</v>
      </c>
      <c r="D1837" s="21">
        <f t="shared" si="0"/>
        <v>-9.6952724150585878E-3</v>
      </c>
      <c r="E1837" s="21">
        <f>LN(C1837/C1832)</f>
        <v>6.087289269664907E-2</v>
      </c>
    </row>
    <row r="1838" spans="1:5" ht="15.75" customHeight="1">
      <c r="A1838" s="193" t="s">
        <v>407</v>
      </c>
      <c r="B1838" s="194">
        <v>44938</v>
      </c>
      <c r="C1838" s="195">
        <v>2149.39</v>
      </c>
      <c r="D1838" s="21">
        <f t="shared" si="0"/>
        <v>-1.8909225309795247E-2</v>
      </c>
      <c r="E1838" s="21"/>
    </row>
    <row r="1839" spans="1:5" ht="15.75" customHeight="1">
      <c r="A1839" s="193" t="s">
        <v>407</v>
      </c>
      <c r="B1839" s="194">
        <v>44943</v>
      </c>
      <c r="C1839" s="195">
        <v>2182.11</v>
      </c>
      <c r="D1839" s="21">
        <f t="shared" si="0"/>
        <v>1.5108217652900293E-2</v>
      </c>
      <c r="E1839" s="21"/>
    </row>
    <row r="1840" spans="1:5" ht="15.75" customHeight="1">
      <c r="A1840" s="193" t="s">
        <v>407</v>
      </c>
      <c r="B1840" s="194">
        <v>44944</v>
      </c>
      <c r="C1840" s="195">
        <v>2173.1</v>
      </c>
      <c r="D1840" s="21">
        <f t="shared" si="0"/>
        <v>-4.1375790622877632E-3</v>
      </c>
      <c r="E1840" s="21"/>
    </row>
    <row r="1841" spans="1:5" ht="15.75" customHeight="1">
      <c r="A1841" s="193" t="s">
        <v>407</v>
      </c>
      <c r="B1841" s="194">
        <v>44945</v>
      </c>
      <c r="C1841" s="195">
        <v>2178.81</v>
      </c>
      <c r="D1841" s="21">
        <f t="shared" si="0"/>
        <v>2.6241366556902907E-3</v>
      </c>
      <c r="E1841" s="21"/>
    </row>
    <row r="1842" spans="1:5" ht="15.75" customHeight="1">
      <c r="A1842" s="193" t="s">
        <v>407</v>
      </c>
      <c r="B1842" s="194">
        <v>44949</v>
      </c>
      <c r="C1842" s="195">
        <v>2165.1</v>
      </c>
      <c r="D1842" s="21">
        <f t="shared" si="0"/>
        <v>-6.3123064350435586E-3</v>
      </c>
      <c r="E1842" s="21">
        <f>LN(C1842/C1837)</f>
        <v>-1.1626756498536249E-2</v>
      </c>
    </row>
    <row r="1843" spans="1:5" ht="15.75" customHeight="1">
      <c r="A1843" s="193" t="s">
        <v>407</v>
      </c>
      <c r="B1843" s="194">
        <v>44950</v>
      </c>
      <c r="C1843" s="195">
        <v>2173.25</v>
      </c>
      <c r="D1843" s="21">
        <f t="shared" si="0"/>
        <v>3.7571932128366275E-3</v>
      </c>
      <c r="E1843" s="21"/>
    </row>
    <row r="1844" spans="1:5" ht="15.75" customHeight="1">
      <c r="A1844" s="193" t="s">
        <v>407</v>
      </c>
      <c r="B1844" s="194">
        <v>44951</v>
      </c>
      <c r="C1844" s="195">
        <v>2183.62</v>
      </c>
      <c r="D1844" s="21">
        <f t="shared" si="0"/>
        <v>4.7603070931478255E-3</v>
      </c>
      <c r="E1844" s="21"/>
    </row>
    <row r="1845" spans="1:5" ht="15.75" customHeight="1">
      <c r="A1845" s="193" t="s">
        <v>407</v>
      </c>
      <c r="B1845" s="194">
        <v>44952</v>
      </c>
      <c r="C1845" s="195">
        <v>2183.21</v>
      </c>
      <c r="D1845" s="21">
        <f t="shared" si="0"/>
        <v>-1.877792362902434E-4</v>
      </c>
      <c r="E1845" s="21"/>
    </row>
    <row r="1846" spans="1:5" ht="15.75" customHeight="1">
      <c r="A1846" s="193" t="s">
        <v>407</v>
      </c>
      <c r="B1846" s="194">
        <v>44955</v>
      </c>
      <c r="C1846" s="195">
        <v>2168.5300000000002</v>
      </c>
      <c r="D1846" s="21">
        <f t="shared" si="0"/>
        <v>-6.7467521885304742E-3</v>
      </c>
      <c r="E1846" s="21"/>
    </row>
    <row r="1847" spans="1:5" ht="15.75" customHeight="1">
      <c r="A1847" s="193" t="s">
        <v>407</v>
      </c>
      <c r="B1847" s="194">
        <v>44956</v>
      </c>
      <c r="C1847" s="195">
        <v>2127.52</v>
      </c>
      <c r="D1847" s="21">
        <f t="shared" si="0"/>
        <v>-1.9092536519105117E-2</v>
      </c>
      <c r="E1847" s="21">
        <f>LN(C1847/C1842)</f>
        <v>-1.750956763794153E-2</v>
      </c>
    </row>
    <row r="1848" spans="1:5" ht="15.75" customHeight="1">
      <c r="A1848" s="193" t="s">
        <v>407</v>
      </c>
      <c r="B1848" s="194">
        <v>44957</v>
      </c>
      <c r="C1848" s="195">
        <v>2111.6799999999998</v>
      </c>
      <c r="D1848" s="21">
        <f t="shared" si="0"/>
        <v>-7.4731429133390176E-3</v>
      </c>
      <c r="E1848" s="21"/>
    </row>
    <row r="1849" spans="1:5" ht="15.75" customHeight="1">
      <c r="A1849" s="193" t="s">
        <v>407</v>
      </c>
      <c r="B1849" s="194">
        <v>44958</v>
      </c>
      <c r="C1849" s="195">
        <v>2116.65</v>
      </c>
      <c r="D1849" s="21">
        <f t="shared" si="0"/>
        <v>2.3508109768226025E-3</v>
      </c>
      <c r="E1849" s="21"/>
    </row>
    <row r="1850" spans="1:5" ht="15.75" customHeight="1">
      <c r="A1850" s="193" t="s">
        <v>407</v>
      </c>
      <c r="B1850" s="194">
        <v>44959</v>
      </c>
      <c r="C1850" s="195">
        <v>2094.54</v>
      </c>
      <c r="D1850" s="21">
        <f t="shared" si="0"/>
        <v>-1.0500691330479926E-2</v>
      </c>
      <c r="E1850" s="21"/>
    </row>
    <row r="1851" spans="1:5" ht="15.75" customHeight="1">
      <c r="A1851" s="193" t="s">
        <v>407</v>
      </c>
      <c r="B1851" s="194">
        <v>44962</v>
      </c>
      <c r="C1851" s="195">
        <v>2096.08</v>
      </c>
      <c r="D1851" s="21">
        <f t="shared" si="0"/>
        <v>7.3497481008736004E-4</v>
      </c>
      <c r="E1851" s="21"/>
    </row>
    <row r="1852" spans="1:5" ht="15.75" customHeight="1">
      <c r="A1852" s="193" t="s">
        <v>407</v>
      </c>
      <c r="B1852" s="194">
        <v>44963</v>
      </c>
      <c r="C1852" s="195">
        <v>2100.6999999999998</v>
      </c>
      <c r="D1852" s="21">
        <f t="shared" si="0"/>
        <v>2.20168885014783E-3</v>
      </c>
      <c r="E1852" s="21">
        <f>LN(C1852/C1847)</f>
        <v>-1.2686359606761092E-2</v>
      </c>
    </row>
    <row r="1853" spans="1:5" ht="15.75" customHeight="1">
      <c r="A1853" s="193" t="s">
        <v>407</v>
      </c>
      <c r="B1853" s="194">
        <v>44964</v>
      </c>
      <c r="C1853" s="195">
        <v>2177.34</v>
      </c>
      <c r="D1853" s="21">
        <f t="shared" si="0"/>
        <v>3.5833325765280956E-2</v>
      </c>
      <c r="E1853" s="21"/>
    </row>
    <row r="1854" spans="1:5" ht="15.75" customHeight="1">
      <c r="A1854" s="193" t="s">
        <v>407</v>
      </c>
      <c r="B1854" s="194">
        <v>44965</v>
      </c>
      <c r="C1854" s="195">
        <v>2170.21</v>
      </c>
      <c r="D1854" s="21">
        <f t="shared" si="0"/>
        <v>-3.2800112211821661E-3</v>
      </c>
      <c r="E1854" s="21"/>
    </row>
    <row r="1855" spans="1:5" ht="15.75" customHeight="1">
      <c r="A1855" s="193" t="s">
        <v>407</v>
      </c>
      <c r="B1855" s="194">
        <v>44966</v>
      </c>
      <c r="C1855" s="195">
        <v>2182.61</v>
      </c>
      <c r="D1855" s="21">
        <f t="shared" si="0"/>
        <v>5.6974713143207179E-3</v>
      </c>
      <c r="E1855" s="21"/>
    </row>
    <row r="1856" spans="1:5" ht="15.75" customHeight="1">
      <c r="A1856" s="193" t="s">
        <v>407</v>
      </c>
      <c r="B1856" s="194">
        <v>44969</v>
      </c>
      <c r="C1856" s="195">
        <v>2121.75</v>
      </c>
      <c r="D1856" s="21">
        <f t="shared" si="0"/>
        <v>-2.8280188510267847E-2</v>
      </c>
      <c r="E1856" s="21"/>
    </row>
    <row r="1857" spans="1:5" ht="15.75" customHeight="1">
      <c r="A1857" s="193" t="s">
        <v>407</v>
      </c>
      <c r="B1857" s="194">
        <v>44971</v>
      </c>
      <c r="C1857" s="195">
        <v>2105.46</v>
      </c>
      <c r="D1857" s="21">
        <f t="shared" si="0"/>
        <v>-7.707249291005947E-3</v>
      </c>
      <c r="E1857" s="21">
        <f>LN(C1857/C1852)</f>
        <v>2.2633480571456915E-3</v>
      </c>
    </row>
    <row r="1858" spans="1:5" ht="15.75" customHeight="1">
      <c r="A1858" s="193" t="s">
        <v>407</v>
      </c>
      <c r="B1858" s="194">
        <v>44972</v>
      </c>
      <c r="C1858" s="195">
        <v>2091.56</v>
      </c>
      <c r="D1858" s="21">
        <f t="shared" si="0"/>
        <v>-6.6237715431827094E-3</v>
      </c>
      <c r="E1858" s="21"/>
    </row>
    <row r="1859" spans="1:5" ht="15.75" customHeight="1">
      <c r="A1859" s="193" t="s">
        <v>407</v>
      </c>
      <c r="B1859" s="194">
        <v>44973</v>
      </c>
      <c r="C1859" s="195">
        <v>2070.41</v>
      </c>
      <c r="D1859" s="21">
        <f t="shared" si="0"/>
        <v>-1.0163543736136517E-2</v>
      </c>
      <c r="E1859" s="21"/>
    </row>
    <row r="1860" spans="1:5" ht="15.75" customHeight="1">
      <c r="A1860" s="193" t="s">
        <v>407</v>
      </c>
      <c r="B1860" s="194">
        <v>44977</v>
      </c>
      <c r="C1860" s="195">
        <v>2046.81</v>
      </c>
      <c r="D1860" s="21">
        <f t="shared" si="0"/>
        <v>-1.1464171685258944E-2</v>
      </c>
      <c r="E1860" s="21"/>
    </row>
    <row r="1861" spans="1:5" ht="15.75" customHeight="1">
      <c r="A1861" s="193" t="s">
        <v>407</v>
      </c>
      <c r="B1861" s="194">
        <v>44979</v>
      </c>
      <c r="C1861" s="195">
        <v>2080.38</v>
      </c>
      <c r="D1861" s="21">
        <f t="shared" si="0"/>
        <v>1.626808572264642E-2</v>
      </c>
      <c r="E1861" s="21"/>
    </row>
    <row r="1862" spans="1:5" ht="15.75" customHeight="1">
      <c r="A1862" s="193" t="s">
        <v>407</v>
      </c>
      <c r="B1862" s="194">
        <v>44980</v>
      </c>
      <c r="C1862" s="195">
        <v>2022.64</v>
      </c>
      <c r="D1862" s="21">
        <f t="shared" si="0"/>
        <v>-2.8146980519066885E-2</v>
      </c>
      <c r="E1862" s="21">
        <f>LN(C1862/C1857)</f>
        <v>-4.0130381760998673E-2</v>
      </c>
    </row>
    <row r="1863" spans="1:5" ht="15.75" customHeight="1">
      <c r="A1863" s="193" t="s">
        <v>407</v>
      </c>
      <c r="B1863" s="194">
        <v>44983</v>
      </c>
      <c r="C1863" s="195">
        <v>2027.19</v>
      </c>
      <c r="D1863" s="21">
        <f t="shared" si="0"/>
        <v>2.2470088445345582E-3</v>
      </c>
      <c r="E1863" s="21"/>
    </row>
    <row r="1864" spans="1:5" ht="15.75" customHeight="1">
      <c r="A1864" s="193" t="s">
        <v>407</v>
      </c>
      <c r="B1864" s="194">
        <v>44984</v>
      </c>
      <c r="C1864" s="195">
        <v>2023.54</v>
      </c>
      <c r="D1864" s="21">
        <f t="shared" si="0"/>
        <v>-1.8021447925929469E-3</v>
      </c>
      <c r="E1864" s="21"/>
    </row>
    <row r="1865" spans="1:5" ht="15.75" customHeight="1">
      <c r="A1865" s="193" t="s">
        <v>407</v>
      </c>
      <c r="B1865" s="194">
        <v>44985</v>
      </c>
      <c r="C1865" s="195">
        <v>2019.93</v>
      </c>
      <c r="D1865" s="21">
        <f t="shared" si="0"/>
        <v>-1.7855955202646578E-3</v>
      </c>
      <c r="E1865" s="21"/>
    </row>
    <row r="1866" spans="1:5" ht="15.75" customHeight="1">
      <c r="A1866" s="193" t="s">
        <v>407</v>
      </c>
      <c r="B1866" s="194">
        <v>44986</v>
      </c>
      <c r="C1866" s="195">
        <v>1995.49</v>
      </c>
      <c r="D1866" s="21">
        <f t="shared" si="0"/>
        <v>-1.217322312859623E-2</v>
      </c>
      <c r="E1866" s="21"/>
    </row>
    <row r="1867" spans="1:5" ht="15.75" customHeight="1">
      <c r="A1867" s="193" t="s">
        <v>407</v>
      </c>
      <c r="B1867" s="194">
        <v>44987</v>
      </c>
      <c r="C1867" s="195">
        <v>1967.4503</v>
      </c>
      <c r="D1867" s="21">
        <f t="shared" si="0"/>
        <v>-1.4151193711201906E-2</v>
      </c>
      <c r="E1867" s="21">
        <f>LN(C1867/C1862)</f>
        <v>-2.766514830812105E-2</v>
      </c>
    </row>
    <row r="1868" spans="1:5" ht="15.75" customHeight="1">
      <c r="A1868" s="193" t="s">
        <v>407</v>
      </c>
      <c r="B1868" s="194">
        <v>44990</v>
      </c>
      <c r="C1868" s="195">
        <v>1938.25</v>
      </c>
      <c r="D1868" s="21">
        <f t="shared" si="0"/>
        <v>-1.495293639059222E-2</v>
      </c>
      <c r="E1868" s="21"/>
    </row>
    <row r="1869" spans="1:5" ht="15.75" customHeight="1">
      <c r="A1869" s="193" t="s">
        <v>407</v>
      </c>
      <c r="B1869" s="194">
        <v>44992</v>
      </c>
      <c r="C1869" s="195">
        <v>1952.66</v>
      </c>
      <c r="D1869" s="21">
        <f t="shared" si="0"/>
        <v>7.4070414801556831E-3</v>
      </c>
      <c r="E1869" s="21"/>
    </row>
    <row r="1870" spans="1:5" ht="15.75" customHeight="1">
      <c r="A1870" s="193" t="s">
        <v>407</v>
      </c>
      <c r="B1870" s="194">
        <v>44994</v>
      </c>
      <c r="C1870" s="195">
        <v>2002.7</v>
      </c>
      <c r="D1870" s="21">
        <f t="shared" si="0"/>
        <v>2.5303724532153817E-2</v>
      </c>
      <c r="E1870" s="21"/>
    </row>
    <row r="1871" spans="1:5" ht="15.75" customHeight="1">
      <c r="A1871" s="193" t="s">
        <v>407</v>
      </c>
      <c r="B1871" s="194">
        <v>44997</v>
      </c>
      <c r="C1871" s="195">
        <v>1975.89</v>
      </c>
      <c r="D1871" s="21">
        <f t="shared" si="0"/>
        <v>-1.3477340369280543E-2</v>
      </c>
      <c r="E1871" s="21"/>
    </row>
    <row r="1872" spans="1:5" ht="15.75" customHeight="1">
      <c r="A1872" s="193" t="s">
        <v>407</v>
      </c>
      <c r="B1872" s="194">
        <v>44998</v>
      </c>
      <c r="C1872" s="195">
        <v>1951.21</v>
      </c>
      <c r="D1872" s="21">
        <f t="shared" si="0"/>
        <v>-1.2569236802269254E-2</v>
      </c>
      <c r="E1872" s="21">
        <f>LN(C1872/C1867)</f>
        <v>-8.2887475498325848E-3</v>
      </c>
    </row>
    <row r="1873" spans="1:5" ht="15.75" customHeight="1">
      <c r="A1873" s="193" t="s">
        <v>407</v>
      </c>
      <c r="B1873" s="194">
        <v>44999</v>
      </c>
      <c r="C1873" s="195">
        <v>1953.06</v>
      </c>
      <c r="D1873" s="21">
        <f t="shared" si="0"/>
        <v>9.4768043114678115E-4</v>
      </c>
      <c r="E1873" s="21"/>
    </row>
    <row r="1874" spans="1:5" ht="15.75" customHeight="1">
      <c r="A1874" s="193" t="s">
        <v>407</v>
      </c>
      <c r="B1874" s="194">
        <v>45000</v>
      </c>
      <c r="C1874" s="195">
        <v>1938.62</v>
      </c>
      <c r="D1874" s="21">
        <f t="shared" si="0"/>
        <v>-7.4209936422756726E-3</v>
      </c>
      <c r="E1874" s="21"/>
    </row>
    <row r="1875" spans="1:5" ht="15.75" customHeight="1">
      <c r="A1875" s="193" t="s">
        <v>407</v>
      </c>
      <c r="B1875" s="194">
        <v>45001</v>
      </c>
      <c r="C1875" s="195">
        <v>1933.31</v>
      </c>
      <c r="D1875" s="21">
        <f t="shared" si="0"/>
        <v>-2.7428199006459134E-3</v>
      </c>
      <c r="E1875" s="21"/>
    </row>
    <row r="1876" spans="1:5" ht="15.75" customHeight="1">
      <c r="A1876" s="193" t="s">
        <v>407</v>
      </c>
      <c r="B1876" s="194">
        <v>45004</v>
      </c>
      <c r="C1876" s="195">
        <v>1926.4</v>
      </c>
      <c r="D1876" s="21">
        <f t="shared" si="0"/>
        <v>-3.5805837135512433E-3</v>
      </c>
      <c r="E1876" s="21"/>
    </row>
    <row r="1877" spans="1:5" ht="15.75" customHeight="1">
      <c r="A1877" s="193" t="s">
        <v>407</v>
      </c>
      <c r="B1877" s="194">
        <v>45005</v>
      </c>
      <c r="C1877" s="195">
        <v>1949.06</v>
      </c>
      <c r="D1877" s="21">
        <f t="shared" si="0"/>
        <v>1.1694228937167931E-2</v>
      </c>
      <c r="E1877" s="21">
        <f>LN(C1877/C1872)</f>
        <v>-1.1024878881582077E-3</v>
      </c>
    </row>
    <row r="1878" spans="1:5" ht="15.75" customHeight="1">
      <c r="A1878" s="193" t="s">
        <v>407</v>
      </c>
      <c r="B1878" s="194">
        <v>45007</v>
      </c>
      <c r="C1878" s="195">
        <v>1933.29</v>
      </c>
      <c r="D1878" s="21">
        <f t="shared" si="0"/>
        <v>-8.1239902295650607E-3</v>
      </c>
      <c r="E1878" s="21"/>
    </row>
    <row r="1879" spans="1:5" ht="15.75" customHeight="1">
      <c r="A1879" s="193" t="s">
        <v>407</v>
      </c>
      <c r="B1879" s="194">
        <v>45008</v>
      </c>
      <c r="C1879" s="195">
        <v>1915.14</v>
      </c>
      <c r="D1879" s="21">
        <f t="shared" si="0"/>
        <v>-9.4324878299401043E-3</v>
      </c>
      <c r="E1879" s="21"/>
    </row>
    <row r="1880" spans="1:5" ht="15.75" customHeight="1">
      <c r="A1880" s="193" t="s">
        <v>407</v>
      </c>
      <c r="B1880" s="194">
        <v>45011</v>
      </c>
      <c r="C1880" s="195">
        <v>1888.27</v>
      </c>
      <c r="D1880" s="21">
        <f t="shared" si="0"/>
        <v>-1.4129661036879479E-2</v>
      </c>
      <c r="E1880" s="21"/>
    </row>
    <row r="1881" spans="1:5" ht="15.75" customHeight="1">
      <c r="A1881" s="193" t="s">
        <v>407</v>
      </c>
      <c r="B1881" s="194">
        <v>45012</v>
      </c>
      <c r="C1881" s="195">
        <v>1906</v>
      </c>
      <c r="D1881" s="21">
        <f t="shared" si="0"/>
        <v>9.3457392588623435E-3</v>
      </c>
      <c r="E1881" s="21"/>
    </row>
    <row r="1882" spans="1:5" ht="15.75" customHeight="1">
      <c r="A1882" s="193" t="s">
        <v>407</v>
      </c>
      <c r="B1882" s="194">
        <v>45013</v>
      </c>
      <c r="C1882" s="195">
        <v>1918.1</v>
      </c>
      <c r="D1882" s="21">
        <f t="shared" si="0"/>
        <v>6.3283075134949809E-3</v>
      </c>
      <c r="E1882" s="21">
        <f>LN(C1882/C1877)</f>
        <v>-1.6012092324027484E-2</v>
      </c>
    </row>
    <row r="1883" spans="1:5" ht="15.75" customHeight="1">
      <c r="A1883" s="193" t="s">
        <v>407</v>
      </c>
      <c r="B1883" s="194">
        <v>45014</v>
      </c>
      <c r="C1883" s="195">
        <v>1919.42</v>
      </c>
      <c r="D1883" s="21">
        <f t="shared" si="0"/>
        <v>6.8794432449063977E-4</v>
      </c>
      <c r="E1883" s="21"/>
    </row>
    <row r="1884" spans="1:5" ht="15.75" customHeight="1">
      <c r="A1884" s="193" t="s">
        <v>407</v>
      </c>
      <c r="B1884" s="194">
        <v>45015</v>
      </c>
      <c r="C1884" s="195">
        <v>1908.55</v>
      </c>
      <c r="D1884" s="21">
        <f t="shared" si="0"/>
        <v>-5.6792656247490409E-3</v>
      </c>
      <c r="E1884" s="21"/>
    </row>
    <row r="1885" spans="1:5" ht="15.75" customHeight="1">
      <c r="A1885" s="193" t="s">
        <v>407</v>
      </c>
      <c r="B1885" s="194">
        <v>45018</v>
      </c>
      <c r="C1885" s="195">
        <v>1888.55</v>
      </c>
      <c r="D1885" s="21">
        <f t="shared" si="0"/>
        <v>-1.053445258617189E-2</v>
      </c>
      <c r="E1885" s="21"/>
    </row>
    <row r="1886" spans="1:5" ht="15.75" customHeight="1">
      <c r="A1886" s="193" t="s">
        <v>407</v>
      </c>
      <c r="B1886" s="194">
        <v>45019</v>
      </c>
      <c r="C1886" s="195">
        <v>1871.88</v>
      </c>
      <c r="D1886" s="21">
        <f t="shared" si="0"/>
        <v>-8.8660654224342241E-3</v>
      </c>
      <c r="E1886" s="21"/>
    </row>
    <row r="1887" spans="1:5" ht="15.75" customHeight="1">
      <c r="A1887" s="193" t="s">
        <v>407</v>
      </c>
      <c r="B1887" s="194">
        <v>45020</v>
      </c>
      <c r="C1887" s="195">
        <v>1866.68</v>
      </c>
      <c r="D1887" s="21">
        <f t="shared" si="0"/>
        <v>-2.7818215320139987E-3</v>
      </c>
      <c r="E1887" s="21">
        <f>LN(C1887/C1882)</f>
        <v>-2.7173660840878577E-2</v>
      </c>
    </row>
    <row r="1888" spans="1:5" ht="15.75" customHeight="1">
      <c r="A1888" s="193" t="s">
        <v>407</v>
      </c>
      <c r="B1888" s="194">
        <v>45021</v>
      </c>
      <c r="C1888" s="195">
        <v>1875.07</v>
      </c>
      <c r="D1888" s="21">
        <f t="shared" si="0"/>
        <v>4.4845401542093046E-3</v>
      </c>
      <c r="E1888" s="21"/>
    </row>
    <row r="1889" spans="1:5" ht="15.75" customHeight="1">
      <c r="A1889" s="193" t="s">
        <v>407</v>
      </c>
      <c r="B1889" s="194">
        <v>45022</v>
      </c>
      <c r="C1889" s="195">
        <v>1866.79</v>
      </c>
      <c r="D1889" s="21">
        <f t="shared" si="0"/>
        <v>-4.4256137398913566E-3</v>
      </c>
      <c r="E1889" s="21"/>
    </row>
    <row r="1890" spans="1:5" ht="15.75" customHeight="1">
      <c r="A1890" s="193" t="s">
        <v>407</v>
      </c>
      <c r="B1890" s="194">
        <v>45025</v>
      </c>
      <c r="C1890" s="195">
        <v>1838.48</v>
      </c>
      <c r="D1890" s="21">
        <f t="shared" si="0"/>
        <v>-1.5281235052431128E-2</v>
      </c>
      <c r="E1890" s="21"/>
    </row>
    <row r="1891" spans="1:5" ht="15.75" customHeight="1">
      <c r="A1891" s="193" t="s">
        <v>407</v>
      </c>
      <c r="B1891" s="194">
        <v>45026</v>
      </c>
      <c r="C1891" s="195">
        <v>1844.02</v>
      </c>
      <c r="D1891" s="21">
        <f t="shared" si="0"/>
        <v>3.0088277960561051E-3</v>
      </c>
      <c r="E1891" s="21"/>
    </row>
    <row r="1892" spans="1:5" ht="15.75" customHeight="1">
      <c r="A1892" s="193" t="s">
        <v>407</v>
      </c>
      <c r="B1892" s="194">
        <v>45027</v>
      </c>
      <c r="C1892" s="195">
        <v>1871.33</v>
      </c>
      <c r="D1892" s="21">
        <f t="shared" si="0"/>
        <v>1.4701436946292196E-2</v>
      </c>
      <c r="E1892" s="21">
        <f>LN(C1892/C1887)</f>
        <v>2.4879561042350051E-3</v>
      </c>
    </row>
    <row r="1893" spans="1:5" ht="15.75" customHeight="1">
      <c r="A1893" s="193" t="s">
        <v>407</v>
      </c>
      <c r="B1893" s="194">
        <v>45028</v>
      </c>
      <c r="C1893" s="195">
        <v>1963.55</v>
      </c>
      <c r="D1893" s="21">
        <f t="shared" si="0"/>
        <v>4.8104651434191813E-2</v>
      </c>
      <c r="E1893" s="21"/>
    </row>
    <row r="1894" spans="1:5" ht="15.75" customHeight="1">
      <c r="A1894" s="193" t="s">
        <v>407</v>
      </c>
      <c r="B1894" s="194">
        <v>45029</v>
      </c>
      <c r="C1894" s="195">
        <v>1934.47</v>
      </c>
      <c r="D1894" s="21">
        <f t="shared" si="0"/>
        <v>-1.4920672288045358E-2</v>
      </c>
      <c r="E1894" s="21"/>
    </row>
    <row r="1895" spans="1:5" ht="15.75" customHeight="1">
      <c r="A1895" s="193" t="s">
        <v>407</v>
      </c>
      <c r="B1895" s="194">
        <v>45032</v>
      </c>
      <c r="C1895" s="195">
        <v>1931.68</v>
      </c>
      <c r="D1895" s="21">
        <f t="shared" si="0"/>
        <v>-1.4432965530680004E-3</v>
      </c>
      <c r="E1895" s="21"/>
    </row>
    <row r="1896" spans="1:5" ht="15.75" customHeight="1">
      <c r="A1896" s="193" t="s">
        <v>407</v>
      </c>
      <c r="B1896" s="194">
        <v>45033</v>
      </c>
      <c r="C1896" s="195">
        <v>1908.04</v>
      </c>
      <c r="D1896" s="21">
        <f t="shared" si="0"/>
        <v>-1.2313553435007649E-2</v>
      </c>
      <c r="E1896" s="21"/>
    </row>
    <row r="1897" spans="1:5" ht="15.75" customHeight="1">
      <c r="A1897" s="193" t="s">
        <v>407</v>
      </c>
      <c r="B1897" s="194">
        <v>45034</v>
      </c>
      <c r="C1897" s="195">
        <v>1904.98</v>
      </c>
      <c r="D1897" s="21">
        <f t="shared" si="0"/>
        <v>-1.6050273310439333E-3</v>
      </c>
      <c r="E1897" s="21">
        <f>LN(C1897/C1892)</f>
        <v>1.7822101827027047E-2</v>
      </c>
    </row>
    <row r="1898" spans="1:5" ht="15.75" customHeight="1">
      <c r="A1898" s="193" t="s">
        <v>407</v>
      </c>
      <c r="B1898" s="194">
        <v>45035</v>
      </c>
      <c r="C1898" s="195">
        <v>1920.12</v>
      </c>
      <c r="D1898" s="21">
        <f t="shared" si="0"/>
        <v>7.916174250757942E-3</v>
      </c>
      <c r="E1898" s="21"/>
    </row>
    <row r="1899" spans="1:5" ht="15.75" customHeight="1">
      <c r="A1899" s="193" t="s">
        <v>407</v>
      </c>
      <c r="B1899" s="194">
        <v>45036</v>
      </c>
      <c r="C1899" s="195">
        <v>1904.4</v>
      </c>
      <c r="D1899" s="21">
        <f t="shared" si="0"/>
        <v>-8.2206857484197655E-3</v>
      </c>
      <c r="E1899" s="21"/>
    </row>
    <row r="1900" spans="1:5" ht="15.75" customHeight="1">
      <c r="A1900" s="193" t="s">
        <v>407</v>
      </c>
      <c r="B1900" s="194">
        <v>45039</v>
      </c>
      <c r="C1900" s="195">
        <v>1885.6</v>
      </c>
      <c r="D1900" s="21">
        <f t="shared" si="0"/>
        <v>-9.9209256984424486E-3</v>
      </c>
      <c r="E1900" s="21"/>
    </row>
    <row r="1901" spans="1:5" ht="15.75" customHeight="1">
      <c r="A1901" s="193" t="s">
        <v>407</v>
      </c>
      <c r="B1901" s="194">
        <v>45040</v>
      </c>
      <c r="C1901" s="195">
        <v>1888.32</v>
      </c>
      <c r="D1901" s="21">
        <f t="shared" si="0"/>
        <v>1.4414722468825492E-3</v>
      </c>
      <c r="E1901" s="21"/>
    </row>
    <row r="1902" spans="1:5" ht="15.75" customHeight="1">
      <c r="A1902" s="193" t="s">
        <v>407</v>
      </c>
      <c r="B1902" s="194">
        <v>45041</v>
      </c>
      <c r="C1902" s="195">
        <v>1905.68</v>
      </c>
      <c r="D1902" s="21">
        <f t="shared" si="0"/>
        <v>9.1513553791596498E-3</v>
      </c>
      <c r="E1902" s="21">
        <f>LN(C1902/C1897)</f>
        <v>3.6739042993795334E-4</v>
      </c>
    </row>
    <row r="1903" spans="1:5" ht="15.75" customHeight="1">
      <c r="A1903" s="193" t="s">
        <v>407</v>
      </c>
      <c r="B1903" s="194">
        <v>45042</v>
      </c>
      <c r="C1903" s="195">
        <v>1892</v>
      </c>
      <c r="D1903" s="21">
        <f t="shared" si="0"/>
        <v>-7.2044296361400677E-3</v>
      </c>
      <c r="E1903" s="21"/>
    </row>
    <row r="1904" spans="1:5" ht="15.75" customHeight="1">
      <c r="A1904" s="193" t="s">
        <v>407</v>
      </c>
      <c r="B1904" s="194">
        <v>45043</v>
      </c>
      <c r="C1904" s="195">
        <v>1889.73</v>
      </c>
      <c r="D1904" s="21">
        <f t="shared" si="0"/>
        <v>-1.2005089060462598E-3</v>
      </c>
      <c r="E1904" s="21"/>
    </row>
    <row r="1905" spans="1:5" ht="15.75" customHeight="1">
      <c r="A1905" s="193" t="s">
        <v>407</v>
      </c>
      <c r="B1905" s="194">
        <v>45046</v>
      </c>
      <c r="C1905" s="195">
        <v>1870.65</v>
      </c>
      <c r="D1905" s="21">
        <f t="shared" si="0"/>
        <v>-1.0147997670911466E-2</v>
      </c>
      <c r="E1905" s="21"/>
    </row>
    <row r="1906" spans="1:5" ht="15.75" customHeight="1">
      <c r="A1906" s="193" t="s">
        <v>407</v>
      </c>
      <c r="B1906" s="194">
        <v>45048</v>
      </c>
      <c r="C1906" s="195">
        <v>1866.4</v>
      </c>
      <c r="D1906" s="21">
        <f t="shared" si="0"/>
        <v>-2.2745223276456521E-3</v>
      </c>
      <c r="E1906" s="21"/>
    </row>
    <row r="1907" spans="1:5" ht="15.75" customHeight="1">
      <c r="A1907" s="193" t="s">
        <v>407</v>
      </c>
      <c r="B1907" s="194">
        <v>45049</v>
      </c>
      <c r="C1907" s="195">
        <v>1857.23</v>
      </c>
      <c r="D1907" s="21">
        <f t="shared" si="0"/>
        <v>-4.9253113427898433E-3</v>
      </c>
      <c r="E1907" s="21">
        <f>LN(C1907/C1902)</f>
        <v>-2.5752769883533165E-2</v>
      </c>
    </row>
    <row r="1908" spans="1:5" ht="15.75" customHeight="1">
      <c r="A1908" s="193" t="s">
        <v>407</v>
      </c>
      <c r="B1908" s="194">
        <v>45050</v>
      </c>
      <c r="C1908" s="195">
        <v>1869.73</v>
      </c>
      <c r="D1908" s="21">
        <f t="shared" si="0"/>
        <v>6.7079050329423946E-3</v>
      </c>
      <c r="E1908" s="21"/>
    </row>
    <row r="1909" spans="1:5" ht="15.75" customHeight="1">
      <c r="A1909" s="193" t="s">
        <v>407</v>
      </c>
      <c r="B1909" s="194">
        <v>45053</v>
      </c>
      <c r="C1909" s="195">
        <v>1850.61</v>
      </c>
      <c r="D1909" s="21">
        <f t="shared" si="0"/>
        <v>-1.0278720944173416E-2</v>
      </c>
      <c r="E1909" s="21"/>
    </row>
    <row r="1910" spans="1:5" ht="15.75" customHeight="1">
      <c r="A1910" s="193" t="s">
        <v>407</v>
      </c>
      <c r="B1910" s="194">
        <v>45054</v>
      </c>
      <c r="C1910" s="195">
        <v>1833.69</v>
      </c>
      <c r="D1910" s="21">
        <f t="shared" si="0"/>
        <v>-9.1849843677143661E-3</v>
      </c>
      <c r="E1910" s="21"/>
    </row>
    <row r="1911" spans="1:5" ht="15.75" customHeight="1">
      <c r="A1911" s="193" t="s">
        <v>407</v>
      </c>
      <c r="B1911" s="194">
        <v>45055</v>
      </c>
      <c r="C1911" s="195">
        <v>1844.36</v>
      </c>
      <c r="D1911" s="21">
        <f t="shared" si="0"/>
        <v>5.8020037423202261E-3</v>
      </c>
      <c r="E1911" s="21"/>
    </row>
    <row r="1912" spans="1:5" ht="15.75" customHeight="1">
      <c r="A1912" s="193" t="s">
        <v>407</v>
      </c>
      <c r="B1912" s="194">
        <v>45056</v>
      </c>
      <c r="C1912" s="195">
        <v>1841.93</v>
      </c>
      <c r="D1912" s="21">
        <f t="shared" si="0"/>
        <v>-1.3183989062067521E-3</v>
      </c>
      <c r="E1912" s="21">
        <f>LN(C1912/C1907)</f>
        <v>-8.2721954428317153E-3</v>
      </c>
    </row>
    <row r="1913" spans="1:5" ht="15.75" customHeight="1">
      <c r="A1913" s="193" t="s">
        <v>407</v>
      </c>
      <c r="B1913" s="194">
        <v>45057</v>
      </c>
      <c r="C1913" s="195">
        <v>1838.59</v>
      </c>
      <c r="D1913" s="21">
        <f t="shared" si="0"/>
        <v>-1.8149614276535147E-3</v>
      </c>
      <c r="E1913" s="21"/>
    </row>
    <row r="1914" spans="1:5" ht="15.75" customHeight="1">
      <c r="A1914" s="193" t="s">
        <v>407</v>
      </c>
      <c r="B1914" s="194">
        <v>45060</v>
      </c>
      <c r="C1914" s="195">
        <v>1821.64</v>
      </c>
      <c r="D1914" s="21">
        <f t="shared" si="0"/>
        <v>-9.2617792678934656E-3</v>
      </c>
      <c r="E1914" s="21"/>
    </row>
    <row r="1915" spans="1:5" ht="15.75" customHeight="1">
      <c r="A1915" s="193" t="s">
        <v>407</v>
      </c>
      <c r="B1915" s="194">
        <v>45061</v>
      </c>
      <c r="C1915" s="195">
        <v>1818.31</v>
      </c>
      <c r="D1915" s="21">
        <f t="shared" si="0"/>
        <v>-1.8296959733024708E-3</v>
      </c>
      <c r="E1915" s="21"/>
    </row>
    <row r="1916" spans="1:5" ht="15.75" customHeight="1">
      <c r="A1916" s="193" t="s">
        <v>407</v>
      </c>
      <c r="B1916" s="194">
        <v>45062</v>
      </c>
      <c r="C1916" s="195">
        <v>1821.6</v>
      </c>
      <c r="D1916" s="21">
        <f t="shared" si="0"/>
        <v>1.8077374967804837E-3</v>
      </c>
      <c r="E1916" s="21"/>
    </row>
    <row r="1917" spans="1:5" ht="15.75" customHeight="1">
      <c r="A1917" s="193" t="s">
        <v>407</v>
      </c>
      <c r="B1917" s="194">
        <v>45063</v>
      </c>
      <c r="C1917" s="195">
        <v>1845.01</v>
      </c>
      <c r="D1917" s="21">
        <f t="shared" si="0"/>
        <v>1.2769461764609949E-2</v>
      </c>
      <c r="E1917" s="21">
        <f>LN(C1917/C1912)</f>
        <v>1.6707625925408368E-3</v>
      </c>
    </row>
    <row r="1918" spans="1:5" ht="15.75" customHeight="1">
      <c r="A1918" s="193" t="s">
        <v>407</v>
      </c>
      <c r="B1918" s="194">
        <v>45064</v>
      </c>
      <c r="C1918" s="195">
        <v>1877.32</v>
      </c>
      <c r="D1918" s="21">
        <f t="shared" si="0"/>
        <v>1.7360530357680329E-2</v>
      </c>
      <c r="E1918" s="21"/>
    </row>
    <row r="1919" spans="1:5" ht="15.75" customHeight="1">
      <c r="A1919" s="193" t="s">
        <v>407</v>
      </c>
      <c r="B1919" s="194">
        <v>45067</v>
      </c>
      <c r="C1919" s="195">
        <v>1883.2</v>
      </c>
      <c r="D1919" s="21">
        <f t="shared" si="0"/>
        <v>3.1272296341922291E-3</v>
      </c>
      <c r="E1919" s="21"/>
    </row>
    <row r="1920" spans="1:5" ht="15.75" customHeight="1">
      <c r="A1920" s="193" t="s">
        <v>407</v>
      </c>
      <c r="B1920" s="194">
        <v>45068</v>
      </c>
      <c r="C1920" s="195">
        <v>1891.31</v>
      </c>
      <c r="D1920" s="21">
        <f t="shared" si="0"/>
        <v>4.2972531428950239E-3</v>
      </c>
      <c r="E1920" s="21"/>
    </row>
    <row r="1921" spans="1:5" ht="15.75" customHeight="1">
      <c r="A1921" s="193" t="s">
        <v>407</v>
      </c>
      <c r="B1921" s="194">
        <v>45069</v>
      </c>
      <c r="C1921" s="195">
        <v>1942.63</v>
      </c>
      <c r="D1921" s="21">
        <f t="shared" si="0"/>
        <v>2.6773014420503807E-2</v>
      </c>
      <c r="E1921" s="21"/>
    </row>
    <row r="1922" spans="1:5" ht="15.75" customHeight="1">
      <c r="A1922" s="193" t="s">
        <v>407</v>
      </c>
      <c r="B1922" s="194">
        <v>45070</v>
      </c>
      <c r="C1922" s="195">
        <v>1959.12</v>
      </c>
      <c r="D1922" s="21">
        <f t="shared" si="0"/>
        <v>8.4526677417990845E-3</v>
      </c>
      <c r="E1922" s="21">
        <f>LN(C1922/C1917)</f>
        <v>6.0010695297070579E-2</v>
      </c>
    </row>
    <row r="1923" spans="1:5" ht="15.75" customHeight="1">
      <c r="A1923" s="193" t="s">
        <v>407</v>
      </c>
      <c r="B1923" s="194">
        <v>45074</v>
      </c>
      <c r="C1923" s="195">
        <v>1941.74</v>
      </c>
      <c r="D1923" s="21">
        <f t="shared" si="0"/>
        <v>-8.9109145182772742E-3</v>
      </c>
      <c r="E1923" s="21"/>
    </row>
    <row r="1924" spans="1:5" ht="15.75" customHeight="1">
      <c r="A1924" s="193" t="s">
        <v>407</v>
      </c>
      <c r="B1924" s="194">
        <v>45076</v>
      </c>
      <c r="C1924" s="195">
        <v>1888.61</v>
      </c>
      <c r="D1924" s="21">
        <f t="shared" si="0"/>
        <v>-2.7743369550522725E-2</v>
      </c>
      <c r="E1924" s="21"/>
    </row>
    <row r="1925" spans="1:5" ht="15.75" customHeight="1">
      <c r="A1925" s="193" t="s">
        <v>407</v>
      </c>
      <c r="B1925" s="194">
        <v>45077</v>
      </c>
      <c r="C1925" s="195">
        <v>1849.79</v>
      </c>
      <c r="D1925" s="21">
        <f t="shared" si="0"/>
        <v>-2.0768989626699728E-2</v>
      </c>
      <c r="E1925" s="21"/>
    </row>
    <row r="1926" spans="1:5" ht="15.75" customHeight="1">
      <c r="A1926" s="193" t="s">
        <v>407</v>
      </c>
      <c r="B1926" s="194">
        <v>45078</v>
      </c>
      <c r="C1926" s="195">
        <v>1866.34</v>
      </c>
      <c r="D1926" s="21">
        <f t="shared" si="0"/>
        <v>8.9071746251336587E-3</v>
      </c>
      <c r="E1926" s="21"/>
    </row>
    <row r="1927" spans="1:5" ht="15.75" customHeight="1">
      <c r="A1927" s="193" t="s">
        <v>407</v>
      </c>
      <c r="B1927" s="194">
        <v>45081</v>
      </c>
      <c r="C1927" s="195">
        <v>1919.37</v>
      </c>
      <c r="D1927" s="21">
        <f t="shared" si="0"/>
        <v>2.801771343619628E-2</v>
      </c>
      <c r="E1927" s="21">
        <f>LN(C1927/C1922)</f>
        <v>-2.0498385634169652E-2</v>
      </c>
    </row>
    <row r="1928" spans="1:5" ht="15.75" customHeight="1">
      <c r="A1928" s="193" t="s">
        <v>407</v>
      </c>
      <c r="B1928" s="194">
        <v>45082</v>
      </c>
      <c r="C1928" s="195">
        <v>1901.99</v>
      </c>
      <c r="D1928" s="21">
        <f t="shared" si="0"/>
        <v>-9.0963007090803412E-3</v>
      </c>
      <c r="E1928" s="21"/>
    </row>
    <row r="1929" spans="1:5" ht="15.75" customHeight="1">
      <c r="A1929" s="193" t="s">
        <v>407</v>
      </c>
      <c r="B1929" s="194">
        <v>45083</v>
      </c>
      <c r="C1929" s="195">
        <v>1927.65</v>
      </c>
      <c r="D1929" s="21">
        <f t="shared" si="0"/>
        <v>1.3400937953299705E-2</v>
      </c>
      <c r="E1929" s="21"/>
    </row>
    <row r="1930" spans="1:5" ht="15.75" customHeight="1">
      <c r="A1930" s="193" t="s">
        <v>407</v>
      </c>
      <c r="B1930" s="194">
        <v>45084</v>
      </c>
      <c r="C1930" s="195">
        <v>1932.33</v>
      </c>
      <c r="D1930" s="21">
        <f t="shared" si="0"/>
        <v>2.4248842186872484E-3</v>
      </c>
      <c r="E1930" s="21"/>
    </row>
    <row r="1931" spans="1:5" ht="15.75" customHeight="1">
      <c r="A1931" s="193" t="s">
        <v>407</v>
      </c>
      <c r="B1931" s="194">
        <v>45085</v>
      </c>
      <c r="C1931" s="195">
        <v>1939.61</v>
      </c>
      <c r="D1931" s="21">
        <f t="shared" si="0"/>
        <v>3.7603932801659914E-3</v>
      </c>
      <c r="E1931" s="21"/>
    </row>
    <row r="1932" spans="1:5" ht="15.75" customHeight="1">
      <c r="A1932" s="193" t="s">
        <v>407</v>
      </c>
      <c r="B1932" s="194">
        <v>45088</v>
      </c>
      <c r="C1932" s="195">
        <v>1980.09</v>
      </c>
      <c r="D1932" s="21">
        <f t="shared" si="0"/>
        <v>2.0655376280895563E-2</v>
      </c>
      <c r="E1932" s="21">
        <f>LN(C1932/C1927)</f>
        <v>3.1145291023968461E-2</v>
      </c>
    </row>
    <row r="1933" spans="1:5" ht="15.75" customHeight="1">
      <c r="A1933" s="193" t="s">
        <v>407</v>
      </c>
      <c r="B1933" s="194">
        <v>45089</v>
      </c>
      <c r="C1933" s="195">
        <v>1987.87</v>
      </c>
      <c r="D1933" s="21">
        <f t="shared" si="0"/>
        <v>3.9214155232123677E-3</v>
      </c>
      <c r="E1933" s="21"/>
    </row>
    <row r="1934" spans="1:5" ht="15.75" customHeight="1">
      <c r="A1934" s="193" t="s">
        <v>407</v>
      </c>
      <c r="B1934" s="194">
        <v>45090</v>
      </c>
      <c r="C1934" s="195">
        <v>2020.64</v>
      </c>
      <c r="D1934" s="21">
        <f t="shared" si="0"/>
        <v>1.6350579173638559E-2</v>
      </c>
      <c r="E1934" s="21"/>
    </row>
    <row r="1935" spans="1:5" ht="15.75" customHeight="1">
      <c r="A1935" s="193" t="s">
        <v>407</v>
      </c>
      <c r="B1935" s="194">
        <v>45091</v>
      </c>
      <c r="C1935" s="195">
        <v>2037.06</v>
      </c>
      <c r="D1935" s="21">
        <f t="shared" si="0"/>
        <v>8.0932989761549872E-3</v>
      </c>
      <c r="E1935" s="21"/>
    </row>
    <row r="1936" spans="1:5" ht="15.75" customHeight="1">
      <c r="A1936" s="193" t="s">
        <v>407</v>
      </c>
      <c r="B1936" s="194">
        <v>45092</v>
      </c>
      <c r="C1936" s="195">
        <v>2042.07</v>
      </c>
      <c r="D1936" s="21">
        <f t="shared" si="0"/>
        <v>2.4564073805779883E-3</v>
      </c>
      <c r="E1936" s="21"/>
    </row>
    <row r="1937" spans="1:5" ht="15.75" customHeight="1">
      <c r="A1937" s="193" t="s">
        <v>407</v>
      </c>
      <c r="B1937" s="194">
        <v>45095</v>
      </c>
      <c r="C1937" s="195">
        <v>2094.33</v>
      </c>
      <c r="D1937" s="21">
        <f t="shared" si="0"/>
        <v>2.5269693882606668E-2</v>
      </c>
      <c r="E1937" s="21">
        <f>LN(C1937/C1932)</f>
        <v>5.6091394936190579E-2</v>
      </c>
    </row>
    <row r="1938" spans="1:5" ht="15.75" customHeight="1">
      <c r="A1938" s="193" t="s">
        <v>407</v>
      </c>
      <c r="B1938" s="194">
        <v>45096</v>
      </c>
      <c r="C1938" s="195">
        <v>2091.39</v>
      </c>
      <c r="D1938" s="21">
        <f t="shared" si="0"/>
        <v>-1.404776470228405E-3</v>
      </c>
      <c r="E1938" s="21"/>
    </row>
    <row r="1939" spans="1:5" ht="15.75" customHeight="1">
      <c r="A1939" s="193" t="s">
        <v>407</v>
      </c>
      <c r="B1939" s="194">
        <v>45097</v>
      </c>
      <c r="C1939" s="195">
        <v>2064.83</v>
      </c>
      <c r="D1939" s="21">
        <f t="shared" si="0"/>
        <v>-1.2781018115887804E-2</v>
      </c>
      <c r="E1939" s="21"/>
    </row>
    <row r="1940" spans="1:5" ht="15.75" customHeight="1">
      <c r="A1940" s="193" t="s">
        <v>407</v>
      </c>
      <c r="B1940" s="194">
        <v>45098</v>
      </c>
      <c r="C1940" s="195">
        <v>2050.7800000000002</v>
      </c>
      <c r="D1940" s="21">
        <f t="shared" si="0"/>
        <v>-6.827689980880236E-3</v>
      </c>
      <c r="E1940" s="21"/>
    </row>
    <row r="1941" spans="1:5" ht="15.75" customHeight="1">
      <c r="A1941" s="193" t="s">
        <v>407</v>
      </c>
      <c r="B1941" s="194">
        <v>45099</v>
      </c>
      <c r="C1941" s="195">
        <v>2055.5300000000002</v>
      </c>
      <c r="D1941" s="21">
        <f t="shared" si="0"/>
        <v>2.3135136502780386E-3</v>
      </c>
      <c r="E1941" s="21"/>
    </row>
    <row r="1942" spans="1:5" ht="15.75" customHeight="1">
      <c r="A1942" s="193" t="s">
        <v>407</v>
      </c>
      <c r="B1942" s="194">
        <v>45102</v>
      </c>
      <c r="C1942" s="195">
        <v>2117.73</v>
      </c>
      <c r="D1942" s="21">
        <f t="shared" si="0"/>
        <v>2.9811038061222629E-2</v>
      </c>
      <c r="E1942" s="21">
        <f>LN(C1942/C1937)</f>
        <v>1.1111067144504343E-2</v>
      </c>
    </row>
    <row r="1943" spans="1:5" ht="15.75" customHeight="1">
      <c r="A1943" s="193" t="s">
        <v>407</v>
      </c>
      <c r="B1943" s="194">
        <v>45103</v>
      </c>
      <c r="C1943" s="195">
        <v>2129.42</v>
      </c>
      <c r="D1943" s="21">
        <f t="shared" si="0"/>
        <v>5.5048818717791303E-3</v>
      </c>
      <c r="E1943" s="21"/>
    </row>
    <row r="1944" spans="1:5" ht="15.75" customHeight="1">
      <c r="A1944" s="193" t="s">
        <v>407</v>
      </c>
      <c r="B1944" s="194">
        <v>45104</v>
      </c>
      <c r="C1944" s="195">
        <v>2186.36</v>
      </c>
      <c r="D1944" s="21">
        <f t="shared" si="0"/>
        <v>2.6388418379007624E-2</v>
      </c>
      <c r="E1944" s="21"/>
    </row>
    <row r="1945" spans="1:5" ht="15.75" customHeight="1">
      <c r="A1945" s="193" t="s">
        <v>407</v>
      </c>
      <c r="B1945" s="194">
        <v>45105</v>
      </c>
      <c r="C1945" s="195">
        <v>2150.9899999999998</v>
      </c>
      <c r="D1945" s="21">
        <f t="shared" si="0"/>
        <v>-1.6309859276032058E-2</v>
      </c>
      <c r="E1945" s="21"/>
    </row>
    <row r="1946" spans="1:5" ht="15.75" customHeight="1">
      <c r="A1946" s="193" t="s">
        <v>407</v>
      </c>
      <c r="B1946" s="194">
        <v>45109</v>
      </c>
      <c r="C1946" s="195">
        <v>2097.29</v>
      </c>
      <c r="D1946" s="21">
        <f t="shared" si="0"/>
        <v>-2.5282166116869079E-2</v>
      </c>
      <c r="E1946" s="21"/>
    </row>
    <row r="1947" spans="1:5" ht="15.75" customHeight="1">
      <c r="A1947" s="193" t="s">
        <v>407</v>
      </c>
      <c r="B1947" s="194">
        <v>45110</v>
      </c>
      <c r="C1947" s="195">
        <v>2075.9699999999998</v>
      </c>
      <c r="D1947" s="21">
        <f t="shared" si="0"/>
        <v>-1.0217520825276983E-2</v>
      </c>
      <c r="E1947" s="21">
        <f>LN(C1947/C1942)</f>
        <v>-1.9916245967391406E-2</v>
      </c>
    </row>
    <row r="1948" spans="1:5" ht="15.75" customHeight="1">
      <c r="A1948" s="193" t="s">
        <v>407</v>
      </c>
      <c r="B1948" s="194">
        <v>45111</v>
      </c>
      <c r="C1948" s="195">
        <v>2088.6999999999998</v>
      </c>
      <c r="D1948" s="21">
        <f t="shared" si="0"/>
        <v>6.1133485469590607E-3</v>
      </c>
      <c r="E1948" s="21"/>
    </row>
    <row r="1949" spans="1:5" ht="15.75" customHeight="1">
      <c r="A1949" s="193" t="s">
        <v>407</v>
      </c>
      <c r="B1949" s="194">
        <v>45112</v>
      </c>
      <c r="C1949" s="195">
        <v>2049.44</v>
      </c>
      <c r="D1949" s="21">
        <f t="shared" si="0"/>
        <v>-1.8975277778445328E-2</v>
      </c>
      <c r="E1949" s="21"/>
    </row>
    <row r="1950" spans="1:5" ht="15.75" customHeight="1">
      <c r="A1950" s="193" t="s">
        <v>407</v>
      </c>
      <c r="B1950" s="194">
        <v>45113</v>
      </c>
      <c r="C1950" s="195">
        <v>2049.38</v>
      </c>
      <c r="D1950" s="21">
        <f t="shared" si="0"/>
        <v>-2.927671866746098E-5</v>
      </c>
      <c r="E1950" s="21"/>
    </row>
    <row r="1951" spans="1:5" ht="15.75" customHeight="1">
      <c r="A1951" s="193" t="s">
        <v>407</v>
      </c>
      <c r="B1951" s="194">
        <v>45116</v>
      </c>
      <c r="C1951" s="195">
        <v>2077.7600000000002</v>
      </c>
      <c r="D1951" s="21">
        <f t="shared" si="0"/>
        <v>1.3753081955963553E-2</v>
      </c>
      <c r="E1951" s="21"/>
    </row>
    <row r="1952" spans="1:5" ht="15.75" customHeight="1">
      <c r="A1952" s="193" t="s">
        <v>407</v>
      </c>
      <c r="B1952" s="194">
        <v>45117</v>
      </c>
      <c r="C1952" s="195">
        <v>2076.96</v>
      </c>
      <c r="D1952" s="21">
        <f t="shared" si="0"/>
        <v>-3.8510417543764064E-4</v>
      </c>
      <c r="E1952" s="21">
        <f>LN(C1952/C1947)</f>
        <v>4.7677183037206404E-4</v>
      </c>
    </row>
    <row r="1953" spans="1:5" ht="15.75" customHeight="1">
      <c r="A1953" s="193" t="s">
        <v>407</v>
      </c>
      <c r="B1953" s="194">
        <v>45118</v>
      </c>
      <c r="C1953" s="195">
        <v>2072.2399999999998</v>
      </c>
      <c r="D1953" s="21">
        <f t="shared" si="0"/>
        <v>-2.2751383572706006E-3</v>
      </c>
      <c r="E1953" s="21"/>
    </row>
    <row r="1954" spans="1:5" ht="15.75" customHeight="1">
      <c r="A1954" s="193" t="s">
        <v>407</v>
      </c>
      <c r="B1954" s="194">
        <v>45119</v>
      </c>
      <c r="C1954" s="195">
        <v>2097.5500000000002</v>
      </c>
      <c r="D1954" s="21">
        <f t="shared" si="0"/>
        <v>1.2139849172093901E-2</v>
      </c>
      <c r="E1954" s="21"/>
    </row>
    <row r="1955" spans="1:5" ht="15.75" customHeight="1">
      <c r="A1955" s="193" t="s">
        <v>407</v>
      </c>
      <c r="B1955" s="194">
        <v>45120</v>
      </c>
      <c r="C1955" s="195">
        <v>2084.9299999999998</v>
      </c>
      <c r="D1955" s="21">
        <f t="shared" si="0"/>
        <v>-6.0347154316832919E-3</v>
      </c>
      <c r="E1955" s="21"/>
    </row>
    <row r="1956" spans="1:5" ht="15.75" customHeight="1">
      <c r="A1956" s="193" t="s">
        <v>407</v>
      </c>
      <c r="B1956" s="194">
        <v>45123</v>
      </c>
      <c r="C1956" s="195">
        <v>2097.09</v>
      </c>
      <c r="D1956" s="21">
        <f t="shared" si="0"/>
        <v>5.8153879080607316E-3</v>
      </c>
      <c r="E1956" s="21"/>
    </row>
    <row r="1957" spans="1:5" ht="15.75" customHeight="1">
      <c r="A1957" s="193" t="s">
        <v>407</v>
      </c>
      <c r="B1957" s="194">
        <v>45124</v>
      </c>
      <c r="C1957" s="195">
        <v>2144.16</v>
      </c>
      <c r="D1957" s="21">
        <f t="shared" si="0"/>
        <v>2.2197197836033029E-2</v>
      </c>
      <c r="E1957" s="21">
        <f>LN(C1957/C1952)</f>
        <v>3.1842581127233781E-2</v>
      </c>
    </row>
    <row r="1958" spans="1:5" ht="15.75" customHeight="1">
      <c r="A1958" s="193" t="s">
        <v>407</v>
      </c>
      <c r="B1958" s="194">
        <v>45125</v>
      </c>
      <c r="C1958" s="195">
        <v>2154.0700000000002</v>
      </c>
      <c r="D1958" s="21">
        <f t="shared" si="0"/>
        <v>4.6112085951149351E-3</v>
      </c>
      <c r="E1958" s="21"/>
    </row>
    <row r="1959" spans="1:5" ht="15.75" customHeight="1">
      <c r="A1959" s="193" t="s">
        <v>407</v>
      </c>
      <c r="B1959" s="194">
        <v>45126</v>
      </c>
      <c r="C1959" s="195">
        <v>2165.2399999999998</v>
      </c>
      <c r="D1959" s="21">
        <f t="shared" si="0"/>
        <v>5.172133929114895E-3</v>
      </c>
      <c r="E1959" s="21"/>
    </row>
    <row r="1960" spans="1:5" ht="15.75" customHeight="1">
      <c r="A1960" s="193" t="s">
        <v>407</v>
      </c>
      <c r="B1960" s="194">
        <v>45127</v>
      </c>
      <c r="C1960" s="195">
        <v>2163.92</v>
      </c>
      <c r="D1960" s="21">
        <f t="shared" si="0"/>
        <v>-6.0981808984023381E-4</v>
      </c>
      <c r="E1960" s="21"/>
    </row>
    <row r="1961" spans="1:5" ht="15.75" customHeight="1">
      <c r="A1961" s="193" t="s">
        <v>407</v>
      </c>
      <c r="B1961" s="194">
        <v>45130</v>
      </c>
      <c r="C1961" s="195">
        <v>2227.16</v>
      </c>
      <c r="D1961" s="21">
        <f t="shared" si="0"/>
        <v>2.8805839502399126E-2</v>
      </c>
      <c r="E1961" s="21"/>
    </row>
    <row r="1962" spans="1:5" ht="15.75" customHeight="1">
      <c r="A1962" s="193" t="s">
        <v>407</v>
      </c>
      <c r="B1962" s="194">
        <v>45131</v>
      </c>
      <c r="C1962" s="195">
        <v>2200.5</v>
      </c>
      <c r="D1962" s="21">
        <f t="shared" si="0"/>
        <v>-1.2042623957560788E-2</v>
      </c>
      <c r="E1962" s="21">
        <f>LN(C1962/C1957)</f>
        <v>2.5936739979228005E-2</v>
      </c>
    </row>
    <row r="1963" spans="1:5" ht="15.75" customHeight="1">
      <c r="A1963" s="193" t="s">
        <v>407</v>
      </c>
      <c r="B1963" s="194">
        <v>45132</v>
      </c>
      <c r="C1963" s="195">
        <v>2164.31</v>
      </c>
      <c r="D1963" s="21">
        <f t="shared" si="0"/>
        <v>-1.6583003309788322E-2</v>
      </c>
      <c r="E1963" s="21"/>
    </row>
    <row r="1964" spans="1:5" ht="15.75" customHeight="1">
      <c r="A1964" s="193" t="s">
        <v>407</v>
      </c>
      <c r="B1964" s="194">
        <v>45133</v>
      </c>
      <c r="C1964" s="195">
        <v>2156.1999999999998</v>
      </c>
      <c r="D1964" s="21">
        <f t="shared" si="0"/>
        <v>-3.7541908363402606E-3</v>
      </c>
      <c r="E1964" s="21"/>
    </row>
    <row r="1965" spans="1:5" ht="15.75" customHeight="1">
      <c r="A1965" s="193" t="s">
        <v>407</v>
      </c>
      <c r="B1965" s="194">
        <v>45134</v>
      </c>
      <c r="C1965" s="195">
        <v>2126.48</v>
      </c>
      <c r="D1965" s="21">
        <f t="shared" si="0"/>
        <v>-1.3879382581351254E-2</v>
      </c>
      <c r="E1965" s="21"/>
    </row>
    <row r="1966" spans="1:5" ht="15.75" customHeight="1">
      <c r="A1966" s="193" t="s">
        <v>407</v>
      </c>
      <c r="B1966" s="194">
        <v>45137</v>
      </c>
      <c r="C1966" s="195">
        <v>2100.34</v>
      </c>
      <c r="D1966" s="21">
        <f t="shared" si="0"/>
        <v>-1.2368794155408522E-2</v>
      </c>
      <c r="E1966" s="21"/>
    </row>
    <row r="1967" spans="1:5" ht="15.75" customHeight="1">
      <c r="A1967" s="193" t="s">
        <v>407</v>
      </c>
      <c r="B1967" s="194">
        <v>45138</v>
      </c>
      <c r="C1967" s="195">
        <v>2106.1799999999998</v>
      </c>
      <c r="D1967" s="21">
        <f t="shared" si="0"/>
        <v>2.7766437587735371E-3</v>
      </c>
      <c r="E1967" s="21">
        <f>LN(C1967/C1962)</f>
        <v>-4.3808727124114905E-2</v>
      </c>
    </row>
    <row r="1968" spans="1:5" ht="15.75" customHeight="1">
      <c r="A1968" s="193" t="s">
        <v>407</v>
      </c>
      <c r="B1968" s="194">
        <v>45139</v>
      </c>
      <c r="C1968" s="195">
        <v>2077.58</v>
      </c>
      <c r="D1968" s="21">
        <f t="shared" si="0"/>
        <v>-1.3672125316933731E-2</v>
      </c>
      <c r="E1968" s="21"/>
    </row>
    <row r="1969" spans="1:5" ht="15.75" customHeight="1">
      <c r="A1969" s="193" t="s">
        <v>407</v>
      </c>
      <c r="B1969" s="194">
        <v>45140</v>
      </c>
      <c r="C1969" s="195">
        <v>2086.84</v>
      </c>
      <c r="D1969" s="21">
        <f t="shared" si="0"/>
        <v>4.4472052587091028E-3</v>
      </c>
      <c r="E1969" s="21"/>
    </row>
    <row r="1970" spans="1:5" ht="15.75" customHeight="1">
      <c r="A1970" s="193" t="s">
        <v>407</v>
      </c>
      <c r="B1970" s="194">
        <v>45141</v>
      </c>
      <c r="C1970" s="195">
        <v>2089.84</v>
      </c>
      <c r="D1970" s="21">
        <f t="shared" si="0"/>
        <v>1.436547935641373E-3</v>
      </c>
      <c r="E1970" s="21"/>
    </row>
    <row r="1971" spans="1:5" ht="15.75" customHeight="1">
      <c r="A1971" s="193" t="s">
        <v>407</v>
      </c>
      <c r="B1971" s="194">
        <v>45144</v>
      </c>
      <c r="C1971" s="195">
        <v>2051.4699999999998</v>
      </c>
      <c r="D1971" s="21">
        <f t="shared" si="0"/>
        <v>-1.8530898675389693E-2</v>
      </c>
      <c r="E1971" s="21"/>
    </row>
    <row r="1972" spans="1:5" ht="15.75" customHeight="1">
      <c r="A1972" s="193" t="s">
        <v>407</v>
      </c>
      <c r="B1972" s="194">
        <v>45145</v>
      </c>
      <c r="C1972" s="195">
        <v>2048.2600000000002</v>
      </c>
      <c r="D1972" s="21">
        <f t="shared" si="0"/>
        <v>-1.5659571025257266E-3</v>
      </c>
      <c r="E1972" s="21">
        <f>LN(C1972/C1967)</f>
        <v>-2.7885227900498671E-2</v>
      </c>
    </row>
    <row r="1973" spans="1:5" ht="15.75" customHeight="1">
      <c r="A1973" s="193" t="s">
        <v>407</v>
      </c>
      <c r="B1973" s="194">
        <v>45146</v>
      </c>
      <c r="C1973" s="195">
        <v>2019.85</v>
      </c>
      <c r="D1973" s="21">
        <f t="shared" si="0"/>
        <v>-1.3967401014243817E-2</v>
      </c>
      <c r="E1973" s="21"/>
    </row>
    <row r="1974" spans="1:5" ht="15.75" customHeight="1">
      <c r="A1974" s="193" t="s">
        <v>407</v>
      </c>
      <c r="B1974" s="194">
        <v>45147</v>
      </c>
      <c r="C1974" s="195">
        <v>2060.91</v>
      </c>
      <c r="D1974" s="21">
        <f t="shared" si="0"/>
        <v>2.0124381602419427E-2</v>
      </c>
      <c r="E1974" s="21"/>
    </row>
    <row r="1975" spans="1:5" ht="15.75" customHeight="1">
      <c r="A1975" s="193" t="s">
        <v>407</v>
      </c>
      <c r="B1975" s="194">
        <v>45148</v>
      </c>
      <c r="C1975" s="195">
        <v>2066.0500000000002</v>
      </c>
      <c r="D1975" s="21">
        <f t="shared" si="0"/>
        <v>2.4909389273036794E-3</v>
      </c>
      <c r="E1975" s="21"/>
    </row>
    <row r="1976" spans="1:5" ht="15.75" customHeight="1">
      <c r="A1976" s="193" t="s">
        <v>407</v>
      </c>
      <c r="B1976" s="194">
        <v>45151</v>
      </c>
      <c r="C1976" s="195">
        <v>2080.86</v>
      </c>
      <c r="D1976" s="21">
        <f t="shared" si="0"/>
        <v>7.1426980401448079E-3</v>
      </c>
      <c r="E1976" s="21"/>
    </row>
    <row r="1977" spans="1:5" ht="15.75" customHeight="1">
      <c r="A1977" s="193" t="s">
        <v>407</v>
      </c>
      <c r="B1977" s="194">
        <v>45152</v>
      </c>
      <c r="C1977" s="195">
        <v>2077.2399999999998</v>
      </c>
      <c r="D1977" s="21">
        <f t="shared" si="0"/>
        <v>-1.741180305700062E-3</v>
      </c>
      <c r="E1977" s="21">
        <f>LN(C1977/C1972)</f>
        <v>1.4049437249923814E-2</v>
      </c>
    </row>
    <row r="1978" spans="1:5" ht="15.75" customHeight="1">
      <c r="A1978" s="193" t="s">
        <v>407</v>
      </c>
      <c r="B1978" s="194">
        <v>45153</v>
      </c>
      <c r="C1978" s="195">
        <v>2045.44</v>
      </c>
      <c r="D1978" s="21">
        <f t="shared" si="0"/>
        <v>-1.5427164218710678E-2</v>
      </c>
      <c r="E1978" s="2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D2E9"/>
    <outlinePr summaryBelow="0" summaryRight="0"/>
  </sheetPr>
  <dimension ref="A1:Q1000"/>
  <sheetViews>
    <sheetView showGridLines="0" workbookViewId="0"/>
  </sheetViews>
  <sheetFormatPr defaultColWidth="12.6640625" defaultRowHeight="15" customHeight="1"/>
  <cols>
    <col min="1" max="6" width="12.6640625" customWidth="1"/>
  </cols>
  <sheetData>
    <row r="1" spans="1:17" ht="15.75" customHeight="1">
      <c r="A1" s="197" t="s">
        <v>170</v>
      </c>
      <c r="B1" s="197" t="s">
        <v>403</v>
      </c>
      <c r="C1" s="197" t="s">
        <v>404</v>
      </c>
      <c r="D1" s="197" t="s">
        <v>412</v>
      </c>
      <c r="E1" s="197" t="s">
        <v>413</v>
      </c>
      <c r="F1" s="197" t="s">
        <v>414</v>
      </c>
    </row>
    <row r="2" spans="1:17" ht="15.75" customHeight="1">
      <c r="A2" s="198" t="s">
        <v>181</v>
      </c>
      <c r="B2" s="199">
        <v>43486</v>
      </c>
      <c r="C2" s="198">
        <v>22883</v>
      </c>
      <c r="D2" s="200">
        <v>1180.43</v>
      </c>
      <c r="E2" s="198"/>
      <c r="F2" s="198"/>
    </row>
    <row r="3" spans="1:17" ht="15.75" customHeight="1">
      <c r="A3" s="198" t="s">
        <v>181</v>
      </c>
      <c r="B3" s="199">
        <v>43487</v>
      </c>
      <c r="C3" s="198">
        <v>21109</v>
      </c>
      <c r="D3" s="200">
        <v>1178.8699999999999</v>
      </c>
      <c r="E3" s="198">
        <f t="shared" ref="E3:E793" si="0">LN(D3/D2)</f>
        <v>-1.3224263360706141E-3</v>
      </c>
      <c r="F3" s="198">
        <f t="shared" ref="F3:F793" si="1">LN(C3/C2)</f>
        <v>-8.0694786973453475E-2</v>
      </c>
    </row>
    <row r="4" spans="1:17" ht="15.75" customHeight="1">
      <c r="A4" s="198" t="s">
        <v>181</v>
      </c>
      <c r="B4" s="199">
        <v>43488</v>
      </c>
      <c r="C4" s="198">
        <v>20500</v>
      </c>
      <c r="D4" s="200">
        <v>1170.79</v>
      </c>
      <c r="E4" s="198">
        <f t="shared" si="0"/>
        <v>-6.8776179104531902E-3</v>
      </c>
      <c r="F4" s="198">
        <f t="shared" si="1"/>
        <v>-2.9274603679570882E-2</v>
      </c>
    </row>
    <row r="5" spans="1:17" ht="15.75" customHeight="1">
      <c r="A5" s="198" t="s">
        <v>181</v>
      </c>
      <c r="B5" s="199">
        <v>43489</v>
      </c>
      <c r="C5" s="198">
        <v>20892</v>
      </c>
      <c r="D5" s="200">
        <v>1177.46</v>
      </c>
      <c r="E5" s="198">
        <f t="shared" si="0"/>
        <v>5.6808414247386174E-3</v>
      </c>
      <c r="F5" s="198">
        <f t="shared" si="1"/>
        <v>1.8941424429689824E-2</v>
      </c>
      <c r="H5" s="276" t="s">
        <v>415</v>
      </c>
      <c r="I5" s="262"/>
    </row>
    <row r="6" spans="1:17" ht="15.75" customHeight="1">
      <c r="A6" s="198" t="s">
        <v>181</v>
      </c>
      <c r="B6" s="199">
        <v>43492</v>
      </c>
      <c r="C6" s="198">
        <v>20475</v>
      </c>
      <c r="D6" s="200">
        <v>1177.07</v>
      </c>
      <c r="E6" s="198">
        <f t="shared" si="0"/>
        <v>-3.3127630870435242E-4</v>
      </c>
      <c r="F6" s="198">
        <f t="shared" si="1"/>
        <v>-2.0161680834919163E-2</v>
      </c>
    </row>
    <row r="7" spans="1:17" ht="15.75" customHeight="1">
      <c r="A7" s="198" t="s">
        <v>181</v>
      </c>
      <c r="B7" s="199">
        <v>43495</v>
      </c>
      <c r="C7" s="198">
        <v>19272</v>
      </c>
      <c r="D7" s="200">
        <v>1179.3599999999999</v>
      </c>
      <c r="E7" s="198">
        <f t="shared" si="0"/>
        <v>1.9436187121215094E-3</v>
      </c>
      <c r="F7" s="198">
        <f t="shared" si="1"/>
        <v>-6.055136442656292E-2</v>
      </c>
      <c r="H7" s="277" t="s">
        <v>258</v>
      </c>
      <c r="I7" s="262"/>
      <c r="J7" s="201"/>
      <c r="K7" s="201"/>
      <c r="L7" s="201"/>
      <c r="M7" s="201"/>
      <c r="N7" s="201"/>
      <c r="O7" s="201"/>
      <c r="P7" s="201"/>
      <c r="Q7" s="201"/>
    </row>
    <row r="8" spans="1:17" ht="15.75" customHeight="1">
      <c r="A8" s="198" t="s">
        <v>181</v>
      </c>
      <c r="B8" s="199">
        <v>43496</v>
      </c>
      <c r="C8" s="198">
        <v>19657</v>
      </c>
      <c r="D8" s="200">
        <v>1180.8399999999999</v>
      </c>
      <c r="E8" s="198">
        <f t="shared" si="0"/>
        <v>1.2541311702264507E-3</v>
      </c>
      <c r="F8" s="198">
        <f t="shared" si="1"/>
        <v>1.9780243663091245E-2</v>
      </c>
      <c r="H8" s="201"/>
      <c r="I8" s="201"/>
      <c r="J8" s="201"/>
      <c r="K8" s="201"/>
      <c r="L8" s="201"/>
      <c r="M8" s="201"/>
      <c r="N8" s="201"/>
      <c r="O8" s="201"/>
      <c r="P8" s="201"/>
      <c r="Q8" s="201"/>
    </row>
    <row r="9" spans="1:17" ht="15.75" customHeight="1">
      <c r="A9" s="198" t="s">
        <v>181</v>
      </c>
      <c r="B9" s="199">
        <v>43499</v>
      </c>
      <c r="C9" s="198">
        <v>19300</v>
      </c>
      <c r="D9" s="200">
        <v>1175.05</v>
      </c>
      <c r="E9" s="198">
        <f t="shared" si="0"/>
        <v>-4.9153497468176948E-3</v>
      </c>
      <c r="F9" s="198">
        <f t="shared" si="1"/>
        <v>-1.8328413064821639E-2</v>
      </c>
      <c r="H9" s="278" t="s">
        <v>259</v>
      </c>
      <c r="I9" s="253"/>
      <c r="J9" s="201"/>
      <c r="K9" s="201"/>
      <c r="L9" s="201"/>
      <c r="M9" s="201"/>
      <c r="N9" s="201"/>
      <c r="O9" s="201"/>
      <c r="P9" s="201"/>
      <c r="Q9" s="201"/>
    </row>
    <row r="10" spans="1:17" ht="15.75" customHeight="1">
      <c r="A10" s="198" t="s">
        <v>181</v>
      </c>
      <c r="B10" s="199">
        <v>43500</v>
      </c>
      <c r="C10" s="198">
        <v>18914</v>
      </c>
      <c r="D10" s="200">
        <v>1178.03</v>
      </c>
      <c r="E10" s="198">
        <f t="shared" si="0"/>
        <v>2.5328519159079602E-3</v>
      </c>
      <c r="F10" s="198">
        <f t="shared" si="1"/>
        <v>-2.0202707317519466E-2</v>
      </c>
      <c r="H10" s="201" t="s">
        <v>260</v>
      </c>
      <c r="I10" s="203">
        <v>0.26235999999999998</v>
      </c>
      <c r="J10" s="201"/>
      <c r="K10" s="201"/>
      <c r="L10" s="201"/>
      <c r="M10" s="201"/>
      <c r="N10" s="201"/>
      <c r="O10" s="201"/>
      <c r="P10" s="201"/>
      <c r="Q10" s="201"/>
    </row>
    <row r="11" spans="1:17" ht="15.75" customHeight="1">
      <c r="A11" s="198" t="s">
        <v>181</v>
      </c>
      <c r="B11" s="199">
        <v>43501</v>
      </c>
      <c r="C11" s="198">
        <v>18536</v>
      </c>
      <c r="D11" s="200">
        <v>1195.54</v>
      </c>
      <c r="E11" s="198">
        <f t="shared" si="0"/>
        <v>1.4754414362198558E-2</v>
      </c>
      <c r="F11" s="198">
        <f t="shared" si="1"/>
        <v>-2.018760146324533E-2</v>
      </c>
      <c r="H11" s="201" t="s">
        <v>261</v>
      </c>
      <c r="I11" s="203">
        <v>6.8833000000000005E-2</v>
      </c>
      <c r="J11" s="201"/>
      <c r="K11" s="201"/>
      <c r="L11" s="201"/>
      <c r="M11" s="201"/>
      <c r="N11" s="201"/>
      <c r="O11" s="201"/>
      <c r="P11" s="201"/>
      <c r="Q11" s="201"/>
    </row>
    <row r="12" spans="1:17" ht="15.75" customHeight="1">
      <c r="A12" s="198" t="s">
        <v>181</v>
      </c>
      <c r="B12" s="199">
        <v>43502</v>
      </c>
      <c r="C12" s="198">
        <v>18166</v>
      </c>
      <c r="D12" s="200">
        <v>1187.97</v>
      </c>
      <c r="E12" s="198">
        <f t="shared" si="0"/>
        <v>-6.3519980640064791E-3</v>
      </c>
      <c r="F12" s="198">
        <f t="shared" si="1"/>
        <v>-2.0163072050053236E-2</v>
      </c>
      <c r="H12" s="201" t="s">
        <v>262</v>
      </c>
      <c r="I12" s="203">
        <v>6.7653000000000005E-2</v>
      </c>
      <c r="J12" s="201"/>
      <c r="K12" s="201"/>
      <c r="L12" s="201"/>
      <c r="M12" s="201"/>
      <c r="N12" s="201"/>
      <c r="O12" s="201"/>
      <c r="P12" s="201"/>
      <c r="Q12" s="201"/>
    </row>
    <row r="13" spans="1:17" ht="15.75" customHeight="1">
      <c r="A13" s="198" t="s">
        <v>181</v>
      </c>
      <c r="B13" s="199">
        <v>43507</v>
      </c>
      <c r="C13" s="198">
        <v>17803</v>
      </c>
      <c r="D13" s="200">
        <v>1187.77</v>
      </c>
      <c r="E13" s="198">
        <f t="shared" si="0"/>
        <v>-1.6836859292049307E-4</v>
      </c>
      <c r="F13" s="198">
        <f t="shared" si="1"/>
        <v>-2.0184732657296207E-2</v>
      </c>
      <c r="H13" s="201" t="s">
        <v>263</v>
      </c>
      <c r="I13" s="203">
        <v>2.2176000000000001E-2</v>
      </c>
      <c r="J13" s="201"/>
      <c r="K13" s="201"/>
      <c r="L13" s="201"/>
      <c r="M13" s="201"/>
      <c r="N13" s="201"/>
      <c r="O13" s="201"/>
      <c r="P13" s="201"/>
      <c r="Q13" s="201"/>
    </row>
    <row r="14" spans="1:17" ht="15.75" customHeight="1">
      <c r="A14" s="198" t="s">
        <v>181</v>
      </c>
      <c r="B14" s="199">
        <v>43509</v>
      </c>
      <c r="C14" s="198">
        <v>18870</v>
      </c>
      <c r="D14" s="200">
        <v>1179.17</v>
      </c>
      <c r="E14" s="198">
        <f t="shared" si="0"/>
        <v>-7.266798351055234E-3</v>
      </c>
      <c r="F14" s="198">
        <f t="shared" si="1"/>
        <v>5.8206376957733293E-2</v>
      </c>
      <c r="H14" s="204" t="s">
        <v>264</v>
      </c>
      <c r="I14" s="205">
        <v>791</v>
      </c>
      <c r="J14" s="201"/>
      <c r="K14" s="201"/>
      <c r="L14" s="201"/>
      <c r="M14" s="201"/>
      <c r="N14" s="201"/>
      <c r="O14" s="201"/>
      <c r="P14" s="201"/>
      <c r="Q14" s="201"/>
    </row>
    <row r="15" spans="1:17" ht="15.75" customHeight="1">
      <c r="A15" s="198" t="s">
        <v>181</v>
      </c>
      <c r="B15" s="199">
        <v>43513</v>
      </c>
      <c r="C15" s="198">
        <v>19247</v>
      </c>
      <c r="D15" s="200">
        <v>1167.69</v>
      </c>
      <c r="E15" s="198">
        <f t="shared" si="0"/>
        <v>-9.7833629329652071E-3</v>
      </c>
      <c r="F15" s="198">
        <f t="shared" si="1"/>
        <v>1.9781845052527971E-2</v>
      </c>
      <c r="H15" s="201"/>
      <c r="I15" s="201"/>
      <c r="J15" s="201"/>
      <c r="K15" s="201"/>
      <c r="L15" s="201"/>
      <c r="M15" s="201"/>
      <c r="N15" s="201"/>
      <c r="O15" s="201"/>
      <c r="P15" s="201"/>
      <c r="Q15" s="201"/>
    </row>
    <row r="16" spans="1:17" ht="15.75" customHeight="1">
      <c r="A16" s="198" t="s">
        <v>181</v>
      </c>
      <c r="B16" s="199">
        <v>43514</v>
      </c>
      <c r="C16" s="198">
        <v>18863</v>
      </c>
      <c r="D16" s="200">
        <v>1168.83</v>
      </c>
      <c r="E16" s="198">
        <f t="shared" si="0"/>
        <v>9.7581025667176394E-4</v>
      </c>
      <c r="F16" s="198">
        <f t="shared" si="1"/>
        <v>-2.0152873069399224E-2</v>
      </c>
      <c r="H16" s="201" t="s">
        <v>265</v>
      </c>
      <c r="I16" s="201"/>
      <c r="J16" s="201"/>
      <c r="K16" s="201"/>
      <c r="L16" s="201"/>
      <c r="M16" s="201"/>
      <c r="N16" s="201"/>
      <c r="O16" s="201"/>
      <c r="P16" s="201"/>
      <c r="Q16" s="201"/>
    </row>
    <row r="17" spans="1:17" ht="15.75" customHeight="1">
      <c r="A17" s="198" t="s">
        <v>181</v>
      </c>
      <c r="B17" s="199">
        <v>43515</v>
      </c>
      <c r="C17" s="198">
        <v>18860</v>
      </c>
      <c r="D17" s="200">
        <v>1172.98</v>
      </c>
      <c r="E17" s="198">
        <f t="shared" si="0"/>
        <v>3.5442707515190011E-3</v>
      </c>
      <c r="F17" s="198">
        <f t="shared" si="1"/>
        <v>-1.5905415827606256E-4</v>
      </c>
      <c r="H17" s="202"/>
      <c r="I17" s="202" t="s">
        <v>266</v>
      </c>
      <c r="J17" s="202" t="s">
        <v>267</v>
      </c>
      <c r="K17" s="202" t="s">
        <v>268</v>
      </c>
      <c r="L17" s="202" t="s">
        <v>269</v>
      </c>
      <c r="M17" s="202" t="s">
        <v>270</v>
      </c>
      <c r="N17" s="201"/>
      <c r="O17" s="201"/>
      <c r="P17" s="201"/>
      <c r="Q17" s="201"/>
    </row>
    <row r="18" spans="1:17" ht="15.75" customHeight="1">
      <c r="A18" s="198" t="s">
        <v>181</v>
      </c>
      <c r="B18" s="199">
        <v>43520</v>
      </c>
      <c r="C18" s="198">
        <v>19621</v>
      </c>
      <c r="D18" s="200">
        <v>1172.78</v>
      </c>
      <c r="E18" s="198">
        <f t="shared" si="0"/>
        <v>-1.7052042876052715E-4</v>
      </c>
      <c r="F18" s="198">
        <f t="shared" si="1"/>
        <v>3.9557144032653091E-2</v>
      </c>
      <c r="H18" s="201" t="s">
        <v>271</v>
      </c>
      <c r="I18" s="203">
        <v>1</v>
      </c>
      <c r="J18" s="203">
        <v>2.8681000000000002E-2</v>
      </c>
      <c r="K18" s="203">
        <v>2.8681000000000002E-2</v>
      </c>
      <c r="L18" s="203">
        <v>58.32358</v>
      </c>
      <c r="M18" s="206">
        <v>6.4399999999999996E-14</v>
      </c>
      <c r="N18" s="201"/>
      <c r="O18" s="201"/>
      <c r="P18" s="201"/>
      <c r="Q18" s="201"/>
    </row>
    <row r="19" spans="1:17" ht="15.75" customHeight="1">
      <c r="A19" s="198" t="s">
        <v>181</v>
      </c>
      <c r="B19" s="199">
        <v>43523</v>
      </c>
      <c r="C19" s="198">
        <v>19500</v>
      </c>
      <c r="D19" s="200">
        <v>1160.8399999999999</v>
      </c>
      <c r="E19" s="198">
        <f t="shared" si="0"/>
        <v>-1.0233117810898784E-2</v>
      </c>
      <c r="F19" s="198">
        <f t="shared" si="1"/>
        <v>-6.1859556682634341E-3</v>
      </c>
      <c r="H19" s="201" t="s">
        <v>273</v>
      </c>
      <c r="I19" s="203">
        <v>789</v>
      </c>
      <c r="J19" s="203">
        <v>0.38800000000000001</v>
      </c>
      <c r="K19" s="203">
        <v>4.9200000000000003E-4</v>
      </c>
      <c r="L19" s="201"/>
      <c r="M19" s="201"/>
      <c r="N19" s="201"/>
      <c r="O19" s="201"/>
      <c r="P19" s="201"/>
      <c r="Q19" s="201"/>
    </row>
    <row r="20" spans="1:17" ht="15.75" customHeight="1">
      <c r="A20" s="198" t="s">
        <v>181</v>
      </c>
      <c r="B20" s="199">
        <v>43527</v>
      </c>
      <c r="C20" s="198">
        <v>19110</v>
      </c>
      <c r="D20" s="200">
        <v>1164.8900000000001</v>
      </c>
      <c r="E20" s="198">
        <f t="shared" si="0"/>
        <v>3.4827809709592678E-3</v>
      </c>
      <c r="F20" s="198">
        <f t="shared" si="1"/>
        <v>-2.0202707317519466E-2</v>
      </c>
      <c r="H20" s="204" t="s">
        <v>275</v>
      </c>
      <c r="I20" s="205">
        <v>790</v>
      </c>
      <c r="J20" s="205">
        <v>0.416682</v>
      </c>
      <c r="K20" s="204"/>
      <c r="L20" s="204"/>
      <c r="M20" s="204"/>
      <c r="N20" s="201"/>
      <c r="O20" s="201"/>
      <c r="P20" s="201"/>
      <c r="Q20" s="201"/>
    </row>
    <row r="21" spans="1:17" ht="15.75" customHeight="1">
      <c r="A21" s="198" t="s">
        <v>181</v>
      </c>
      <c r="B21" s="199">
        <v>43529</v>
      </c>
      <c r="C21" s="198">
        <v>19492</v>
      </c>
      <c r="D21" s="200">
        <v>1160.99</v>
      </c>
      <c r="E21" s="198">
        <f t="shared" si="0"/>
        <v>-3.3535725446672189E-3</v>
      </c>
      <c r="F21" s="198">
        <f t="shared" si="1"/>
        <v>1.979236672907804E-2</v>
      </c>
      <c r="H21" s="201"/>
      <c r="I21" s="201"/>
      <c r="J21" s="201"/>
      <c r="K21" s="201"/>
      <c r="L21" s="201"/>
      <c r="M21" s="201"/>
      <c r="N21" s="201"/>
      <c r="O21" s="201"/>
      <c r="P21" s="201"/>
      <c r="Q21" s="201"/>
    </row>
    <row r="22" spans="1:17" ht="15.75" customHeight="1">
      <c r="A22" s="198" t="s">
        <v>181</v>
      </c>
      <c r="B22" s="199">
        <v>43531</v>
      </c>
      <c r="C22" s="198">
        <v>19105</v>
      </c>
      <c r="D22" s="200">
        <v>1160.5899999999999</v>
      </c>
      <c r="E22" s="198">
        <f t="shared" si="0"/>
        <v>-3.4459290996501036E-4</v>
      </c>
      <c r="F22" s="198">
        <f t="shared" si="1"/>
        <v>-2.0054044082396447E-2</v>
      </c>
      <c r="H22" s="202"/>
      <c r="I22" s="202" t="s">
        <v>276</v>
      </c>
      <c r="J22" s="202" t="s">
        <v>263</v>
      </c>
      <c r="K22" s="202" t="s">
        <v>277</v>
      </c>
      <c r="L22" s="202" t="s">
        <v>278</v>
      </c>
      <c r="M22" s="202" t="s">
        <v>279</v>
      </c>
      <c r="N22" s="202" t="s">
        <v>280</v>
      </c>
      <c r="O22" s="202" t="s">
        <v>416</v>
      </c>
      <c r="P22" s="202" t="s">
        <v>417</v>
      </c>
      <c r="Q22" s="201"/>
    </row>
    <row r="23" spans="1:17" ht="15.75" customHeight="1">
      <c r="A23" s="198" t="s">
        <v>181</v>
      </c>
      <c r="B23" s="199">
        <v>43534</v>
      </c>
      <c r="C23" s="198">
        <v>19000</v>
      </c>
      <c r="D23" s="200">
        <v>1161.6300000000001</v>
      </c>
      <c r="E23" s="198">
        <f t="shared" si="0"/>
        <v>8.956946969108997E-4</v>
      </c>
      <c r="F23" s="198">
        <f t="shared" si="1"/>
        <v>-5.5111017324227726E-3</v>
      </c>
      <c r="H23" s="201" t="s">
        <v>283</v>
      </c>
      <c r="I23" s="203">
        <v>3.3E-4</v>
      </c>
      <c r="J23" s="203">
        <v>7.8899999999999999E-4</v>
      </c>
      <c r="K23" s="203">
        <v>0.41881400000000002</v>
      </c>
      <c r="L23" s="203">
        <v>0.67546600000000001</v>
      </c>
      <c r="M23" s="203">
        <v>-1.2199999999999999E-3</v>
      </c>
      <c r="N23" s="203">
        <v>1.8799999999999999E-3</v>
      </c>
      <c r="O23" s="203">
        <v>-1.2199999999999999E-3</v>
      </c>
      <c r="P23" s="203">
        <v>1.8799999999999999E-3</v>
      </c>
      <c r="Q23" s="201"/>
    </row>
    <row r="24" spans="1:17" ht="15.75" customHeight="1">
      <c r="A24" s="198" t="s">
        <v>181</v>
      </c>
      <c r="B24" s="199">
        <v>43535</v>
      </c>
      <c r="C24" s="198">
        <v>19000</v>
      </c>
      <c r="D24" s="200">
        <v>1153.06</v>
      </c>
      <c r="E24" s="198">
        <f t="shared" si="0"/>
        <v>-7.4049131068766464E-3</v>
      </c>
      <c r="F24" s="198">
        <f t="shared" si="1"/>
        <v>0</v>
      </c>
      <c r="H24" s="204" t="s">
        <v>418</v>
      </c>
      <c r="I24" s="207">
        <v>0.34569499999999997</v>
      </c>
      <c r="J24" s="205">
        <v>4.5266000000000001E-2</v>
      </c>
      <c r="K24" s="205">
        <v>7.6369870000000004</v>
      </c>
      <c r="L24" s="208">
        <v>6.4399999999999996E-14</v>
      </c>
      <c r="M24" s="205">
        <v>0.25683899999999998</v>
      </c>
      <c r="N24" s="205">
        <v>0.43455100000000002</v>
      </c>
      <c r="O24" s="205">
        <v>0.25683899999999998</v>
      </c>
      <c r="P24" s="205">
        <v>0.43455100000000002</v>
      </c>
      <c r="Q24" s="201"/>
    </row>
    <row r="25" spans="1:17" ht="15.75" customHeight="1">
      <c r="A25" s="198" t="s">
        <v>181</v>
      </c>
      <c r="B25" s="199">
        <v>43536</v>
      </c>
      <c r="C25" s="198">
        <v>19380</v>
      </c>
      <c r="D25" s="200">
        <v>1144.27</v>
      </c>
      <c r="E25" s="198">
        <f t="shared" si="0"/>
        <v>-7.6523989976012936E-3</v>
      </c>
      <c r="F25" s="198">
        <f t="shared" si="1"/>
        <v>1.980262729617973E-2</v>
      </c>
      <c r="H25" s="201"/>
      <c r="I25" s="201"/>
      <c r="J25" s="201"/>
      <c r="K25" s="201"/>
      <c r="L25" s="201"/>
      <c r="M25" s="201"/>
      <c r="N25" s="201"/>
      <c r="O25" s="201"/>
      <c r="P25" s="201"/>
      <c r="Q25" s="201"/>
    </row>
    <row r="26" spans="1:17" ht="15.75" customHeight="1">
      <c r="A26" s="198" t="s">
        <v>181</v>
      </c>
      <c r="B26" s="199">
        <v>43537</v>
      </c>
      <c r="C26" s="198">
        <v>19000</v>
      </c>
      <c r="D26" s="200">
        <v>1147.0999999999999</v>
      </c>
      <c r="E26" s="198">
        <f t="shared" si="0"/>
        <v>2.4701392083841703E-3</v>
      </c>
      <c r="F26" s="198">
        <f t="shared" si="1"/>
        <v>-1.9802627296179754E-2</v>
      </c>
      <c r="H26" s="201"/>
      <c r="I26" s="201"/>
      <c r="J26" s="201"/>
      <c r="K26" s="201"/>
      <c r="L26" s="201"/>
      <c r="M26" s="201"/>
      <c r="N26" s="201"/>
      <c r="O26" s="201"/>
      <c r="P26" s="201"/>
      <c r="Q26" s="201"/>
    </row>
    <row r="27" spans="1:17" ht="15.75" customHeight="1">
      <c r="A27" s="198" t="s">
        <v>181</v>
      </c>
      <c r="B27" s="199">
        <v>43538</v>
      </c>
      <c r="C27" s="198">
        <v>19000</v>
      </c>
      <c r="D27" s="200">
        <v>1139.72</v>
      </c>
      <c r="E27" s="198">
        <f t="shared" si="0"/>
        <v>-6.4544001018354636E-3</v>
      </c>
      <c r="F27" s="198">
        <f t="shared" si="1"/>
        <v>0</v>
      </c>
      <c r="H27" s="201"/>
      <c r="I27" s="201"/>
      <c r="J27" s="201"/>
      <c r="K27" s="201"/>
      <c r="L27" s="201"/>
      <c r="M27" s="201"/>
      <c r="N27" s="201"/>
      <c r="O27" s="201"/>
      <c r="P27" s="201"/>
      <c r="Q27" s="201"/>
    </row>
    <row r="28" spans="1:17" ht="15.75" customHeight="1">
      <c r="A28" s="198" t="s">
        <v>181</v>
      </c>
      <c r="B28" s="199">
        <v>43541</v>
      </c>
      <c r="C28" s="198">
        <v>19380</v>
      </c>
      <c r="D28" s="200">
        <v>1139.57</v>
      </c>
      <c r="E28" s="198">
        <f t="shared" si="0"/>
        <v>-1.3161993446792603E-4</v>
      </c>
      <c r="F28" s="198">
        <f t="shared" si="1"/>
        <v>1.980262729617973E-2</v>
      </c>
    </row>
    <row r="29" spans="1:17" ht="15.75" customHeight="1">
      <c r="A29" s="198" t="s">
        <v>181</v>
      </c>
      <c r="B29" s="199">
        <v>43549</v>
      </c>
      <c r="C29" s="198">
        <v>19000</v>
      </c>
      <c r="D29" s="200">
        <v>1127.53</v>
      </c>
      <c r="E29" s="198">
        <f t="shared" si="0"/>
        <v>-1.0621598689256785E-2</v>
      </c>
      <c r="F29" s="198">
        <f t="shared" si="1"/>
        <v>-1.9802627296179754E-2</v>
      </c>
    </row>
    <row r="30" spans="1:17" ht="15.75" customHeight="1">
      <c r="A30" s="198" t="s">
        <v>181</v>
      </c>
      <c r="B30" s="199">
        <v>43550</v>
      </c>
      <c r="C30" s="198">
        <v>19300</v>
      </c>
      <c r="D30" s="200">
        <v>1128.8599999999999</v>
      </c>
      <c r="E30" s="198">
        <f t="shared" si="0"/>
        <v>1.1788743559668726E-3</v>
      </c>
      <c r="F30" s="198">
        <f t="shared" si="1"/>
        <v>1.5666116744399456E-2</v>
      </c>
    </row>
    <row r="31" spans="1:17" ht="15.75" customHeight="1">
      <c r="A31" s="198" t="s">
        <v>181</v>
      </c>
      <c r="B31" s="199">
        <v>43551</v>
      </c>
      <c r="C31" s="198">
        <v>19293</v>
      </c>
      <c r="D31" s="200">
        <v>1128.19</v>
      </c>
      <c r="E31" s="198">
        <f t="shared" si="0"/>
        <v>-5.9369532768852159E-4</v>
      </c>
      <c r="F31" s="198">
        <f t="shared" si="1"/>
        <v>-3.6276009000410546E-4</v>
      </c>
    </row>
    <row r="32" spans="1:17" ht="15.75" customHeight="1">
      <c r="A32" s="198" t="s">
        <v>181</v>
      </c>
      <c r="B32" s="199">
        <v>43552</v>
      </c>
      <c r="C32" s="198">
        <v>19379</v>
      </c>
      <c r="D32" s="200">
        <v>1121.08</v>
      </c>
      <c r="E32" s="198">
        <f t="shared" si="0"/>
        <v>-6.3220722113202354E-3</v>
      </c>
      <c r="F32" s="198">
        <f t="shared" si="1"/>
        <v>4.4476697232766482E-3</v>
      </c>
    </row>
    <row r="33" spans="1:6" ht="15.75" customHeight="1">
      <c r="A33" s="198" t="s">
        <v>181</v>
      </c>
      <c r="B33" s="199">
        <v>43555</v>
      </c>
      <c r="C33" s="198">
        <v>19700</v>
      </c>
      <c r="D33" s="200">
        <v>1112.8699999999999</v>
      </c>
      <c r="E33" s="198">
        <f t="shared" si="0"/>
        <v>-7.3502423624504567E-3</v>
      </c>
      <c r="F33" s="198">
        <f t="shared" si="1"/>
        <v>1.6428630199830371E-2</v>
      </c>
    </row>
    <row r="34" spans="1:6" ht="15.75" customHeight="1">
      <c r="A34" s="198" t="s">
        <v>181</v>
      </c>
      <c r="B34" s="199">
        <v>43564</v>
      </c>
      <c r="C34" s="198">
        <v>19000</v>
      </c>
      <c r="D34" s="200">
        <v>1109.72</v>
      </c>
      <c r="E34" s="198">
        <f t="shared" si="0"/>
        <v>-2.8345327829926857E-3</v>
      </c>
      <c r="F34" s="198">
        <f t="shared" si="1"/>
        <v>-3.6179656577502356E-2</v>
      </c>
    </row>
    <row r="35" spans="1:6" ht="15.75" customHeight="1">
      <c r="A35" s="198" t="s">
        <v>181</v>
      </c>
      <c r="B35" s="199">
        <v>43565</v>
      </c>
      <c r="C35" s="198">
        <v>18992</v>
      </c>
      <c r="D35" s="200">
        <v>1102.51</v>
      </c>
      <c r="E35" s="198">
        <f t="shared" si="0"/>
        <v>-6.5183326585260245E-3</v>
      </c>
      <c r="F35" s="198">
        <f t="shared" si="1"/>
        <v>-4.2114129912827861E-4</v>
      </c>
    </row>
    <row r="36" spans="1:6" ht="15.75" customHeight="1">
      <c r="A36" s="198" t="s">
        <v>181</v>
      </c>
      <c r="B36" s="199">
        <v>43566</v>
      </c>
      <c r="C36" s="198">
        <v>18241</v>
      </c>
      <c r="D36" s="200">
        <v>1124.23</v>
      </c>
      <c r="E36" s="198">
        <f t="shared" si="0"/>
        <v>1.9508958280392365E-2</v>
      </c>
      <c r="F36" s="198">
        <f t="shared" si="1"/>
        <v>-4.0346030162534741E-2</v>
      </c>
    </row>
    <row r="37" spans="1:6" ht="15.75" customHeight="1">
      <c r="A37" s="198" t="s">
        <v>181</v>
      </c>
      <c r="B37" s="199">
        <v>43577</v>
      </c>
      <c r="C37" s="198">
        <v>18977</v>
      </c>
      <c r="D37" s="200">
        <v>1112.23</v>
      </c>
      <c r="E37" s="198">
        <f t="shared" si="0"/>
        <v>-1.0731347899454244E-2</v>
      </c>
      <c r="F37" s="198">
        <f t="shared" si="1"/>
        <v>3.955591186706435E-2</v>
      </c>
    </row>
    <row r="38" spans="1:6" ht="15.75" customHeight="1">
      <c r="A38" s="198" t="s">
        <v>181</v>
      </c>
      <c r="B38" s="199">
        <v>43578</v>
      </c>
      <c r="C38" s="198">
        <v>19743</v>
      </c>
      <c r="D38" s="200">
        <v>1113.07</v>
      </c>
      <c r="E38" s="198">
        <f t="shared" si="0"/>
        <v>7.5495442402982488E-4</v>
      </c>
      <c r="F38" s="198">
        <f t="shared" si="1"/>
        <v>3.9571278570250064E-2</v>
      </c>
    </row>
    <row r="39" spans="1:6" ht="15.75" customHeight="1">
      <c r="A39" s="198" t="s">
        <v>181</v>
      </c>
      <c r="B39" s="199">
        <v>43579</v>
      </c>
      <c r="C39" s="198">
        <v>19900</v>
      </c>
      <c r="D39" s="200">
        <v>1102.32</v>
      </c>
      <c r="E39" s="198">
        <f t="shared" si="0"/>
        <v>-9.7049136939711955E-3</v>
      </c>
      <c r="F39" s="198">
        <f t="shared" si="1"/>
        <v>7.9207335883549109E-3</v>
      </c>
    </row>
    <row r="40" spans="1:6" ht="15.75" customHeight="1">
      <c r="A40" s="198" t="s">
        <v>181</v>
      </c>
      <c r="B40" s="199">
        <v>43580</v>
      </c>
      <c r="C40" s="198">
        <v>20298</v>
      </c>
      <c r="D40" s="200">
        <v>1109.73</v>
      </c>
      <c r="E40" s="198">
        <f t="shared" si="0"/>
        <v>6.6996927890530583E-3</v>
      </c>
      <c r="F40" s="198">
        <f t="shared" si="1"/>
        <v>1.980262729617973E-2</v>
      </c>
    </row>
    <row r="41" spans="1:6" ht="15.75" customHeight="1">
      <c r="A41" s="198" t="s">
        <v>181</v>
      </c>
      <c r="B41" s="199">
        <v>43583</v>
      </c>
      <c r="C41" s="198">
        <v>20703</v>
      </c>
      <c r="D41" s="200">
        <v>1102.56</v>
      </c>
      <c r="E41" s="198">
        <f t="shared" si="0"/>
        <v>-6.4819938658029382E-3</v>
      </c>
      <c r="F41" s="198">
        <f t="shared" si="1"/>
        <v>1.9756258279947952E-2</v>
      </c>
    </row>
    <row r="42" spans="1:6" ht="15.75" customHeight="1">
      <c r="A42" s="198" t="s">
        <v>181</v>
      </c>
      <c r="B42" s="199">
        <v>43584</v>
      </c>
      <c r="C42" s="198">
        <v>21117</v>
      </c>
      <c r="D42" s="200">
        <v>1105.53</v>
      </c>
      <c r="E42" s="198">
        <f t="shared" si="0"/>
        <v>2.690109362462851E-3</v>
      </c>
      <c r="F42" s="198">
        <f t="shared" si="1"/>
        <v>1.9799785987529843E-2</v>
      </c>
    </row>
    <row r="43" spans="1:6" ht="15.75" customHeight="1">
      <c r="A43" s="198" t="s">
        <v>181</v>
      </c>
      <c r="B43" s="199">
        <v>43585</v>
      </c>
      <c r="C43" s="198">
        <v>20695</v>
      </c>
      <c r="D43" s="200">
        <v>1100.58</v>
      </c>
      <c r="E43" s="198">
        <f t="shared" si="0"/>
        <v>-4.4875444170462461E-3</v>
      </c>
      <c r="F43" s="198">
        <f t="shared" si="1"/>
        <v>-2.0186278093408519E-2</v>
      </c>
    </row>
    <row r="44" spans="1:6" ht="15.75" customHeight="1">
      <c r="A44" s="198" t="s">
        <v>181</v>
      </c>
      <c r="B44" s="199">
        <v>43587</v>
      </c>
      <c r="C44" s="198">
        <v>20282</v>
      </c>
      <c r="D44" s="200">
        <v>1102.6400000000001</v>
      </c>
      <c r="E44" s="198">
        <f t="shared" si="0"/>
        <v>1.8699908318691705E-3</v>
      </c>
      <c r="F44" s="198">
        <f t="shared" si="1"/>
        <v>-2.0158332010891136E-2</v>
      </c>
    </row>
    <row r="45" spans="1:6" ht="15.75" customHeight="1">
      <c r="A45" s="198" t="s">
        <v>181</v>
      </c>
      <c r="B45" s="199">
        <v>43590</v>
      </c>
      <c r="C45" s="198">
        <v>20282</v>
      </c>
      <c r="D45" s="200">
        <v>1111.76</v>
      </c>
      <c r="E45" s="198">
        <f t="shared" si="0"/>
        <v>8.2370407921429686E-3</v>
      </c>
      <c r="F45" s="198">
        <f t="shared" si="1"/>
        <v>0</v>
      </c>
    </row>
    <row r="46" spans="1:6" ht="15.75" customHeight="1">
      <c r="A46" s="198" t="s">
        <v>181</v>
      </c>
      <c r="B46" s="199">
        <v>43593</v>
      </c>
      <c r="C46" s="198">
        <v>20500</v>
      </c>
      <c r="D46" s="200">
        <v>1127.77</v>
      </c>
      <c r="E46" s="198">
        <f t="shared" si="0"/>
        <v>1.4297886379881998E-2</v>
      </c>
      <c r="F46" s="198">
        <f t="shared" si="1"/>
        <v>1.0691092954557958E-2</v>
      </c>
    </row>
    <row r="47" spans="1:6" ht="15.75" customHeight="1">
      <c r="A47" s="198" t="s">
        <v>181</v>
      </c>
      <c r="B47" s="199">
        <v>43594</v>
      </c>
      <c r="C47" s="198">
        <v>20000</v>
      </c>
      <c r="D47" s="200">
        <v>1128.71</v>
      </c>
      <c r="E47" s="198">
        <f t="shared" si="0"/>
        <v>8.3315611427989527E-4</v>
      </c>
      <c r="F47" s="198">
        <f t="shared" si="1"/>
        <v>-2.4692612590371522E-2</v>
      </c>
    </row>
    <row r="48" spans="1:6" ht="15.75" customHeight="1">
      <c r="A48" s="198" t="s">
        <v>181</v>
      </c>
      <c r="B48" s="199">
        <v>43597</v>
      </c>
      <c r="C48" s="198">
        <v>20200</v>
      </c>
      <c r="D48" s="200">
        <v>1142.93</v>
      </c>
      <c r="E48" s="198">
        <f t="shared" si="0"/>
        <v>1.2519752902226516E-2</v>
      </c>
      <c r="F48" s="198">
        <f t="shared" si="1"/>
        <v>9.950330853168092E-3</v>
      </c>
    </row>
    <row r="49" spans="1:6" ht="15.75" customHeight="1">
      <c r="A49" s="198" t="s">
        <v>181</v>
      </c>
      <c r="B49" s="199">
        <v>43598</v>
      </c>
      <c r="C49" s="198">
        <v>20200</v>
      </c>
      <c r="D49" s="200">
        <v>1163.26</v>
      </c>
      <c r="E49" s="198">
        <f t="shared" si="0"/>
        <v>1.763126771743375E-2</v>
      </c>
      <c r="F49" s="198">
        <f t="shared" si="1"/>
        <v>0</v>
      </c>
    </row>
    <row r="50" spans="1:6" ht="15.75" customHeight="1">
      <c r="A50" s="198" t="s">
        <v>181</v>
      </c>
      <c r="B50" s="199">
        <v>43599</v>
      </c>
      <c r="C50" s="198">
        <v>19796</v>
      </c>
      <c r="D50" s="200">
        <v>1150.0999999999999</v>
      </c>
      <c r="E50" s="198">
        <f t="shared" si="0"/>
        <v>-1.1377513193613003E-2</v>
      </c>
      <c r="F50" s="198">
        <f t="shared" si="1"/>
        <v>-2.0202707317519466E-2</v>
      </c>
    </row>
    <row r="51" spans="1:6" ht="15.75" customHeight="1">
      <c r="A51" s="198" t="s">
        <v>181</v>
      </c>
      <c r="B51" s="199">
        <v>43600</v>
      </c>
      <c r="C51" s="198">
        <v>20000</v>
      </c>
      <c r="D51" s="200">
        <v>1155.5</v>
      </c>
      <c r="E51" s="198">
        <f t="shared" si="0"/>
        <v>4.6842556158997331E-3</v>
      </c>
      <c r="F51" s="198">
        <f t="shared" si="1"/>
        <v>1.025237646435145E-2</v>
      </c>
    </row>
    <row r="52" spans="1:6" ht="15.75" customHeight="1">
      <c r="A52" s="198" t="s">
        <v>181</v>
      </c>
      <c r="B52" s="199">
        <v>43604</v>
      </c>
      <c r="C52" s="198">
        <v>20000</v>
      </c>
      <c r="D52" s="200">
        <v>1161.45</v>
      </c>
      <c r="E52" s="198">
        <f t="shared" si="0"/>
        <v>5.1360737864069462E-3</v>
      </c>
      <c r="F52" s="198">
        <f t="shared" si="1"/>
        <v>0</v>
      </c>
    </row>
    <row r="53" spans="1:6" ht="15.75" customHeight="1">
      <c r="A53" s="198" t="s">
        <v>181</v>
      </c>
      <c r="B53" s="199">
        <v>43605</v>
      </c>
      <c r="C53" s="198">
        <v>20000</v>
      </c>
      <c r="D53" s="200">
        <v>1153.98</v>
      </c>
      <c r="E53" s="198">
        <f t="shared" si="0"/>
        <v>-6.4523876055116638E-3</v>
      </c>
      <c r="F53" s="198">
        <f t="shared" si="1"/>
        <v>0</v>
      </c>
    </row>
    <row r="54" spans="1:6" ht="15.75" customHeight="1">
      <c r="A54" s="198" t="s">
        <v>181</v>
      </c>
      <c r="B54" s="199">
        <v>43608</v>
      </c>
      <c r="C54" s="198">
        <v>20000</v>
      </c>
      <c r="D54" s="200">
        <v>1147.1500000000001</v>
      </c>
      <c r="E54" s="198">
        <f t="shared" si="0"/>
        <v>-5.9362313791598001E-3</v>
      </c>
      <c r="F54" s="198">
        <f t="shared" si="1"/>
        <v>0</v>
      </c>
    </row>
    <row r="55" spans="1:6" ht="15.75" customHeight="1">
      <c r="A55" s="198" t="s">
        <v>181</v>
      </c>
      <c r="B55" s="199">
        <v>43612</v>
      </c>
      <c r="C55" s="198">
        <v>19600</v>
      </c>
      <c r="D55" s="200">
        <v>1140.5999999999999</v>
      </c>
      <c r="E55" s="198">
        <f t="shared" si="0"/>
        <v>-5.72616579373248E-3</v>
      </c>
      <c r="F55" s="198">
        <f t="shared" si="1"/>
        <v>-2.0202707317519466E-2</v>
      </c>
    </row>
    <row r="56" spans="1:6" ht="15.75" customHeight="1">
      <c r="A56" s="198" t="s">
        <v>181</v>
      </c>
      <c r="B56" s="199">
        <v>43613</v>
      </c>
      <c r="C56" s="198">
        <v>19250</v>
      </c>
      <c r="D56" s="200">
        <v>1134.8</v>
      </c>
      <c r="E56" s="198">
        <f t="shared" si="0"/>
        <v>-5.0980157877421866E-3</v>
      </c>
      <c r="F56" s="198">
        <f t="shared" si="1"/>
        <v>-1.8018505502678365E-2</v>
      </c>
    </row>
    <row r="57" spans="1:6" ht="15.75" customHeight="1">
      <c r="A57" s="198" t="s">
        <v>181</v>
      </c>
      <c r="B57" s="199">
        <v>43614</v>
      </c>
      <c r="C57" s="198">
        <v>19630</v>
      </c>
      <c r="D57" s="200">
        <v>1138.67</v>
      </c>
      <c r="E57" s="198">
        <f t="shared" si="0"/>
        <v>3.4044907018380586E-3</v>
      </c>
      <c r="F57" s="198">
        <f t="shared" si="1"/>
        <v>1.9547947554576561E-2</v>
      </c>
    </row>
    <row r="58" spans="1:6" ht="15.75" customHeight="1">
      <c r="A58" s="198" t="s">
        <v>181</v>
      </c>
      <c r="B58" s="199">
        <v>43615</v>
      </c>
      <c r="C58" s="198">
        <v>20000</v>
      </c>
      <c r="D58" s="200">
        <v>1140.72</v>
      </c>
      <c r="E58" s="198">
        <f t="shared" si="0"/>
        <v>1.7987273373294053E-3</v>
      </c>
      <c r="F58" s="198">
        <f t="shared" si="1"/>
        <v>1.8673265265621391E-2</v>
      </c>
    </row>
    <row r="59" spans="1:6" ht="15.75" customHeight="1">
      <c r="A59" s="198" t="s">
        <v>181</v>
      </c>
      <c r="B59" s="199">
        <v>43619</v>
      </c>
      <c r="C59" s="198">
        <v>19600</v>
      </c>
      <c r="D59" s="200">
        <v>1142.6099999999999</v>
      </c>
      <c r="E59" s="198">
        <f t="shared" si="0"/>
        <v>1.6554772473932791E-3</v>
      </c>
      <c r="F59" s="198">
        <f t="shared" si="1"/>
        <v>-2.0202707317519466E-2</v>
      </c>
    </row>
    <row r="60" spans="1:6" ht="15.75" customHeight="1">
      <c r="A60" s="198" t="s">
        <v>181</v>
      </c>
      <c r="B60" s="199">
        <v>43622</v>
      </c>
      <c r="C60" s="198">
        <v>19210</v>
      </c>
      <c r="D60" s="200">
        <v>1144.53</v>
      </c>
      <c r="E60" s="198">
        <f t="shared" si="0"/>
        <v>1.6789531476179356E-3</v>
      </c>
      <c r="F60" s="198">
        <f t="shared" si="1"/>
        <v>-2.0098589456006226E-2</v>
      </c>
    </row>
    <row r="61" spans="1:6" ht="15.75" customHeight="1">
      <c r="A61" s="198" t="s">
        <v>181</v>
      </c>
      <c r="B61" s="199">
        <v>43626</v>
      </c>
      <c r="C61" s="198">
        <v>19590</v>
      </c>
      <c r="D61" s="200">
        <v>1143.0899999999999</v>
      </c>
      <c r="E61" s="198">
        <f t="shared" si="0"/>
        <v>-1.2589505164274286E-3</v>
      </c>
      <c r="F61" s="198">
        <f t="shared" si="1"/>
        <v>1.9588255175984184E-2</v>
      </c>
    </row>
    <row r="62" spans="1:6" ht="15.75" customHeight="1">
      <c r="A62" s="198" t="s">
        <v>181</v>
      </c>
      <c r="B62" s="199">
        <v>43627</v>
      </c>
      <c r="C62" s="198">
        <v>19700</v>
      </c>
      <c r="D62" s="200">
        <v>1149.99</v>
      </c>
      <c r="E62" s="198">
        <f t="shared" si="0"/>
        <v>6.0181248148670615E-3</v>
      </c>
      <c r="F62" s="198">
        <f t="shared" si="1"/>
        <v>5.5994037874935029E-3</v>
      </c>
    </row>
    <row r="63" spans="1:6" ht="15.75" customHeight="1">
      <c r="A63" s="198" t="s">
        <v>181</v>
      </c>
      <c r="B63" s="199">
        <v>43628</v>
      </c>
      <c r="C63" s="198">
        <v>19696</v>
      </c>
      <c r="D63" s="200">
        <v>1163.82</v>
      </c>
      <c r="E63" s="198">
        <f t="shared" si="0"/>
        <v>1.1954451490940911E-2</v>
      </c>
      <c r="F63" s="198">
        <f t="shared" si="1"/>
        <v>-2.0306630184511852E-4</v>
      </c>
    </row>
    <row r="64" spans="1:6" ht="15.75" customHeight="1">
      <c r="A64" s="198" t="s">
        <v>181</v>
      </c>
      <c r="B64" s="199">
        <v>43629</v>
      </c>
      <c r="C64" s="198">
        <v>19304</v>
      </c>
      <c r="D64" s="200">
        <v>1165.8399999999999</v>
      </c>
      <c r="E64" s="198">
        <f t="shared" si="0"/>
        <v>1.7341590671858757E-3</v>
      </c>
      <c r="F64" s="198">
        <f t="shared" si="1"/>
        <v>-2.0103241119367034E-2</v>
      </c>
    </row>
    <row r="65" spans="1:6" ht="15.75" customHeight="1">
      <c r="A65" s="198" t="s">
        <v>181</v>
      </c>
      <c r="B65" s="199">
        <v>43632</v>
      </c>
      <c r="C65" s="198">
        <v>19680</v>
      </c>
      <c r="D65" s="200">
        <v>1165.2</v>
      </c>
      <c r="E65" s="198">
        <f t="shared" si="0"/>
        <v>-5.4911114016150515E-4</v>
      </c>
      <c r="F65" s="198">
        <f t="shared" si="1"/>
        <v>1.9290563301376778E-2</v>
      </c>
    </row>
    <row r="66" spans="1:6" ht="15.75" customHeight="1">
      <c r="A66" s="198" t="s">
        <v>181</v>
      </c>
      <c r="B66" s="199">
        <v>43634</v>
      </c>
      <c r="C66" s="198">
        <v>19287</v>
      </c>
      <c r="D66" s="200">
        <v>1182.3599999999999</v>
      </c>
      <c r="E66" s="198">
        <f t="shared" si="0"/>
        <v>1.46196950371039E-2</v>
      </c>
      <c r="F66" s="198">
        <f t="shared" si="1"/>
        <v>-2.0171597796448063E-2</v>
      </c>
    </row>
    <row r="67" spans="1:6" ht="15.75" customHeight="1">
      <c r="A67" s="198" t="s">
        <v>181</v>
      </c>
      <c r="B67" s="199">
        <v>43635</v>
      </c>
      <c r="C67" s="198">
        <v>19672</v>
      </c>
      <c r="D67" s="200">
        <v>1191.68</v>
      </c>
      <c r="E67" s="198">
        <f t="shared" si="0"/>
        <v>7.851635086209504E-3</v>
      </c>
      <c r="F67" s="198">
        <f t="shared" si="1"/>
        <v>1.9765011086232107E-2</v>
      </c>
    </row>
    <row r="68" spans="1:6" ht="15.75" customHeight="1">
      <c r="A68" s="198" t="s">
        <v>181</v>
      </c>
      <c r="B68" s="199">
        <v>43636</v>
      </c>
      <c r="C68" s="198">
        <v>19279</v>
      </c>
      <c r="D68" s="200">
        <v>1181.0999999999999</v>
      </c>
      <c r="E68" s="198">
        <f t="shared" si="0"/>
        <v>-8.9178685907914564E-3</v>
      </c>
      <c r="F68" s="198">
        <f t="shared" si="1"/>
        <v>-2.0179884296559623E-2</v>
      </c>
    </row>
    <row r="69" spans="1:6" ht="15.75" customHeight="1">
      <c r="A69" s="198" t="s">
        <v>181</v>
      </c>
      <c r="B69" s="199">
        <v>43639</v>
      </c>
      <c r="C69" s="198">
        <v>18894</v>
      </c>
      <c r="D69" s="200">
        <v>1184.6099999999999</v>
      </c>
      <c r="E69" s="198">
        <f t="shared" si="0"/>
        <v>2.9673988575062175E-3</v>
      </c>
      <c r="F69" s="198">
        <f t="shared" si="1"/>
        <v>-2.0172009270389212E-2</v>
      </c>
    </row>
    <row r="70" spans="1:6" ht="15.75" customHeight="1">
      <c r="A70" s="198" t="s">
        <v>181</v>
      </c>
      <c r="B70" s="199">
        <v>43640</v>
      </c>
      <c r="C70" s="198">
        <v>18517</v>
      </c>
      <c r="D70" s="200">
        <v>1184.02</v>
      </c>
      <c r="E70" s="198">
        <f t="shared" si="0"/>
        <v>-4.9817828213111898E-4</v>
      </c>
      <c r="F70" s="198">
        <f t="shared" si="1"/>
        <v>-2.0155182291263767E-2</v>
      </c>
    </row>
    <row r="71" spans="1:6" ht="15.75" customHeight="1">
      <c r="A71" s="198" t="s">
        <v>181</v>
      </c>
      <c r="B71" s="199">
        <v>43641</v>
      </c>
      <c r="C71" s="198">
        <v>19264</v>
      </c>
      <c r="D71" s="200">
        <v>1188.71</v>
      </c>
      <c r="E71" s="198">
        <f t="shared" si="0"/>
        <v>3.9532573095436728E-3</v>
      </c>
      <c r="F71" s="198">
        <f t="shared" si="1"/>
        <v>3.95488400707317E-2</v>
      </c>
    </row>
    <row r="72" spans="1:6" ht="15.75" customHeight="1">
      <c r="A72" s="198" t="s">
        <v>181</v>
      </c>
      <c r="B72" s="199">
        <v>43643</v>
      </c>
      <c r="C72" s="198">
        <v>19264</v>
      </c>
      <c r="D72" s="200">
        <v>1212.05</v>
      </c>
      <c r="E72" s="198">
        <f t="shared" si="0"/>
        <v>1.9444455401023956E-2</v>
      </c>
      <c r="F72" s="198">
        <f t="shared" si="1"/>
        <v>0</v>
      </c>
    </row>
    <row r="73" spans="1:6" ht="15.75" customHeight="1">
      <c r="A73" s="198" t="s">
        <v>181</v>
      </c>
      <c r="B73" s="199">
        <v>43646</v>
      </c>
      <c r="C73" s="198">
        <v>19649</v>
      </c>
      <c r="D73" s="200">
        <v>1217.04</v>
      </c>
      <c r="E73" s="198">
        <f t="shared" si="0"/>
        <v>4.1085402511291209E-3</v>
      </c>
      <c r="F73" s="198">
        <f t="shared" si="1"/>
        <v>1.978837730864811E-2</v>
      </c>
    </row>
    <row r="74" spans="1:6" ht="15.75" customHeight="1">
      <c r="A74" s="198" t="s">
        <v>181</v>
      </c>
      <c r="B74" s="199">
        <v>43649</v>
      </c>
      <c r="C74" s="198">
        <v>20035</v>
      </c>
      <c r="D74" s="200">
        <v>1232.26</v>
      </c>
      <c r="E74" s="198">
        <f t="shared" si="0"/>
        <v>1.2428200634041712E-2</v>
      </c>
      <c r="F74" s="198">
        <f t="shared" si="1"/>
        <v>1.9454297653049121E-2</v>
      </c>
    </row>
    <row r="75" spans="1:6" ht="15.75" customHeight="1">
      <c r="A75" s="198" t="s">
        <v>181</v>
      </c>
      <c r="B75" s="199">
        <v>43653</v>
      </c>
      <c r="C75" s="198">
        <v>20250</v>
      </c>
      <c r="D75" s="200">
        <v>1264.2</v>
      </c>
      <c r="E75" s="198">
        <f t="shared" si="0"/>
        <v>2.5589629249283406E-2</v>
      </c>
      <c r="F75" s="198">
        <f t="shared" si="1"/>
        <v>1.0674049464440262E-2</v>
      </c>
    </row>
    <row r="76" spans="1:6" ht="15.75" customHeight="1">
      <c r="A76" s="198" t="s">
        <v>181</v>
      </c>
      <c r="B76" s="199">
        <v>43660</v>
      </c>
      <c r="C76" s="198">
        <v>20250</v>
      </c>
      <c r="D76" s="200">
        <v>1256.94</v>
      </c>
      <c r="E76" s="198">
        <f t="shared" si="0"/>
        <v>-5.7593152840897362E-3</v>
      </c>
      <c r="F76" s="198">
        <f t="shared" si="1"/>
        <v>0</v>
      </c>
    </row>
    <row r="77" spans="1:6" ht="15.75" customHeight="1">
      <c r="A77" s="198" t="s">
        <v>181</v>
      </c>
      <c r="B77" s="199">
        <v>43663</v>
      </c>
      <c r="C77" s="198">
        <v>20400</v>
      </c>
      <c r="D77" s="200">
        <v>1260.68</v>
      </c>
      <c r="E77" s="198">
        <f t="shared" si="0"/>
        <v>2.9710621548501648E-3</v>
      </c>
      <c r="F77" s="198">
        <f t="shared" si="1"/>
        <v>7.38010729762246E-3</v>
      </c>
    </row>
    <row r="78" spans="1:6" ht="15.75" customHeight="1">
      <c r="A78" s="198" t="s">
        <v>181</v>
      </c>
      <c r="B78" s="199">
        <v>43667</v>
      </c>
      <c r="C78" s="198">
        <v>20000</v>
      </c>
      <c r="D78" s="200">
        <v>1279.29</v>
      </c>
      <c r="E78" s="198">
        <f t="shared" si="0"/>
        <v>1.4653978608680673E-2</v>
      </c>
      <c r="F78" s="198">
        <f t="shared" si="1"/>
        <v>-1.9802627296179754E-2</v>
      </c>
    </row>
    <row r="79" spans="1:6" ht="15.75" customHeight="1">
      <c r="A79" s="198" t="s">
        <v>181</v>
      </c>
      <c r="B79" s="199">
        <v>43670</v>
      </c>
      <c r="C79" s="198">
        <v>20000</v>
      </c>
      <c r="D79" s="200">
        <v>1292.1199999999999</v>
      </c>
      <c r="E79" s="198">
        <f t="shared" si="0"/>
        <v>9.979043768862602E-3</v>
      </c>
      <c r="F79" s="198">
        <f t="shared" si="1"/>
        <v>0</v>
      </c>
    </row>
    <row r="80" spans="1:6" ht="15.75" customHeight="1">
      <c r="A80" s="198" t="s">
        <v>181</v>
      </c>
      <c r="B80" s="199">
        <v>43677</v>
      </c>
      <c r="C80" s="198">
        <v>20195</v>
      </c>
      <c r="D80" s="200">
        <v>1314.51</v>
      </c>
      <c r="E80" s="198">
        <f t="shared" si="0"/>
        <v>1.7179692309803766E-2</v>
      </c>
      <c r="F80" s="198">
        <f t="shared" si="1"/>
        <v>9.7027754613851214E-3</v>
      </c>
    </row>
    <row r="81" spans="1:6" ht="15.75" customHeight="1">
      <c r="A81" s="198" t="s">
        <v>181</v>
      </c>
      <c r="B81" s="199">
        <v>43683</v>
      </c>
      <c r="C81" s="198">
        <v>19792</v>
      </c>
      <c r="D81" s="200">
        <v>1310.31</v>
      </c>
      <c r="E81" s="198">
        <f t="shared" si="0"/>
        <v>-3.2002221748517459E-3</v>
      </c>
      <c r="F81" s="198">
        <f t="shared" si="1"/>
        <v>-2.015723336524413E-2</v>
      </c>
    </row>
    <row r="82" spans="1:6" ht="15.75" customHeight="1">
      <c r="A82" s="198" t="s">
        <v>181</v>
      </c>
      <c r="B82" s="199">
        <v>43702</v>
      </c>
      <c r="C82" s="198">
        <v>20000</v>
      </c>
      <c r="D82" s="200">
        <v>1298.5999999999999</v>
      </c>
      <c r="E82" s="198">
        <f t="shared" si="0"/>
        <v>-8.9769893470675443E-3</v>
      </c>
      <c r="F82" s="198">
        <f t="shared" si="1"/>
        <v>1.0454457903858979E-2</v>
      </c>
    </row>
    <row r="83" spans="1:6" ht="15.75" customHeight="1">
      <c r="A83" s="198" t="s">
        <v>181</v>
      </c>
      <c r="B83" s="199">
        <v>43703</v>
      </c>
      <c r="C83" s="198">
        <v>19600</v>
      </c>
      <c r="D83" s="200">
        <v>1294.3900000000001</v>
      </c>
      <c r="E83" s="198">
        <f t="shared" si="0"/>
        <v>-3.2472193871460899E-3</v>
      </c>
      <c r="F83" s="198">
        <f t="shared" si="1"/>
        <v>-2.0202707317519466E-2</v>
      </c>
    </row>
    <row r="84" spans="1:6" ht="15.75" customHeight="1">
      <c r="A84" s="198" t="s">
        <v>181</v>
      </c>
      <c r="B84" s="199">
        <v>43717</v>
      </c>
      <c r="C84" s="198">
        <v>19400</v>
      </c>
      <c r="D84" s="200">
        <v>1277.68</v>
      </c>
      <c r="E84" s="198">
        <f t="shared" si="0"/>
        <v>-1.2993608339186209E-2</v>
      </c>
      <c r="F84" s="198">
        <f t="shared" si="1"/>
        <v>-1.025650016718911E-2</v>
      </c>
    </row>
    <row r="85" spans="1:6" ht="15.75" customHeight="1">
      <c r="A85" s="198" t="s">
        <v>181</v>
      </c>
      <c r="B85" s="199">
        <v>43725</v>
      </c>
      <c r="C85" s="198">
        <v>19400</v>
      </c>
      <c r="D85" s="200">
        <v>1299.4100000000001</v>
      </c>
      <c r="E85" s="198">
        <f t="shared" si="0"/>
        <v>1.6864381928391084E-2</v>
      </c>
      <c r="F85" s="198">
        <f t="shared" si="1"/>
        <v>0</v>
      </c>
    </row>
    <row r="86" spans="1:6" ht="15.75" customHeight="1">
      <c r="A86" s="198" t="s">
        <v>181</v>
      </c>
      <c r="B86" s="199">
        <v>43726</v>
      </c>
      <c r="C86" s="198">
        <v>19200</v>
      </c>
      <c r="D86" s="200">
        <v>1301.28</v>
      </c>
      <c r="E86" s="198">
        <f t="shared" si="0"/>
        <v>1.4380801420199741E-3</v>
      </c>
      <c r="F86" s="198">
        <f t="shared" si="1"/>
        <v>-1.0362787035546547E-2</v>
      </c>
    </row>
    <row r="87" spans="1:6" ht="15.75" customHeight="1">
      <c r="A87" s="198" t="s">
        <v>181</v>
      </c>
      <c r="B87" s="199">
        <v>43730</v>
      </c>
      <c r="C87" s="198">
        <v>19000</v>
      </c>
      <c r="D87" s="200">
        <v>1297.5999999999999</v>
      </c>
      <c r="E87" s="198">
        <f t="shared" si="0"/>
        <v>-2.831991057316676E-3</v>
      </c>
      <c r="F87" s="198">
        <f t="shared" si="1"/>
        <v>-1.0471299867295366E-2</v>
      </c>
    </row>
    <row r="88" spans="1:6" ht="15.75" customHeight="1">
      <c r="A88" s="198" t="s">
        <v>181</v>
      </c>
      <c r="B88" s="199">
        <v>43731</v>
      </c>
      <c r="C88" s="198">
        <v>18621</v>
      </c>
      <c r="D88" s="200">
        <v>1291.96</v>
      </c>
      <c r="E88" s="198">
        <f t="shared" si="0"/>
        <v>-4.3559592501861916E-3</v>
      </c>
      <c r="F88" s="198">
        <f t="shared" si="1"/>
        <v>-2.014900306681507E-2</v>
      </c>
    </row>
    <row r="89" spans="1:6" ht="15.75" customHeight="1">
      <c r="A89" s="198" t="s">
        <v>181</v>
      </c>
      <c r="B89" s="199">
        <v>43734</v>
      </c>
      <c r="C89" s="198">
        <v>18350</v>
      </c>
      <c r="D89" s="200">
        <v>1295.03</v>
      </c>
      <c r="E89" s="198">
        <f t="shared" si="0"/>
        <v>2.3734157775137103E-3</v>
      </c>
      <c r="F89" s="198">
        <f t="shared" si="1"/>
        <v>-1.4660401599046111E-2</v>
      </c>
    </row>
    <row r="90" spans="1:6" ht="15.75" customHeight="1">
      <c r="A90" s="198" t="s">
        <v>181</v>
      </c>
      <c r="B90" s="199">
        <v>43741</v>
      </c>
      <c r="C90" s="198">
        <v>20185</v>
      </c>
      <c r="D90" s="200">
        <v>1301.3399999999999</v>
      </c>
      <c r="E90" s="198">
        <f t="shared" si="0"/>
        <v>4.8606419140948534E-3</v>
      </c>
      <c r="F90" s="198">
        <f t="shared" si="1"/>
        <v>9.5310179804324935E-2</v>
      </c>
    </row>
    <row r="91" spans="1:6" ht="15.75" customHeight="1">
      <c r="A91" s="198" t="s">
        <v>181</v>
      </c>
      <c r="B91" s="199">
        <v>43748</v>
      </c>
      <c r="C91" s="198">
        <v>20200</v>
      </c>
      <c r="D91" s="200">
        <v>1315.45</v>
      </c>
      <c r="E91" s="198">
        <f t="shared" si="0"/>
        <v>1.0784309593600988E-2</v>
      </c>
      <c r="F91" s="198">
        <f t="shared" si="1"/>
        <v>7.4285010225501964E-4</v>
      </c>
    </row>
    <row r="92" spans="1:6" ht="15.75" customHeight="1">
      <c r="A92" s="198" t="s">
        <v>181</v>
      </c>
      <c r="B92" s="199">
        <v>43786</v>
      </c>
      <c r="C92" s="198">
        <v>19796</v>
      </c>
      <c r="D92" s="200">
        <v>1321</v>
      </c>
      <c r="E92" s="198">
        <f t="shared" si="0"/>
        <v>4.2102131261536127E-3</v>
      </c>
      <c r="F92" s="198">
        <f t="shared" si="1"/>
        <v>-2.0202707317519466E-2</v>
      </c>
    </row>
    <row r="93" spans="1:6" ht="15.75" customHeight="1">
      <c r="A93" s="198" t="s">
        <v>181</v>
      </c>
      <c r="B93" s="199">
        <v>43787</v>
      </c>
      <c r="C93" s="198">
        <v>19401</v>
      </c>
      <c r="D93" s="200">
        <v>1318.71</v>
      </c>
      <c r="E93" s="198">
        <f t="shared" si="0"/>
        <v>-1.7350395115201282E-3</v>
      </c>
      <c r="F93" s="198">
        <f t="shared" si="1"/>
        <v>-2.0155285957074165E-2</v>
      </c>
    </row>
    <row r="94" spans="1:6" ht="15.75" customHeight="1">
      <c r="A94" s="198" t="s">
        <v>181</v>
      </c>
      <c r="B94" s="199">
        <v>43790</v>
      </c>
      <c r="C94" s="198">
        <v>19013</v>
      </c>
      <c r="D94" s="200">
        <v>1316.84</v>
      </c>
      <c r="E94" s="198">
        <f t="shared" si="0"/>
        <v>-1.4190588786447004E-3</v>
      </c>
      <c r="F94" s="198">
        <f t="shared" si="1"/>
        <v>-2.0201655405116439E-2</v>
      </c>
    </row>
    <row r="95" spans="1:6" ht="15.75" customHeight="1">
      <c r="A95" s="198" t="s">
        <v>181</v>
      </c>
      <c r="B95" s="199">
        <v>43810</v>
      </c>
      <c r="C95" s="198">
        <v>18261</v>
      </c>
      <c r="D95" s="200">
        <v>1307.71</v>
      </c>
      <c r="E95" s="198">
        <f t="shared" si="0"/>
        <v>-6.9574112351010187E-3</v>
      </c>
      <c r="F95" s="198">
        <f t="shared" si="1"/>
        <v>-4.0355317547551943E-2</v>
      </c>
    </row>
    <row r="96" spans="1:6" ht="15.75" customHeight="1">
      <c r="A96" s="198" t="s">
        <v>181</v>
      </c>
      <c r="B96" s="199">
        <v>43811</v>
      </c>
      <c r="C96" s="198">
        <v>17542</v>
      </c>
      <c r="D96" s="200">
        <v>1312.14</v>
      </c>
      <c r="E96" s="198">
        <f t="shared" si="0"/>
        <v>3.3818762312273279E-3</v>
      </c>
      <c r="F96" s="198">
        <f t="shared" si="1"/>
        <v>-4.0169632650707152E-2</v>
      </c>
    </row>
    <row r="97" spans="1:6" ht="15.75" customHeight="1">
      <c r="A97" s="198" t="s">
        <v>181</v>
      </c>
      <c r="B97" s="199">
        <v>43815</v>
      </c>
      <c r="C97" s="198">
        <v>17892</v>
      </c>
      <c r="D97" s="200">
        <v>1319.63</v>
      </c>
      <c r="E97" s="198">
        <f t="shared" si="0"/>
        <v>5.6920021295896297E-3</v>
      </c>
      <c r="F97" s="198">
        <f t="shared" si="1"/>
        <v>1.9755680041411768E-2</v>
      </c>
    </row>
    <row r="98" spans="1:6" ht="15.75" customHeight="1">
      <c r="A98" s="198" t="s">
        <v>181</v>
      </c>
      <c r="B98" s="199">
        <v>43816</v>
      </c>
      <c r="C98" s="198">
        <v>17500</v>
      </c>
      <c r="D98" s="200">
        <v>1314.55</v>
      </c>
      <c r="E98" s="198">
        <f t="shared" si="0"/>
        <v>-3.8569925348084992E-3</v>
      </c>
      <c r="F98" s="198">
        <f t="shared" si="1"/>
        <v>-2.2152804641133287E-2</v>
      </c>
    </row>
    <row r="99" spans="1:6" ht="15.75" customHeight="1">
      <c r="A99" s="198" t="s">
        <v>181</v>
      </c>
      <c r="B99" s="199">
        <v>43822</v>
      </c>
      <c r="C99" s="198">
        <v>18571</v>
      </c>
      <c r="D99" s="200">
        <v>1302.6099999999999</v>
      </c>
      <c r="E99" s="198">
        <f t="shared" si="0"/>
        <v>-9.124457686449856E-3</v>
      </c>
      <c r="F99" s="198">
        <f t="shared" si="1"/>
        <v>5.9400343281447464E-2</v>
      </c>
    </row>
    <row r="100" spans="1:6" ht="15.75" customHeight="1">
      <c r="A100" s="198" t="s">
        <v>181</v>
      </c>
      <c r="B100" s="199">
        <v>43823</v>
      </c>
      <c r="C100" s="198">
        <v>18941</v>
      </c>
      <c r="D100" s="200">
        <v>1302.96</v>
      </c>
      <c r="E100" s="198">
        <f t="shared" si="0"/>
        <v>2.6865522868727595E-4</v>
      </c>
      <c r="F100" s="198">
        <f t="shared" si="1"/>
        <v>1.9727660463688665E-2</v>
      </c>
    </row>
    <row r="101" spans="1:6" ht="15.75" customHeight="1">
      <c r="A101" s="198" t="s">
        <v>181</v>
      </c>
      <c r="B101" s="199">
        <v>43836</v>
      </c>
      <c r="C101" s="198">
        <v>19000</v>
      </c>
      <c r="D101" s="200">
        <v>1305.49</v>
      </c>
      <c r="E101" s="198">
        <f t="shared" si="0"/>
        <v>1.9398499441197193E-3</v>
      </c>
      <c r="F101" s="198">
        <f t="shared" si="1"/>
        <v>3.110094491836008E-3</v>
      </c>
    </row>
    <row r="102" spans="1:6" ht="15.75" customHeight="1">
      <c r="A102" s="198" t="s">
        <v>181</v>
      </c>
      <c r="B102" s="199">
        <v>43837</v>
      </c>
      <c r="C102" s="198">
        <v>19050</v>
      </c>
      <c r="D102" s="200">
        <v>1313.88</v>
      </c>
      <c r="E102" s="198">
        <f t="shared" si="0"/>
        <v>6.4061424639089322E-3</v>
      </c>
      <c r="F102" s="198">
        <f t="shared" si="1"/>
        <v>2.6281224062694084E-3</v>
      </c>
    </row>
    <row r="103" spans="1:6" ht="15.75" customHeight="1">
      <c r="A103" s="198" t="s">
        <v>181</v>
      </c>
      <c r="B103" s="199">
        <v>43842</v>
      </c>
      <c r="C103" s="198">
        <v>19050</v>
      </c>
      <c r="D103" s="200">
        <v>1319.47</v>
      </c>
      <c r="E103" s="198">
        <f t="shared" si="0"/>
        <v>4.2455491267758974E-3</v>
      </c>
      <c r="F103" s="198">
        <f t="shared" si="1"/>
        <v>0</v>
      </c>
    </row>
    <row r="104" spans="1:6" ht="15.75" customHeight="1">
      <c r="A104" s="198" t="s">
        <v>181</v>
      </c>
      <c r="B104" s="199">
        <v>43843</v>
      </c>
      <c r="C104" s="198">
        <v>19100</v>
      </c>
      <c r="D104" s="200">
        <v>1305.68</v>
      </c>
      <c r="E104" s="198">
        <f t="shared" si="0"/>
        <v>-1.0506162957669358E-2</v>
      </c>
      <c r="F104" s="198">
        <f t="shared" si="1"/>
        <v>2.6212334798742872E-3</v>
      </c>
    </row>
    <row r="105" spans="1:6" ht="15.75" customHeight="1">
      <c r="A105" s="198" t="s">
        <v>181</v>
      </c>
      <c r="B105" s="199">
        <v>43845</v>
      </c>
      <c r="C105" s="198">
        <v>19300</v>
      </c>
      <c r="D105" s="200">
        <v>1292.8399999999999</v>
      </c>
      <c r="E105" s="198">
        <f t="shared" si="0"/>
        <v>-9.8826289602004513E-3</v>
      </c>
      <c r="F105" s="198">
        <f t="shared" si="1"/>
        <v>1.041676085825558E-2</v>
      </c>
    </row>
    <row r="106" spans="1:6" ht="15.75" customHeight="1">
      <c r="A106" s="198" t="s">
        <v>181</v>
      </c>
      <c r="B106" s="199">
        <v>43851</v>
      </c>
      <c r="C106" s="198">
        <v>19300</v>
      </c>
      <c r="D106" s="200">
        <v>1289.28</v>
      </c>
      <c r="E106" s="198">
        <f t="shared" si="0"/>
        <v>-2.7574258792575127E-3</v>
      </c>
      <c r="F106" s="198">
        <f t="shared" si="1"/>
        <v>0</v>
      </c>
    </row>
    <row r="107" spans="1:6" ht="15.75" customHeight="1">
      <c r="A107" s="198" t="s">
        <v>181</v>
      </c>
      <c r="B107" s="199">
        <v>43856</v>
      </c>
      <c r="C107" s="198">
        <v>18914</v>
      </c>
      <c r="D107" s="200">
        <v>1284.5899999999999</v>
      </c>
      <c r="E107" s="198">
        <f t="shared" si="0"/>
        <v>-3.644321733955513E-3</v>
      </c>
      <c r="F107" s="198">
        <f t="shared" si="1"/>
        <v>-2.0202707317519466E-2</v>
      </c>
    </row>
    <row r="108" spans="1:6" ht="15.75" customHeight="1">
      <c r="A108" s="198" t="s">
        <v>181</v>
      </c>
      <c r="B108" s="199">
        <v>43857</v>
      </c>
      <c r="C108" s="198">
        <v>18914</v>
      </c>
      <c r="D108" s="200">
        <v>1275.82</v>
      </c>
      <c r="E108" s="198">
        <f t="shared" si="0"/>
        <v>-6.8504921457329115E-3</v>
      </c>
      <c r="F108" s="198">
        <f t="shared" si="1"/>
        <v>0</v>
      </c>
    </row>
    <row r="109" spans="1:6" ht="15.75" customHeight="1">
      <c r="A109" s="198" t="s">
        <v>181</v>
      </c>
      <c r="B109" s="199">
        <v>43860</v>
      </c>
      <c r="C109" s="198">
        <v>18536</v>
      </c>
      <c r="D109" s="200">
        <v>1275.99</v>
      </c>
      <c r="E109" s="198">
        <f t="shared" si="0"/>
        <v>1.3323876013626832E-4</v>
      </c>
      <c r="F109" s="198">
        <f t="shared" si="1"/>
        <v>-2.018760146324533E-2</v>
      </c>
    </row>
    <row r="110" spans="1:6" ht="15.75" customHeight="1">
      <c r="A110" s="198" t="s">
        <v>181</v>
      </c>
      <c r="B110" s="199">
        <v>43863</v>
      </c>
      <c r="C110" s="198">
        <v>18906</v>
      </c>
      <c r="D110" s="200">
        <v>1272.49</v>
      </c>
      <c r="E110" s="198">
        <f t="shared" si="0"/>
        <v>-2.7467370357999376E-3</v>
      </c>
      <c r="F110" s="198">
        <f t="shared" si="1"/>
        <v>1.9764544873117438E-2</v>
      </c>
    </row>
    <row r="111" spans="1:6" ht="15.75" customHeight="1">
      <c r="A111" s="198" t="s">
        <v>181</v>
      </c>
      <c r="B111" s="199">
        <v>43864</v>
      </c>
      <c r="C111" s="198">
        <v>19350</v>
      </c>
      <c r="D111" s="200">
        <v>1269.55</v>
      </c>
      <c r="E111" s="198">
        <f t="shared" si="0"/>
        <v>-2.3131038936130624E-3</v>
      </c>
      <c r="F111" s="198">
        <f t="shared" si="1"/>
        <v>2.3213087472598221E-2</v>
      </c>
    </row>
    <row r="112" spans="1:6" ht="15.75" customHeight="1">
      <c r="A112" s="198" t="s">
        <v>181</v>
      </c>
      <c r="B112" s="199">
        <v>43871</v>
      </c>
      <c r="C112" s="198">
        <v>18963</v>
      </c>
      <c r="D112" s="200">
        <v>1258.27</v>
      </c>
      <c r="E112" s="198">
        <f t="shared" si="0"/>
        <v>-8.9247453314832709E-3</v>
      </c>
      <c r="F112" s="198">
        <f t="shared" si="1"/>
        <v>-2.0202707317519466E-2</v>
      </c>
    </row>
    <row r="113" spans="1:6" ht="15.75" customHeight="1">
      <c r="A113" s="198" t="s">
        <v>181</v>
      </c>
      <c r="B113" s="199">
        <v>43873</v>
      </c>
      <c r="C113" s="198">
        <v>18584</v>
      </c>
      <c r="D113" s="200">
        <v>1260.9000000000001</v>
      </c>
      <c r="E113" s="198">
        <f t="shared" si="0"/>
        <v>2.0879900566469216E-3</v>
      </c>
      <c r="F113" s="198">
        <f t="shared" si="1"/>
        <v>-2.0188716690163356E-2</v>
      </c>
    </row>
    <row r="114" spans="1:6" ht="15.75" customHeight="1">
      <c r="A114" s="198" t="s">
        <v>181</v>
      </c>
      <c r="B114" s="199">
        <v>43877</v>
      </c>
      <c r="C114" s="198">
        <v>18213</v>
      </c>
      <c r="D114" s="200">
        <v>1258.6600000000001</v>
      </c>
      <c r="E114" s="198">
        <f t="shared" si="0"/>
        <v>-1.7780887060957131E-3</v>
      </c>
      <c r="F114" s="198">
        <f t="shared" si="1"/>
        <v>-2.0165370651701282E-2</v>
      </c>
    </row>
    <row r="115" spans="1:6" ht="15.75" customHeight="1">
      <c r="A115" s="198" t="s">
        <v>181</v>
      </c>
      <c r="B115" s="199">
        <v>43879</v>
      </c>
      <c r="C115" s="198">
        <v>17849</v>
      </c>
      <c r="D115" s="200">
        <v>1258.46</v>
      </c>
      <c r="E115" s="198">
        <f t="shared" si="0"/>
        <v>-1.5891177251855016E-4</v>
      </c>
      <c r="F115" s="198">
        <f t="shared" si="1"/>
        <v>-2.0188140569035919E-2</v>
      </c>
    </row>
    <row r="116" spans="1:6" ht="15.75" customHeight="1">
      <c r="A116" s="198" t="s">
        <v>181</v>
      </c>
      <c r="B116" s="199">
        <v>43886</v>
      </c>
      <c r="C116" s="198">
        <v>19633</v>
      </c>
      <c r="D116" s="200">
        <v>1264.3599999999999</v>
      </c>
      <c r="E116" s="198">
        <f t="shared" si="0"/>
        <v>4.6773140821135852E-3</v>
      </c>
      <c r="F116" s="198">
        <f t="shared" si="1"/>
        <v>9.5264339669241249E-2</v>
      </c>
    </row>
    <row r="117" spans="1:6" ht="15.75" customHeight="1">
      <c r="A117" s="198" t="s">
        <v>181</v>
      </c>
      <c r="B117" s="199">
        <v>43887</v>
      </c>
      <c r="C117" s="198">
        <v>21596</v>
      </c>
      <c r="D117" s="200">
        <v>1254.3499999999999</v>
      </c>
      <c r="E117" s="198">
        <f t="shared" si="0"/>
        <v>-7.948555174833033E-3</v>
      </c>
      <c r="F117" s="198">
        <f t="shared" si="1"/>
        <v>9.5296288439428653E-2</v>
      </c>
    </row>
    <row r="118" spans="1:6" ht="15.75" customHeight="1">
      <c r="A118" s="198" t="s">
        <v>181</v>
      </c>
      <c r="B118" s="199">
        <v>43888</v>
      </c>
      <c r="C118" s="198">
        <v>23330</v>
      </c>
      <c r="D118" s="200">
        <v>1260.0999999999999</v>
      </c>
      <c r="E118" s="198">
        <f t="shared" si="0"/>
        <v>4.5735727678003369E-3</v>
      </c>
      <c r="F118" s="198">
        <f t="shared" si="1"/>
        <v>7.7231973677298102E-2</v>
      </c>
    </row>
    <row r="119" spans="1:6" ht="15.75" customHeight="1">
      <c r="A119" s="198" t="s">
        <v>181</v>
      </c>
      <c r="B119" s="199">
        <v>43891</v>
      </c>
      <c r="C119" s="198">
        <v>22000</v>
      </c>
      <c r="D119" s="200">
        <v>1261.07</v>
      </c>
      <c r="E119" s="198">
        <f t="shared" si="0"/>
        <v>7.6948404737639585E-4</v>
      </c>
      <c r="F119" s="198">
        <f t="shared" si="1"/>
        <v>-5.8697632675022794E-2</v>
      </c>
    </row>
    <row r="120" spans="1:6" ht="15.75" customHeight="1">
      <c r="A120" s="198" t="s">
        <v>181</v>
      </c>
      <c r="B120" s="199">
        <v>43893</v>
      </c>
      <c r="C120" s="198">
        <v>22440</v>
      </c>
      <c r="D120" s="200">
        <v>1258.29</v>
      </c>
      <c r="E120" s="198">
        <f t="shared" si="0"/>
        <v>-2.2069105870711737E-3</v>
      </c>
      <c r="F120" s="198">
        <f t="shared" si="1"/>
        <v>1.980262729617973E-2</v>
      </c>
    </row>
    <row r="121" spans="1:6" ht="15.75" customHeight="1">
      <c r="A121" s="198" t="s">
        <v>181</v>
      </c>
      <c r="B121" s="199">
        <v>43895</v>
      </c>
      <c r="C121" s="198">
        <v>21553</v>
      </c>
      <c r="D121" s="200">
        <v>1257.1500000000001</v>
      </c>
      <c r="E121" s="198">
        <f t="shared" si="0"/>
        <v>-9.0640212292767612E-4</v>
      </c>
      <c r="F121" s="198">
        <f t="shared" si="1"/>
        <v>-4.033006265681896E-2</v>
      </c>
    </row>
    <row r="122" spans="1:6" ht="15.75" customHeight="1">
      <c r="A122" s="198" t="s">
        <v>181</v>
      </c>
      <c r="B122" s="199">
        <v>43906</v>
      </c>
      <c r="C122" s="198">
        <v>20286</v>
      </c>
      <c r="D122" s="200">
        <v>1244.8900000000001</v>
      </c>
      <c r="E122" s="198">
        <f t="shared" si="0"/>
        <v>-9.8000816312643121E-3</v>
      </c>
      <c r="F122" s="198">
        <f t="shared" si="1"/>
        <v>-6.0584025043872627E-2</v>
      </c>
    </row>
    <row r="123" spans="1:6" ht="15.75" customHeight="1">
      <c r="A123" s="198" t="s">
        <v>181</v>
      </c>
      <c r="B123" s="199">
        <v>43907</v>
      </c>
      <c r="C123" s="198">
        <v>19200</v>
      </c>
      <c r="D123" s="200">
        <v>1241.6099999999999</v>
      </c>
      <c r="E123" s="198">
        <f t="shared" si="0"/>
        <v>-2.6382480615293634E-3</v>
      </c>
      <c r="F123" s="198">
        <f t="shared" si="1"/>
        <v>-5.502071392006809E-2</v>
      </c>
    </row>
    <row r="124" spans="1:6" ht="15.75" customHeight="1">
      <c r="A124" s="198" t="s">
        <v>181</v>
      </c>
      <c r="B124" s="199">
        <v>44013</v>
      </c>
      <c r="C124" s="198">
        <v>19584</v>
      </c>
      <c r="D124" s="200">
        <v>1253.06</v>
      </c>
      <c r="E124" s="198">
        <f t="shared" si="0"/>
        <v>9.1796353052014147E-3</v>
      </c>
      <c r="F124" s="198">
        <f t="shared" si="1"/>
        <v>1.980262729617973E-2</v>
      </c>
    </row>
    <row r="125" spans="1:6" ht="15.75" customHeight="1">
      <c r="A125" s="198" t="s">
        <v>181</v>
      </c>
      <c r="B125" s="199">
        <v>44017</v>
      </c>
      <c r="C125" s="198">
        <v>19193</v>
      </c>
      <c r="D125" s="200">
        <v>1268.68</v>
      </c>
      <c r="E125" s="198">
        <f t="shared" si="0"/>
        <v>1.2388430028818171E-2</v>
      </c>
      <c r="F125" s="198">
        <f t="shared" si="1"/>
        <v>-2.0167277106174546E-2</v>
      </c>
    </row>
    <row r="126" spans="1:6" ht="15.75" customHeight="1">
      <c r="A126" s="198" t="s">
        <v>181</v>
      </c>
      <c r="B126" s="199">
        <v>44020</v>
      </c>
      <c r="C126" s="198">
        <v>19186</v>
      </c>
      <c r="D126" s="200">
        <v>1260.47</v>
      </c>
      <c r="E126" s="198">
        <f t="shared" si="0"/>
        <v>-6.4923225888362524E-3</v>
      </c>
      <c r="F126" s="198">
        <f t="shared" si="1"/>
        <v>-3.647828279852283E-4</v>
      </c>
    </row>
    <row r="127" spans="1:6" ht="15.75" customHeight="1">
      <c r="A127" s="198" t="s">
        <v>181</v>
      </c>
      <c r="B127" s="199">
        <v>44021</v>
      </c>
      <c r="C127" s="198">
        <v>19569</v>
      </c>
      <c r="D127" s="200">
        <v>1256.04</v>
      </c>
      <c r="E127" s="198">
        <f t="shared" si="0"/>
        <v>-3.520752610621878E-3</v>
      </c>
      <c r="F127" s="198">
        <f t="shared" si="1"/>
        <v>1.9765835086312744E-2</v>
      </c>
    </row>
    <row r="128" spans="1:6" ht="15.75" customHeight="1">
      <c r="A128" s="198" t="s">
        <v>181</v>
      </c>
      <c r="B128" s="199">
        <v>44024</v>
      </c>
      <c r="C128" s="198">
        <v>19500</v>
      </c>
      <c r="D128" s="200">
        <v>1247.3499999999999</v>
      </c>
      <c r="E128" s="198">
        <f t="shared" si="0"/>
        <v>-6.9426137395471408E-3</v>
      </c>
      <c r="F128" s="198">
        <f t="shared" si="1"/>
        <v>-3.5322159123674962E-3</v>
      </c>
    </row>
    <row r="129" spans="1:6" ht="15.75" customHeight="1">
      <c r="A129" s="198" t="s">
        <v>181</v>
      </c>
      <c r="B129" s="199">
        <v>44026</v>
      </c>
      <c r="C129" s="198">
        <v>19111</v>
      </c>
      <c r="D129" s="200">
        <v>1250.27</v>
      </c>
      <c r="E129" s="198">
        <f t="shared" si="0"/>
        <v>2.338227056459875E-3</v>
      </c>
      <c r="F129" s="198">
        <f t="shared" si="1"/>
        <v>-2.0150380062856972E-2</v>
      </c>
    </row>
    <row r="130" spans="1:6" ht="15.75" customHeight="1">
      <c r="A130" s="198" t="s">
        <v>181</v>
      </c>
      <c r="B130" s="199">
        <v>44027</v>
      </c>
      <c r="C130" s="198">
        <v>18800</v>
      </c>
      <c r="D130" s="200">
        <v>1249.1500000000001</v>
      </c>
      <c r="E130" s="198">
        <f t="shared" si="0"/>
        <v>-8.9620798022277165E-4</v>
      </c>
      <c r="F130" s="198">
        <f t="shared" si="1"/>
        <v>-1.640721567094065E-2</v>
      </c>
    </row>
    <row r="131" spans="1:6" ht="15.75" customHeight="1">
      <c r="A131" s="198" t="s">
        <v>181</v>
      </c>
      <c r="B131" s="199">
        <v>44033</v>
      </c>
      <c r="C131" s="198">
        <v>19975</v>
      </c>
      <c r="D131" s="200">
        <v>1248.53</v>
      </c>
      <c r="E131" s="198">
        <f t="shared" si="0"/>
        <v>-4.9646072574109027E-4</v>
      </c>
      <c r="F131" s="198">
        <f t="shared" si="1"/>
        <v>6.062462181643484E-2</v>
      </c>
    </row>
    <row r="132" spans="1:6" ht="15.75" customHeight="1">
      <c r="A132" s="198" t="s">
        <v>181</v>
      </c>
      <c r="B132" s="199">
        <v>44034</v>
      </c>
      <c r="C132" s="198">
        <v>19966</v>
      </c>
      <c r="D132" s="200">
        <v>1249.49</v>
      </c>
      <c r="E132" s="198">
        <f t="shared" si="0"/>
        <v>7.6860877595916546E-4</v>
      </c>
      <c r="F132" s="198">
        <f t="shared" si="1"/>
        <v>-4.5066473810494997E-4</v>
      </c>
    </row>
    <row r="133" spans="1:6" ht="15.75" customHeight="1">
      <c r="A133" s="198" t="s">
        <v>181</v>
      </c>
      <c r="B133" s="199">
        <v>44038</v>
      </c>
      <c r="C133" s="198">
        <v>19554</v>
      </c>
      <c r="D133" s="200">
        <v>1254.56</v>
      </c>
      <c r="E133" s="198">
        <f t="shared" si="0"/>
        <v>4.0494454409109688E-3</v>
      </c>
      <c r="F133" s="198">
        <f t="shared" si="1"/>
        <v>-2.0850957830753959E-2</v>
      </c>
    </row>
    <row r="134" spans="1:6" ht="15.75" customHeight="1">
      <c r="A134" s="198" t="s">
        <v>181</v>
      </c>
      <c r="B134" s="199">
        <v>44039</v>
      </c>
      <c r="C134" s="198">
        <v>19600</v>
      </c>
      <c r="D134" s="200">
        <v>1259.01</v>
      </c>
      <c r="E134" s="198">
        <f t="shared" si="0"/>
        <v>3.540784341946733E-3</v>
      </c>
      <c r="F134" s="198">
        <f t="shared" si="1"/>
        <v>2.349697152991949E-3</v>
      </c>
    </row>
    <row r="135" spans="1:6" ht="15.75" customHeight="1">
      <c r="A135" s="198" t="s">
        <v>181</v>
      </c>
      <c r="B135" s="199">
        <v>44040</v>
      </c>
      <c r="C135" s="198">
        <v>19210</v>
      </c>
      <c r="D135" s="200">
        <v>1274.8599999999999</v>
      </c>
      <c r="E135" s="198">
        <f t="shared" si="0"/>
        <v>1.2510670817507225E-2</v>
      </c>
      <c r="F135" s="198">
        <f t="shared" si="1"/>
        <v>-2.0098589456006226E-2</v>
      </c>
    </row>
    <row r="136" spans="1:6" ht="15.75" customHeight="1">
      <c r="A136" s="198" t="s">
        <v>181</v>
      </c>
      <c r="B136" s="199">
        <v>44041</v>
      </c>
      <c r="C136" s="198">
        <v>19210</v>
      </c>
      <c r="D136" s="200">
        <v>1272.49</v>
      </c>
      <c r="E136" s="198">
        <f t="shared" si="0"/>
        <v>-1.8607577944355102E-3</v>
      </c>
      <c r="F136" s="198">
        <f t="shared" si="1"/>
        <v>0</v>
      </c>
    </row>
    <row r="137" spans="1:6" ht="15.75" customHeight="1">
      <c r="A137" s="198" t="s">
        <v>181</v>
      </c>
      <c r="B137" s="199">
        <v>44042</v>
      </c>
      <c r="C137" s="198">
        <v>19210</v>
      </c>
      <c r="D137" s="200">
        <v>1268.74</v>
      </c>
      <c r="E137" s="198">
        <f t="shared" si="0"/>
        <v>-2.9513288619932398E-3</v>
      </c>
      <c r="F137" s="198">
        <f t="shared" si="1"/>
        <v>0</v>
      </c>
    </row>
    <row r="138" spans="1:6" ht="15.75" customHeight="1">
      <c r="A138" s="198" t="s">
        <v>181</v>
      </c>
      <c r="B138" s="199">
        <v>44045</v>
      </c>
      <c r="C138" s="198">
        <v>19210</v>
      </c>
      <c r="D138" s="200">
        <v>1271.23</v>
      </c>
      <c r="E138" s="198">
        <f t="shared" si="0"/>
        <v>1.9606537066688564E-3</v>
      </c>
      <c r="F138" s="198">
        <f t="shared" si="1"/>
        <v>0</v>
      </c>
    </row>
    <row r="139" spans="1:6" ht="15.75" customHeight="1">
      <c r="A139" s="198" t="s">
        <v>181</v>
      </c>
      <c r="B139" s="199">
        <v>44046</v>
      </c>
      <c r="C139" s="198">
        <v>19210</v>
      </c>
      <c r="D139" s="200">
        <v>1277.17</v>
      </c>
      <c r="E139" s="198">
        <f t="shared" si="0"/>
        <v>4.6617569905238326E-3</v>
      </c>
      <c r="F139" s="198">
        <f t="shared" si="1"/>
        <v>0</v>
      </c>
    </row>
    <row r="140" spans="1:6" ht="15.75" customHeight="1">
      <c r="A140" s="198" t="s">
        <v>181</v>
      </c>
      <c r="B140" s="199">
        <v>44048</v>
      </c>
      <c r="C140" s="198">
        <v>19210</v>
      </c>
      <c r="D140" s="200">
        <v>1284.07</v>
      </c>
      <c r="E140" s="198">
        <f t="shared" si="0"/>
        <v>5.3880282150282422E-3</v>
      </c>
      <c r="F140" s="198">
        <f t="shared" si="1"/>
        <v>0</v>
      </c>
    </row>
    <row r="141" spans="1:6" ht="15.75" customHeight="1">
      <c r="A141" s="198" t="s">
        <v>181</v>
      </c>
      <c r="B141" s="199">
        <v>44053</v>
      </c>
      <c r="C141" s="198">
        <v>19000</v>
      </c>
      <c r="D141" s="200">
        <v>1269.92</v>
      </c>
      <c r="E141" s="198">
        <f t="shared" si="0"/>
        <v>-1.1080814555292404E-2</v>
      </c>
      <c r="F141" s="198">
        <f t="shared" si="1"/>
        <v>-1.0991997614024779E-2</v>
      </c>
    </row>
    <row r="142" spans="1:6" ht="15.75" customHeight="1">
      <c r="A142" s="198" t="s">
        <v>181</v>
      </c>
      <c r="B142" s="199">
        <v>44054</v>
      </c>
      <c r="C142" s="198">
        <v>19000</v>
      </c>
      <c r="D142" s="200">
        <v>1252.8</v>
      </c>
      <c r="E142" s="198">
        <f t="shared" si="0"/>
        <v>-1.3572860106026801E-2</v>
      </c>
      <c r="F142" s="198">
        <f t="shared" si="1"/>
        <v>0</v>
      </c>
    </row>
    <row r="143" spans="1:6" ht="15.75" customHeight="1">
      <c r="A143" s="198" t="s">
        <v>181</v>
      </c>
      <c r="B143" s="199">
        <v>44056</v>
      </c>
      <c r="C143" s="198">
        <v>19000</v>
      </c>
      <c r="D143" s="200">
        <v>1255.98</v>
      </c>
      <c r="E143" s="198">
        <f t="shared" si="0"/>
        <v>2.5350980979449733E-3</v>
      </c>
      <c r="F143" s="198">
        <f t="shared" si="1"/>
        <v>0</v>
      </c>
    </row>
    <row r="144" spans="1:6" ht="15.75" customHeight="1">
      <c r="A144" s="198" t="s">
        <v>181</v>
      </c>
      <c r="B144" s="199">
        <v>44059</v>
      </c>
      <c r="C144" s="198">
        <v>18200</v>
      </c>
      <c r="D144" s="200">
        <v>1259.3699999999999</v>
      </c>
      <c r="E144" s="198">
        <f t="shared" si="0"/>
        <v>2.6954515693576203E-3</v>
      </c>
      <c r="F144" s="198">
        <f t="shared" si="1"/>
        <v>-4.3017385083690816E-2</v>
      </c>
    </row>
    <row r="145" spans="1:6" ht="15.75" customHeight="1">
      <c r="A145" s="198" t="s">
        <v>181</v>
      </c>
      <c r="B145" s="199">
        <v>44060</v>
      </c>
      <c r="C145" s="198">
        <v>18300</v>
      </c>
      <c r="D145" s="200">
        <v>1265.57</v>
      </c>
      <c r="E145" s="198">
        <f t="shared" si="0"/>
        <v>4.9110176566654531E-3</v>
      </c>
      <c r="F145" s="198">
        <f t="shared" si="1"/>
        <v>5.4794657646255705E-3</v>
      </c>
    </row>
    <row r="146" spans="1:6" ht="15.75" customHeight="1">
      <c r="A146" s="198" t="s">
        <v>181</v>
      </c>
      <c r="B146" s="199">
        <v>44061</v>
      </c>
      <c r="C146" s="198">
        <v>18300</v>
      </c>
      <c r="D146" s="200">
        <v>1263.8399999999999</v>
      </c>
      <c r="E146" s="198">
        <f t="shared" si="0"/>
        <v>-1.3679081443979297E-3</v>
      </c>
      <c r="F146" s="198">
        <f t="shared" si="1"/>
        <v>0</v>
      </c>
    </row>
    <row r="147" spans="1:6" ht="15.75" customHeight="1">
      <c r="A147" s="198" t="s">
        <v>181</v>
      </c>
      <c r="B147" s="199">
        <v>44063</v>
      </c>
      <c r="C147" s="198">
        <v>18130</v>
      </c>
      <c r="D147" s="200">
        <v>1259.6400000000001</v>
      </c>
      <c r="E147" s="198">
        <f t="shared" si="0"/>
        <v>-3.3287395804021073E-3</v>
      </c>
      <c r="F147" s="198">
        <f t="shared" si="1"/>
        <v>-9.3330350806156027E-3</v>
      </c>
    </row>
    <row r="148" spans="1:6" ht="15.75" customHeight="1">
      <c r="A148" s="198" t="s">
        <v>181</v>
      </c>
      <c r="B148" s="199">
        <v>44066</v>
      </c>
      <c r="C148" s="198">
        <v>18492</v>
      </c>
      <c r="D148" s="200">
        <v>1255.0899999999999</v>
      </c>
      <c r="E148" s="198">
        <f t="shared" si="0"/>
        <v>-3.6186826936770427E-3</v>
      </c>
      <c r="F148" s="198">
        <f t="shared" si="1"/>
        <v>1.9770181359219232E-2</v>
      </c>
    </row>
    <row r="149" spans="1:6" ht="15.75" customHeight="1">
      <c r="A149" s="198" t="s">
        <v>181</v>
      </c>
      <c r="B149" s="199">
        <v>44067</v>
      </c>
      <c r="C149" s="198">
        <v>18800</v>
      </c>
      <c r="D149" s="200">
        <v>1245.73</v>
      </c>
      <c r="E149" s="198">
        <f t="shared" si="0"/>
        <v>-7.4855796949829688E-3</v>
      </c>
      <c r="F149" s="198">
        <f t="shared" si="1"/>
        <v>1.6518663709924473E-2</v>
      </c>
    </row>
    <row r="150" spans="1:6" ht="15.75" customHeight="1">
      <c r="A150" s="198" t="s">
        <v>181</v>
      </c>
      <c r="B150" s="199">
        <v>44068</v>
      </c>
      <c r="C150" s="198">
        <v>19000</v>
      </c>
      <c r="D150" s="200">
        <v>1248.48</v>
      </c>
      <c r="E150" s="198">
        <f t="shared" si="0"/>
        <v>2.2051079214044753E-3</v>
      </c>
      <c r="F150" s="198">
        <f t="shared" si="1"/>
        <v>1.0582109330537008E-2</v>
      </c>
    </row>
    <row r="151" spans="1:6" ht="15.75" customHeight="1">
      <c r="A151" s="198" t="s">
        <v>181</v>
      </c>
      <c r="B151" s="199">
        <v>44069</v>
      </c>
      <c r="C151" s="198">
        <v>19098</v>
      </c>
      <c r="D151" s="200">
        <v>1238.56</v>
      </c>
      <c r="E151" s="198">
        <f t="shared" si="0"/>
        <v>-7.9773969120478985E-3</v>
      </c>
      <c r="F151" s="198">
        <f t="shared" si="1"/>
        <v>5.1446383615702381E-3</v>
      </c>
    </row>
    <row r="152" spans="1:6" ht="15.75" customHeight="1">
      <c r="A152" s="198" t="s">
        <v>181</v>
      </c>
      <c r="B152" s="199">
        <v>44070</v>
      </c>
      <c r="C152" s="198">
        <v>18717</v>
      </c>
      <c r="D152" s="200">
        <v>1233.71</v>
      </c>
      <c r="E152" s="198">
        <f t="shared" si="0"/>
        <v>-3.9235247135294095E-3</v>
      </c>
      <c r="F152" s="198">
        <f t="shared" si="1"/>
        <v>-2.0151415731251791E-2</v>
      </c>
    </row>
    <row r="153" spans="1:6" ht="15.75" customHeight="1">
      <c r="A153" s="198" t="s">
        <v>181</v>
      </c>
      <c r="B153" s="199">
        <v>44074</v>
      </c>
      <c r="C153" s="198">
        <v>18870</v>
      </c>
      <c r="D153" s="200">
        <v>1233.8499999999999</v>
      </c>
      <c r="E153" s="198">
        <f t="shared" si="0"/>
        <v>1.134724182188164E-4</v>
      </c>
      <c r="F153" s="198">
        <f t="shared" si="1"/>
        <v>8.1411575836998658E-3</v>
      </c>
    </row>
    <row r="154" spans="1:6" ht="15.75" customHeight="1">
      <c r="A154" s="198" t="s">
        <v>181</v>
      </c>
      <c r="B154" s="199">
        <v>44080</v>
      </c>
      <c r="C154" s="198">
        <v>19150</v>
      </c>
      <c r="D154" s="200">
        <v>1231.07</v>
      </c>
      <c r="E154" s="198">
        <f t="shared" si="0"/>
        <v>-2.2556522554178699E-3</v>
      </c>
      <c r="F154" s="198">
        <f t="shared" si="1"/>
        <v>1.4729356246196179E-2</v>
      </c>
    </row>
    <row r="155" spans="1:6" ht="15.75" customHeight="1">
      <c r="A155" s="198" t="s">
        <v>181</v>
      </c>
      <c r="B155" s="199">
        <v>44084</v>
      </c>
      <c r="C155" s="198">
        <v>19890</v>
      </c>
      <c r="D155" s="200">
        <v>1225.9000000000001</v>
      </c>
      <c r="E155" s="198">
        <f t="shared" si="0"/>
        <v>-4.2084418047263431E-3</v>
      </c>
      <c r="F155" s="198">
        <f t="shared" si="1"/>
        <v>3.7914377239225895E-2</v>
      </c>
    </row>
    <row r="156" spans="1:6" ht="15.75" customHeight="1">
      <c r="A156" s="198" t="s">
        <v>181</v>
      </c>
      <c r="B156" s="199">
        <v>44087</v>
      </c>
      <c r="C156" s="198">
        <v>19900</v>
      </c>
      <c r="D156" s="200">
        <v>1224.03</v>
      </c>
      <c r="E156" s="198">
        <f t="shared" si="0"/>
        <v>-1.5265745251160608E-3</v>
      </c>
      <c r="F156" s="198">
        <f t="shared" si="1"/>
        <v>5.0263886456587855E-4</v>
      </c>
    </row>
    <row r="157" spans="1:6" ht="15.75" customHeight="1">
      <c r="A157" s="198" t="s">
        <v>181</v>
      </c>
      <c r="B157" s="199">
        <v>44088</v>
      </c>
      <c r="C157" s="198">
        <v>19900</v>
      </c>
      <c r="D157" s="200">
        <v>1214.83</v>
      </c>
      <c r="E157" s="198">
        <f t="shared" si="0"/>
        <v>-7.5445442860509306E-3</v>
      </c>
      <c r="F157" s="198">
        <f t="shared" si="1"/>
        <v>0</v>
      </c>
    </row>
    <row r="158" spans="1:6" ht="15.75" customHeight="1">
      <c r="A158" s="198" t="s">
        <v>181</v>
      </c>
      <c r="B158" s="199">
        <v>44091</v>
      </c>
      <c r="C158" s="198">
        <v>19502</v>
      </c>
      <c r="D158" s="200">
        <v>1222.06</v>
      </c>
      <c r="E158" s="198">
        <f t="shared" si="0"/>
        <v>5.9338100727353276E-3</v>
      </c>
      <c r="F158" s="198">
        <f t="shared" si="1"/>
        <v>-2.0202707317519466E-2</v>
      </c>
    </row>
    <row r="159" spans="1:6" ht="15.75" customHeight="1">
      <c r="A159" s="198" t="s">
        <v>181</v>
      </c>
      <c r="B159" s="199">
        <v>44094</v>
      </c>
      <c r="C159" s="198">
        <v>19889</v>
      </c>
      <c r="D159" s="200">
        <v>1213.6300000000001</v>
      </c>
      <c r="E159" s="198">
        <f t="shared" si="0"/>
        <v>-6.9220907919316562E-3</v>
      </c>
      <c r="F159" s="198">
        <f t="shared" si="1"/>
        <v>1.9649790668182131E-2</v>
      </c>
    </row>
    <row r="160" spans="1:6" ht="15.75" customHeight="1">
      <c r="A160" s="198" t="s">
        <v>181</v>
      </c>
      <c r="B160" s="199">
        <v>44095</v>
      </c>
      <c r="C160" s="198">
        <v>19800</v>
      </c>
      <c r="D160" s="200">
        <v>1214.05</v>
      </c>
      <c r="E160" s="198">
        <f t="shared" si="0"/>
        <v>3.4600936218129091E-4</v>
      </c>
      <c r="F160" s="198">
        <f t="shared" si="1"/>
        <v>-4.4848773806199227E-3</v>
      </c>
    </row>
    <row r="161" spans="1:6" ht="15.75" customHeight="1">
      <c r="A161" s="198" t="s">
        <v>181</v>
      </c>
      <c r="B161" s="199">
        <v>44096</v>
      </c>
      <c r="C161" s="198">
        <v>19800</v>
      </c>
      <c r="D161" s="200">
        <v>1213.06</v>
      </c>
      <c r="E161" s="198">
        <f t="shared" si="0"/>
        <v>-8.1578507352705854E-4</v>
      </c>
      <c r="F161" s="198">
        <f t="shared" si="1"/>
        <v>0</v>
      </c>
    </row>
    <row r="162" spans="1:6" ht="15.75" customHeight="1">
      <c r="A162" s="198" t="s">
        <v>181</v>
      </c>
      <c r="B162" s="199">
        <v>44097</v>
      </c>
      <c r="C162" s="198">
        <v>19800</v>
      </c>
      <c r="D162" s="200">
        <v>1209.6199999999999</v>
      </c>
      <c r="E162" s="198">
        <f t="shared" si="0"/>
        <v>-2.8398321791281559E-3</v>
      </c>
      <c r="F162" s="198">
        <f t="shared" si="1"/>
        <v>0</v>
      </c>
    </row>
    <row r="163" spans="1:6" ht="15.75" customHeight="1">
      <c r="A163" s="198" t="s">
        <v>181</v>
      </c>
      <c r="B163" s="199">
        <v>44098</v>
      </c>
      <c r="C163" s="198">
        <v>19404</v>
      </c>
      <c r="D163" s="200">
        <v>1203.1300000000001</v>
      </c>
      <c r="E163" s="198">
        <f t="shared" si="0"/>
        <v>-5.3797663684417981E-3</v>
      </c>
      <c r="F163" s="198">
        <f t="shared" si="1"/>
        <v>-2.0202707317519466E-2</v>
      </c>
    </row>
    <row r="164" spans="1:6" ht="15.75" customHeight="1">
      <c r="A164" s="198" t="s">
        <v>181</v>
      </c>
      <c r="B164" s="199">
        <v>44101</v>
      </c>
      <c r="C164" s="198">
        <v>18025</v>
      </c>
      <c r="D164" s="200">
        <v>1208</v>
      </c>
      <c r="E164" s="198">
        <f t="shared" si="0"/>
        <v>4.0396051830908731E-3</v>
      </c>
      <c r="F164" s="198">
        <f t="shared" si="1"/>
        <v>-7.3719547211957323E-2</v>
      </c>
    </row>
    <row r="165" spans="1:6" ht="15.75" customHeight="1">
      <c r="A165" s="198" t="s">
        <v>181</v>
      </c>
      <c r="B165" s="199">
        <v>44102</v>
      </c>
      <c r="C165" s="198">
        <v>17901</v>
      </c>
      <c r="D165" s="200">
        <v>1197.75</v>
      </c>
      <c r="E165" s="198">
        <f t="shared" si="0"/>
        <v>-8.5213027315287314E-3</v>
      </c>
      <c r="F165" s="198">
        <f t="shared" si="1"/>
        <v>-6.9031059629582536E-3</v>
      </c>
    </row>
    <row r="166" spans="1:6" ht="15.75" customHeight="1">
      <c r="A166" s="198" t="s">
        <v>181</v>
      </c>
      <c r="B166" s="199">
        <v>44103</v>
      </c>
      <c r="C166" s="198">
        <v>17895</v>
      </c>
      <c r="D166" s="200">
        <v>1196.4100000000001</v>
      </c>
      <c r="E166" s="198">
        <f t="shared" si="0"/>
        <v>-1.1193906338107563E-3</v>
      </c>
      <c r="F166" s="198">
        <f t="shared" si="1"/>
        <v>-3.3523299006536458E-4</v>
      </c>
    </row>
    <row r="167" spans="1:6" ht="15.75" customHeight="1">
      <c r="A167" s="198" t="s">
        <v>181</v>
      </c>
      <c r="B167" s="199">
        <v>44104</v>
      </c>
      <c r="C167" s="198">
        <v>18200</v>
      </c>
      <c r="D167" s="200">
        <v>1184.78</v>
      </c>
      <c r="E167" s="198">
        <f t="shared" si="0"/>
        <v>-9.7683028044667549E-3</v>
      </c>
      <c r="F167" s="198">
        <f t="shared" si="1"/>
        <v>1.6900249864760609E-2</v>
      </c>
    </row>
    <row r="168" spans="1:6" ht="15.75" customHeight="1">
      <c r="A168" s="198" t="s">
        <v>181</v>
      </c>
      <c r="B168" s="199">
        <v>44105</v>
      </c>
      <c r="C168" s="198">
        <v>17900</v>
      </c>
      <c r="D168" s="200">
        <v>1170.3399999999999</v>
      </c>
      <c r="E168" s="198">
        <f t="shared" si="0"/>
        <v>-1.2262798458058964E-2</v>
      </c>
      <c r="F168" s="198">
        <f t="shared" si="1"/>
        <v>-1.6620881236040407E-2</v>
      </c>
    </row>
    <row r="169" spans="1:6" ht="15.75" customHeight="1">
      <c r="A169" s="198" t="s">
        <v>181</v>
      </c>
      <c r="B169" s="199">
        <v>44108</v>
      </c>
      <c r="C169" s="198">
        <v>18050</v>
      </c>
      <c r="D169" s="200">
        <v>1190.9000000000001</v>
      </c>
      <c r="E169" s="198">
        <f t="shared" si="0"/>
        <v>1.7415018907055203E-2</v>
      </c>
      <c r="F169" s="198">
        <f t="shared" si="1"/>
        <v>8.3449719321806882E-3</v>
      </c>
    </row>
    <row r="170" spans="1:6" ht="15.75" customHeight="1">
      <c r="A170" s="198" t="s">
        <v>181</v>
      </c>
      <c r="B170" s="199">
        <v>44109</v>
      </c>
      <c r="C170" s="198">
        <v>18100</v>
      </c>
      <c r="D170" s="200">
        <v>1194.77</v>
      </c>
      <c r="E170" s="198">
        <f t="shared" si="0"/>
        <v>3.2443744479524117E-3</v>
      </c>
      <c r="F170" s="198">
        <f t="shared" si="1"/>
        <v>2.76625349289011E-3</v>
      </c>
    </row>
    <row r="171" spans="1:6" ht="15.75" customHeight="1">
      <c r="A171" s="198" t="s">
        <v>181</v>
      </c>
      <c r="B171" s="199">
        <v>44110</v>
      </c>
      <c r="C171" s="198">
        <v>18100</v>
      </c>
      <c r="D171" s="200">
        <v>1191.07</v>
      </c>
      <c r="E171" s="198">
        <f t="shared" si="0"/>
        <v>-3.1016354543557897E-3</v>
      </c>
      <c r="F171" s="198">
        <f t="shared" si="1"/>
        <v>0</v>
      </c>
    </row>
    <row r="172" spans="1:6" ht="15.75" customHeight="1">
      <c r="A172" s="198" t="s">
        <v>181</v>
      </c>
      <c r="B172" s="199">
        <v>44111</v>
      </c>
      <c r="C172" s="198">
        <v>18150</v>
      </c>
      <c r="D172" s="200">
        <v>1178.46</v>
      </c>
      <c r="E172" s="198">
        <f t="shared" si="0"/>
        <v>-1.0643561418381998E-2</v>
      </c>
      <c r="F172" s="198">
        <f t="shared" si="1"/>
        <v>2.7586224390796607E-3</v>
      </c>
    </row>
    <row r="173" spans="1:6" ht="15.75" customHeight="1">
      <c r="A173" s="198" t="s">
        <v>181</v>
      </c>
      <c r="B173" s="199">
        <v>44115</v>
      </c>
      <c r="C173" s="198">
        <v>17800</v>
      </c>
      <c r="D173" s="200">
        <v>1168.9100000000001</v>
      </c>
      <c r="E173" s="198">
        <f t="shared" si="0"/>
        <v>-8.1368107202762271E-3</v>
      </c>
      <c r="F173" s="198">
        <f t="shared" si="1"/>
        <v>-1.9472103412820296E-2</v>
      </c>
    </row>
    <row r="174" spans="1:6" ht="15.75" customHeight="1">
      <c r="A174" s="198" t="s">
        <v>181</v>
      </c>
      <c r="B174" s="199">
        <v>44117</v>
      </c>
      <c r="C174" s="198">
        <v>18350</v>
      </c>
      <c r="D174" s="200">
        <v>1166.67</v>
      </c>
      <c r="E174" s="198">
        <f t="shared" si="0"/>
        <v>-1.9181536807175543E-3</v>
      </c>
      <c r="F174" s="198">
        <f t="shared" si="1"/>
        <v>3.0431117202539833E-2</v>
      </c>
    </row>
    <row r="175" spans="1:6" ht="15.75" customHeight="1">
      <c r="A175" s="198" t="s">
        <v>181</v>
      </c>
      <c r="B175" s="199">
        <v>44118</v>
      </c>
      <c r="C175" s="198">
        <v>18129</v>
      </c>
      <c r="D175" s="200">
        <v>1163.21</v>
      </c>
      <c r="E175" s="198">
        <f t="shared" si="0"/>
        <v>-2.9701122320045974E-3</v>
      </c>
      <c r="F175" s="198">
        <f t="shared" si="1"/>
        <v>-1.2116708453048127E-2</v>
      </c>
    </row>
    <row r="176" spans="1:6" ht="15.75" customHeight="1">
      <c r="A176" s="198" t="s">
        <v>181</v>
      </c>
      <c r="B176" s="199">
        <v>44119</v>
      </c>
      <c r="C176" s="198">
        <v>17501</v>
      </c>
      <c r="D176" s="200">
        <v>1157.8800000000001</v>
      </c>
      <c r="E176" s="198">
        <f t="shared" si="0"/>
        <v>-4.5926778958735124E-3</v>
      </c>
      <c r="F176" s="198">
        <f t="shared" si="1"/>
        <v>-3.5254843893510787E-2</v>
      </c>
    </row>
    <row r="177" spans="1:6" ht="15.75" customHeight="1">
      <c r="A177" s="198" t="s">
        <v>181</v>
      </c>
      <c r="B177" s="199">
        <v>44122</v>
      </c>
      <c r="C177" s="198">
        <v>17453</v>
      </c>
      <c r="D177" s="200">
        <v>1140.01</v>
      </c>
      <c r="E177" s="198">
        <f t="shared" si="0"/>
        <v>-1.5553712540400331E-2</v>
      </c>
      <c r="F177" s="198">
        <f t="shared" si="1"/>
        <v>-2.746468511320755E-3</v>
      </c>
    </row>
    <row r="178" spans="1:6" ht="15.75" customHeight="1">
      <c r="A178" s="198" t="s">
        <v>181</v>
      </c>
      <c r="B178" s="199">
        <v>44124</v>
      </c>
      <c r="C178" s="198">
        <v>17800</v>
      </c>
      <c r="D178" s="200">
        <v>1123.83</v>
      </c>
      <c r="E178" s="198">
        <f t="shared" si="0"/>
        <v>-1.4294539816619425E-2</v>
      </c>
      <c r="F178" s="198">
        <f t="shared" si="1"/>
        <v>1.9686903655339962E-2</v>
      </c>
    </row>
    <row r="179" spans="1:6" ht="15.75" customHeight="1">
      <c r="A179" s="198" t="s">
        <v>181</v>
      </c>
      <c r="B179" s="199">
        <v>44125</v>
      </c>
      <c r="C179" s="198">
        <v>17515</v>
      </c>
      <c r="D179" s="200">
        <v>1150.74</v>
      </c>
      <c r="E179" s="198">
        <f t="shared" si="0"/>
        <v>2.3662719211527045E-2</v>
      </c>
      <c r="F179" s="198">
        <f t="shared" si="1"/>
        <v>-1.6140800648589304E-2</v>
      </c>
    </row>
    <row r="180" spans="1:6" ht="15.75" customHeight="1">
      <c r="A180" s="198" t="s">
        <v>181</v>
      </c>
      <c r="B180" s="199">
        <v>44126</v>
      </c>
      <c r="C180" s="198">
        <v>18000</v>
      </c>
      <c r="D180" s="200">
        <v>1172.1500000000001</v>
      </c>
      <c r="E180" s="198">
        <f t="shared" si="0"/>
        <v>1.8434455620726774E-2</v>
      </c>
      <c r="F180" s="198">
        <f t="shared" si="1"/>
        <v>2.7314101246714625E-2</v>
      </c>
    </row>
    <row r="181" spans="1:6" ht="15.75" customHeight="1">
      <c r="A181" s="198" t="s">
        <v>181</v>
      </c>
      <c r="B181" s="199">
        <v>44132</v>
      </c>
      <c r="C181" s="198">
        <v>18100</v>
      </c>
      <c r="D181" s="200">
        <v>1155.3</v>
      </c>
      <c r="E181" s="198">
        <f t="shared" si="0"/>
        <v>-1.4479618806554108E-2</v>
      </c>
      <c r="F181" s="198">
        <f t="shared" si="1"/>
        <v>5.5401803756153509E-3</v>
      </c>
    </row>
    <row r="182" spans="1:6" ht="15.75" customHeight="1">
      <c r="A182" s="198" t="s">
        <v>181</v>
      </c>
      <c r="B182" s="199">
        <v>44133</v>
      </c>
      <c r="C182" s="198">
        <v>18100</v>
      </c>
      <c r="D182" s="200">
        <v>1139.25</v>
      </c>
      <c r="E182" s="198">
        <f t="shared" si="0"/>
        <v>-1.398989934498098E-2</v>
      </c>
      <c r="F182" s="198">
        <f t="shared" si="1"/>
        <v>0</v>
      </c>
    </row>
    <row r="183" spans="1:6" ht="15.75" customHeight="1">
      <c r="A183" s="198" t="s">
        <v>181</v>
      </c>
      <c r="B183" s="199">
        <v>44137</v>
      </c>
      <c r="C183" s="198">
        <v>18000</v>
      </c>
      <c r="D183" s="200">
        <v>1140.98</v>
      </c>
      <c r="E183" s="198">
        <f t="shared" si="0"/>
        <v>1.5173910806718827E-3</v>
      </c>
      <c r="F183" s="198">
        <f t="shared" si="1"/>
        <v>-5.5401803756153561E-3</v>
      </c>
    </row>
    <row r="184" spans="1:6" ht="15.75" customHeight="1">
      <c r="A184" s="198" t="s">
        <v>181</v>
      </c>
      <c r="B184" s="199">
        <v>44138</v>
      </c>
      <c r="C184" s="198">
        <v>18300</v>
      </c>
      <c r="D184" s="200">
        <v>1134.56</v>
      </c>
      <c r="E184" s="198">
        <f t="shared" si="0"/>
        <v>-5.6426316689773045E-3</v>
      </c>
      <c r="F184" s="198">
        <f t="shared" si="1"/>
        <v>1.6529301951210506E-2</v>
      </c>
    </row>
    <row r="185" spans="1:6" ht="15.75" customHeight="1">
      <c r="A185" s="198" t="s">
        <v>181</v>
      </c>
      <c r="B185" s="199">
        <v>44139</v>
      </c>
      <c r="C185" s="198">
        <v>18540</v>
      </c>
      <c r="D185" s="200">
        <v>1131.53</v>
      </c>
      <c r="E185" s="198">
        <f t="shared" si="0"/>
        <v>-2.6742113558860113E-3</v>
      </c>
      <c r="F185" s="198">
        <f t="shared" si="1"/>
        <v>1.3029500290333897E-2</v>
      </c>
    </row>
    <row r="186" spans="1:6" ht="15.75" customHeight="1">
      <c r="A186" s="198" t="s">
        <v>181</v>
      </c>
      <c r="B186" s="199">
        <v>44140</v>
      </c>
      <c r="C186" s="198">
        <v>18200</v>
      </c>
      <c r="D186" s="200">
        <v>1129.8</v>
      </c>
      <c r="E186" s="198">
        <f t="shared" si="0"/>
        <v>-1.5300733086388413E-3</v>
      </c>
      <c r="F186" s="198">
        <f t="shared" si="1"/>
        <v>-1.8508966054959396E-2</v>
      </c>
    </row>
    <row r="187" spans="1:6" ht="15.75" customHeight="1">
      <c r="A187" s="198" t="s">
        <v>181</v>
      </c>
      <c r="B187" s="199">
        <v>44143</v>
      </c>
      <c r="C187" s="198">
        <v>18000</v>
      </c>
      <c r="D187" s="200">
        <v>1125.1400000000001</v>
      </c>
      <c r="E187" s="198">
        <f t="shared" si="0"/>
        <v>-4.1331535507641484E-3</v>
      </c>
      <c r="F187" s="198">
        <f t="shared" si="1"/>
        <v>-1.1049836186584935E-2</v>
      </c>
    </row>
    <row r="188" spans="1:6" ht="15.75" customHeight="1">
      <c r="A188" s="198" t="s">
        <v>181</v>
      </c>
      <c r="B188" s="199">
        <v>44144</v>
      </c>
      <c r="C188" s="198">
        <v>17801</v>
      </c>
      <c r="D188" s="200">
        <v>1135.56</v>
      </c>
      <c r="E188" s="198">
        <f t="shared" si="0"/>
        <v>9.2184489677441857E-3</v>
      </c>
      <c r="F188" s="198">
        <f t="shared" si="1"/>
        <v>-1.1117122400868843E-2</v>
      </c>
    </row>
    <row r="189" spans="1:6" ht="15.75" customHeight="1">
      <c r="A189" s="198" t="s">
        <v>181</v>
      </c>
      <c r="B189" s="199">
        <v>44145</v>
      </c>
      <c r="C189" s="198">
        <v>17800</v>
      </c>
      <c r="D189" s="200">
        <v>1145.69</v>
      </c>
      <c r="E189" s="198">
        <f t="shared" si="0"/>
        <v>8.881154264964294E-3</v>
      </c>
      <c r="F189" s="198">
        <f t="shared" si="1"/>
        <v>-5.6178197256400507E-5</v>
      </c>
    </row>
    <row r="190" spans="1:6" ht="15.75" customHeight="1">
      <c r="A190" s="198" t="s">
        <v>181</v>
      </c>
      <c r="B190" s="199">
        <v>44146</v>
      </c>
      <c r="C190" s="198">
        <v>18460</v>
      </c>
      <c r="D190" s="200">
        <v>1140.71</v>
      </c>
      <c r="E190" s="198">
        <f t="shared" si="0"/>
        <v>-4.35620003082239E-3</v>
      </c>
      <c r="F190" s="198">
        <f t="shared" si="1"/>
        <v>3.6407771776666528E-2</v>
      </c>
    </row>
    <row r="191" spans="1:6" ht="15.75" customHeight="1">
      <c r="A191" s="198" t="s">
        <v>181</v>
      </c>
      <c r="B191" s="199">
        <v>44147</v>
      </c>
      <c r="C191" s="198">
        <v>18500</v>
      </c>
      <c r="D191" s="200">
        <v>1149.4000000000001</v>
      </c>
      <c r="E191" s="198">
        <f t="shared" si="0"/>
        <v>7.5891915313577932E-3</v>
      </c>
      <c r="F191" s="198">
        <f t="shared" si="1"/>
        <v>2.1645030095730502E-3</v>
      </c>
    </row>
    <row r="192" spans="1:6" ht="15.75" customHeight="1">
      <c r="A192" s="198" t="s">
        <v>181</v>
      </c>
      <c r="B192" s="199">
        <v>44153</v>
      </c>
      <c r="C192" s="198">
        <v>18495</v>
      </c>
      <c r="D192" s="200">
        <v>1149.01</v>
      </c>
      <c r="E192" s="198">
        <f t="shared" si="0"/>
        <v>-3.3936504256686973E-4</v>
      </c>
      <c r="F192" s="198">
        <f t="shared" si="1"/>
        <v>-2.7030679986182017E-4</v>
      </c>
    </row>
    <row r="193" spans="1:6" ht="15.75" customHeight="1">
      <c r="A193" s="198" t="s">
        <v>181</v>
      </c>
      <c r="B193" s="199">
        <v>44154</v>
      </c>
      <c r="C193" s="198">
        <v>20344</v>
      </c>
      <c r="D193" s="200">
        <v>1136.96</v>
      </c>
      <c r="E193" s="198">
        <f t="shared" si="0"/>
        <v>-1.0542668198412087E-2</v>
      </c>
      <c r="F193" s="198">
        <f t="shared" si="1"/>
        <v>9.5285602835401231E-2</v>
      </c>
    </row>
    <row r="194" spans="1:6" ht="15.75" customHeight="1">
      <c r="A194" s="198" t="s">
        <v>181</v>
      </c>
      <c r="B194" s="199">
        <v>44157</v>
      </c>
      <c r="C194" s="198">
        <v>19700</v>
      </c>
      <c r="D194" s="200">
        <v>1142.04</v>
      </c>
      <c r="E194" s="198">
        <f t="shared" si="0"/>
        <v>4.4581030395899187E-3</v>
      </c>
      <c r="F194" s="198">
        <f t="shared" si="1"/>
        <v>-3.2167392375875688E-2</v>
      </c>
    </row>
    <row r="195" spans="1:6" ht="15.75" customHeight="1">
      <c r="A195" s="198" t="s">
        <v>181</v>
      </c>
      <c r="B195" s="199">
        <v>44158</v>
      </c>
      <c r="C195" s="198">
        <v>20700</v>
      </c>
      <c r="D195" s="200">
        <v>1137.03</v>
      </c>
      <c r="E195" s="198">
        <f t="shared" si="0"/>
        <v>-4.3965372455258486E-3</v>
      </c>
      <c r="F195" s="198">
        <f t="shared" si="1"/>
        <v>4.9515064527380498E-2</v>
      </c>
    </row>
    <row r="196" spans="1:6" ht="15.75" customHeight="1">
      <c r="A196" s="198" t="s">
        <v>181</v>
      </c>
      <c r="B196" s="199">
        <v>44159</v>
      </c>
      <c r="C196" s="198">
        <v>20286</v>
      </c>
      <c r="D196" s="200">
        <v>1137.75</v>
      </c>
      <c r="E196" s="198">
        <f t="shared" si="0"/>
        <v>6.3302827002490673E-4</v>
      </c>
      <c r="F196" s="198">
        <f t="shared" si="1"/>
        <v>-2.0202707317519466E-2</v>
      </c>
    </row>
    <row r="197" spans="1:6" ht="15.75" customHeight="1">
      <c r="A197" s="198" t="s">
        <v>181</v>
      </c>
      <c r="B197" s="199">
        <v>44160</v>
      </c>
      <c r="C197" s="198">
        <v>21650</v>
      </c>
      <c r="D197" s="200">
        <v>1133.71</v>
      </c>
      <c r="E197" s="198">
        <f t="shared" si="0"/>
        <v>-3.55718723643649E-3</v>
      </c>
      <c r="F197" s="198">
        <f t="shared" si="1"/>
        <v>6.5074461494694993E-2</v>
      </c>
    </row>
    <row r="198" spans="1:6" ht="15.75" customHeight="1">
      <c r="A198" s="198" t="s">
        <v>181</v>
      </c>
      <c r="B198" s="199">
        <v>44161</v>
      </c>
      <c r="C198" s="198">
        <v>21400</v>
      </c>
      <c r="D198" s="200">
        <v>1132.4000000000001</v>
      </c>
      <c r="E198" s="198">
        <f t="shared" si="0"/>
        <v>-1.1561664225702521E-3</v>
      </c>
      <c r="F198" s="198">
        <f t="shared" si="1"/>
        <v>-1.1614532420693002E-2</v>
      </c>
    </row>
    <row r="199" spans="1:6" ht="15.75" customHeight="1">
      <c r="A199" s="198" t="s">
        <v>181</v>
      </c>
      <c r="B199" s="199">
        <v>44164</v>
      </c>
      <c r="C199" s="198">
        <v>21592</v>
      </c>
      <c r="D199" s="200">
        <v>1134.79</v>
      </c>
      <c r="E199" s="198">
        <f t="shared" si="0"/>
        <v>2.1083375326399535E-3</v>
      </c>
      <c r="F199" s="198">
        <f t="shared" si="1"/>
        <v>8.9319536878978388E-3</v>
      </c>
    </row>
    <row r="200" spans="1:6" ht="15.75" customHeight="1">
      <c r="A200" s="198" t="s">
        <v>181</v>
      </c>
      <c r="B200" s="199">
        <v>44165</v>
      </c>
      <c r="C200" s="198">
        <v>21200</v>
      </c>
      <c r="D200" s="200">
        <v>1142.5999999999999</v>
      </c>
      <c r="E200" s="198">
        <f t="shared" si="0"/>
        <v>6.8587555199773956E-3</v>
      </c>
      <c r="F200" s="198">
        <f t="shared" si="1"/>
        <v>-1.8321694037736719E-2</v>
      </c>
    </row>
    <row r="201" spans="1:6" ht="15.75" customHeight="1">
      <c r="A201" s="198" t="s">
        <v>181</v>
      </c>
      <c r="B201" s="199">
        <v>44166</v>
      </c>
      <c r="C201" s="198">
        <v>21200</v>
      </c>
      <c r="D201" s="200">
        <v>1149.3399999999999</v>
      </c>
      <c r="E201" s="198">
        <f t="shared" si="0"/>
        <v>5.8814972723264559E-3</v>
      </c>
      <c r="F201" s="198">
        <f t="shared" si="1"/>
        <v>0</v>
      </c>
    </row>
    <row r="202" spans="1:6" ht="15.75" customHeight="1">
      <c r="A202" s="198" t="s">
        <v>181</v>
      </c>
      <c r="B202" s="199">
        <v>44167</v>
      </c>
      <c r="C202" s="198">
        <v>20100</v>
      </c>
      <c r="D202" s="200">
        <v>1146.17</v>
      </c>
      <c r="E202" s="198">
        <f t="shared" si="0"/>
        <v>-2.7619152302619356E-3</v>
      </c>
      <c r="F202" s="198">
        <f t="shared" si="1"/>
        <v>-5.3281366612936747E-2</v>
      </c>
    </row>
    <row r="203" spans="1:6" ht="15.75" customHeight="1">
      <c r="A203" s="198" t="s">
        <v>181</v>
      </c>
      <c r="B203" s="199">
        <v>44168</v>
      </c>
      <c r="C203" s="198">
        <v>19799</v>
      </c>
      <c r="D203" s="200">
        <v>1139.29</v>
      </c>
      <c r="E203" s="198">
        <f t="shared" si="0"/>
        <v>-6.020687986283935E-3</v>
      </c>
      <c r="F203" s="198">
        <f t="shared" si="1"/>
        <v>-1.5088383690468558E-2</v>
      </c>
    </row>
    <row r="204" spans="1:6" ht="15.75" customHeight="1">
      <c r="A204" s="198" t="s">
        <v>181</v>
      </c>
      <c r="B204" s="199">
        <v>44171</v>
      </c>
      <c r="C204" s="198">
        <v>19406</v>
      </c>
      <c r="D204" s="200">
        <v>1140.26</v>
      </c>
      <c r="E204" s="198">
        <f t="shared" si="0"/>
        <v>8.5104521378855992E-4</v>
      </c>
      <c r="F204" s="198">
        <f t="shared" si="1"/>
        <v>-2.0049134771453786E-2</v>
      </c>
    </row>
    <row r="205" spans="1:6" ht="15.75" customHeight="1">
      <c r="A205" s="198" t="s">
        <v>181</v>
      </c>
      <c r="B205" s="199">
        <v>44172</v>
      </c>
      <c r="C205" s="198">
        <v>20189</v>
      </c>
      <c r="D205" s="200">
        <v>1139.45</v>
      </c>
      <c r="E205" s="198">
        <f t="shared" si="0"/>
        <v>-7.1061673115080067E-4</v>
      </c>
      <c r="F205" s="198">
        <f t="shared" si="1"/>
        <v>3.9555605024978985E-2</v>
      </c>
    </row>
    <row r="206" spans="1:6" ht="15.75" customHeight="1">
      <c r="A206" s="198" t="s">
        <v>181</v>
      </c>
      <c r="B206" s="199">
        <v>44173</v>
      </c>
      <c r="C206" s="198">
        <v>18973</v>
      </c>
      <c r="D206" s="200">
        <v>1138.02</v>
      </c>
      <c r="E206" s="198">
        <f t="shared" si="0"/>
        <v>-1.2557796044943277E-3</v>
      </c>
      <c r="F206" s="198">
        <f t="shared" si="1"/>
        <v>-6.2120985746090158E-2</v>
      </c>
    </row>
    <row r="207" spans="1:6" ht="15.75" customHeight="1">
      <c r="A207" s="198" t="s">
        <v>181</v>
      </c>
      <c r="B207" s="199">
        <v>44174</v>
      </c>
      <c r="C207" s="198">
        <v>19600</v>
      </c>
      <c r="D207" s="200">
        <v>1131.97</v>
      </c>
      <c r="E207" s="198">
        <f t="shared" si="0"/>
        <v>-5.3304325791202149E-3</v>
      </c>
      <c r="F207" s="198">
        <f t="shared" si="1"/>
        <v>3.2512650354475051E-2</v>
      </c>
    </row>
    <row r="208" spans="1:6" ht="15.75" customHeight="1">
      <c r="A208" s="198" t="s">
        <v>181</v>
      </c>
      <c r="B208" s="199">
        <v>44175</v>
      </c>
      <c r="C208" s="198">
        <v>19300</v>
      </c>
      <c r="D208" s="200">
        <v>1131.8</v>
      </c>
      <c r="E208" s="198">
        <f t="shared" si="0"/>
        <v>-1.5019193674232399E-4</v>
      </c>
      <c r="F208" s="198">
        <f t="shared" si="1"/>
        <v>-1.5424470325631639E-2</v>
      </c>
    </row>
    <row r="209" spans="1:6" ht="15.75" customHeight="1">
      <c r="A209" s="198" t="s">
        <v>181</v>
      </c>
      <c r="B209" s="199">
        <v>44178</v>
      </c>
      <c r="C209" s="198">
        <v>20200</v>
      </c>
      <c r="D209" s="200">
        <v>1145.57</v>
      </c>
      <c r="E209" s="198">
        <f t="shared" si="0"/>
        <v>1.2093044004230375E-2</v>
      </c>
      <c r="F209" s="198">
        <f t="shared" si="1"/>
        <v>4.5577508496319155E-2</v>
      </c>
    </row>
    <row r="210" spans="1:6" ht="15.75" customHeight="1">
      <c r="A210" s="198" t="s">
        <v>181</v>
      </c>
      <c r="B210" s="199">
        <v>44179</v>
      </c>
      <c r="C210" s="198">
        <v>19200</v>
      </c>
      <c r="D210" s="200">
        <v>1139.96</v>
      </c>
      <c r="E210" s="198">
        <f t="shared" si="0"/>
        <v>-4.9091556589992346E-3</v>
      </c>
      <c r="F210" s="198">
        <f t="shared" si="1"/>
        <v>-5.0772325373423258E-2</v>
      </c>
    </row>
    <row r="211" spans="1:6" ht="15.75" customHeight="1">
      <c r="A211" s="198" t="s">
        <v>181</v>
      </c>
      <c r="B211" s="199">
        <v>44180</v>
      </c>
      <c r="C211" s="198">
        <v>19220</v>
      </c>
      <c r="D211" s="200">
        <v>1135.1600000000001</v>
      </c>
      <c r="E211" s="198">
        <f t="shared" si="0"/>
        <v>-4.2195639103745639E-3</v>
      </c>
      <c r="F211" s="198">
        <f t="shared" si="1"/>
        <v>1.0411245084105101E-3</v>
      </c>
    </row>
    <row r="212" spans="1:6" ht="15.75" customHeight="1">
      <c r="A212" s="198" t="s">
        <v>181</v>
      </c>
      <c r="B212" s="199">
        <v>44181</v>
      </c>
      <c r="C212" s="198">
        <v>19250</v>
      </c>
      <c r="D212" s="200">
        <v>1135.95</v>
      </c>
      <c r="E212" s="198">
        <f t="shared" si="0"/>
        <v>6.9569508466147973E-4</v>
      </c>
      <c r="F212" s="198">
        <f t="shared" si="1"/>
        <v>1.5596571916468101E-3</v>
      </c>
    </row>
    <row r="213" spans="1:6" ht="15.75" customHeight="1">
      <c r="A213" s="198" t="s">
        <v>181</v>
      </c>
      <c r="B213" s="199">
        <v>44182</v>
      </c>
      <c r="C213" s="198">
        <v>19200</v>
      </c>
      <c r="D213" s="200">
        <v>1131.3599999999999</v>
      </c>
      <c r="E213" s="198">
        <f t="shared" si="0"/>
        <v>-4.0488563720107911E-3</v>
      </c>
      <c r="F213" s="198">
        <f t="shared" si="1"/>
        <v>-2.6007817000573675E-3</v>
      </c>
    </row>
    <row r="214" spans="1:6" ht="15.75" customHeight="1">
      <c r="A214" s="198" t="s">
        <v>181</v>
      </c>
      <c r="B214" s="199">
        <v>44185</v>
      </c>
      <c r="C214" s="198">
        <v>18620</v>
      </c>
      <c r="D214" s="200">
        <v>1131.1199999999999</v>
      </c>
      <c r="E214" s="198">
        <f t="shared" si="0"/>
        <v>-2.1215657234557661E-4</v>
      </c>
      <c r="F214" s="198">
        <f t="shared" si="1"/>
        <v>-3.0674007184814799E-2</v>
      </c>
    </row>
    <row r="215" spans="1:6" ht="15.75" customHeight="1">
      <c r="A215" s="198" t="s">
        <v>181</v>
      </c>
      <c r="B215" s="199">
        <v>44186</v>
      </c>
      <c r="C215" s="198">
        <v>18700</v>
      </c>
      <c r="D215" s="200">
        <v>1129.99</v>
      </c>
      <c r="E215" s="198">
        <f t="shared" si="0"/>
        <v>-9.9950917387844006E-4</v>
      </c>
      <c r="F215" s="198">
        <f t="shared" si="1"/>
        <v>4.2872520116199915E-3</v>
      </c>
    </row>
    <row r="216" spans="1:6" ht="15.75" customHeight="1">
      <c r="A216" s="198" t="s">
        <v>181</v>
      </c>
      <c r="B216" s="199">
        <v>44187</v>
      </c>
      <c r="C216" s="198">
        <v>19168</v>
      </c>
      <c r="D216" s="200">
        <v>1128.3399999999999</v>
      </c>
      <c r="E216" s="198">
        <f t="shared" si="0"/>
        <v>-1.461257029397867E-3</v>
      </c>
      <c r="F216" s="198">
        <f t="shared" si="1"/>
        <v>2.4718698072498008E-2</v>
      </c>
    </row>
    <row r="217" spans="1:6" ht="15.75" customHeight="1">
      <c r="A217" s="198" t="s">
        <v>181</v>
      </c>
      <c r="B217" s="199">
        <v>44188</v>
      </c>
      <c r="C217" s="198">
        <v>19551</v>
      </c>
      <c r="D217" s="200">
        <v>1120.5999999999999</v>
      </c>
      <c r="E217" s="198">
        <f t="shared" si="0"/>
        <v>-6.8832699491247233E-3</v>
      </c>
      <c r="F217" s="198">
        <f t="shared" si="1"/>
        <v>1.9784214085314108E-2</v>
      </c>
    </row>
    <row r="218" spans="1:6" ht="15.75" customHeight="1">
      <c r="A218" s="198" t="s">
        <v>181</v>
      </c>
      <c r="B218" s="199">
        <v>44192</v>
      </c>
      <c r="C218" s="198">
        <v>18700</v>
      </c>
      <c r="D218" s="200">
        <v>1110.08</v>
      </c>
      <c r="E218" s="198">
        <f t="shared" si="0"/>
        <v>-9.4321713497992014E-3</v>
      </c>
      <c r="F218" s="198">
        <f t="shared" si="1"/>
        <v>-4.4502912157812026E-2</v>
      </c>
    </row>
    <row r="219" spans="1:6" ht="15.75" customHeight="1">
      <c r="A219" s="198" t="s">
        <v>181</v>
      </c>
      <c r="B219" s="199">
        <v>44193</v>
      </c>
      <c r="C219" s="198">
        <v>18750</v>
      </c>
      <c r="D219" s="200">
        <v>1110.08</v>
      </c>
      <c r="E219" s="198">
        <f t="shared" si="0"/>
        <v>0</v>
      </c>
      <c r="F219" s="198">
        <f t="shared" si="1"/>
        <v>2.6702285558788921E-3</v>
      </c>
    </row>
    <row r="220" spans="1:6" ht="15.75" customHeight="1">
      <c r="A220" s="198" t="s">
        <v>181</v>
      </c>
      <c r="B220" s="199">
        <v>44194</v>
      </c>
      <c r="C220" s="198">
        <v>18800</v>
      </c>
      <c r="D220" s="200">
        <v>1109.1600000000001</v>
      </c>
      <c r="E220" s="198">
        <f t="shared" si="0"/>
        <v>-8.29112716698206E-4</v>
      </c>
      <c r="F220" s="198">
        <f t="shared" si="1"/>
        <v>2.6631174194836284E-3</v>
      </c>
    </row>
    <row r="221" spans="1:6" ht="15.75" customHeight="1">
      <c r="A221" s="198" t="s">
        <v>181</v>
      </c>
      <c r="B221" s="199">
        <v>44195</v>
      </c>
      <c r="C221" s="198">
        <v>18850</v>
      </c>
      <c r="D221" s="200">
        <v>1117.46</v>
      </c>
      <c r="E221" s="198">
        <f t="shared" si="0"/>
        <v>7.4552805989650753E-3</v>
      </c>
      <c r="F221" s="198">
        <f t="shared" si="1"/>
        <v>2.6560440581162104E-3</v>
      </c>
    </row>
    <row r="222" spans="1:6" ht="15.75" customHeight="1">
      <c r="A222" s="198" t="s">
        <v>181</v>
      </c>
      <c r="B222" s="199">
        <v>44196</v>
      </c>
      <c r="C222" s="198">
        <v>19150</v>
      </c>
      <c r="D222" s="200">
        <v>1112.79</v>
      </c>
      <c r="E222" s="198">
        <f t="shared" si="0"/>
        <v>-4.1878774355579747E-3</v>
      </c>
      <c r="F222" s="198">
        <f t="shared" si="1"/>
        <v>1.5789801732635292E-2</v>
      </c>
    </row>
    <row r="223" spans="1:6" ht="15.75" customHeight="1">
      <c r="A223" s="198" t="s">
        <v>181</v>
      </c>
      <c r="B223" s="199">
        <v>44199</v>
      </c>
      <c r="C223" s="198">
        <v>19110</v>
      </c>
      <c r="D223" s="200">
        <v>1112.8499999999999</v>
      </c>
      <c r="E223" s="198">
        <f t="shared" si="0"/>
        <v>5.3917075550773075E-5</v>
      </c>
      <c r="F223" s="198">
        <f t="shared" si="1"/>
        <v>-2.0909573744733153E-3</v>
      </c>
    </row>
    <row r="224" spans="1:6" ht="15.75" customHeight="1">
      <c r="A224" s="198" t="s">
        <v>181</v>
      </c>
      <c r="B224" s="199">
        <v>44200</v>
      </c>
      <c r="C224" s="198">
        <v>19000</v>
      </c>
      <c r="D224" s="200">
        <v>1111.99</v>
      </c>
      <c r="E224" s="198">
        <f t="shared" si="0"/>
        <v>-7.730893393077462E-4</v>
      </c>
      <c r="F224" s="198">
        <f t="shared" si="1"/>
        <v>-5.7727790857411733E-3</v>
      </c>
    </row>
    <row r="225" spans="1:6" ht="15.75" customHeight="1">
      <c r="A225" s="198" t="s">
        <v>181</v>
      </c>
      <c r="B225" s="199">
        <v>44201</v>
      </c>
      <c r="C225" s="198">
        <v>18889</v>
      </c>
      <c r="D225" s="200">
        <v>1115.74</v>
      </c>
      <c r="E225" s="198">
        <f t="shared" si="0"/>
        <v>3.3666589236549423E-3</v>
      </c>
      <c r="F225" s="198">
        <f t="shared" si="1"/>
        <v>-5.859237116757848E-3</v>
      </c>
    </row>
    <row r="226" spans="1:6" ht="15.75" customHeight="1">
      <c r="A226" s="198" t="s">
        <v>181</v>
      </c>
      <c r="B226" s="199">
        <v>44202</v>
      </c>
      <c r="C226" s="198">
        <v>18780</v>
      </c>
      <c r="D226" s="200">
        <v>1124.47</v>
      </c>
      <c r="E226" s="198">
        <f t="shared" si="0"/>
        <v>7.7939516317122272E-3</v>
      </c>
      <c r="F226" s="198">
        <f t="shared" si="1"/>
        <v>-5.7872682695657811E-3</v>
      </c>
    </row>
    <row r="227" spans="1:6" ht="15.75" customHeight="1">
      <c r="A227" s="198" t="s">
        <v>181</v>
      </c>
      <c r="B227" s="199">
        <v>44203</v>
      </c>
      <c r="C227" s="198">
        <v>18802</v>
      </c>
      <c r="D227" s="200">
        <v>1131.92</v>
      </c>
      <c r="E227" s="198">
        <f t="shared" si="0"/>
        <v>6.6034923679930257E-3</v>
      </c>
      <c r="F227" s="198">
        <f t="shared" si="1"/>
        <v>1.1707733762423656E-3</v>
      </c>
    </row>
    <row r="228" spans="1:6" ht="15.75" customHeight="1">
      <c r="A228" s="198" t="s">
        <v>181</v>
      </c>
      <c r="B228" s="199">
        <v>44206</v>
      </c>
      <c r="C228" s="198">
        <v>19300</v>
      </c>
      <c r="D228" s="200">
        <v>1135.3699999999999</v>
      </c>
      <c r="E228" s="198">
        <f t="shared" si="0"/>
        <v>3.0432830936504896E-3</v>
      </c>
      <c r="F228" s="198">
        <f t="shared" si="1"/>
        <v>2.6141848754480671E-2</v>
      </c>
    </row>
    <row r="229" spans="1:6" ht="15.75" customHeight="1">
      <c r="A229" s="198" t="s">
        <v>181</v>
      </c>
      <c r="B229" s="199">
        <v>44207</v>
      </c>
      <c r="C229" s="198">
        <v>19589</v>
      </c>
      <c r="D229" s="200">
        <v>1148.8900000000001</v>
      </c>
      <c r="E229" s="198">
        <f t="shared" si="0"/>
        <v>1.1837669862374296E-2</v>
      </c>
      <c r="F229" s="198">
        <f t="shared" si="1"/>
        <v>1.4863088290423571E-2</v>
      </c>
    </row>
    <row r="230" spans="1:6" ht="15.75" customHeight="1">
      <c r="A230" s="198" t="s">
        <v>181</v>
      </c>
      <c r="B230" s="199">
        <v>44208</v>
      </c>
      <c r="C230" s="198">
        <v>19310</v>
      </c>
      <c r="D230" s="200">
        <v>1151.3599999999999</v>
      </c>
      <c r="E230" s="198">
        <f t="shared" si="0"/>
        <v>2.1475934783920297E-3</v>
      </c>
      <c r="F230" s="198">
        <f t="shared" si="1"/>
        <v>-1.4345087760840237E-2</v>
      </c>
    </row>
    <row r="231" spans="1:6" ht="15.75" customHeight="1">
      <c r="A231" s="198" t="s">
        <v>181</v>
      </c>
      <c r="B231" s="199">
        <v>44209</v>
      </c>
      <c r="C231" s="198">
        <v>19688</v>
      </c>
      <c r="D231" s="200">
        <v>1161.47</v>
      </c>
      <c r="E231" s="198">
        <f t="shared" si="0"/>
        <v>8.7425918849609249E-3</v>
      </c>
      <c r="F231" s="198">
        <f t="shared" si="1"/>
        <v>1.9386216648331758E-2</v>
      </c>
    </row>
    <row r="232" spans="1:6" ht="15.75" customHeight="1">
      <c r="A232" s="198" t="s">
        <v>181</v>
      </c>
      <c r="B232" s="199">
        <v>44213</v>
      </c>
      <c r="C232" s="198">
        <v>19802</v>
      </c>
      <c r="D232" s="200">
        <v>1172.6400000000001</v>
      </c>
      <c r="E232" s="198">
        <f t="shared" si="0"/>
        <v>9.5711729704656655E-3</v>
      </c>
      <c r="F232" s="198">
        <f t="shared" si="1"/>
        <v>5.7736296115680624E-3</v>
      </c>
    </row>
    <row r="233" spans="1:6" ht="15.75" customHeight="1">
      <c r="A233" s="198" t="s">
        <v>181</v>
      </c>
      <c r="B233" s="199">
        <v>44214</v>
      </c>
      <c r="C233" s="198">
        <v>20489</v>
      </c>
      <c r="D233" s="200">
        <v>1167.8599999999999</v>
      </c>
      <c r="E233" s="198">
        <f t="shared" si="0"/>
        <v>-4.0846029872116246E-3</v>
      </c>
      <c r="F233" s="198">
        <f t="shared" si="1"/>
        <v>3.4105214064739216E-2</v>
      </c>
    </row>
    <row r="234" spans="1:6" ht="15.75" customHeight="1">
      <c r="A234" s="198" t="s">
        <v>181</v>
      </c>
      <c r="B234" s="199">
        <v>44215</v>
      </c>
      <c r="C234" s="198">
        <v>20700</v>
      </c>
      <c r="D234" s="200">
        <v>1154.1099999999999</v>
      </c>
      <c r="E234" s="198">
        <f t="shared" si="0"/>
        <v>-1.1843530041088998E-2</v>
      </c>
      <c r="F234" s="198">
        <f t="shared" si="1"/>
        <v>1.0245543506261372E-2</v>
      </c>
    </row>
    <row r="235" spans="1:6" ht="15.75" customHeight="1">
      <c r="A235" s="198" t="s">
        <v>181</v>
      </c>
      <c r="B235" s="199">
        <v>44216</v>
      </c>
      <c r="C235" s="198">
        <v>20300</v>
      </c>
      <c r="D235" s="200">
        <v>1155.3699999999999</v>
      </c>
      <c r="E235" s="198">
        <f t="shared" si="0"/>
        <v>1.0911548270735206E-3</v>
      </c>
      <c r="F235" s="198">
        <f t="shared" si="1"/>
        <v>-1.9512814223581715E-2</v>
      </c>
    </row>
    <row r="236" spans="1:6" ht="15.75" customHeight="1">
      <c r="A236" s="198" t="s">
        <v>181</v>
      </c>
      <c r="B236" s="199">
        <v>44217</v>
      </c>
      <c r="C236" s="198">
        <v>20450</v>
      </c>
      <c r="D236" s="200">
        <v>1152.07</v>
      </c>
      <c r="E236" s="198">
        <f t="shared" si="0"/>
        <v>-2.8603146776381748E-3</v>
      </c>
      <c r="F236" s="198">
        <f t="shared" si="1"/>
        <v>7.3619964410690398E-3</v>
      </c>
    </row>
    <row r="237" spans="1:6" ht="15.75" customHeight="1">
      <c r="A237" s="198" t="s">
        <v>181</v>
      </c>
      <c r="B237" s="199">
        <v>44220</v>
      </c>
      <c r="C237" s="198">
        <v>20440</v>
      </c>
      <c r="D237" s="200">
        <v>1149.6400000000001</v>
      </c>
      <c r="E237" s="198">
        <f t="shared" si="0"/>
        <v>-2.1114744279778683E-3</v>
      </c>
      <c r="F237" s="198">
        <f t="shared" si="1"/>
        <v>-4.8911715330703619E-4</v>
      </c>
    </row>
    <row r="238" spans="1:6" ht="15.75" customHeight="1">
      <c r="A238" s="198" t="s">
        <v>181</v>
      </c>
      <c r="B238" s="199">
        <v>44221</v>
      </c>
      <c r="C238" s="198">
        <v>20150</v>
      </c>
      <c r="D238" s="200">
        <v>1150.81</v>
      </c>
      <c r="E238" s="198">
        <f t="shared" si="0"/>
        <v>1.0171923761708858E-3</v>
      </c>
      <c r="F238" s="198">
        <f t="shared" si="1"/>
        <v>-1.4289476942811737E-2</v>
      </c>
    </row>
    <row r="239" spans="1:6" ht="15.75" customHeight="1">
      <c r="A239" s="198" t="s">
        <v>181</v>
      </c>
      <c r="B239" s="199">
        <v>44222</v>
      </c>
      <c r="C239" s="198">
        <v>20001</v>
      </c>
      <c r="D239" s="200">
        <v>1168.58</v>
      </c>
      <c r="E239" s="198">
        <f t="shared" si="0"/>
        <v>1.5323294231035791E-2</v>
      </c>
      <c r="F239" s="198">
        <f t="shared" si="1"/>
        <v>-7.4220160886593082E-3</v>
      </c>
    </row>
    <row r="240" spans="1:6" ht="15.75" customHeight="1">
      <c r="A240" s="198" t="s">
        <v>181</v>
      </c>
      <c r="B240" s="199">
        <v>44223</v>
      </c>
      <c r="C240" s="198">
        <v>19750</v>
      </c>
      <c r="D240" s="200">
        <v>1166.21</v>
      </c>
      <c r="E240" s="198">
        <f t="shared" si="0"/>
        <v>-2.0301618680971913E-3</v>
      </c>
      <c r="F240" s="198">
        <f t="shared" si="1"/>
        <v>-1.26287809569018E-2</v>
      </c>
    </row>
    <row r="241" spans="1:6" ht="15.75" customHeight="1">
      <c r="A241" s="198" t="s">
        <v>181</v>
      </c>
      <c r="B241" s="199">
        <v>44224</v>
      </c>
      <c r="C241" s="198">
        <v>20250</v>
      </c>
      <c r="D241" s="200">
        <v>1168.03</v>
      </c>
      <c r="E241" s="198">
        <f t="shared" si="0"/>
        <v>1.5593943800203955E-3</v>
      </c>
      <c r="F241" s="198">
        <f t="shared" si="1"/>
        <v>2.5001302205417186E-2</v>
      </c>
    </row>
    <row r="242" spans="1:6" ht="15.75" customHeight="1">
      <c r="A242" s="198" t="s">
        <v>181</v>
      </c>
      <c r="B242" s="199">
        <v>44227</v>
      </c>
      <c r="C242" s="198">
        <v>19460</v>
      </c>
      <c r="D242" s="200">
        <v>1167.4100000000001</v>
      </c>
      <c r="E242" s="198">
        <f t="shared" si="0"/>
        <v>-5.3094921262384948E-4</v>
      </c>
      <c r="F242" s="198">
        <f t="shared" si="1"/>
        <v>-3.9793716794689148E-2</v>
      </c>
    </row>
    <row r="243" spans="1:6" ht="15.75" customHeight="1">
      <c r="A243" s="198" t="s">
        <v>181</v>
      </c>
      <c r="B243" s="199">
        <v>44228</v>
      </c>
      <c r="C243" s="198">
        <v>20001</v>
      </c>
      <c r="D243" s="200">
        <v>1162.43</v>
      </c>
      <c r="E243" s="198">
        <f t="shared" si="0"/>
        <v>-4.2749781824543325E-3</v>
      </c>
      <c r="F243" s="198">
        <f t="shared" si="1"/>
        <v>2.7421195546173623E-2</v>
      </c>
    </row>
    <row r="244" spans="1:6" ht="15.75" customHeight="1">
      <c r="A244" s="198" t="s">
        <v>181</v>
      </c>
      <c r="B244" s="199">
        <v>44229</v>
      </c>
      <c r="C244" s="198">
        <v>20000</v>
      </c>
      <c r="D244" s="200">
        <v>1167.95</v>
      </c>
      <c r="E244" s="198">
        <f t="shared" si="0"/>
        <v>4.7374336579475698E-3</v>
      </c>
      <c r="F244" s="198">
        <f t="shared" si="1"/>
        <v>-4.9998750041692157E-5</v>
      </c>
    </row>
    <row r="245" spans="1:6" ht="15.75" customHeight="1">
      <c r="A245" s="198" t="s">
        <v>181</v>
      </c>
      <c r="B245" s="199">
        <v>44230</v>
      </c>
      <c r="C245" s="198">
        <v>19600</v>
      </c>
      <c r="D245" s="200">
        <v>1166.03</v>
      </c>
      <c r="E245" s="198">
        <f t="shared" si="0"/>
        <v>-1.6452586852503184E-3</v>
      </c>
      <c r="F245" s="198">
        <f t="shared" si="1"/>
        <v>-2.0202707317519466E-2</v>
      </c>
    </row>
    <row r="246" spans="1:6" ht="15.75" customHeight="1">
      <c r="A246" s="198" t="s">
        <v>181</v>
      </c>
      <c r="B246" s="199">
        <v>44231</v>
      </c>
      <c r="C246" s="198">
        <v>19800</v>
      </c>
      <c r="D246" s="200">
        <v>1169.5</v>
      </c>
      <c r="E246" s="198">
        <f t="shared" si="0"/>
        <v>2.9714904567875785E-3</v>
      </c>
      <c r="F246" s="198">
        <f t="shared" si="1"/>
        <v>1.0152371464017908E-2</v>
      </c>
    </row>
    <row r="247" spans="1:6" ht="15.75" customHeight="1">
      <c r="A247" s="198" t="s">
        <v>181</v>
      </c>
      <c r="B247" s="199">
        <v>44234</v>
      </c>
      <c r="C247" s="198">
        <v>20022</v>
      </c>
      <c r="D247" s="200">
        <v>1166.21</v>
      </c>
      <c r="E247" s="198">
        <f t="shared" si="0"/>
        <v>-2.8171324144271206E-3</v>
      </c>
      <c r="F247" s="198">
        <f t="shared" si="1"/>
        <v>1.1149731296802421E-2</v>
      </c>
    </row>
    <row r="248" spans="1:6" ht="15.75" customHeight="1">
      <c r="A248" s="198" t="s">
        <v>181</v>
      </c>
      <c r="B248" s="199">
        <v>44235</v>
      </c>
      <c r="C248" s="198">
        <v>19990</v>
      </c>
      <c r="D248" s="200">
        <v>1182.31</v>
      </c>
      <c r="E248" s="198">
        <f t="shared" si="0"/>
        <v>1.3710977313654751E-2</v>
      </c>
      <c r="F248" s="198">
        <f t="shared" si="1"/>
        <v>-1.599520484983223E-3</v>
      </c>
    </row>
    <row r="249" spans="1:6" ht="15.75" customHeight="1">
      <c r="A249" s="198" t="s">
        <v>181</v>
      </c>
      <c r="B249" s="199">
        <v>44236</v>
      </c>
      <c r="C249" s="198">
        <v>20000</v>
      </c>
      <c r="D249" s="200">
        <v>1200.69</v>
      </c>
      <c r="E249" s="198">
        <f t="shared" si="0"/>
        <v>1.5426239603472657E-2</v>
      </c>
      <c r="F249" s="198">
        <f t="shared" si="1"/>
        <v>5.001250416823734E-4</v>
      </c>
    </row>
    <row r="250" spans="1:6" ht="15.75" customHeight="1">
      <c r="A250" s="198" t="s">
        <v>181</v>
      </c>
      <c r="B250" s="199">
        <v>44237</v>
      </c>
      <c r="C250" s="198">
        <v>20100</v>
      </c>
      <c r="D250" s="200">
        <v>1216.92</v>
      </c>
      <c r="E250" s="198">
        <f t="shared" si="0"/>
        <v>1.3426684884971079E-2</v>
      </c>
      <c r="F250" s="198">
        <f t="shared" si="1"/>
        <v>4.9875415110389679E-3</v>
      </c>
    </row>
    <row r="251" spans="1:6" ht="15.75" customHeight="1">
      <c r="A251" s="198" t="s">
        <v>181</v>
      </c>
      <c r="B251" s="199">
        <v>44238</v>
      </c>
      <c r="C251" s="198">
        <v>19700</v>
      </c>
      <c r="D251" s="200">
        <v>1209.5999999999999</v>
      </c>
      <c r="E251" s="198">
        <f t="shared" si="0"/>
        <v>-6.0333499866368793E-3</v>
      </c>
      <c r="F251" s="198">
        <f t="shared" si="1"/>
        <v>-2.0101179321087265E-2</v>
      </c>
    </row>
    <row r="252" spans="1:6" ht="15.75" customHeight="1">
      <c r="A252" s="198" t="s">
        <v>181</v>
      </c>
      <c r="B252" s="199">
        <v>44241</v>
      </c>
      <c r="C252" s="198">
        <v>19500</v>
      </c>
      <c r="D252" s="200">
        <v>1213.1099999999999</v>
      </c>
      <c r="E252" s="198">
        <f t="shared" si="0"/>
        <v>2.8975836611290656E-3</v>
      </c>
      <c r="F252" s="198">
        <f t="shared" si="1"/>
        <v>-1.0204170174241736E-2</v>
      </c>
    </row>
    <row r="253" spans="1:6" ht="15.75" customHeight="1">
      <c r="A253" s="198" t="s">
        <v>181</v>
      </c>
      <c r="B253" s="199">
        <v>44242</v>
      </c>
      <c r="C253" s="198">
        <v>19600</v>
      </c>
      <c r="D253" s="200">
        <v>1255.72</v>
      </c>
      <c r="E253" s="198">
        <f t="shared" si="0"/>
        <v>3.452180315286877E-2</v>
      </c>
      <c r="F253" s="198">
        <f t="shared" si="1"/>
        <v>5.1151006667704089E-3</v>
      </c>
    </row>
    <row r="254" spans="1:6" ht="15.75" customHeight="1">
      <c r="A254" s="198" t="s">
        <v>181</v>
      </c>
      <c r="B254" s="199">
        <v>44243</v>
      </c>
      <c r="C254" s="198">
        <v>19570</v>
      </c>
      <c r="D254" s="200">
        <v>1270.8599999999999</v>
      </c>
      <c r="E254" s="198">
        <f t="shared" si="0"/>
        <v>1.1984723394695584E-2</v>
      </c>
      <c r="F254" s="198">
        <f t="shared" si="1"/>
        <v>-1.531784828486645E-3</v>
      </c>
    </row>
    <row r="255" spans="1:6" ht="15.75" customHeight="1">
      <c r="A255" s="198" t="s">
        <v>181</v>
      </c>
      <c r="B255" s="199">
        <v>44244</v>
      </c>
      <c r="C255" s="198">
        <v>19510</v>
      </c>
      <c r="D255" s="200">
        <v>1263.3800000000001</v>
      </c>
      <c r="E255" s="198">
        <f t="shared" si="0"/>
        <v>-5.9031675938549261E-3</v>
      </c>
      <c r="F255" s="198">
        <f t="shared" si="1"/>
        <v>-3.0706267729650478E-3</v>
      </c>
    </row>
    <row r="256" spans="1:6" ht="15.75" customHeight="1">
      <c r="A256" s="198" t="s">
        <v>181</v>
      </c>
      <c r="B256" s="199">
        <v>44245</v>
      </c>
      <c r="C256" s="198">
        <v>19899</v>
      </c>
      <c r="D256" s="200">
        <v>1284.23</v>
      </c>
      <c r="E256" s="198">
        <f t="shared" si="0"/>
        <v>1.6368647894200741E-2</v>
      </c>
      <c r="F256" s="198">
        <f t="shared" si="1"/>
        <v>1.9742324576508805E-2</v>
      </c>
    </row>
    <row r="257" spans="1:6" ht="15.75" customHeight="1">
      <c r="A257" s="198" t="s">
        <v>181</v>
      </c>
      <c r="B257" s="199">
        <v>44249</v>
      </c>
      <c r="C257" s="198">
        <v>20275</v>
      </c>
      <c r="D257" s="200">
        <v>1310.23</v>
      </c>
      <c r="E257" s="198">
        <f t="shared" si="0"/>
        <v>2.0043377368922588E-2</v>
      </c>
      <c r="F257" s="198">
        <f t="shared" si="1"/>
        <v>1.8719120789947908E-2</v>
      </c>
    </row>
    <row r="258" spans="1:6" ht="15.75" customHeight="1">
      <c r="A258" s="198" t="s">
        <v>181</v>
      </c>
      <c r="B258" s="199">
        <v>44250</v>
      </c>
      <c r="C258" s="198">
        <v>19204</v>
      </c>
      <c r="D258" s="200">
        <v>1343.65</v>
      </c>
      <c r="E258" s="198">
        <f t="shared" si="0"/>
        <v>2.5187097198889796E-2</v>
      </c>
      <c r="F258" s="198">
        <f t="shared" si="1"/>
        <v>-5.4270009332782684E-2</v>
      </c>
    </row>
    <row r="259" spans="1:6" ht="15.75" customHeight="1">
      <c r="A259" s="198" t="s">
        <v>181</v>
      </c>
      <c r="B259" s="199">
        <v>44251</v>
      </c>
      <c r="C259" s="198">
        <v>19700</v>
      </c>
      <c r="D259" s="200">
        <v>1317.11</v>
      </c>
      <c r="E259" s="198">
        <f t="shared" si="0"/>
        <v>-1.9949849088009876E-2</v>
      </c>
      <c r="F259" s="198">
        <f t="shared" si="1"/>
        <v>2.5500045075248803E-2</v>
      </c>
    </row>
    <row r="260" spans="1:6" ht="15.75" customHeight="1">
      <c r="A260" s="198" t="s">
        <v>181</v>
      </c>
      <c r="B260" s="199">
        <v>44255</v>
      </c>
      <c r="C260" s="198">
        <v>19380</v>
      </c>
      <c r="D260" s="200">
        <v>1320.47</v>
      </c>
      <c r="E260" s="198">
        <f t="shared" si="0"/>
        <v>2.5477913978325189E-3</v>
      </c>
      <c r="F260" s="198">
        <f t="shared" si="1"/>
        <v>-1.6377029281322654E-2</v>
      </c>
    </row>
    <row r="261" spans="1:6" ht="15.75" customHeight="1">
      <c r="A261" s="198" t="s">
        <v>181</v>
      </c>
      <c r="B261" s="199">
        <v>44256</v>
      </c>
      <c r="C261" s="198">
        <v>19500</v>
      </c>
      <c r="D261" s="200">
        <v>1313.42</v>
      </c>
      <c r="E261" s="198">
        <f t="shared" si="0"/>
        <v>-5.3533115175912012E-3</v>
      </c>
      <c r="F261" s="198">
        <f t="shared" si="1"/>
        <v>6.1728591070810161E-3</v>
      </c>
    </row>
    <row r="262" spans="1:6" ht="15.75" customHeight="1">
      <c r="A262" s="198" t="s">
        <v>181</v>
      </c>
      <c r="B262" s="199">
        <v>44257</v>
      </c>
      <c r="C262" s="198">
        <v>18728</v>
      </c>
      <c r="D262" s="200">
        <v>1297.47</v>
      </c>
      <c r="E262" s="198">
        <f t="shared" si="0"/>
        <v>-1.2218207908894264E-2</v>
      </c>
      <c r="F262" s="198">
        <f t="shared" si="1"/>
        <v>-4.0394735381091423E-2</v>
      </c>
    </row>
    <row r="263" spans="1:6" ht="15.75" customHeight="1">
      <c r="A263" s="198" t="s">
        <v>181</v>
      </c>
      <c r="B263" s="199">
        <v>44258</v>
      </c>
      <c r="C263" s="198">
        <v>18728</v>
      </c>
      <c r="D263" s="200">
        <v>1276.68</v>
      </c>
      <c r="E263" s="198">
        <f t="shared" si="0"/>
        <v>-1.615325606918204E-2</v>
      </c>
      <c r="F263" s="198">
        <f t="shared" si="1"/>
        <v>0</v>
      </c>
    </row>
    <row r="264" spans="1:6" ht="15.75" customHeight="1">
      <c r="A264" s="198" t="s">
        <v>181</v>
      </c>
      <c r="B264" s="199">
        <v>44259</v>
      </c>
      <c r="C264" s="198">
        <v>18722</v>
      </c>
      <c r="D264" s="200">
        <v>1300.6199999999999</v>
      </c>
      <c r="E264" s="198">
        <f t="shared" si="0"/>
        <v>1.8578115518612152E-2</v>
      </c>
      <c r="F264" s="198">
        <f t="shared" si="1"/>
        <v>-3.2042723905667374E-4</v>
      </c>
    </row>
    <row r="265" spans="1:6" ht="15.75" customHeight="1">
      <c r="A265" s="198" t="s">
        <v>181</v>
      </c>
      <c r="B265" s="199">
        <v>44265</v>
      </c>
      <c r="C265" s="198">
        <v>19184</v>
      </c>
      <c r="D265" s="200">
        <v>1306.1500000000001</v>
      </c>
      <c r="E265" s="198">
        <f t="shared" si="0"/>
        <v>4.2428049238251971E-3</v>
      </c>
      <c r="F265" s="198">
        <f t="shared" si="1"/>
        <v>2.437729533560553E-2</v>
      </c>
    </row>
    <row r="266" spans="1:6" ht="15.75" customHeight="1">
      <c r="A266" s="198" t="s">
        <v>181</v>
      </c>
      <c r="B266" s="199">
        <v>44269</v>
      </c>
      <c r="C266" s="198">
        <v>18900</v>
      </c>
      <c r="D266" s="200">
        <v>1305.8800000000001</v>
      </c>
      <c r="E266" s="198">
        <f t="shared" si="0"/>
        <v>-2.0673575798253277E-4</v>
      </c>
      <c r="F266" s="198">
        <f t="shared" si="1"/>
        <v>-1.4914676219561732E-2</v>
      </c>
    </row>
    <row r="267" spans="1:6" ht="15.75" customHeight="1">
      <c r="A267" s="198" t="s">
        <v>181</v>
      </c>
      <c r="B267" s="199">
        <v>44270</v>
      </c>
      <c r="C267" s="198">
        <v>19200</v>
      </c>
      <c r="D267" s="200">
        <v>1325.38</v>
      </c>
      <c r="E267" s="198">
        <f t="shared" si="0"/>
        <v>1.4822067755328867E-2</v>
      </c>
      <c r="F267" s="198">
        <f t="shared" si="1"/>
        <v>1.5748356968139112E-2</v>
      </c>
    </row>
    <row r="268" spans="1:6" ht="15.75" customHeight="1">
      <c r="A268" s="198" t="s">
        <v>181</v>
      </c>
      <c r="B268" s="199">
        <v>44271</v>
      </c>
      <c r="C268" s="198">
        <v>19400</v>
      </c>
      <c r="D268" s="200">
        <v>1346.64</v>
      </c>
      <c r="E268" s="198">
        <f t="shared" si="0"/>
        <v>1.5913390354767784E-2</v>
      </c>
      <c r="F268" s="198">
        <f t="shared" si="1"/>
        <v>1.0362787035546658E-2</v>
      </c>
    </row>
    <row r="269" spans="1:6" ht="15.75" customHeight="1">
      <c r="A269" s="198" t="s">
        <v>181</v>
      </c>
      <c r="B269" s="199">
        <v>44272</v>
      </c>
      <c r="C269" s="198">
        <v>19350</v>
      </c>
      <c r="D269" s="200">
        <v>1349.13</v>
      </c>
      <c r="E269" s="198">
        <f t="shared" si="0"/>
        <v>1.8473391336258319E-3</v>
      </c>
      <c r="F269" s="198">
        <f t="shared" si="1"/>
        <v>-2.5806465934916254E-3</v>
      </c>
    </row>
    <row r="270" spans="1:6" ht="15.75" customHeight="1">
      <c r="A270" s="198" t="s">
        <v>181</v>
      </c>
      <c r="B270" s="199">
        <v>44273</v>
      </c>
      <c r="C270" s="198">
        <v>18965</v>
      </c>
      <c r="D270" s="200">
        <v>1337.04</v>
      </c>
      <c r="E270" s="198">
        <f t="shared" si="0"/>
        <v>-9.0017248637824284E-3</v>
      </c>
      <c r="F270" s="198">
        <f t="shared" si="1"/>
        <v>-2.0097244334928537E-2</v>
      </c>
    </row>
    <row r="271" spans="1:6" ht="15.75" customHeight="1">
      <c r="A271" s="198" t="s">
        <v>181</v>
      </c>
      <c r="B271" s="199">
        <v>44276</v>
      </c>
      <c r="C271" s="198">
        <v>19500</v>
      </c>
      <c r="D271" s="200">
        <v>1342.36</v>
      </c>
      <c r="E271" s="198">
        <f t="shared" si="0"/>
        <v>3.9710435104905132E-3</v>
      </c>
      <c r="F271" s="198">
        <f t="shared" si="1"/>
        <v>2.7819290428838909E-2</v>
      </c>
    </row>
    <row r="272" spans="1:6" ht="15.75" customHeight="1">
      <c r="A272" s="198" t="s">
        <v>181</v>
      </c>
      <c r="B272" s="199">
        <v>44277</v>
      </c>
      <c r="C272" s="198">
        <v>19600</v>
      </c>
      <c r="D272" s="200">
        <v>1333.69</v>
      </c>
      <c r="E272" s="198">
        <f t="shared" si="0"/>
        <v>-6.4797222289879998E-3</v>
      </c>
      <c r="F272" s="198">
        <f t="shared" si="1"/>
        <v>5.1151006667704089E-3</v>
      </c>
    </row>
    <row r="273" spans="1:6" ht="15.75" customHeight="1">
      <c r="A273" s="198" t="s">
        <v>181</v>
      </c>
      <c r="B273" s="199">
        <v>44278</v>
      </c>
      <c r="C273" s="198">
        <v>19210</v>
      </c>
      <c r="D273" s="200">
        <v>1319.99</v>
      </c>
      <c r="E273" s="198">
        <f t="shared" si="0"/>
        <v>-1.0325375868027609E-2</v>
      </c>
      <c r="F273" s="198">
        <f t="shared" si="1"/>
        <v>-2.0098589456006226E-2</v>
      </c>
    </row>
    <row r="274" spans="1:6" ht="15.75" customHeight="1">
      <c r="A274" s="198" t="s">
        <v>181</v>
      </c>
      <c r="B274" s="199">
        <v>44279</v>
      </c>
      <c r="C274" s="198">
        <v>19869</v>
      </c>
      <c r="D274" s="200">
        <v>1324.26</v>
      </c>
      <c r="E274" s="198">
        <f t="shared" si="0"/>
        <v>3.2296520461930823E-3</v>
      </c>
      <c r="F274" s="198">
        <f t="shared" si="1"/>
        <v>3.3729751390486735E-2</v>
      </c>
    </row>
    <row r="275" spans="1:6" ht="15.75" customHeight="1">
      <c r="A275" s="198" t="s">
        <v>181</v>
      </c>
      <c r="B275" s="199">
        <v>44280</v>
      </c>
      <c r="C275" s="198">
        <v>19900</v>
      </c>
      <c r="D275" s="200">
        <v>1341.38</v>
      </c>
      <c r="E275" s="198">
        <f t="shared" si="0"/>
        <v>1.2845121918411207E-2</v>
      </c>
      <c r="F275" s="198">
        <f t="shared" si="1"/>
        <v>1.5590035594945475E-3</v>
      </c>
    </row>
    <row r="276" spans="1:6" ht="15.75" customHeight="1">
      <c r="A276" s="198" t="s">
        <v>181</v>
      </c>
      <c r="B276" s="199">
        <v>44284</v>
      </c>
      <c r="C276" s="198">
        <v>20100</v>
      </c>
      <c r="D276" s="200">
        <v>1345.97</v>
      </c>
      <c r="E276" s="198">
        <f t="shared" si="0"/>
        <v>3.416007936021532E-3</v>
      </c>
      <c r="F276" s="198">
        <f t="shared" si="1"/>
        <v>1.0000083334583399E-2</v>
      </c>
    </row>
    <row r="277" spans="1:6" ht="15.75" customHeight="1">
      <c r="A277" s="198" t="s">
        <v>181</v>
      </c>
      <c r="B277" s="199">
        <v>44285</v>
      </c>
      <c r="C277" s="198">
        <v>20400</v>
      </c>
      <c r="D277" s="200">
        <v>1344.59</v>
      </c>
      <c r="E277" s="198">
        <f t="shared" si="0"/>
        <v>-1.0258088435215799E-3</v>
      </c>
      <c r="F277" s="198">
        <f t="shared" si="1"/>
        <v>1.4815085785140682E-2</v>
      </c>
    </row>
    <row r="278" spans="1:6" ht="15.75" customHeight="1">
      <c r="A278" s="198" t="s">
        <v>181</v>
      </c>
      <c r="B278" s="199">
        <v>44286</v>
      </c>
      <c r="C278" s="198">
        <v>20200</v>
      </c>
      <c r="D278" s="200">
        <v>1363.97</v>
      </c>
      <c r="E278" s="198">
        <f t="shared" si="0"/>
        <v>1.4310431175386515E-2</v>
      </c>
      <c r="F278" s="198">
        <f t="shared" si="1"/>
        <v>-9.8522964430115944E-3</v>
      </c>
    </row>
    <row r="279" spans="1:6" ht="15.75" customHeight="1">
      <c r="A279" s="198" t="s">
        <v>181</v>
      </c>
      <c r="B279" s="199">
        <v>44287</v>
      </c>
      <c r="C279" s="198">
        <v>20300</v>
      </c>
      <c r="D279" s="200">
        <v>1398.24</v>
      </c>
      <c r="E279" s="198">
        <f t="shared" si="0"/>
        <v>2.4814737852598672E-2</v>
      </c>
      <c r="F279" s="198">
        <f t="shared" si="1"/>
        <v>4.9382816405825767E-3</v>
      </c>
    </row>
    <row r="280" spans="1:6" ht="15.75" customHeight="1">
      <c r="A280" s="198" t="s">
        <v>181</v>
      </c>
      <c r="B280" s="199">
        <v>44290</v>
      </c>
      <c r="C280" s="198">
        <v>20190</v>
      </c>
      <c r="D280" s="200">
        <v>1400.01</v>
      </c>
      <c r="E280" s="198">
        <f t="shared" si="0"/>
        <v>1.265076555748524E-3</v>
      </c>
      <c r="F280" s="198">
        <f t="shared" si="1"/>
        <v>-5.4334537229955475E-3</v>
      </c>
    </row>
    <row r="281" spans="1:6" ht="15.75" customHeight="1">
      <c r="A281" s="198" t="s">
        <v>181</v>
      </c>
      <c r="B281" s="199">
        <v>44291</v>
      </c>
      <c r="C281" s="198">
        <v>19787</v>
      </c>
      <c r="D281" s="200">
        <v>1405.25</v>
      </c>
      <c r="E281" s="198">
        <f t="shared" si="0"/>
        <v>3.7358434472015904E-3</v>
      </c>
      <c r="F281" s="198">
        <f t="shared" si="1"/>
        <v>-2.0162275914443216E-2</v>
      </c>
    </row>
    <row r="282" spans="1:6" ht="15.75" customHeight="1">
      <c r="A282" s="198" t="s">
        <v>181</v>
      </c>
      <c r="B282" s="199">
        <v>44292</v>
      </c>
      <c r="C282" s="198">
        <v>20000</v>
      </c>
      <c r="D282" s="200">
        <v>1434.57</v>
      </c>
      <c r="E282" s="198">
        <f t="shared" si="0"/>
        <v>2.0649929839091093E-2</v>
      </c>
      <c r="F282" s="198">
        <f t="shared" si="1"/>
        <v>1.070711714368797E-2</v>
      </c>
    </row>
    <row r="283" spans="1:6" ht="15.75" customHeight="1">
      <c r="A283" s="198" t="s">
        <v>181</v>
      </c>
      <c r="B283" s="199">
        <v>44293</v>
      </c>
      <c r="C283" s="198">
        <v>19601</v>
      </c>
      <c r="D283" s="200">
        <v>1504.14</v>
      </c>
      <c r="E283" s="198">
        <f t="shared" si="0"/>
        <v>4.7356153562743149E-2</v>
      </c>
      <c r="F283" s="198">
        <f t="shared" si="1"/>
        <v>-2.0151688210852964E-2</v>
      </c>
    </row>
    <row r="284" spans="1:6" ht="15.75" customHeight="1">
      <c r="A284" s="198" t="s">
        <v>181</v>
      </c>
      <c r="B284" s="199">
        <v>44298</v>
      </c>
      <c r="C284" s="198">
        <v>19897</v>
      </c>
      <c r="D284" s="200">
        <v>1502.18</v>
      </c>
      <c r="E284" s="198">
        <f t="shared" si="0"/>
        <v>-1.303919927153812E-3</v>
      </c>
      <c r="F284" s="198">
        <f t="shared" si="1"/>
        <v>1.4988381253972761E-2</v>
      </c>
    </row>
    <row r="285" spans="1:6" ht="15.75" customHeight="1">
      <c r="A285" s="198" t="s">
        <v>181</v>
      </c>
      <c r="B285" s="199">
        <v>44299</v>
      </c>
      <c r="C285" s="198">
        <v>19287</v>
      </c>
      <c r="D285" s="200">
        <v>1545.19</v>
      </c>
      <c r="E285" s="198">
        <f t="shared" si="0"/>
        <v>2.8229493760165557E-2</v>
      </c>
      <c r="F285" s="198">
        <f t="shared" si="1"/>
        <v>-3.1137672769451532E-2</v>
      </c>
    </row>
    <row r="286" spans="1:6" ht="15.75" customHeight="1">
      <c r="A286" s="198" t="s">
        <v>181</v>
      </c>
      <c r="B286" s="199">
        <v>44301</v>
      </c>
      <c r="C286" s="198">
        <v>19500</v>
      </c>
      <c r="D286" s="200">
        <v>1596.13</v>
      </c>
      <c r="E286" s="198">
        <f t="shared" si="0"/>
        <v>3.2435069209642009E-2</v>
      </c>
      <c r="F286" s="198">
        <f t="shared" si="1"/>
        <v>1.0983171742041692E-2</v>
      </c>
    </row>
    <row r="287" spans="1:6" ht="15.75" customHeight="1">
      <c r="A287" s="198" t="s">
        <v>181</v>
      </c>
      <c r="B287" s="199">
        <v>44304</v>
      </c>
      <c r="C287" s="198">
        <v>19300</v>
      </c>
      <c r="D287" s="200">
        <v>1632.17</v>
      </c>
      <c r="E287" s="198">
        <f t="shared" si="0"/>
        <v>2.2328468439076311E-2</v>
      </c>
      <c r="F287" s="198">
        <f t="shared" si="1"/>
        <v>-1.0309369658861213E-2</v>
      </c>
    </row>
    <row r="288" spans="1:6" ht="15.75" customHeight="1">
      <c r="A288" s="198" t="s">
        <v>181</v>
      </c>
      <c r="B288" s="199">
        <v>44305</v>
      </c>
      <c r="C288" s="198">
        <v>19201</v>
      </c>
      <c r="D288" s="200">
        <v>1591.36</v>
      </c>
      <c r="E288" s="198">
        <f t="shared" si="0"/>
        <v>-2.5321421239374916E-2</v>
      </c>
      <c r="F288" s="198">
        <f t="shared" si="1"/>
        <v>-5.142734900060366E-3</v>
      </c>
    </row>
    <row r="289" spans="1:6" ht="15.75" customHeight="1">
      <c r="A289" s="198" t="s">
        <v>181</v>
      </c>
      <c r="B289" s="199">
        <v>44306</v>
      </c>
      <c r="C289" s="198">
        <v>19294</v>
      </c>
      <c r="D289" s="200">
        <v>1495.3</v>
      </c>
      <c r="E289" s="198">
        <f t="shared" si="0"/>
        <v>-6.226214093657572E-2</v>
      </c>
      <c r="F289" s="198">
        <f t="shared" si="1"/>
        <v>4.8318057375822477E-3</v>
      </c>
    </row>
    <row r="290" spans="1:6" ht="15.75" customHeight="1">
      <c r="A290" s="198" t="s">
        <v>181</v>
      </c>
      <c r="B290" s="199">
        <v>44307</v>
      </c>
      <c r="C290" s="198">
        <v>19300</v>
      </c>
      <c r="D290" s="200">
        <v>1509.67</v>
      </c>
      <c r="E290" s="198">
        <f t="shared" si="0"/>
        <v>9.5642282888030276E-3</v>
      </c>
      <c r="F290" s="198">
        <f t="shared" si="1"/>
        <v>3.1092916247805428E-4</v>
      </c>
    </row>
    <row r="291" spans="1:6" ht="15.75" customHeight="1">
      <c r="A291" s="198" t="s">
        <v>181</v>
      </c>
      <c r="B291" s="199">
        <v>44308</v>
      </c>
      <c r="C291" s="198">
        <v>19440</v>
      </c>
      <c r="D291" s="200">
        <v>1441.2</v>
      </c>
      <c r="E291" s="198">
        <f t="shared" si="0"/>
        <v>-4.6414984004662867E-2</v>
      </c>
      <c r="F291" s="198">
        <f t="shared" si="1"/>
        <v>7.2277031214530423E-3</v>
      </c>
    </row>
    <row r="292" spans="1:6" ht="15.75" customHeight="1">
      <c r="A292" s="198" t="s">
        <v>181</v>
      </c>
      <c r="B292" s="199">
        <v>44311</v>
      </c>
      <c r="C292" s="198">
        <v>19045</v>
      </c>
      <c r="D292" s="200">
        <v>1435.7</v>
      </c>
      <c r="E292" s="198">
        <f t="shared" si="0"/>
        <v>-3.8235647402898869E-3</v>
      </c>
      <c r="F292" s="198">
        <f t="shared" si="1"/>
        <v>-2.0528199101725649E-2</v>
      </c>
    </row>
    <row r="293" spans="1:6" ht="15.75" customHeight="1">
      <c r="A293" s="198" t="s">
        <v>181</v>
      </c>
      <c r="B293" s="199">
        <v>44312</v>
      </c>
      <c r="C293" s="198">
        <v>19095</v>
      </c>
      <c r="D293" s="200">
        <v>1349.31</v>
      </c>
      <c r="E293" s="198">
        <f t="shared" si="0"/>
        <v>-6.2059184474091936E-2</v>
      </c>
      <c r="F293" s="198">
        <f t="shared" si="1"/>
        <v>2.6219207469122762E-3</v>
      </c>
    </row>
    <row r="294" spans="1:6" ht="15.75" customHeight="1">
      <c r="A294" s="198" t="s">
        <v>181</v>
      </c>
      <c r="B294" s="199">
        <v>44313</v>
      </c>
      <c r="C294" s="198">
        <v>19476</v>
      </c>
      <c r="D294" s="200">
        <v>1423.09</v>
      </c>
      <c r="E294" s="198">
        <f t="shared" si="0"/>
        <v>5.3237213092291853E-2</v>
      </c>
      <c r="F294" s="198">
        <f t="shared" si="1"/>
        <v>1.9756417642974835E-2</v>
      </c>
    </row>
    <row r="295" spans="1:6" ht="15.75" customHeight="1">
      <c r="A295" s="198" t="s">
        <v>181</v>
      </c>
      <c r="B295" s="199">
        <v>44314</v>
      </c>
      <c r="C295" s="198">
        <v>19450</v>
      </c>
      <c r="D295" s="200">
        <v>1377.18</v>
      </c>
      <c r="E295" s="198">
        <f t="shared" si="0"/>
        <v>-3.2792633611923035E-2</v>
      </c>
      <c r="F295" s="198">
        <f t="shared" si="1"/>
        <v>-1.3358682559991392E-3</v>
      </c>
    </row>
    <row r="296" spans="1:6" ht="15.75" customHeight="1">
      <c r="A296" s="198" t="s">
        <v>181</v>
      </c>
      <c r="B296" s="199">
        <v>44315</v>
      </c>
      <c r="C296" s="198">
        <v>19062</v>
      </c>
      <c r="D296" s="200">
        <v>1313.04</v>
      </c>
      <c r="E296" s="198">
        <f t="shared" si="0"/>
        <v>-4.7692870716245062E-2</v>
      </c>
      <c r="F296" s="198">
        <f t="shared" si="1"/>
        <v>-2.0150245549021169E-2</v>
      </c>
    </row>
    <row r="297" spans="1:6" ht="15.75" customHeight="1">
      <c r="A297" s="198" t="s">
        <v>181</v>
      </c>
      <c r="B297" s="199">
        <v>44318</v>
      </c>
      <c r="C297" s="198">
        <v>19000</v>
      </c>
      <c r="D297" s="200">
        <v>1316.39</v>
      </c>
      <c r="E297" s="198">
        <f t="shared" si="0"/>
        <v>2.5480821414160205E-3</v>
      </c>
      <c r="F297" s="198">
        <f t="shared" si="1"/>
        <v>-3.2578453489936058E-3</v>
      </c>
    </row>
    <row r="298" spans="1:6" ht="15.75" customHeight="1">
      <c r="A298" s="198" t="s">
        <v>181</v>
      </c>
      <c r="B298" s="199">
        <v>44319</v>
      </c>
      <c r="C298" s="198">
        <v>18902</v>
      </c>
      <c r="D298" s="200">
        <v>1272.06</v>
      </c>
      <c r="E298" s="198">
        <f t="shared" si="0"/>
        <v>-3.4255507966168504E-2</v>
      </c>
      <c r="F298" s="198">
        <f t="shared" si="1"/>
        <v>-5.1712425935761348E-3</v>
      </c>
    </row>
    <row r="299" spans="1:6" ht="15.75" customHeight="1">
      <c r="A299" s="198" t="s">
        <v>181</v>
      </c>
      <c r="B299" s="199">
        <v>44320</v>
      </c>
      <c r="C299" s="198">
        <v>18851</v>
      </c>
      <c r="D299" s="200">
        <v>1255.8</v>
      </c>
      <c r="E299" s="198">
        <f t="shared" si="0"/>
        <v>-1.2864813918918569E-2</v>
      </c>
      <c r="F299" s="198">
        <f t="shared" si="1"/>
        <v>-2.7017736880892212E-3</v>
      </c>
    </row>
    <row r="300" spans="1:6" ht="15.75" customHeight="1">
      <c r="A300" s="198" t="s">
        <v>181</v>
      </c>
      <c r="B300" s="199">
        <v>44321</v>
      </c>
      <c r="C300" s="198">
        <v>18705</v>
      </c>
      <c r="D300" s="200">
        <v>1269.3</v>
      </c>
      <c r="E300" s="198">
        <f t="shared" si="0"/>
        <v>1.0692747714122349E-2</v>
      </c>
      <c r="F300" s="198">
        <f t="shared" si="1"/>
        <v>-7.7750950846657476E-3</v>
      </c>
    </row>
    <row r="301" spans="1:6" ht="15.75" customHeight="1">
      <c r="A301" s="198" t="s">
        <v>181</v>
      </c>
      <c r="B301" s="199">
        <v>44322</v>
      </c>
      <c r="C301" s="198">
        <v>19079</v>
      </c>
      <c r="D301" s="200">
        <v>1251.45</v>
      </c>
      <c r="E301" s="198">
        <f t="shared" si="0"/>
        <v>-1.4162688377938198E-2</v>
      </c>
      <c r="F301" s="198">
        <f t="shared" si="1"/>
        <v>1.9797385945064291E-2</v>
      </c>
    </row>
    <row r="302" spans="1:6" ht="15.75" customHeight="1">
      <c r="A302" s="198" t="s">
        <v>181</v>
      </c>
      <c r="B302" s="199">
        <v>44325</v>
      </c>
      <c r="C302" s="198">
        <v>19079</v>
      </c>
      <c r="D302" s="200">
        <v>1226.1500000000001</v>
      </c>
      <c r="E302" s="198">
        <f t="shared" si="0"/>
        <v>-2.0423699901304326E-2</v>
      </c>
      <c r="F302" s="198">
        <f t="shared" si="1"/>
        <v>0</v>
      </c>
    </row>
    <row r="303" spans="1:6" ht="15.75" customHeight="1">
      <c r="A303" s="198" t="s">
        <v>181</v>
      </c>
      <c r="B303" s="199">
        <v>44327</v>
      </c>
      <c r="C303" s="198">
        <v>19550</v>
      </c>
      <c r="D303" s="200">
        <v>1201.57</v>
      </c>
      <c r="E303" s="198">
        <f t="shared" si="0"/>
        <v>-2.025014412774424E-2</v>
      </c>
      <c r="F303" s="198">
        <f t="shared" si="1"/>
        <v>2.4387032686201172E-2</v>
      </c>
    </row>
    <row r="304" spans="1:6" ht="15.75" customHeight="1">
      <c r="A304" s="198" t="s">
        <v>181</v>
      </c>
      <c r="B304" s="199">
        <v>44328</v>
      </c>
      <c r="C304" s="198">
        <v>21430</v>
      </c>
      <c r="D304" s="200">
        <v>1188.7</v>
      </c>
      <c r="E304" s="198">
        <f t="shared" si="0"/>
        <v>-1.0768762000566062E-2</v>
      </c>
      <c r="F304" s="198">
        <f t="shared" si="1"/>
        <v>9.1816523054110838E-2</v>
      </c>
    </row>
    <row r="305" spans="1:6" ht="15.75" customHeight="1">
      <c r="A305" s="198" t="s">
        <v>181</v>
      </c>
      <c r="B305" s="199">
        <v>44329</v>
      </c>
      <c r="C305" s="198">
        <v>21100</v>
      </c>
      <c r="D305" s="200">
        <v>1260.75</v>
      </c>
      <c r="E305" s="198">
        <f t="shared" si="0"/>
        <v>5.8846508970255965E-2</v>
      </c>
      <c r="F305" s="198">
        <f t="shared" si="1"/>
        <v>-1.5518769003464831E-2</v>
      </c>
    </row>
    <row r="306" spans="1:6" ht="15.75" customHeight="1">
      <c r="A306" s="198" t="s">
        <v>181</v>
      </c>
      <c r="B306" s="199">
        <v>44332</v>
      </c>
      <c r="C306" s="198">
        <v>21300</v>
      </c>
      <c r="D306" s="200">
        <v>1336.52</v>
      </c>
      <c r="E306" s="198">
        <f t="shared" si="0"/>
        <v>5.8362438969581411E-2</v>
      </c>
      <c r="F306" s="198">
        <f t="shared" si="1"/>
        <v>9.4340322333587145E-3</v>
      </c>
    </row>
    <row r="307" spans="1:6" ht="15.75" customHeight="1">
      <c r="A307" s="198" t="s">
        <v>181</v>
      </c>
      <c r="B307" s="199">
        <v>44333</v>
      </c>
      <c r="C307" s="198">
        <v>21030</v>
      </c>
      <c r="D307" s="200">
        <v>1256.1099999999999</v>
      </c>
      <c r="E307" s="198">
        <f t="shared" si="0"/>
        <v>-6.2049577115308729E-2</v>
      </c>
      <c r="F307" s="198">
        <f t="shared" si="1"/>
        <v>-1.2757083000770999E-2</v>
      </c>
    </row>
    <row r="308" spans="1:6" ht="15.75" customHeight="1">
      <c r="A308" s="198" t="s">
        <v>181</v>
      </c>
      <c r="B308" s="199">
        <v>44334</v>
      </c>
      <c r="C308" s="198">
        <v>21070</v>
      </c>
      <c r="D308" s="200">
        <v>1265.45</v>
      </c>
      <c r="E308" s="198">
        <f t="shared" si="0"/>
        <v>7.4081463184584948E-3</v>
      </c>
      <c r="F308" s="198">
        <f t="shared" si="1"/>
        <v>1.9002381014892899E-3</v>
      </c>
    </row>
    <row r="309" spans="1:6" ht="15.75" customHeight="1">
      <c r="A309" s="198" t="s">
        <v>181</v>
      </c>
      <c r="B309" s="199">
        <v>44335</v>
      </c>
      <c r="C309" s="198">
        <v>20899</v>
      </c>
      <c r="D309" s="200">
        <v>1298.73</v>
      </c>
      <c r="E309" s="198">
        <f t="shared" si="0"/>
        <v>2.5959073742777134E-2</v>
      </c>
      <c r="F309" s="198">
        <f t="shared" si="1"/>
        <v>-8.1489168799834706E-3</v>
      </c>
    </row>
    <row r="310" spans="1:6" ht="15.75" customHeight="1">
      <c r="A310" s="198" t="s">
        <v>181</v>
      </c>
      <c r="B310" s="199">
        <v>44336</v>
      </c>
      <c r="C310" s="198">
        <v>20483</v>
      </c>
      <c r="D310" s="200">
        <v>1336.66</v>
      </c>
      <c r="E310" s="198">
        <f t="shared" si="0"/>
        <v>2.8787101216552154E-2</v>
      </c>
      <c r="F310" s="198">
        <f t="shared" si="1"/>
        <v>-2.0106037117595659E-2</v>
      </c>
    </row>
    <row r="311" spans="1:6" ht="15.75" customHeight="1">
      <c r="A311" s="198" t="s">
        <v>181</v>
      </c>
      <c r="B311" s="199">
        <v>44339</v>
      </c>
      <c r="C311" s="198">
        <v>20150</v>
      </c>
      <c r="D311" s="200">
        <v>1326.53</v>
      </c>
      <c r="E311" s="198">
        <f t="shared" si="0"/>
        <v>-7.6074548603158858E-3</v>
      </c>
      <c r="F311" s="198">
        <f t="shared" si="1"/>
        <v>-1.6390985425826645E-2</v>
      </c>
    </row>
    <row r="312" spans="1:6" ht="15.75" customHeight="1">
      <c r="A312" s="198" t="s">
        <v>181</v>
      </c>
      <c r="B312" s="199">
        <v>44340</v>
      </c>
      <c r="C312" s="198">
        <v>20150</v>
      </c>
      <c r="D312" s="200">
        <v>1331.27</v>
      </c>
      <c r="E312" s="198">
        <f t="shared" si="0"/>
        <v>3.5668635904829277E-3</v>
      </c>
      <c r="F312" s="198">
        <f t="shared" si="1"/>
        <v>0</v>
      </c>
    </row>
    <row r="313" spans="1:6" ht="15.75" customHeight="1">
      <c r="A313" s="198" t="s">
        <v>181</v>
      </c>
      <c r="B313" s="199">
        <v>44341</v>
      </c>
      <c r="C313" s="198">
        <v>20000</v>
      </c>
      <c r="D313" s="200">
        <v>1340.29</v>
      </c>
      <c r="E313" s="198">
        <f t="shared" si="0"/>
        <v>6.7526346213646511E-3</v>
      </c>
      <c r="F313" s="198">
        <f t="shared" si="1"/>
        <v>-7.4720148387009541E-3</v>
      </c>
    </row>
    <row r="314" spans="1:6" ht="15.75" customHeight="1">
      <c r="A314" s="198" t="s">
        <v>181</v>
      </c>
      <c r="B314" s="199">
        <v>44343</v>
      </c>
      <c r="C314" s="198">
        <v>20000</v>
      </c>
      <c r="D314" s="200">
        <v>1342.4</v>
      </c>
      <c r="E314" s="198">
        <f t="shared" si="0"/>
        <v>1.5730482725147528E-3</v>
      </c>
      <c r="F314" s="198">
        <f t="shared" si="1"/>
        <v>0</v>
      </c>
    </row>
    <row r="315" spans="1:6" ht="15.75" customHeight="1">
      <c r="A315" s="198" t="s">
        <v>181</v>
      </c>
      <c r="B315" s="199">
        <v>44346</v>
      </c>
      <c r="C315" s="198">
        <v>20200</v>
      </c>
      <c r="D315" s="200">
        <v>1347.44</v>
      </c>
      <c r="E315" s="198">
        <f t="shared" si="0"/>
        <v>3.7474391771888955E-3</v>
      </c>
      <c r="F315" s="198">
        <f t="shared" si="1"/>
        <v>9.950330853168092E-3</v>
      </c>
    </row>
    <row r="316" spans="1:6" ht="15.75" customHeight="1">
      <c r="A316" s="198" t="s">
        <v>181</v>
      </c>
      <c r="B316" s="199">
        <v>44347</v>
      </c>
      <c r="C316" s="198">
        <v>20300</v>
      </c>
      <c r="D316" s="200">
        <v>1362.34</v>
      </c>
      <c r="E316" s="198">
        <f t="shared" si="0"/>
        <v>1.0997313559025612E-2</v>
      </c>
      <c r="F316" s="198">
        <f t="shared" si="1"/>
        <v>4.9382816405825767E-3</v>
      </c>
    </row>
    <row r="317" spans="1:6" ht="15.75" customHeight="1">
      <c r="A317" s="198" t="s">
        <v>181</v>
      </c>
      <c r="B317" s="199">
        <v>44348</v>
      </c>
      <c r="C317" s="198">
        <v>19894</v>
      </c>
      <c r="D317" s="200">
        <v>1394.77</v>
      </c>
      <c r="E317" s="198">
        <f t="shared" si="0"/>
        <v>2.3525717661035402E-2</v>
      </c>
      <c r="F317" s="198">
        <f t="shared" si="1"/>
        <v>-2.0202707317519466E-2</v>
      </c>
    </row>
    <row r="318" spans="1:6" ht="15.75" customHeight="1">
      <c r="A318" s="198" t="s">
        <v>181</v>
      </c>
      <c r="B318" s="199">
        <v>44349</v>
      </c>
      <c r="C318" s="198">
        <v>20000</v>
      </c>
      <c r="D318" s="200">
        <v>1479.03</v>
      </c>
      <c r="E318" s="198">
        <f t="shared" si="0"/>
        <v>5.8656940370550401E-2</v>
      </c>
      <c r="F318" s="198">
        <f t="shared" si="1"/>
        <v>5.3140948237687669E-3</v>
      </c>
    </row>
    <row r="319" spans="1:6" ht="15.75" customHeight="1">
      <c r="A319" s="198" t="s">
        <v>181</v>
      </c>
      <c r="B319" s="199">
        <v>44350</v>
      </c>
      <c r="C319" s="198">
        <v>19826</v>
      </c>
      <c r="D319" s="200">
        <v>1464.94</v>
      </c>
      <c r="E319" s="198">
        <f t="shared" si="0"/>
        <v>-9.5721814996782804E-3</v>
      </c>
      <c r="F319" s="198">
        <f t="shared" si="1"/>
        <v>-8.7380659432852986E-3</v>
      </c>
    </row>
    <row r="320" spans="1:6" ht="15.75" customHeight="1">
      <c r="A320" s="198" t="s">
        <v>181</v>
      </c>
      <c r="B320" s="199">
        <v>44353</v>
      </c>
      <c r="C320" s="198">
        <v>19600</v>
      </c>
      <c r="D320" s="200">
        <v>1449.94</v>
      </c>
      <c r="E320" s="198">
        <f t="shared" si="0"/>
        <v>-1.0292109732935654E-2</v>
      </c>
      <c r="F320" s="198">
        <f t="shared" si="1"/>
        <v>-1.1464641374234237E-2</v>
      </c>
    </row>
    <row r="321" spans="1:6" ht="15.75" customHeight="1">
      <c r="A321" s="198" t="s">
        <v>181</v>
      </c>
      <c r="B321" s="199">
        <v>44354</v>
      </c>
      <c r="C321" s="198">
        <v>19725</v>
      </c>
      <c r="D321" s="200">
        <v>1432.44</v>
      </c>
      <c r="E321" s="198">
        <f t="shared" si="0"/>
        <v>-1.2142892353180758E-2</v>
      </c>
      <c r="F321" s="198">
        <f t="shared" si="1"/>
        <v>6.3573004954664983E-3</v>
      </c>
    </row>
    <row r="322" spans="1:6" ht="15.75" customHeight="1">
      <c r="A322" s="198" t="s">
        <v>181</v>
      </c>
      <c r="B322" s="199">
        <v>44355</v>
      </c>
      <c r="C322" s="198">
        <v>19610</v>
      </c>
      <c r="D322" s="200">
        <v>1442.61</v>
      </c>
      <c r="E322" s="198">
        <f t="shared" si="0"/>
        <v>7.0746890790616569E-3</v>
      </c>
      <c r="F322" s="198">
        <f t="shared" si="1"/>
        <v>-5.8472265236830497E-3</v>
      </c>
    </row>
    <row r="323" spans="1:6" ht="15.75" customHeight="1">
      <c r="A323" s="198" t="s">
        <v>181</v>
      </c>
      <c r="B323" s="199">
        <v>44356</v>
      </c>
      <c r="C323" s="198">
        <v>19310</v>
      </c>
      <c r="D323" s="200">
        <v>1465.1</v>
      </c>
      <c r="E323" s="198">
        <f t="shared" si="0"/>
        <v>1.5469526533258282E-2</v>
      </c>
      <c r="F323" s="198">
        <f t="shared" si="1"/>
        <v>-1.5416543767831855E-2</v>
      </c>
    </row>
    <row r="324" spans="1:6" ht="15.75" customHeight="1">
      <c r="A324" s="198" t="s">
        <v>181</v>
      </c>
      <c r="B324" s="199">
        <v>44357</v>
      </c>
      <c r="C324" s="198">
        <v>19412</v>
      </c>
      <c r="D324" s="200">
        <v>1462.48</v>
      </c>
      <c r="E324" s="198">
        <f t="shared" si="0"/>
        <v>-1.7898747084375216E-3</v>
      </c>
      <c r="F324" s="198">
        <f t="shared" si="1"/>
        <v>5.2683351025465813E-3</v>
      </c>
    </row>
    <row r="325" spans="1:6" ht="15.75" customHeight="1">
      <c r="A325" s="198" t="s">
        <v>181</v>
      </c>
      <c r="B325" s="199">
        <v>44360</v>
      </c>
      <c r="C325" s="198">
        <v>19740</v>
      </c>
      <c r="D325" s="200">
        <v>1454.89</v>
      </c>
      <c r="E325" s="198">
        <f t="shared" si="0"/>
        <v>-5.2033284257352657E-3</v>
      </c>
      <c r="F325" s="198">
        <f t="shared" si="1"/>
        <v>1.6755602462365755E-2</v>
      </c>
    </row>
    <row r="326" spans="1:6" ht="15.75" customHeight="1">
      <c r="A326" s="198" t="s">
        <v>181</v>
      </c>
      <c r="B326" s="199">
        <v>44361</v>
      </c>
      <c r="C326" s="198">
        <v>19998</v>
      </c>
      <c r="D326" s="200">
        <v>1431.52</v>
      </c>
      <c r="E326" s="198">
        <f t="shared" si="0"/>
        <v>-1.6193479573808671E-2</v>
      </c>
      <c r="F326" s="198">
        <f t="shared" si="1"/>
        <v>1.2985234548322027E-2</v>
      </c>
    </row>
    <row r="327" spans="1:6" ht="15.75" customHeight="1">
      <c r="A327" s="198" t="s">
        <v>181</v>
      </c>
      <c r="B327" s="199">
        <v>44362</v>
      </c>
      <c r="C327" s="198">
        <v>19998</v>
      </c>
      <c r="D327" s="200">
        <v>1439.06</v>
      </c>
      <c r="E327" s="198">
        <f t="shared" si="0"/>
        <v>5.2533058408033035E-3</v>
      </c>
      <c r="F327" s="198">
        <f t="shared" si="1"/>
        <v>0</v>
      </c>
    </row>
    <row r="328" spans="1:6" ht="15.75" customHeight="1">
      <c r="A328" s="198" t="s">
        <v>181</v>
      </c>
      <c r="B328" s="199">
        <v>44363</v>
      </c>
      <c r="C328" s="198">
        <v>19700</v>
      </c>
      <c r="D328" s="200">
        <v>1396.28</v>
      </c>
      <c r="E328" s="198">
        <f t="shared" si="0"/>
        <v>-3.0178565363956956E-2</v>
      </c>
      <c r="F328" s="198">
        <f t="shared" si="1"/>
        <v>-1.5013632809714784E-2</v>
      </c>
    </row>
    <row r="329" spans="1:6" ht="15.75" customHeight="1">
      <c r="A329" s="198" t="s">
        <v>181</v>
      </c>
      <c r="B329" s="199">
        <v>44364</v>
      </c>
      <c r="C329" s="198">
        <v>20000</v>
      </c>
      <c r="D329" s="200">
        <v>1403.86</v>
      </c>
      <c r="E329" s="198">
        <f t="shared" si="0"/>
        <v>5.4140282380280638E-3</v>
      </c>
      <c r="F329" s="198">
        <f t="shared" si="1"/>
        <v>1.5113637810048106E-2</v>
      </c>
    </row>
    <row r="330" spans="1:6" ht="15.75" customHeight="1">
      <c r="A330" s="198" t="s">
        <v>181</v>
      </c>
      <c r="B330" s="199">
        <v>44367</v>
      </c>
      <c r="C330" s="198">
        <v>19604</v>
      </c>
      <c r="D330" s="200">
        <v>1382.66</v>
      </c>
      <c r="E330" s="198">
        <f t="shared" si="0"/>
        <v>-1.5216405445247258E-2</v>
      </c>
      <c r="F330" s="198">
        <f t="shared" si="1"/>
        <v>-1.999864650668997E-2</v>
      </c>
    </row>
    <row r="331" spans="1:6" ht="15.75" customHeight="1">
      <c r="A331" s="198" t="s">
        <v>181</v>
      </c>
      <c r="B331" s="199">
        <v>44368</v>
      </c>
      <c r="C331" s="198">
        <v>19221</v>
      </c>
      <c r="D331" s="200">
        <v>1381.37</v>
      </c>
      <c r="E331" s="198">
        <f t="shared" si="0"/>
        <v>-9.3341974845566615E-4</v>
      </c>
      <c r="F331" s="198">
        <f t="shared" si="1"/>
        <v>-1.9730195722306873E-2</v>
      </c>
    </row>
    <row r="332" spans="1:6" ht="15.75" customHeight="1">
      <c r="A332" s="198" t="s">
        <v>181</v>
      </c>
      <c r="B332" s="199">
        <v>44369</v>
      </c>
      <c r="C332" s="198">
        <v>19990</v>
      </c>
      <c r="D332" s="200">
        <v>1392.68</v>
      </c>
      <c r="E332" s="198">
        <f t="shared" si="0"/>
        <v>8.1541880409461438E-3</v>
      </c>
      <c r="F332" s="198">
        <f t="shared" si="1"/>
        <v>3.9228717187314459E-2</v>
      </c>
    </row>
    <row r="333" spans="1:6" ht="15.75" customHeight="1">
      <c r="A333" s="198" t="s">
        <v>181</v>
      </c>
      <c r="B333" s="199">
        <v>44370</v>
      </c>
      <c r="C333" s="198">
        <v>20139</v>
      </c>
      <c r="D333" s="200">
        <v>1430.41</v>
      </c>
      <c r="E333" s="198">
        <f t="shared" si="0"/>
        <v>2.6731168084863123E-2</v>
      </c>
      <c r="F333" s="198">
        <f t="shared" si="1"/>
        <v>7.4260851124155723E-3</v>
      </c>
    </row>
    <row r="334" spans="1:6" ht="15.75" customHeight="1">
      <c r="A334" s="198" t="s">
        <v>181</v>
      </c>
      <c r="B334" s="199">
        <v>44371</v>
      </c>
      <c r="C334" s="198">
        <v>20130</v>
      </c>
      <c r="D334" s="200">
        <v>1423.81</v>
      </c>
      <c r="E334" s="198">
        <f t="shared" si="0"/>
        <v>-4.6247393428071968E-3</v>
      </c>
      <c r="F334" s="198">
        <f t="shared" si="1"/>
        <v>-4.4699397302400053E-4</v>
      </c>
    </row>
    <row r="335" spans="1:6" ht="15.75" customHeight="1">
      <c r="A335" s="198" t="s">
        <v>181</v>
      </c>
      <c r="B335" s="199">
        <v>44374</v>
      </c>
      <c r="C335" s="198">
        <v>20089</v>
      </c>
      <c r="D335" s="200">
        <v>1425.32</v>
      </c>
      <c r="E335" s="198">
        <f t="shared" si="0"/>
        <v>1.0599727926623138E-3</v>
      </c>
      <c r="F335" s="198">
        <f t="shared" si="1"/>
        <v>-2.0388380716878651E-3</v>
      </c>
    </row>
    <row r="336" spans="1:6" ht="15.75" customHeight="1">
      <c r="A336" s="198" t="s">
        <v>181</v>
      </c>
      <c r="B336" s="199">
        <v>44375</v>
      </c>
      <c r="C336" s="198">
        <v>19700</v>
      </c>
      <c r="D336" s="200">
        <v>1408.79</v>
      </c>
      <c r="E336" s="198">
        <f t="shared" si="0"/>
        <v>-1.1665169978954552E-2</v>
      </c>
      <c r="F336" s="198">
        <f t="shared" si="1"/>
        <v>-1.9553765836069496E-2</v>
      </c>
    </row>
    <row r="337" spans="1:6" ht="15.75" customHeight="1">
      <c r="A337" s="198" t="s">
        <v>181</v>
      </c>
      <c r="B337" s="199">
        <v>44376</v>
      </c>
      <c r="C337" s="198">
        <v>19900</v>
      </c>
      <c r="D337" s="200">
        <v>1391.46</v>
      </c>
      <c r="E337" s="198">
        <f t="shared" si="0"/>
        <v>-1.2377624321994287E-2</v>
      </c>
      <c r="F337" s="198">
        <f t="shared" si="1"/>
        <v>1.0101095986503919E-2</v>
      </c>
    </row>
    <row r="338" spans="1:6" ht="15.75" customHeight="1">
      <c r="A338" s="198" t="s">
        <v>181</v>
      </c>
      <c r="B338" s="199">
        <v>44377</v>
      </c>
      <c r="C338" s="198">
        <v>19995</v>
      </c>
      <c r="D338" s="200">
        <v>1402.21</v>
      </c>
      <c r="E338" s="198">
        <f t="shared" si="0"/>
        <v>7.6960078025283141E-3</v>
      </c>
      <c r="F338" s="198">
        <f t="shared" si="1"/>
        <v>4.7625105683349314E-3</v>
      </c>
    </row>
    <row r="339" spans="1:6" ht="15.75" customHeight="1">
      <c r="A339" s="198" t="s">
        <v>181</v>
      </c>
      <c r="B339" s="199">
        <v>44378</v>
      </c>
      <c r="C339" s="198">
        <v>19650</v>
      </c>
      <c r="D339" s="200">
        <v>1407.89</v>
      </c>
      <c r="E339" s="198">
        <f t="shared" si="0"/>
        <v>4.0425662683699123E-3</v>
      </c>
      <c r="F339" s="198">
        <f t="shared" si="1"/>
        <v>-1.7404903983511417E-2</v>
      </c>
    </row>
    <row r="340" spans="1:6" ht="15.75" customHeight="1">
      <c r="A340" s="198" t="s">
        <v>181</v>
      </c>
      <c r="B340" s="199">
        <v>44381</v>
      </c>
      <c r="C340" s="198">
        <v>19350</v>
      </c>
      <c r="D340" s="200">
        <v>1391.29</v>
      </c>
      <c r="E340" s="198">
        <f t="shared" si="0"/>
        <v>-1.1860755366531294E-2</v>
      </c>
      <c r="F340" s="198">
        <f t="shared" si="1"/>
        <v>-1.5384918839479456E-2</v>
      </c>
    </row>
    <row r="341" spans="1:6" ht="15.75" customHeight="1">
      <c r="A341" s="198" t="s">
        <v>181</v>
      </c>
      <c r="B341" s="199">
        <v>44382</v>
      </c>
      <c r="C341" s="198">
        <v>19700</v>
      </c>
      <c r="D341" s="200">
        <v>1397.57</v>
      </c>
      <c r="E341" s="198">
        <f t="shared" si="0"/>
        <v>4.503639920718408E-3</v>
      </c>
      <c r="F341" s="198">
        <f t="shared" si="1"/>
        <v>1.7926216268152113E-2</v>
      </c>
    </row>
    <row r="342" spans="1:6" ht="15.75" customHeight="1">
      <c r="A342" s="198" t="s">
        <v>181</v>
      </c>
      <c r="B342" s="199">
        <v>44383</v>
      </c>
      <c r="C342" s="198">
        <v>19700</v>
      </c>
      <c r="D342" s="200">
        <v>1410.34</v>
      </c>
      <c r="E342" s="198">
        <f t="shared" si="0"/>
        <v>9.0957958354174872E-3</v>
      </c>
      <c r="F342" s="198">
        <f t="shared" si="1"/>
        <v>0</v>
      </c>
    </row>
    <row r="343" spans="1:6" ht="15.75" customHeight="1">
      <c r="A343" s="198" t="s">
        <v>181</v>
      </c>
      <c r="B343" s="199">
        <v>44384</v>
      </c>
      <c r="C343" s="198">
        <v>19315</v>
      </c>
      <c r="D343" s="200">
        <v>1431.6</v>
      </c>
      <c r="E343" s="198">
        <f t="shared" si="0"/>
        <v>1.4961889836195138E-2</v>
      </c>
      <c r="F343" s="198">
        <f t="shared" si="1"/>
        <v>-1.9736639625698146E-2</v>
      </c>
    </row>
    <row r="344" spans="1:6" ht="15.75" customHeight="1">
      <c r="A344" s="198" t="s">
        <v>181</v>
      </c>
      <c r="B344" s="199">
        <v>44385</v>
      </c>
      <c r="C344" s="198">
        <v>19800</v>
      </c>
      <c r="D344" s="200">
        <v>1440.94</v>
      </c>
      <c r="E344" s="198">
        <f t="shared" si="0"/>
        <v>6.5029784892147767E-3</v>
      </c>
      <c r="F344" s="198">
        <f t="shared" si="1"/>
        <v>2.4799941582244918E-2</v>
      </c>
    </row>
    <row r="345" spans="1:6" ht="15.75" customHeight="1">
      <c r="A345" s="198" t="s">
        <v>181</v>
      </c>
      <c r="B345" s="199">
        <v>44388</v>
      </c>
      <c r="C345" s="198">
        <v>19980</v>
      </c>
      <c r="D345" s="200">
        <v>1462.03</v>
      </c>
      <c r="E345" s="198">
        <f t="shared" si="0"/>
        <v>1.4530202553950653E-2</v>
      </c>
      <c r="F345" s="198">
        <f t="shared" si="1"/>
        <v>9.0498355199178562E-3</v>
      </c>
    </row>
    <row r="346" spans="1:6" ht="15.75" customHeight="1">
      <c r="A346" s="198" t="s">
        <v>181</v>
      </c>
      <c r="B346" s="199">
        <v>44389</v>
      </c>
      <c r="C346" s="198">
        <v>19900</v>
      </c>
      <c r="D346" s="200">
        <v>1458.04</v>
      </c>
      <c r="E346" s="198">
        <f t="shared" si="0"/>
        <v>-2.7328129005114877E-3</v>
      </c>
      <c r="F346" s="198">
        <f t="shared" si="1"/>
        <v>-4.0120414899607691E-3</v>
      </c>
    </row>
    <row r="347" spans="1:6" ht="15.75" customHeight="1">
      <c r="A347" s="198" t="s">
        <v>181</v>
      </c>
      <c r="B347" s="199">
        <v>44390</v>
      </c>
      <c r="C347" s="198">
        <v>19790</v>
      </c>
      <c r="D347" s="200">
        <v>1462.67</v>
      </c>
      <c r="E347" s="198">
        <f t="shared" si="0"/>
        <v>3.1704646324604152E-3</v>
      </c>
      <c r="F347" s="198">
        <f t="shared" si="1"/>
        <v>-5.5429721159723873E-3</v>
      </c>
    </row>
    <row r="348" spans="1:6" ht="15.75" customHeight="1">
      <c r="A348" s="198" t="s">
        <v>181</v>
      </c>
      <c r="B348" s="199">
        <v>44392</v>
      </c>
      <c r="C348" s="198">
        <v>19395</v>
      </c>
      <c r="D348" s="200">
        <v>1484.99</v>
      </c>
      <c r="E348" s="198">
        <f t="shared" si="0"/>
        <v>1.5144505540407341E-2</v>
      </c>
      <c r="F348" s="198">
        <f t="shared" si="1"/>
        <v>-2.0161458722543827E-2</v>
      </c>
    </row>
    <row r="349" spans="1:6" ht="15.75" customHeight="1">
      <c r="A349" s="198" t="s">
        <v>181</v>
      </c>
      <c r="B349" s="199">
        <v>44395</v>
      </c>
      <c r="C349" s="198">
        <v>19790</v>
      </c>
      <c r="D349" s="200">
        <v>1510.57</v>
      </c>
      <c r="E349" s="198">
        <f t="shared" si="0"/>
        <v>1.7079024816335654E-2</v>
      </c>
      <c r="F349" s="198">
        <f t="shared" si="1"/>
        <v>2.016145872254382E-2</v>
      </c>
    </row>
    <row r="350" spans="1:6" ht="15.75" customHeight="1">
      <c r="A350" s="198" t="s">
        <v>181</v>
      </c>
      <c r="B350" s="199">
        <v>44396</v>
      </c>
      <c r="C350" s="198">
        <v>19600</v>
      </c>
      <c r="D350" s="200">
        <v>1510.42</v>
      </c>
      <c r="E350" s="198">
        <f t="shared" si="0"/>
        <v>-9.9305194736262379E-5</v>
      </c>
      <c r="F350" s="198">
        <f t="shared" si="1"/>
        <v>-9.647193378002801E-3</v>
      </c>
    </row>
    <row r="351" spans="1:6" ht="15.75" customHeight="1">
      <c r="A351" s="198" t="s">
        <v>181</v>
      </c>
      <c r="B351" s="199">
        <v>44399</v>
      </c>
      <c r="C351" s="198">
        <v>19989.7</v>
      </c>
      <c r="D351" s="200">
        <v>1499.97</v>
      </c>
      <c r="E351" s="198">
        <f t="shared" si="0"/>
        <v>-6.9426499386930039E-3</v>
      </c>
      <c r="F351" s="198">
        <f t="shared" si="1"/>
        <v>1.9687574659471681E-2</v>
      </c>
    </row>
    <row r="352" spans="1:6" ht="15.75" customHeight="1">
      <c r="A352" s="198" t="s">
        <v>181</v>
      </c>
      <c r="B352" s="199">
        <v>44402</v>
      </c>
      <c r="C352" s="198">
        <v>20200</v>
      </c>
      <c r="D352" s="200">
        <v>1487.81</v>
      </c>
      <c r="E352" s="198">
        <f t="shared" si="0"/>
        <v>-8.1398678221332923E-3</v>
      </c>
      <c r="F352" s="198">
        <f t="shared" si="1"/>
        <v>1.0465463511215911E-2</v>
      </c>
    </row>
    <row r="353" spans="1:6" ht="15.75" customHeight="1">
      <c r="A353" s="198" t="s">
        <v>181</v>
      </c>
      <c r="B353" s="199">
        <v>44403</v>
      </c>
      <c r="C353" s="198">
        <v>20250</v>
      </c>
      <c r="D353" s="200">
        <v>1495.15</v>
      </c>
      <c r="E353" s="198">
        <f t="shared" si="0"/>
        <v>4.9212961716178089E-3</v>
      </c>
      <c r="F353" s="198">
        <f t="shared" si="1"/>
        <v>2.4721891453890728E-3</v>
      </c>
    </row>
    <row r="354" spans="1:6" ht="15.75" customHeight="1">
      <c r="A354" s="198" t="s">
        <v>181</v>
      </c>
      <c r="B354" s="199">
        <v>44404</v>
      </c>
      <c r="C354" s="198">
        <v>20100</v>
      </c>
      <c r="D354" s="200">
        <v>1508.2</v>
      </c>
      <c r="E354" s="198">
        <f t="shared" si="0"/>
        <v>8.6903505287633399E-3</v>
      </c>
      <c r="F354" s="198">
        <f t="shared" si="1"/>
        <v>-7.4349784875180902E-3</v>
      </c>
    </row>
    <row r="355" spans="1:6" ht="15.75" customHeight="1">
      <c r="A355" s="198" t="s">
        <v>181</v>
      </c>
      <c r="B355" s="199">
        <v>44405</v>
      </c>
      <c r="C355" s="198">
        <v>20100.099999999999</v>
      </c>
      <c r="D355" s="200">
        <v>1520.69</v>
      </c>
      <c r="E355" s="198">
        <f t="shared" si="0"/>
        <v>8.2472924372606997E-3</v>
      </c>
      <c r="F355" s="198">
        <f t="shared" si="1"/>
        <v>4.9751120021358117E-6</v>
      </c>
    </row>
    <row r="356" spans="1:6" ht="15.75" customHeight="1">
      <c r="A356" s="198" t="s">
        <v>181</v>
      </c>
      <c r="B356" s="199">
        <v>44406</v>
      </c>
      <c r="C356" s="198">
        <v>19698.099999999999</v>
      </c>
      <c r="D356" s="200">
        <v>1537.25</v>
      </c>
      <c r="E356" s="198">
        <f t="shared" si="0"/>
        <v>1.0830926627771825E-2</v>
      </c>
      <c r="F356" s="198">
        <f t="shared" si="1"/>
        <v>-2.0202605784879177E-2</v>
      </c>
    </row>
    <row r="357" spans="1:6" ht="15.75" customHeight="1">
      <c r="A357" s="198" t="s">
        <v>181</v>
      </c>
      <c r="B357" s="199">
        <v>44409</v>
      </c>
      <c r="C357" s="198">
        <v>20175</v>
      </c>
      <c r="D357" s="200">
        <v>1540.51</v>
      </c>
      <c r="E357" s="198">
        <f t="shared" si="0"/>
        <v>2.1184245809709994E-3</v>
      </c>
      <c r="F357" s="198">
        <f t="shared" si="1"/>
        <v>2.3922029763859525E-2</v>
      </c>
    </row>
    <row r="358" spans="1:6" ht="15.75" customHeight="1">
      <c r="A358" s="198" t="s">
        <v>181</v>
      </c>
      <c r="B358" s="199">
        <v>44410</v>
      </c>
      <c r="C358" s="198">
        <v>20375</v>
      </c>
      <c r="D358" s="200">
        <v>1536.03</v>
      </c>
      <c r="E358" s="198">
        <f t="shared" si="0"/>
        <v>-2.9123646476649093E-3</v>
      </c>
      <c r="F358" s="198">
        <f t="shared" si="1"/>
        <v>9.8644449709140158E-3</v>
      </c>
    </row>
    <row r="359" spans="1:6" ht="15.75" customHeight="1">
      <c r="A359" s="198" t="s">
        <v>181</v>
      </c>
      <c r="B359" s="199">
        <v>44411</v>
      </c>
      <c r="C359" s="198">
        <v>19602</v>
      </c>
      <c r="D359" s="200">
        <v>1541.4</v>
      </c>
      <c r="E359" s="198">
        <f t="shared" si="0"/>
        <v>3.4899285770077855E-3</v>
      </c>
      <c r="F359" s="198">
        <f t="shared" si="1"/>
        <v>-3.8677057279938309E-2</v>
      </c>
    </row>
    <row r="360" spans="1:6" ht="15.75" customHeight="1">
      <c r="A360" s="198" t="s">
        <v>181</v>
      </c>
      <c r="B360" s="199">
        <v>44412</v>
      </c>
      <c r="C360" s="198">
        <v>20298</v>
      </c>
      <c r="D360" s="200">
        <v>1572.18</v>
      </c>
      <c r="E360" s="198">
        <f t="shared" si="0"/>
        <v>1.9772096906991159E-2</v>
      </c>
      <c r="F360" s="198">
        <f t="shared" si="1"/>
        <v>3.4890757179638257E-2</v>
      </c>
    </row>
    <row r="361" spans="1:6" ht="15.75" customHeight="1">
      <c r="A361" s="198" t="s">
        <v>181</v>
      </c>
      <c r="B361" s="199">
        <v>44413</v>
      </c>
      <c r="C361" s="198">
        <v>19608</v>
      </c>
      <c r="D361" s="200">
        <v>1575.18</v>
      </c>
      <c r="E361" s="198">
        <f t="shared" si="0"/>
        <v>1.906360193020388E-3</v>
      </c>
      <c r="F361" s="198">
        <f t="shared" si="1"/>
        <v>-3.4584712800815015E-2</v>
      </c>
    </row>
    <row r="362" spans="1:6" ht="15.75" customHeight="1">
      <c r="A362" s="198" t="s">
        <v>181</v>
      </c>
      <c r="B362" s="199">
        <v>44416</v>
      </c>
      <c r="C362" s="198">
        <v>19590.2</v>
      </c>
      <c r="D362" s="200">
        <v>1569.06</v>
      </c>
      <c r="E362" s="198">
        <f t="shared" si="0"/>
        <v>-3.8928375242551516E-3</v>
      </c>
      <c r="F362" s="198">
        <f t="shared" si="1"/>
        <v>-9.0820503102216935E-4</v>
      </c>
    </row>
    <row r="363" spans="1:6" ht="15.75" customHeight="1">
      <c r="A363" s="198" t="s">
        <v>181</v>
      </c>
      <c r="B363" s="199">
        <v>44417</v>
      </c>
      <c r="C363" s="198">
        <v>19982</v>
      </c>
      <c r="D363" s="200">
        <v>1546.15</v>
      </c>
      <c r="E363" s="198">
        <f t="shared" si="0"/>
        <v>-1.4708743899301937E-2</v>
      </c>
      <c r="F363" s="198">
        <f t="shared" si="1"/>
        <v>1.9802427116037542E-2</v>
      </c>
    </row>
    <row r="364" spans="1:6" ht="15.75" customHeight="1">
      <c r="A364" s="198" t="s">
        <v>181</v>
      </c>
      <c r="B364" s="199">
        <v>44418</v>
      </c>
      <c r="C364" s="198">
        <v>20360</v>
      </c>
      <c r="D364" s="200">
        <v>1555.52</v>
      </c>
      <c r="E364" s="198">
        <f t="shared" si="0"/>
        <v>6.0419248367432656E-3</v>
      </c>
      <c r="F364" s="198">
        <f t="shared" si="1"/>
        <v>1.8740323371495234E-2</v>
      </c>
    </row>
    <row r="365" spans="1:6" ht="15.75" customHeight="1">
      <c r="A365" s="198" t="s">
        <v>181</v>
      </c>
      <c r="B365" s="199">
        <v>44419</v>
      </c>
      <c r="C365" s="198">
        <v>19953</v>
      </c>
      <c r="D365" s="200">
        <v>1561.27</v>
      </c>
      <c r="E365" s="198">
        <f t="shared" si="0"/>
        <v>3.6896977488447215E-3</v>
      </c>
      <c r="F365" s="198">
        <f t="shared" si="1"/>
        <v>-2.0192683711928158E-2</v>
      </c>
    </row>
    <row r="366" spans="1:6" ht="15.75" customHeight="1">
      <c r="A366" s="198" t="s">
        <v>181</v>
      </c>
      <c r="B366" s="199">
        <v>44420</v>
      </c>
      <c r="C366" s="198">
        <v>19597</v>
      </c>
      <c r="D366" s="200">
        <v>1565.55</v>
      </c>
      <c r="E366" s="198">
        <f t="shared" si="0"/>
        <v>2.737607328234957E-3</v>
      </c>
      <c r="F366" s="198">
        <f t="shared" si="1"/>
        <v>-1.8003014673476737E-2</v>
      </c>
    </row>
    <row r="367" spans="1:6" ht="15.75" customHeight="1">
      <c r="A367" s="198" t="s">
        <v>181</v>
      </c>
      <c r="B367" s="199">
        <v>44423</v>
      </c>
      <c r="C367" s="198">
        <v>20400</v>
      </c>
      <c r="D367" s="200">
        <v>1560.83</v>
      </c>
      <c r="E367" s="198">
        <f t="shared" si="0"/>
        <v>-3.0194688976356949E-3</v>
      </c>
      <c r="F367" s="198">
        <f t="shared" si="1"/>
        <v>4.0158407553253624E-2</v>
      </c>
    </row>
    <row r="368" spans="1:6" ht="15.75" customHeight="1">
      <c r="A368" s="198" t="s">
        <v>181</v>
      </c>
      <c r="B368" s="199">
        <v>44424</v>
      </c>
      <c r="C368" s="198">
        <v>20344</v>
      </c>
      <c r="D368" s="200">
        <v>1553.62</v>
      </c>
      <c r="E368" s="198">
        <f t="shared" si="0"/>
        <v>-4.6300392558673315E-3</v>
      </c>
      <c r="F368" s="198">
        <f t="shared" si="1"/>
        <v>-2.7488727303521397E-3</v>
      </c>
    </row>
    <row r="369" spans="1:6" ht="15.75" customHeight="1">
      <c r="A369" s="198" t="s">
        <v>181</v>
      </c>
      <c r="B369" s="199">
        <v>44425</v>
      </c>
      <c r="C369" s="198">
        <v>20090</v>
      </c>
      <c r="D369" s="200">
        <v>1550.43</v>
      </c>
      <c r="E369" s="198">
        <f t="shared" si="0"/>
        <v>-2.0553799861701303E-3</v>
      </c>
      <c r="F369" s="198">
        <f t="shared" si="1"/>
        <v>-1.2563849292975502E-2</v>
      </c>
    </row>
    <row r="370" spans="1:6" ht="15.75" customHeight="1">
      <c r="A370" s="198" t="s">
        <v>181</v>
      </c>
      <c r="B370" s="199">
        <v>44426</v>
      </c>
      <c r="C370" s="198">
        <v>20000</v>
      </c>
      <c r="D370" s="200">
        <v>1571.04</v>
      </c>
      <c r="E370" s="198">
        <f t="shared" si="0"/>
        <v>1.3205508626482749E-2</v>
      </c>
      <c r="F370" s="198">
        <f t="shared" si="1"/>
        <v>-4.4899052728520792E-3</v>
      </c>
    </row>
    <row r="371" spans="1:6" ht="15.75" customHeight="1">
      <c r="A371" s="198" t="s">
        <v>181</v>
      </c>
      <c r="B371" s="199">
        <v>44427</v>
      </c>
      <c r="C371" s="198">
        <v>19960</v>
      </c>
      <c r="D371" s="200">
        <v>1585.75</v>
      </c>
      <c r="E371" s="198">
        <f t="shared" si="0"/>
        <v>9.3196610930265152E-3</v>
      </c>
      <c r="F371" s="198">
        <f t="shared" si="1"/>
        <v>-2.0020026706730793E-3</v>
      </c>
    </row>
    <row r="372" spans="1:6" ht="15.75" customHeight="1">
      <c r="A372" s="198" t="s">
        <v>181</v>
      </c>
      <c r="B372" s="199">
        <v>44432</v>
      </c>
      <c r="C372" s="198">
        <v>19580</v>
      </c>
      <c r="D372" s="200">
        <v>1582.12</v>
      </c>
      <c r="E372" s="198">
        <f t="shared" si="0"/>
        <v>-2.2917617129377048E-3</v>
      </c>
      <c r="F372" s="198">
        <f t="shared" si="1"/>
        <v>-1.9221633780953554E-2</v>
      </c>
    </row>
    <row r="373" spans="1:6" ht="15.75" customHeight="1">
      <c r="A373" s="198" t="s">
        <v>181</v>
      </c>
      <c r="B373" s="199">
        <v>44434</v>
      </c>
      <c r="C373" s="198">
        <v>19580</v>
      </c>
      <c r="D373" s="200">
        <v>1586.29</v>
      </c>
      <c r="E373" s="198">
        <f t="shared" si="0"/>
        <v>2.6322366156605105E-3</v>
      </c>
      <c r="F373" s="198">
        <f t="shared" si="1"/>
        <v>0</v>
      </c>
    </row>
    <row r="374" spans="1:6" ht="15.75" customHeight="1">
      <c r="A374" s="198" t="s">
        <v>181</v>
      </c>
      <c r="B374" s="199">
        <v>44437</v>
      </c>
      <c r="C374" s="198">
        <v>19501</v>
      </c>
      <c r="D374" s="200">
        <v>1600.97</v>
      </c>
      <c r="E374" s="198">
        <f t="shared" si="0"/>
        <v>9.2117391158516599E-3</v>
      </c>
      <c r="F374" s="198">
        <f t="shared" si="1"/>
        <v>-4.0428907962606064E-3</v>
      </c>
    </row>
    <row r="375" spans="1:6" ht="15.75" customHeight="1">
      <c r="A375" s="198" t="s">
        <v>181</v>
      </c>
      <c r="B375" s="199">
        <v>44439</v>
      </c>
      <c r="C375" s="198">
        <v>19700</v>
      </c>
      <c r="D375" s="200">
        <v>1589.63</v>
      </c>
      <c r="E375" s="198">
        <f t="shared" si="0"/>
        <v>-7.1084108006902466E-3</v>
      </c>
      <c r="F375" s="198">
        <f t="shared" si="1"/>
        <v>1.0152889437839043E-2</v>
      </c>
    </row>
    <row r="376" spans="1:6" ht="15.75" customHeight="1">
      <c r="A376" s="198" t="s">
        <v>181</v>
      </c>
      <c r="B376" s="199">
        <v>44440</v>
      </c>
      <c r="C376" s="198">
        <v>19850</v>
      </c>
      <c r="D376" s="200">
        <v>1576.27</v>
      </c>
      <c r="E376" s="198">
        <f t="shared" si="0"/>
        <v>-8.4399881906727335E-3</v>
      </c>
      <c r="F376" s="198">
        <f t="shared" si="1"/>
        <v>7.5853713892565641E-3</v>
      </c>
    </row>
    <row r="377" spans="1:6" ht="15.75" customHeight="1">
      <c r="A377" s="198" t="s">
        <v>181</v>
      </c>
      <c r="B377" s="199">
        <v>44441</v>
      </c>
      <c r="C377" s="198">
        <v>19466</v>
      </c>
      <c r="D377" s="200">
        <v>1578.01</v>
      </c>
      <c r="E377" s="198">
        <f t="shared" si="0"/>
        <v>1.1032629801364414E-3</v>
      </c>
      <c r="F377" s="198">
        <f t="shared" si="1"/>
        <v>-1.9534653128897541E-2</v>
      </c>
    </row>
    <row r="378" spans="1:6" ht="15.75" customHeight="1">
      <c r="A378" s="198" t="s">
        <v>181</v>
      </c>
      <c r="B378" s="199">
        <v>44444</v>
      </c>
      <c r="C378" s="198">
        <v>19265</v>
      </c>
      <c r="D378" s="200">
        <v>1568.59</v>
      </c>
      <c r="E378" s="198">
        <f t="shared" si="0"/>
        <v>-5.9874328746741907E-3</v>
      </c>
      <c r="F378" s="198">
        <f t="shared" si="1"/>
        <v>-1.0379375926180972E-2</v>
      </c>
    </row>
    <row r="379" spans="1:6" ht="15.75" customHeight="1">
      <c r="A379" s="198" t="s">
        <v>181</v>
      </c>
      <c r="B379" s="199">
        <v>44445</v>
      </c>
      <c r="C379" s="198">
        <v>19500</v>
      </c>
      <c r="D379" s="200">
        <v>1561.17</v>
      </c>
      <c r="E379" s="198">
        <f t="shared" si="0"/>
        <v>-4.7415865125517587E-3</v>
      </c>
      <c r="F379" s="198">
        <f t="shared" si="1"/>
        <v>1.2124487491580203E-2</v>
      </c>
    </row>
    <row r="380" spans="1:6" ht="15.75" customHeight="1">
      <c r="A380" s="198" t="s">
        <v>181</v>
      </c>
      <c r="B380" s="199">
        <v>44446</v>
      </c>
      <c r="C380" s="198">
        <v>20480</v>
      </c>
      <c r="D380" s="200">
        <v>1562.46</v>
      </c>
      <c r="E380" s="198">
        <f t="shared" si="0"/>
        <v>8.2596214874219366E-4</v>
      </c>
      <c r="F380" s="198">
        <f t="shared" si="1"/>
        <v>4.9034334601605917E-2</v>
      </c>
    </row>
    <row r="381" spans="1:6" ht="15.75" customHeight="1">
      <c r="A381" s="198" t="s">
        <v>181</v>
      </c>
      <c r="B381" s="199">
        <v>44447</v>
      </c>
      <c r="C381" s="198">
        <v>20070.400000000001</v>
      </c>
      <c r="D381" s="200">
        <v>1556.8</v>
      </c>
      <c r="E381" s="198">
        <f t="shared" si="0"/>
        <v>-3.6290698511303719E-3</v>
      </c>
      <c r="F381" s="198">
        <f t="shared" si="1"/>
        <v>-2.0202707317519355E-2</v>
      </c>
    </row>
    <row r="382" spans="1:6" ht="15.75" customHeight="1">
      <c r="A382" s="198" t="s">
        <v>181</v>
      </c>
      <c r="B382" s="199">
        <v>44448</v>
      </c>
      <c r="C382" s="198">
        <v>19500</v>
      </c>
      <c r="D382" s="200">
        <v>1570.38</v>
      </c>
      <c r="E382" s="198">
        <f t="shared" si="0"/>
        <v>8.6851958406500857E-3</v>
      </c>
      <c r="F382" s="198">
        <f t="shared" si="1"/>
        <v>-2.8831627284086558E-2</v>
      </c>
    </row>
    <row r="383" spans="1:6" ht="15.75" customHeight="1">
      <c r="A383" s="198" t="s">
        <v>181</v>
      </c>
      <c r="B383" s="199">
        <v>44451</v>
      </c>
      <c r="C383" s="198">
        <v>19400.400000000001</v>
      </c>
      <c r="D383" s="200">
        <v>1583.6</v>
      </c>
      <c r="E383" s="198">
        <f t="shared" si="0"/>
        <v>8.3831079595847995E-3</v>
      </c>
      <c r="F383" s="198">
        <f t="shared" si="1"/>
        <v>-5.120781156277108E-3</v>
      </c>
    </row>
    <row r="384" spans="1:6" ht="15.75" customHeight="1">
      <c r="A384" s="198" t="s">
        <v>181</v>
      </c>
      <c r="B384" s="199">
        <v>44452</v>
      </c>
      <c r="C384" s="198">
        <v>19630</v>
      </c>
      <c r="D384" s="200">
        <v>1597.71</v>
      </c>
      <c r="E384" s="198">
        <f t="shared" si="0"/>
        <v>8.8706177792715526E-3</v>
      </c>
      <c r="F384" s="198">
        <f t="shared" si="1"/>
        <v>1.1765323874945725E-2</v>
      </c>
    </row>
    <row r="385" spans="1:6" ht="15.75" customHeight="1">
      <c r="A385" s="198" t="s">
        <v>181</v>
      </c>
      <c r="B385" s="199">
        <v>44453</v>
      </c>
      <c r="C385" s="198">
        <v>19650</v>
      </c>
      <c r="D385" s="200">
        <v>1606.25</v>
      </c>
      <c r="E385" s="198">
        <f t="shared" si="0"/>
        <v>5.3309156322828731E-3</v>
      </c>
      <c r="F385" s="198">
        <f t="shared" si="1"/>
        <v>1.0183300269005506E-3</v>
      </c>
    </row>
    <row r="386" spans="1:6" ht="15.75" customHeight="1">
      <c r="A386" s="198" t="s">
        <v>181</v>
      </c>
      <c r="B386" s="199">
        <v>44454</v>
      </c>
      <c r="C386" s="198">
        <v>19550</v>
      </c>
      <c r="D386" s="200">
        <v>1647.45</v>
      </c>
      <c r="E386" s="198">
        <f t="shared" si="0"/>
        <v>2.5326368258934605E-2</v>
      </c>
      <c r="F386" s="198">
        <f t="shared" si="1"/>
        <v>-5.1020518838955104E-3</v>
      </c>
    </row>
    <row r="387" spans="1:6" ht="15.75" customHeight="1">
      <c r="A387" s="198" t="s">
        <v>181</v>
      </c>
      <c r="B387" s="199">
        <v>44455</v>
      </c>
      <c r="C387" s="198">
        <v>19400</v>
      </c>
      <c r="D387" s="200">
        <v>1645.67</v>
      </c>
      <c r="E387" s="198">
        <f t="shared" si="0"/>
        <v>-1.0810417921908884E-3</v>
      </c>
      <c r="F387" s="198">
        <f t="shared" si="1"/>
        <v>-7.702220362092351E-3</v>
      </c>
    </row>
    <row r="388" spans="1:6" ht="15.75" customHeight="1">
      <c r="A388" s="198" t="s">
        <v>181</v>
      </c>
      <c r="B388" s="199">
        <v>44459</v>
      </c>
      <c r="C388" s="198">
        <v>19012</v>
      </c>
      <c r="D388" s="200">
        <v>1640.95</v>
      </c>
      <c r="E388" s="198">
        <f t="shared" si="0"/>
        <v>-2.8722537104606924E-3</v>
      </c>
      <c r="F388" s="198">
        <f t="shared" si="1"/>
        <v>-2.0202707317519466E-2</v>
      </c>
    </row>
    <row r="389" spans="1:6" ht="15.75" customHeight="1">
      <c r="A389" s="198" t="s">
        <v>181</v>
      </c>
      <c r="B389" s="199">
        <v>44460</v>
      </c>
      <c r="C389" s="198">
        <v>19074</v>
      </c>
      <c r="D389" s="200">
        <v>1637.63</v>
      </c>
      <c r="E389" s="198">
        <f t="shared" si="0"/>
        <v>-2.0252677285935846E-3</v>
      </c>
      <c r="F389" s="198">
        <f t="shared" si="1"/>
        <v>3.2557924049576113E-3</v>
      </c>
    </row>
    <row r="390" spans="1:6" ht="15.75" customHeight="1">
      <c r="A390" s="198" t="s">
        <v>181</v>
      </c>
      <c r="B390" s="199">
        <v>44461</v>
      </c>
      <c r="C390" s="198">
        <v>19498</v>
      </c>
      <c r="D390" s="200">
        <v>1643.03</v>
      </c>
      <c r="E390" s="198">
        <f t="shared" si="0"/>
        <v>3.2920234811516158E-3</v>
      </c>
      <c r="F390" s="198">
        <f t="shared" si="1"/>
        <v>2.1985745050359055E-2</v>
      </c>
    </row>
    <row r="391" spans="1:6" ht="15.75" customHeight="1">
      <c r="A391" s="198" t="s">
        <v>181</v>
      </c>
      <c r="B391" s="199">
        <v>44462</v>
      </c>
      <c r="C391" s="198">
        <v>19380</v>
      </c>
      <c r="D391" s="200">
        <v>1640.64</v>
      </c>
      <c r="E391" s="198">
        <f t="shared" si="0"/>
        <v>-1.455688557035154E-3</v>
      </c>
      <c r="F391" s="198">
        <f t="shared" si="1"/>
        <v>-6.0702897444596272E-3</v>
      </c>
    </row>
    <row r="392" spans="1:6" ht="15.75" customHeight="1">
      <c r="A392" s="198" t="s">
        <v>181</v>
      </c>
      <c r="B392" s="199">
        <v>44465</v>
      </c>
      <c r="C392" s="198">
        <v>19650</v>
      </c>
      <c r="D392" s="200">
        <v>1636.17</v>
      </c>
      <c r="E392" s="198">
        <f t="shared" si="0"/>
        <v>-2.7282648506792347E-3</v>
      </c>
      <c r="F392" s="198">
        <f t="shared" si="1"/>
        <v>1.3835731852650008E-2</v>
      </c>
    </row>
    <row r="393" spans="1:6" ht="15.75" customHeight="1">
      <c r="A393" s="198" t="s">
        <v>181</v>
      </c>
      <c r="B393" s="199">
        <v>44467</v>
      </c>
      <c r="C393" s="198">
        <v>19399</v>
      </c>
      <c r="D393" s="200">
        <v>1648.58</v>
      </c>
      <c r="E393" s="198">
        <f t="shared" si="0"/>
        <v>7.5561665553632923E-3</v>
      </c>
      <c r="F393" s="198">
        <f t="shared" si="1"/>
        <v>-1.2855819966301264E-2</v>
      </c>
    </row>
    <row r="394" spans="1:6" ht="15.75" customHeight="1">
      <c r="A394" s="198" t="s">
        <v>181</v>
      </c>
      <c r="B394" s="199">
        <v>44468</v>
      </c>
      <c r="C394" s="198">
        <v>18800</v>
      </c>
      <c r="D394" s="200">
        <v>1652.8</v>
      </c>
      <c r="E394" s="198">
        <f t="shared" si="0"/>
        <v>2.5565080653541282E-3</v>
      </c>
      <c r="F394" s="198">
        <f t="shared" si="1"/>
        <v>-3.1364648513065488E-2</v>
      </c>
    </row>
    <row r="395" spans="1:6" ht="15.75" customHeight="1">
      <c r="A395" s="198" t="s">
        <v>181</v>
      </c>
      <c r="B395" s="199">
        <v>44469</v>
      </c>
      <c r="C395" s="198">
        <v>18800</v>
      </c>
      <c r="D395" s="200">
        <v>1678.79</v>
      </c>
      <c r="E395" s="198">
        <f t="shared" si="0"/>
        <v>1.5602476440628753E-2</v>
      </c>
      <c r="F395" s="198">
        <f t="shared" si="1"/>
        <v>0</v>
      </c>
    </row>
    <row r="396" spans="1:6" ht="15.75" customHeight="1">
      <c r="A396" s="198" t="s">
        <v>181</v>
      </c>
      <c r="B396" s="199">
        <v>44472</v>
      </c>
      <c r="C396" s="198">
        <v>18660</v>
      </c>
      <c r="D396" s="200">
        <v>1707.67</v>
      </c>
      <c r="E396" s="198">
        <f t="shared" si="0"/>
        <v>1.7056572444445653E-2</v>
      </c>
      <c r="F396" s="198">
        <f t="shared" si="1"/>
        <v>-7.4746744167057374E-3</v>
      </c>
    </row>
    <row r="397" spans="1:6" ht="15.75" customHeight="1">
      <c r="A397" s="198" t="s">
        <v>181</v>
      </c>
      <c r="B397" s="199">
        <v>44473</v>
      </c>
      <c r="C397" s="198">
        <v>18750</v>
      </c>
      <c r="D397" s="200">
        <v>1718.49</v>
      </c>
      <c r="E397" s="198">
        <f t="shared" si="0"/>
        <v>6.3161299942872621E-3</v>
      </c>
      <c r="F397" s="198">
        <f t="shared" si="1"/>
        <v>4.8115569972221172E-3</v>
      </c>
    </row>
    <row r="398" spans="1:6" ht="15.75" customHeight="1">
      <c r="A398" s="198" t="s">
        <v>181</v>
      </c>
      <c r="B398" s="199">
        <v>44474</v>
      </c>
      <c r="C398" s="198">
        <v>19000</v>
      </c>
      <c r="D398" s="200">
        <v>1741.81</v>
      </c>
      <c r="E398" s="198">
        <f t="shared" si="0"/>
        <v>1.3478804184700526E-2</v>
      </c>
      <c r="F398" s="198">
        <f t="shared" si="1"/>
        <v>1.3245226750020723E-2</v>
      </c>
    </row>
    <row r="399" spans="1:6" ht="15.75" customHeight="1">
      <c r="A399" s="198" t="s">
        <v>181</v>
      </c>
      <c r="B399" s="199">
        <v>44475</v>
      </c>
      <c r="C399" s="198">
        <v>19324</v>
      </c>
      <c r="D399" s="200">
        <v>1778.12</v>
      </c>
      <c r="E399" s="198">
        <f t="shared" si="0"/>
        <v>2.0631823930515138E-2</v>
      </c>
      <c r="F399" s="198">
        <f t="shared" si="1"/>
        <v>1.6908867525719837E-2</v>
      </c>
    </row>
    <row r="400" spans="1:6" ht="15.75" customHeight="1">
      <c r="A400" s="198" t="s">
        <v>181</v>
      </c>
      <c r="B400" s="199">
        <v>44479</v>
      </c>
      <c r="C400" s="198">
        <v>19750</v>
      </c>
      <c r="D400" s="200">
        <v>1782.81</v>
      </c>
      <c r="E400" s="198">
        <f t="shared" si="0"/>
        <v>2.6341448508577473E-3</v>
      </c>
      <c r="F400" s="198">
        <f t="shared" si="1"/>
        <v>2.1805644654970653E-2</v>
      </c>
    </row>
    <row r="401" spans="1:6" ht="15.75" customHeight="1">
      <c r="A401" s="198" t="s">
        <v>181</v>
      </c>
      <c r="B401" s="199">
        <v>44480</v>
      </c>
      <c r="C401" s="198">
        <v>18914</v>
      </c>
      <c r="D401" s="200">
        <v>1780.43</v>
      </c>
      <c r="E401" s="198">
        <f t="shared" si="0"/>
        <v>-1.3358630650372487E-3</v>
      </c>
      <c r="F401" s="198">
        <f t="shared" si="1"/>
        <v>-4.325110275381041E-2</v>
      </c>
    </row>
    <row r="402" spans="1:6" ht="15.75" customHeight="1">
      <c r="A402" s="198" t="s">
        <v>181</v>
      </c>
      <c r="B402" s="199">
        <v>44487</v>
      </c>
      <c r="C402" s="198">
        <v>18999</v>
      </c>
      <c r="D402" s="200">
        <v>1810.11</v>
      </c>
      <c r="E402" s="198">
        <f t="shared" si="0"/>
        <v>1.6532708748129479E-2</v>
      </c>
      <c r="F402" s="198">
        <f t="shared" si="1"/>
        <v>4.4839576090826136E-3</v>
      </c>
    </row>
    <row r="403" spans="1:6" ht="15.75" customHeight="1">
      <c r="A403" s="198" t="s">
        <v>181</v>
      </c>
      <c r="B403" s="199">
        <v>44488</v>
      </c>
      <c r="C403" s="198">
        <v>18798</v>
      </c>
      <c r="D403" s="200">
        <v>1874.81</v>
      </c>
      <c r="E403" s="198">
        <f t="shared" si="0"/>
        <v>3.5119704042707603E-2</v>
      </c>
      <c r="F403" s="198">
        <f t="shared" si="1"/>
        <v>-1.0635865004293267E-2</v>
      </c>
    </row>
    <row r="404" spans="1:6" ht="15.75" customHeight="1">
      <c r="A404" s="198" t="s">
        <v>181</v>
      </c>
      <c r="B404" s="199">
        <v>44489</v>
      </c>
      <c r="C404" s="198">
        <v>18700</v>
      </c>
      <c r="D404" s="200">
        <v>1893.24</v>
      </c>
      <c r="E404" s="198">
        <f t="shared" si="0"/>
        <v>9.7823261207540032E-3</v>
      </c>
      <c r="F404" s="198">
        <f t="shared" si="1"/>
        <v>-5.2269573375687212E-3</v>
      </c>
    </row>
    <row r="405" spans="1:6" ht="15.75" customHeight="1">
      <c r="A405" s="198" t="s">
        <v>181</v>
      </c>
      <c r="B405" s="199">
        <v>44490</v>
      </c>
      <c r="C405" s="198">
        <v>18750.2</v>
      </c>
      <c r="D405" s="200">
        <v>1968.27</v>
      </c>
      <c r="E405" s="198">
        <f t="shared" si="0"/>
        <v>3.8865337266397126E-2</v>
      </c>
      <c r="F405" s="198">
        <f t="shared" si="1"/>
        <v>2.6808951656571976E-3</v>
      </c>
    </row>
    <row r="406" spans="1:6" ht="15.75" customHeight="1">
      <c r="A406" s="198" t="s">
        <v>181</v>
      </c>
      <c r="B406" s="199">
        <v>44493</v>
      </c>
      <c r="C406" s="198">
        <v>19533.5</v>
      </c>
      <c r="D406" s="200">
        <v>1997.05</v>
      </c>
      <c r="E406" s="198">
        <f t="shared" si="0"/>
        <v>1.4516107334955394E-2</v>
      </c>
      <c r="F406" s="198">
        <f t="shared" si="1"/>
        <v>4.0926521275466581E-2</v>
      </c>
    </row>
    <row r="407" spans="1:6" ht="15.75" customHeight="1">
      <c r="A407" s="198" t="s">
        <v>181</v>
      </c>
      <c r="B407" s="199">
        <v>44494</v>
      </c>
      <c r="C407" s="198">
        <v>19142.900000000001</v>
      </c>
      <c r="D407" s="200">
        <v>2000.4</v>
      </c>
      <c r="E407" s="198">
        <f t="shared" si="0"/>
        <v>1.6760688860334367E-3</v>
      </c>
      <c r="F407" s="198">
        <f t="shared" si="1"/>
        <v>-2.0199050602602301E-2</v>
      </c>
    </row>
    <row r="408" spans="1:6" ht="15.75" customHeight="1">
      <c r="A408" s="198" t="s">
        <v>181</v>
      </c>
      <c r="B408" s="199">
        <v>44495</v>
      </c>
      <c r="C408" s="198">
        <v>19200</v>
      </c>
      <c r="D408" s="200">
        <v>2071.02</v>
      </c>
      <c r="E408" s="198">
        <f t="shared" si="0"/>
        <v>3.4694078974654437E-2</v>
      </c>
      <c r="F408" s="198">
        <f t="shared" si="1"/>
        <v>2.9783893346736405E-3</v>
      </c>
    </row>
    <row r="409" spans="1:6" ht="15.75" customHeight="1">
      <c r="A409" s="198" t="s">
        <v>181</v>
      </c>
      <c r="B409" s="199">
        <v>44496</v>
      </c>
      <c r="C409" s="198">
        <v>19400</v>
      </c>
      <c r="D409" s="200">
        <v>2055.4499999999998</v>
      </c>
      <c r="E409" s="198">
        <f t="shared" si="0"/>
        <v>-7.5464374590834557E-3</v>
      </c>
      <c r="F409" s="198">
        <f t="shared" si="1"/>
        <v>1.0362787035546658E-2</v>
      </c>
    </row>
    <row r="410" spans="1:6" ht="15.75" customHeight="1">
      <c r="A410" s="198" t="s">
        <v>181</v>
      </c>
      <c r="B410" s="199">
        <v>44497</v>
      </c>
      <c r="C410" s="198">
        <v>19012</v>
      </c>
      <c r="D410" s="200">
        <v>1932.11</v>
      </c>
      <c r="E410" s="198">
        <f t="shared" si="0"/>
        <v>-6.1882132090833139E-2</v>
      </c>
      <c r="F410" s="198">
        <f t="shared" si="1"/>
        <v>-2.0202707317519466E-2</v>
      </c>
    </row>
    <row r="411" spans="1:6" ht="15.75" customHeight="1">
      <c r="A411" s="198" t="s">
        <v>181</v>
      </c>
      <c r="B411" s="199">
        <v>44500</v>
      </c>
      <c r="C411" s="198">
        <v>19710</v>
      </c>
      <c r="D411" s="200">
        <v>2004.39</v>
      </c>
      <c r="E411" s="198">
        <f t="shared" si="0"/>
        <v>3.6727105079491125E-2</v>
      </c>
      <c r="F411" s="198">
        <f t="shared" si="1"/>
        <v>3.6055762412865865E-2</v>
      </c>
    </row>
    <row r="412" spans="1:6" ht="15.75" customHeight="1">
      <c r="A412" s="198" t="s">
        <v>181</v>
      </c>
      <c r="B412" s="199">
        <v>44501</v>
      </c>
      <c r="C412" s="198">
        <v>19550</v>
      </c>
      <c r="D412" s="200">
        <v>1995.35</v>
      </c>
      <c r="E412" s="198">
        <f t="shared" si="0"/>
        <v>-4.5203015160734453E-3</v>
      </c>
      <c r="F412" s="198">
        <f t="shared" si="1"/>
        <v>-8.1508347332540573E-3</v>
      </c>
    </row>
    <row r="413" spans="1:6" ht="15.75" customHeight="1">
      <c r="A413" s="198" t="s">
        <v>181</v>
      </c>
      <c r="B413" s="199">
        <v>44503</v>
      </c>
      <c r="C413" s="198">
        <v>18800</v>
      </c>
      <c r="D413" s="200">
        <v>1955.75</v>
      </c>
      <c r="E413" s="198">
        <f t="shared" si="0"/>
        <v>-2.0045721967714137E-2</v>
      </c>
      <c r="F413" s="198">
        <f t="shared" si="1"/>
        <v>-3.9118416595471252E-2</v>
      </c>
    </row>
    <row r="414" spans="1:6" ht="15.75" customHeight="1">
      <c r="A414" s="198" t="s">
        <v>181</v>
      </c>
      <c r="B414" s="199">
        <v>44508</v>
      </c>
      <c r="C414" s="198">
        <v>19167</v>
      </c>
      <c r="D414" s="200">
        <v>1964.02</v>
      </c>
      <c r="E414" s="198">
        <f t="shared" si="0"/>
        <v>4.2196415967606362E-3</v>
      </c>
      <c r="F414" s="198">
        <f t="shared" si="1"/>
        <v>1.9333180452412359E-2</v>
      </c>
    </row>
    <row r="415" spans="1:6" ht="15.75" customHeight="1">
      <c r="A415" s="198" t="s">
        <v>181</v>
      </c>
      <c r="B415" s="199">
        <v>44509</v>
      </c>
      <c r="C415" s="198">
        <v>19499</v>
      </c>
      <c r="D415" s="200">
        <v>2010.45</v>
      </c>
      <c r="E415" s="198">
        <f t="shared" si="0"/>
        <v>2.3365184430664713E-2</v>
      </c>
      <c r="F415" s="198">
        <f t="shared" si="1"/>
        <v>1.717313191513372E-2</v>
      </c>
    </row>
    <row r="416" spans="1:6" ht="15.75" customHeight="1">
      <c r="A416" s="198" t="s">
        <v>181</v>
      </c>
      <c r="B416" s="199">
        <v>44511</v>
      </c>
      <c r="C416" s="198">
        <v>19880</v>
      </c>
      <c r="D416" s="200">
        <v>2067.17</v>
      </c>
      <c r="E416" s="198">
        <f t="shared" si="0"/>
        <v>2.7821944506460684E-2</v>
      </c>
      <c r="F416" s="198">
        <f t="shared" si="1"/>
        <v>1.9351019024978204E-2</v>
      </c>
    </row>
    <row r="417" spans="1:6" ht="15.75" customHeight="1">
      <c r="A417" s="198" t="s">
        <v>181</v>
      </c>
      <c r="B417" s="199">
        <v>44516</v>
      </c>
      <c r="C417" s="198">
        <v>19999</v>
      </c>
      <c r="D417" s="200">
        <v>2061.41</v>
      </c>
      <c r="E417" s="198">
        <f t="shared" si="0"/>
        <v>-2.7903074360632971E-3</v>
      </c>
      <c r="F417" s="198">
        <f t="shared" si="1"/>
        <v>5.9680710755213948E-3</v>
      </c>
    </row>
    <row r="418" spans="1:6" ht="15.75" customHeight="1">
      <c r="A418" s="198" t="s">
        <v>181</v>
      </c>
      <c r="B418" s="199">
        <v>44517</v>
      </c>
      <c r="C418" s="198">
        <v>19600</v>
      </c>
      <c r="D418" s="200">
        <v>2055.2199999999998</v>
      </c>
      <c r="E418" s="198">
        <f t="shared" si="0"/>
        <v>-3.0073165016878084E-3</v>
      </c>
      <c r="F418" s="198">
        <f t="shared" si="1"/>
        <v>-2.015270606747779E-2</v>
      </c>
    </row>
    <row r="419" spans="1:6" ht="15.75" customHeight="1">
      <c r="A419" s="198" t="s">
        <v>181</v>
      </c>
      <c r="B419" s="199">
        <v>44518</v>
      </c>
      <c r="C419" s="198">
        <v>19308.099999999999</v>
      </c>
      <c r="D419" s="200">
        <v>2032.51</v>
      </c>
      <c r="E419" s="198">
        <f t="shared" si="0"/>
        <v>-1.1111415702262213E-2</v>
      </c>
      <c r="F419" s="198">
        <f t="shared" si="1"/>
        <v>-1.5004869251305742E-2</v>
      </c>
    </row>
    <row r="420" spans="1:6" ht="15.75" customHeight="1">
      <c r="A420" s="198" t="s">
        <v>181</v>
      </c>
      <c r="B420" s="199">
        <v>44521</v>
      </c>
      <c r="C420" s="198">
        <v>19200</v>
      </c>
      <c r="D420" s="200">
        <v>1935.63</v>
      </c>
      <c r="E420" s="198">
        <f t="shared" si="0"/>
        <v>-4.8838627589952693E-2</v>
      </c>
      <c r="F420" s="198">
        <f t="shared" si="1"/>
        <v>-5.6144179514300138E-3</v>
      </c>
    </row>
    <row r="421" spans="1:6" ht="15.75" customHeight="1">
      <c r="A421" s="198" t="s">
        <v>181</v>
      </c>
      <c r="B421" s="199">
        <v>44523</v>
      </c>
      <c r="C421" s="198">
        <v>19005</v>
      </c>
      <c r="D421" s="200">
        <v>1965.96</v>
      </c>
      <c r="E421" s="198">
        <f t="shared" si="0"/>
        <v>1.5547820751062293E-2</v>
      </c>
      <c r="F421" s="198">
        <f t="shared" si="1"/>
        <v>-1.0208176592523776E-2</v>
      </c>
    </row>
    <row r="422" spans="1:6" ht="15.75" customHeight="1">
      <c r="A422" s="198" t="s">
        <v>181</v>
      </c>
      <c r="B422" s="199">
        <v>44524</v>
      </c>
      <c r="C422" s="198">
        <v>19001</v>
      </c>
      <c r="D422" s="200">
        <v>2061.41</v>
      </c>
      <c r="E422" s="198">
        <f t="shared" si="0"/>
        <v>4.7409539042840391E-2</v>
      </c>
      <c r="F422" s="198">
        <f t="shared" si="1"/>
        <v>-2.1049308081718578E-4</v>
      </c>
    </row>
    <row r="423" spans="1:6" ht="15.75" customHeight="1">
      <c r="A423" s="198" t="s">
        <v>181</v>
      </c>
      <c r="B423" s="199">
        <v>44525</v>
      </c>
      <c r="C423" s="198">
        <v>19295</v>
      </c>
      <c r="D423" s="200">
        <v>2068.4499999999998</v>
      </c>
      <c r="E423" s="198">
        <f t="shared" si="0"/>
        <v>3.4093198409129635E-3</v>
      </c>
      <c r="F423" s="198">
        <f t="shared" si="1"/>
        <v>1.5354385629187128E-2</v>
      </c>
    </row>
    <row r="424" spans="1:6" ht="15.75" customHeight="1">
      <c r="A424" s="198" t="s">
        <v>181</v>
      </c>
      <c r="B424" s="199">
        <v>44528</v>
      </c>
      <c r="C424" s="198">
        <v>19000</v>
      </c>
      <c r="D424" s="200">
        <v>2038.63</v>
      </c>
      <c r="E424" s="198">
        <f t="shared" si="0"/>
        <v>-1.4521520896336257E-2</v>
      </c>
      <c r="F424" s="198">
        <f t="shared" si="1"/>
        <v>-1.5407015823141626E-2</v>
      </c>
    </row>
    <row r="425" spans="1:6" ht="15.75" customHeight="1">
      <c r="A425" s="198" t="s">
        <v>181</v>
      </c>
      <c r="B425" s="199">
        <v>44529</v>
      </c>
      <c r="C425" s="198">
        <v>18625</v>
      </c>
      <c r="D425" s="200">
        <v>1998.65</v>
      </c>
      <c r="E425" s="198">
        <f t="shared" si="0"/>
        <v>-1.9806060980574608E-2</v>
      </c>
      <c r="F425" s="198">
        <f t="shared" si="1"/>
        <v>-1.9934214900817253E-2</v>
      </c>
    </row>
    <row r="426" spans="1:6" ht="15.75" customHeight="1">
      <c r="A426" s="198" t="s">
        <v>181</v>
      </c>
      <c r="B426" s="199">
        <v>44530</v>
      </c>
      <c r="C426" s="198">
        <v>18300</v>
      </c>
      <c r="D426" s="200">
        <v>2007.29</v>
      </c>
      <c r="E426" s="198">
        <f t="shared" si="0"/>
        <v>4.3136010010864628E-3</v>
      </c>
      <c r="F426" s="198">
        <f t="shared" si="1"/>
        <v>-1.7603704418247976E-2</v>
      </c>
    </row>
    <row r="427" spans="1:6" ht="15.75" customHeight="1">
      <c r="A427" s="198" t="s">
        <v>181</v>
      </c>
      <c r="B427" s="199">
        <v>44532</v>
      </c>
      <c r="C427" s="198">
        <v>18251</v>
      </c>
      <c r="D427" s="200">
        <v>2012.89</v>
      </c>
      <c r="E427" s="198">
        <f t="shared" si="0"/>
        <v>2.7859467098649083E-3</v>
      </c>
      <c r="F427" s="198">
        <f t="shared" si="1"/>
        <v>-2.681186799491701E-3</v>
      </c>
    </row>
    <row r="428" spans="1:6" ht="15.75" customHeight="1">
      <c r="A428" s="198" t="s">
        <v>181</v>
      </c>
      <c r="B428" s="199">
        <v>44535</v>
      </c>
      <c r="C428" s="198">
        <v>18900</v>
      </c>
      <c r="D428" s="200">
        <v>2062.06</v>
      </c>
      <c r="E428" s="198">
        <f t="shared" si="0"/>
        <v>2.4133982778743856E-2</v>
      </c>
      <c r="F428" s="198">
        <f t="shared" si="1"/>
        <v>3.4942049017713112E-2</v>
      </c>
    </row>
    <row r="429" spans="1:6" ht="15.75" customHeight="1">
      <c r="A429" s="198" t="s">
        <v>181</v>
      </c>
      <c r="B429" s="199">
        <v>44536</v>
      </c>
      <c r="C429" s="198">
        <v>18400</v>
      </c>
      <c r="D429" s="200">
        <v>2087.27</v>
      </c>
      <c r="E429" s="198">
        <f t="shared" si="0"/>
        <v>1.2151508897359265E-2</v>
      </c>
      <c r="F429" s="198">
        <f t="shared" si="1"/>
        <v>-2.6811257450656815E-2</v>
      </c>
    </row>
    <row r="430" spans="1:6" ht="15.75" customHeight="1">
      <c r="A430" s="198" t="s">
        <v>181</v>
      </c>
      <c r="B430" s="199">
        <v>44537</v>
      </c>
      <c r="C430" s="198">
        <v>18401</v>
      </c>
      <c r="D430" s="200">
        <v>2175.39</v>
      </c>
      <c r="E430" s="198">
        <f t="shared" si="0"/>
        <v>4.1350966779364097E-2</v>
      </c>
      <c r="F430" s="198">
        <f t="shared" si="1"/>
        <v>5.4346349297448683E-5</v>
      </c>
    </row>
    <row r="431" spans="1:6" ht="15.75" customHeight="1">
      <c r="A431" s="198" t="s">
        <v>181</v>
      </c>
      <c r="B431" s="199">
        <v>44538</v>
      </c>
      <c r="C431" s="198">
        <v>18155</v>
      </c>
      <c r="D431" s="200">
        <v>2169.04</v>
      </c>
      <c r="E431" s="198">
        <f t="shared" si="0"/>
        <v>-2.9232854584121267E-3</v>
      </c>
      <c r="F431" s="198">
        <f t="shared" si="1"/>
        <v>-1.3459006097938146E-2</v>
      </c>
    </row>
    <row r="432" spans="1:6" ht="15.75" customHeight="1">
      <c r="A432" s="198" t="s">
        <v>181</v>
      </c>
      <c r="B432" s="199">
        <v>44539</v>
      </c>
      <c r="C432" s="198">
        <v>18200</v>
      </c>
      <c r="D432" s="200">
        <v>2165.4899999999998</v>
      </c>
      <c r="E432" s="198">
        <f t="shared" si="0"/>
        <v>-1.6380095621639974E-3</v>
      </c>
      <c r="F432" s="198">
        <f t="shared" si="1"/>
        <v>2.4755892164505405E-3</v>
      </c>
    </row>
    <row r="433" spans="1:6" ht="15.75" customHeight="1">
      <c r="A433" s="198" t="s">
        <v>181</v>
      </c>
      <c r="B433" s="199">
        <v>44542</v>
      </c>
      <c r="C433" s="198">
        <v>18564</v>
      </c>
      <c r="D433" s="200">
        <v>2178.5700000000002</v>
      </c>
      <c r="E433" s="198">
        <f t="shared" si="0"/>
        <v>6.0220344694670996E-3</v>
      </c>
      <c r="F433" s="198">
        <f t="shared" si="1"/>
        <v>1.980262729617973E-2</v>
      </c>
    </row>
    <row r="434" spans="1:6" ht="15.75" customHeight="1">
      <c r="A434" s="198" t="s">
        <v>181</v>
      </c>
      <c r="B434" s="199">
        <v>44543</v>
      </c>
      <c r="C434" s="198">
        <v>19312</v>
      </c>
      <c r="D434" s="200">
        <v>2194.48</v>
      </c>
      <c r="E434" s="198">
        <f t="shared" si="0"/>
        <v>7.2764181511099386E-3</v>
      </c>
      <c r="F434" s="198">
        <f t="shared" si="1"/>
        <v>3.9502442976246381E-2</v>
      </c>
    </row>
    <row r="435" spans="1:6" ht="15.75" customHeight="1">
      <c r="A435" s="198" t="s">
        <v>181</v>
      </c>
      <c r="B435" s="199">
        <v>44545</v>
      </c>
      <c r="C435" s="198">
        <v>18700</v>
      </c>
      <c r="D435" s="200">
        <v>2235.7199999999998</v>
      </c>
      <c r="E435" s="198">
        <f t="shared" si="0"/>
        <v>1.8618207426828206E-2</v>
      </c>
      <c r="F435" s="198">
        <f t="shared" si="1"/>
        <v>-3.2203140494634706E-2</v>
      </c>
    </row>
    <row r="436" spans="1:6" ht="15.75" customHeight="1">
      <c r="A436" s="198" t="s">
        <v>181</v>
      </c>
      <c r="B436" s="199">
        <v>44546</v>
      </c>
      <c r="C436" s="198">
        <v>18700</v>
      </c>
      <c r="D436" s="200">
        <v>2239.42</v>
      </c>
      <c r="E436" s="198">
        <f t="shared" si="0"/>
        <v>1.6535799296042064E-3</v>
      </c>
      <c r="F436" s="198">
        <f t="shared" si="1"/>
        <v>0</v>
      </c>
    </row>
    <row r="437" spans="1:6" ht="15.75" customHeight="1">
      <c r="A437" s="198" t="s">
        <v>181</v>
      </c>
      <c r="B437" s="199">
        <v>44550</v>
      </c>
      <c r="C437" s="198">
        <v>18850</v>
      </c>
      <c r="D437" s="200">
        <v>2267.73</v>
      </c>
      <c r="E437" s="198">
        <f t="shared" si="0"/>
        <v>1.2562427391998136E-2</v>
      </c>
      <c r="F437" s="198">
        <f t="shared" si="1"/>
        <v>7.989390033478861E-3</v>
      </c>
    </row>
    <row r="438" spans="1:6" ht="15.75" customHeight="1">
      <c r="A438" s="198" t="s">
        <v>181</v>
      </c>
      <c r="B438" s="199">
        <v>44551</v>
      </c>
      <c r="C438" s="198">
        <v>19000</v>
      </c>
      <c r="D438" s="200">
        <v>2286.54</v>
      </c>
      <c r="E438" s="198">
        <f t="shared" si="0"/>
        <v>8.2604267896691248E-3</v>
      </c>
      <c r="F438" s="198">
        <f t="shared" si="1"/>
        <v>7.9260652724207226E-3</v>
      </c>
    </row>
    <row r="439" spans="1:6" ht="15.75" customHeight="1">
      <c r="A439" s="198" t="s">
        <v>181</v>
      </c>
      <c r="B439" s="199">
        <v>44552</v>
      </c>
      <c r="C439" s="198">
        <v>19000</v>
      </c>
      <c r="D439" s="200">
        <v>2315</v>
      </c>
      <c r="E439" s="198">
        <f t="shared" si="0"/>
        <v>1.2369929588800489E-2</v>
      </c>
      <c r="F439" s="198">
        <f t="shared" si="1"/>
        <v>0</v>
      </c>
    </row>
    <row r="440" spans="1:6" ht="15.75" customHeight="1">
      <c r="A440" s="198" t="s">
        <v>181</v>
      </c>
      <c r="B440" s="199">
        <v>44553</v>
      </c>
      <c r="C440" s="198">
        <v>18900</v>
      </c>
      <c r="D440" s="200">
        <v>2332.31</v>
      </c>
      <c r="E440" s="198">
        <f t="shared" si="0"/>
        <v>7.4495052198574616E-3</v>
      </c>
      <c r="F440" s="198">
        <f t="shared" si="1"/>
        <v>-5.2770571008437812E-3</v>
      </c>
    </row>
    <row r="441" spans="1:6" ht="15.75" customHeight="1">
      <c r="A441" s="198" t="s">
        <v>181</v>
      </c>
      <c r="B441" s="199">
        <v>44556</v>
      </c>
      <c r="C441" s="198">
        <v>19100</v>
      </c>
      <c r="D441" s="200">
        <v>2326.9</v>
      </c>
      <c r="E441" s="198">
        <f t="shared" si="0"/>
        <v>-2.3222831472903957E-3</v>
      </c>
      <c r="F441" s="198">
        <f t="shared" si="1"/>
        <v>1.0526412986987603E-2</v>
      </c>
    </row>
    <row r="442" spans="1:6" ht="15.75" customHeight="1">
      <c r="A442" s="198" t="s">
        <v>181</v>
      </c>
      <c r="B442" s="199">
        <v>44557</v>
      </c>
      <c r="C442" s="198">
        <v>19000</v>
      </c>
      <c r="D442" s="200">
        <v>2342.7600000000002</v>
      </c>
      <c r="E442" s="198">
        <f t="shared" si="0"/>
        <v>6.7928118898095613E-3</v>
      </c>
      <c r="F442" s="198">
        <f t="shared" si="1"/>
        <v>-5.2493558861436782E-3</v>
      </c>
    </row>
    <row r="443" spans="1:6" ht="15.75" customHeight="1">
      <c r="A443" s="198" t="s">
        <v>181</v>
      </c>
      <c r="B443" s="199">
        <v>44558</v>
      </c>
      <c r="C443" s="198">
        <v>18800</v>
      </c>
      <c r="D443" s="200">
        <v>2374.64</v>
      </c>
      <c r="E443" s="198">
        <f t="shared" si="0"/>
        <v>1.3516125549412032E-2</v>
      </c>
      <c r="F443" s="198">
        <f t="shared" si="1"/>
        <v>-1.0582109330536972E-2</v>
      </c>
    </row>
    <row r="444" spans="1:6" ht="15.75" customHeight="1">
      <c r="A444" s="198" t="s">
        <v>181</v>
      </c>
      <c r="B444" s="199">
        <v>44559</v>
      </c>
      <c r="C444" s="198">
        <v>19096</v>
      </c>
      <c r="D444" s="200">
        <v>2424.84</v>
      </c>
      <c r="E444" s="198">
        <f t="shared" si="0"/>
        <v>2.0919695781281698E-2</v>
      </c>
      <c r="F444" s="198">
        <f t="shared" si="1"/>
        <v>1.5622019200625352E-2</v>
      </c>
    </row>
    <row r="445" spans="1:6" ht="15.75" customHeight="1">
      <c r="A445" s="198" t="s">
        <v>181</v>
      </c>
      <c r="B445" s="199">
        <v>44563</v>
      </c>
      <c r="C445" s="198">
        <v>19050</v>
      </c>
      <c r="D445" s="200">
        <v>2440.87</v>
      </c>
      <c r="E445" s="198">
        <f t="shared" si="0"/>
        <v>6.588990299415883E-3</v>
      </c>
      <c r="F445" s="198">
        <f t="shared" si="1"/>
        <v>-2.4117874638189822E-3</v>
      </c>
    </row>
    <row r="446" spans="1:6" ht="15.75" customHeight="1">
      <c r="A446" s="198" t="s">
        <v>181</v>
      </c>
      <c r="B446" s="199">
        <v>44564</v>
      </c>
      <c r="C446" s="198">
        <v>19100</v>
      </c>
      <c r="D446" s="200">
        <v>2423.09</v>
      </c>
      <c r="E446" s="198">
        <f t="shared" si="0"/>
        <v>-7.3109479497993624E-3</v>
      </c>
      <c r="F446" s="198">
        <f t="shared" si="1"/>
        <v>2.6212334798742872E-3</v>
      </c>
    </row>
    <row r="447" spans="1:6" ht="15.75" customHeight="1">
      <c r="A447" s="198" t="s">
        <v>181</v>
      </c>
      <c r="B447" s="199">
        <v>44565</v>
      </c>
      <c r="C447" s="198">
        <v>19100</v>
      </c>
      <c r="D447" s="200">
        <v>2441.85</v>
      </c>
      <c r="E447" s="198">
        <f t="shared" si="0"/>
        <v>7.7123635596067549E-3</v>
      </c>
      <c r="F447" s="198">
        <f t="shared" si="1"/>
        <v>0</v>
      </c>
    </row>
    <row r="448" spans="1:6" ht="15.75" customHeight="1">
      <c r="A448" s="198" t="s">
        <v>181</v>
      </c>
      <c r="B448" s="199">
        <v>44566</v>
      </c>
      <c r="C448" s="198">
        <v>19075</v>
      </c>
      <c r="D448" s="200">
        <v>2425.29</v>
      </c>
      <c r="E448" s="198">
        <f t="shared" si="0"/>
        <v>-6.80484387220951E-3</v>
      </c>
      <c r="F448" s="198">
        <f t="shared" si="1"/>
        <v>-1.3097578820635294E-3</v>
      </c>
    </row>
    <row r="449" spans="1:6" ht="15.75" customHeight="1">
      <c r="A449" s="198" t="s">
        <v>181</v>
      </c>
      <c r="B449" s="199">
        <v>44567</v>
      </c>
      <c r="C449" s="198">
        <v>19150.099999999999</v>
      </c>
      <c r="D449" s="200">
        <v>2370.54</v>
      </c>
      <c r="E449" s="198">
        <f t="shared" si="0"/>
        <v>-2.2833327573412832E-2</v>
      </c>
      <c r="F449" s="198">
        <f t="shared" si="1"/>
        <v>3.9293603746147817E-3</v>
      </c>
    </row>
    <row r="450" spans="1:6" ht="15.75" customHeight="1">
      <c r="A450" s="198" t="s">
        <v>181</v>
      </c>
      <c r="B450" s="199">
        <v>44570</v>
      </c>
      <c r="C450" s="198">
        <v>19300</v>
      </c>
      <c r="D450" s="200">
        <v>2408.2399999999998</v>
      </c>
      <c r="E450" s="198">
        <f t="shared" si="0"/>
        <v>1.5778412959289168E-2</v>
      </c>
      <c r="F450" s="198">
        <f t="shared" si="1"/>
        <v>7.797158365704401E-3</v>
      </c>
    </row>
    <row r="451" spans="1:6" ht="15.75" customHeight="1">
      <c r="A451" s="198" t="s">
        <v>181</v>
      </c>
      <c r="B451" s="199">
        <v>44571</v>
      </c>
      <c r="C451" s="198">
        <v>19162</v>
      </c>
      <c r="D451" s="200">
        <v>2473.73</v>
      </c>
      <c r="E451" s="198">
        <f t="shared" si="0"/>
        <v>2.6830942756437871E-2</v>
      </c>
      <c r="F451" s="198">
        <f t="shared" si="1"/>
        <v>-7.1759446821583143E-3</v>
      </c>
    </row>
    <row r="452" spans="1:6" ht="15.75" customHeight="1">
      <c r="A452" s="198" t="s">
        <v>181</v>
      </c>
      <c r="B452" s="199">
        <v>44572</v>
      </c>
      <c r="C452" s="198">
        <v>19400</v>
      </c>
      <c r="D452" s="200">
        <v>2466.92</v>
      </c>
      <c r="E452" s="198">
        <f t="shared" si="0"/>
        <v>-2.7567240394405913E-3</v>
      </c>
      <c r="F452" s="198">
        <f t="shared" si="1"/>
        <v>1.2343914840600921E-2</v>
      </c>
    </row>
    <row r="453" spans="1:6" ht="15.75" customHeight="1">
      <c r="A453" s="198" t="s">
        <v>181</v>
      </c>
      <c r="B453" s="199">
        <v>44573</v>
      </c>
      <c r="C453" s="198">
        <v>19500</v>
      </c>
      <c r="D453" s="200">
        <v>2475.2600000000002</v>
      </c>
      <c r="E453" s="198">
        <f t="shared" si="0"/>
        <v>3.3750320371307716E-3</v>
      </c>
      <c r="F453" s="198">
        <f t="shared" si="1"/>
        <v>5.1413995004186523E-3</v>
      </c>
    </row>
    <row r="454" spans="1:6" ht="15.75" customHeight="1">
      <c r="A454" s="198" t="s">
        <v>181</v>
      </c>
      <c r="B454" s="199">
        <v>44577</v>
      </c>
      <c r="C454" s="198">
        <v>19500</v>
      </c>
      <c r="D454" s="200">
        <v>2524</v>
      </c>
      <c r="E454" s="198">
        <f t="shared" si="0"/>
        <v>1.9499503670680422E-2</v>
      </c>
      <c r="F454" s="198">
        <f t="shared" si="1"/>
        <v>0</v>
      </c>
    </row>
    <row r="455" spans="1:6" ht="15.75" customHeight="1">
      <c r="A455" s="198" t="s">
        <v>181</v>
      </c>
      <c r="B455" s="199">
        <v>44578</v>
      </c>
      <c r="C455" s="198">
        <v>19012</v>
      </c>
      <c r="D455" s="200">
        <v>2561.4699999999998</v>
      </c>
      <c r="E455" s="198">
        <f t="shared" si="0"/>
        <v>1.4736367762002645E-2</v>
      </c>
      <c r="F455" s="198">
        <f t="shared" si="1"/>
        <v>-2.534410681793807E-2</v>
      </c>
    </row>
    <row r="456" spans="1:6" ht="15.75" customHeight="1">
      <c r="A456" s="198" t="s">
        <v>181</v>
      </c>
      <c r="B456" s="199">
        <v>44579</v>
      </c>
      <c r="C456" s="198">
        <v>19200</v>
      </c>
      <c r="D456" s="200">
        <v>2532.46</v>
      </c>
      <c r="E456" s="198">
        <f t="shared" si="0"/>
        <v>-1.139015009430412E-2</v>
      </c>
      <c r="F456" s="198">
        <f t="shared" si="1"/>
        <v>9.8399202819727978E-3</v>
      </c>
    </row>
    <row r="457" spans="1:6" ht="15.75" customHeight="1">
      <c r="A457" s="198" t="s">
        <v>181</v>
      </c>
      <c r="B457" s="199">
        <v>44580</v>
      </c>
      <c r="C457" s="198">
        <v>19100</v>
      </c>
      <c r="D457" s="200">
        <v>2543.0300000000002</v>
      </c>
      <c r="E457" s="198">
        <f t="shared" si="0"/>
        <v>4.1651211137834704E-3</v>
      </c>
      <c r="F457" s="198">
        <f t="shared" si="1"/>
        <v>-5.2219439811517126E-3</v>
      </c>
    </row>
    <row r="458" spans="1:6" ht="15.75" customHeight="1">
      <c r="A458" s="198" t="s">
        <v>181</v>
      </c>
      <c r="B458" s="199">
        <v>44581</v>
      </c>
      <c r="C458" s="198">
        <v>19125</v>
      </c>
      <c r="D458" s="200">
        <v>2526.92</v>
      </c>
      <c r="E458" s="198">
        <f t="shared" si="0"/>
        <v>-6.3551136481193662E-3</v>
      </c>
      <c r="F458" s="198">
        <f t="shared" si="1"/>
        <v>1.3080446600153889E-3</v>
      </c>
    </row>
    <row r="459" spans="1:6" ht="15.75" customHeight="1">
      <c r="A459" s="198" t="s">
        <v>181</v>
      </c>
      <c r="B459" s="199">
        <v>44584</v>
      </c>
      <c r="C459" s="198">
        <v>19125</v>
      </c>
      <c r="D459" s="200">
        <v>2493.59</v>
      </c>
      <c r="E459" s="198">
        <f t="shared" si="0"/>
        <v>-1.3277730615661759E-2</v>
      </c>
      <c r="F459" s="198">
        <f t="shared" si="1"/>
        <v>0</v>
      </c>
    </row>
    <row r="460" spans="1:6" ht="15.75" customHeight="1">
      <c r="A460" s="198" t="s">
        <v>181</v>
      </c>
      <c r="B460" s="199">
        <v>44585</v>
      </c>
      <c r="C460" s="198">
        <v>19000</v>
      </c>
      <c r="D460" s="200">
        <v>2586.0100000000002</v>
      </c>
      <c r="E460" s="198">
        <f t="shared" si="0"/>
        <v>3.6392708121546241E-2</v>
      </c>
      <c r="F460" s="198">
        <f t="shared" si="1"/>
        <v>-6.5574005461590517E-3</v>
      </c>
    </row>
    <row r="461" spans="1:6" ht="15.75" customHeight="1">
      <c r="A461" s="198" t="s">
        <v>181</v>
      </c>
      <c r="B461" s="199">
        <v>44588</v>
      </c>
      <c r="C461" s="198">
        <v>19000</v>
      </c>
      <c r="D461" s="200">
        <v>2601.5100000000002</v>
      </c>
      <c r="E461" s="198">
        <f t="shared" si="0"/>
        <v>5.9758983588102197E-3</v>
      </c>
      <c r="F461" s="198">
        <f t="shared" si="1"/>
        <v>0</v>
      </c>
    </row>
    <row r="462" spans="1:6" ht="15.75" customHeight="1">
      <c r="A462" s="198" t="s">
        <v>181</v>
      </c>
      <c r="B462" s="199">
        <v>44591</v>
      </c>
      <c r="C462" s="198">
        <v>19050</v>
      </c>
      <c r="D462" s="200">
        <v>2611.4499999999998</v>
      </c>
      <c r="E462" s="198">
        <f t="shared" si="0"/>
        <v>3.813576949277986E-3</v>
      </c>
      <c r="F462" s="198">
        <f t="shared" si="1"/>
        <v>2.6281224062694084E-3</v>
      </c>
    </row>
    <row r="463" spans="1:6" ht="15.75" customHeight="1">
      <c r="A463" s="198" t="s">
        <v>181</v>
      </c>
      <c r="B463" s="199">
        <v>44595</v>
      </c>
      <c r="C463" s="198">
        <v>19002</v>
      </c>
      <c r="D463" s="200">
        <v>2636.68</v>
      </c>
      <c r="E463" s="198">
        <f t="shared" si="0"/>
        <v>9.6149273623774064E-3</v>
      </c>
      <c r="F463" s="198">
        <f t="shared" si="1"/>
        <v>-2.5228647881522038E-3</v>
      </c>
    </row>
    <row r="464" spans="1:6" ht="15.75" customHeight="1">
      <c r="A464" s="198" t="s">
        <v>181</v>
      </c>
      <c r="B464" s="199">
        <v>44598</v>
      </c>
      <c r="C464" s="198">
        <v>19002</v>
      </c>
      <c r="D464" s="200">
        <v>2640.34</v>
      </c>
      <c r="E464" s="198">
        <f t="shared" si="0"/>
        <v>1.3871467558865583E-3</v>
      </c>
      <c r="F464" s="198">
        <f t="shared" si="1"/>
        <v>0</v>
      </c>
    </row>
    <row r="465" spans="1:6" ht="15.75" customHeight="1">
      <c r="A465" s="198" t="s">
        <v>181</v>
      </c>
      <c r="B465" s="199">
        <v>44600</v>
      </c>
      <c r="C465" s="198">
        <v>19382</v>
      </c>
      <c r="D465" s="200">
        <v>2607.67</v>
      </c>
      <c r="E465" s="198">
        <f t="shared" si="0"/>
        <v>-1.2450594428559971E-2</v>
      </c>
      <c r="F465" s="198">
        <f t="shared" si="1"/>
        <v>1.9800563527800547E-2</v>
      </c>
    </row>
    <row r="466" spans="1:6" ht="15.75" customHeight="1">
      <c r="A466" s="198" t="s">
        <v>181</v>
      </c>
      <c r="B466" s="199">
        <v>44601</v>
      </c>
      <c r="C466" s="198">
        <v>19100</v>
      </c>
      <c r="D466" s="200">
        <v>2586.5100000000002</v>
      </c>
      <c r="E466" s="198">
        <f t="shared" si="0"/>
        <v>-8.1476256335528581E-3</v>
      </c>
      <c r="F466" s="198">
        <f t="shared" si="1"/>
        <v>-1.4656465259774083E-2</v>
      </c>
    </row>
    <row r="467" spans="1:6" ht="15.75" customHeight="1">
      <c r="A467" s="198" t="s">
        <v>181</v>
      </c>
      <c r="B467" s="199">
        <v>44602</v>
      </c>
      <c r="C467" s="198">
        <v>19200</v>
      </c>
      <c r="D467" s="200">
        <v>2599.0700000000002</v>
      </c>
      <c r="E467" s="198">
        <f t="shared" si="0"/>
        <v>4.8442120501385631E-3</v>
      </c>
      <c r="F467" s="198">
        <f t="shared" si="1"/>
        <v>5.2219439811516249E-3</v>
      </c>
    </row>
    <row r="468" spans="1:6" ht="15.75" customHeight="1">
      <c r="A468" s="198" t="s">
        <v>181</v>
      </c>
      <c r="B468" s="199">
        <v>44605</v>
      </c>
      <c r="C468" s="198">
        <v>19000</v>
      </c>
      <c r="D468" s="200">
        <v>2554.13</v>
      </c>
      <c r="E468" s="198">
        <f t="shared" si="0"/>
        <v>-1.7442031869473344E-2</v>
      </c>
      <c r="F468" s="198">
        <f t="shared" si="1"/>
        <v>-1.0471299867295366E-2</v>
      </c>
    </row>
    <row r="469" spans="1:6" ht="15.75" customHeight="1">
      <c r="A469" s="198" t="s">
        <v>181</v>
      </c>
      <c r="B469" s="199">
        <v>44606</v>
      </c>
      <c r="C469" s="198">
        <v>19000</v>
      </c>
      <c r="D469" s="200">
        <v>2474.39</v>
      </c>
      <c r="E469" s="198">
        <f t="shared" si="0"/>
        <v>-3.1717755866331812E-2</v>
      </c>
      <c r="F469" s="198">
        <f t="shared" si="1"/>
        <v>0</v>
      </c>
    </row>
    <row r="470" spans="1:6" ht="15.75" customHeight="1">
      <c r="A470" s="198" t="s">
        <v>181</v>
      </c>
      <c r="B470" s="199">
        <v>44607</v>
      </c>
      <c r="C470" s="198">
        <v>19000</v>
      </c>
      <c r="D470" s="200">
        <v>2515.0300000000002</v>
      </c>
      <c r="E470" s="198">
        <f t="shared" si="0"/>
        <v>1.6290830913196361E-2</v>
      </c>
      <c r="F470" s="198">
        <f t="shared" si="1"/>
        <v>0</v>
      </c>
    </row>
    <row r="471" spans="1:6" ht="15.75" customHeight="1">
      <c r="A471" s="198" t="s">
        <v>181</v>
      </c>
      <c r="B471" s="199">
        <v>44608</v>
      </c>
      <c r="C471" s="198">
        <v>19000</v>
      </c>
      <c r="D471" s="200">
        <v>2455.33</v>
      </c>
      <c r="E471" s="198">
        <f t="shared" si="0"/>
        <v>-2.4023560145062659E-2</v>
      </c>
      <c r="F471" s="198">
        <f t="shared" si="1"/>
        <v>0</v>
      </c>
    </row>
    <row r="472" spans="1:6" ht="15.75" customHeight="1">
      <c r="A472" s="198" t="s">
        <v>181</v>
      </c>
      <c r="B472" s="199">
        <v>44609</v>
      </c>
      <c r="C472" s="198">
        <v>19000</v>
      </c>
      <c r="D472" s="200">
        <v>2416.0100000000002</v>
      </c>
      <c r="E472" s="198">
        <f t="shared" si="0"/>
        <v>-1.6143752628069875E-2</v>
      </c>
      <c r="F472" s="198">
        <f t="shared" si="1"/>
        <v>0</v>
      </c>
    </row>
    <row r="473" spans="1:6" ht="15.75" customHeight="1">
      <c r="A473" s="198" t="s">
        <v>181</v>
      </c>
      <c r="B473" s="199">
        <v>44612</v>
      </c>
      <c r="C473" s="198">
        <v>18700</v>
      </c>
      <c r="D473" s="200">
        <v>2506.6799999999998</v>
      </c>
      <c r="E473" s="198">
        <f t="shared" si="0"/>
        <v>3.6841749291577804E-2</v>
      </c>
      <c r="F473" s="198">
        <f t="shared" si="1"/>
        <v>-1.5915455305899568E-2</v>
      </c>
    </row>
    <row r="474" spans="1:6" ht="15.75" customHeight="1">
      <c r="A474" s="198" t="s">
        <v>181</v>
      </c>
      <c r="B474" s="199">
        <v>44613</v>
      </c>
      <c r="C474" s="198">
        <v>19000</v>
      </c>
      <c r="D474" s="200">
        <v>2485.1</v>
      </c>
      <c r="E474" s="198">
        <f t="shared" si="0"/>
        <v>-8.6462682408094751E-3</v>
      </c>
      <c r="F474" s="198">
        <f t="shared" si="1"/>
        <v>1.5915455305899582E-2</v>
      </c>
    </row>
    <row r="475" spans="1:6" ht="15.75" customHeight="1">
      <c r="A475" s="198" t="s">
        <v>181</v>
      </c>
      <c r="B475" s="199">
        <v>44614</v>
      </c>
      <c r="C475" s="198">
        <v>19000</v>
      </c>
      <c r="D475" s="200">
        <v>2461.88</v>
      </c>
      <c r="E475" s="198">
        <f t="shared" si="0"/>
        <v>-9.3876144743199452E-3</v>
      </c>
      <c r="F475" s="198">
        <f t="shared" si="1"/>
        <v>0</v>
      </c>
    </row>
    <row r="476" spans="1:6" ht="15.75" customHeight="1">
      <c r="A476" s="198" t="s">
        <v>181</v>
      </c>
      <c r="B476" s="199">
        <v>44615</v>
      </c>
      <c r="C476" s="198">
        <v>18632</v>
      </c>
      <c r="D476" s="200">
        <v>2458.4899999999998</v>
      </c>
      <c r="E476" s="198">
        <f t="shared" si="0"/>
        <v>-1.3779453725603873E-3</v>
      </c>
      <c r="F476" s="198">
        <f t="shared" si="1"/>
        <v>-1.9558446584400601E-2</v>
      </c>
    </row>
    <row r="477" spans="1:6" ht="15.75" customHeight="1">
      <c r="A477" s="198" t="s">
        <v>181</v>
      </c>
      <c r="B477" s="199">
        <v>44616</v>
      </c>
      <c r="C477" s="198">
        <v>18650</v>
      </c>
      <c r="D477" s="200">
        <v>2407.2600000000002</v>
      </c>
      <c r="E477" s="198">
        <f t="shared" si="0"/>
        <v>-2.1058169093341201E-2</v>
      </c>
      <c r="F477" s="198">
        <f t="shared" si="1"/>
        <v>9.6561350778458851E-4</v>
      </c>
    </row>
    <row r="478" spans="1:6" ht="15.75" customHeight="1">
      <c r="A478" s="198" t="s">
        <v>181</v>
      </c>
      <c r="B478" s="199">
        <v>44619</v>
      </c>
      <c r="C478" s="198">
        <v>19000</v>
      </c>
      <c r="D478" s="200">
        <v>2389.19</v>
      </c>
      <c r="E478" s="198">
        <f t="shared" si="0"/>
        <v>-7.5347748815656609E-3</v>
      </c>
      <c r="F478" s="198">
        <f t="shared" si="1"/>
        <v>1.8592833076615925E-2</v>
      </c>
    </row>
    <row r="479" spans="1:6" ht="15.75" customHeight="1">
      <c r="A479" s="198" t="s">
        <v>181</v>
      </c>
      <c r="B479" s="199">
        <v>44620</v>
      </c>
      <c r="C479" s="198">
        <v>18700</v>
      </c>
      <c r="D479" s="200">
        <v>2391.75</v>
      </c>
      <c r="E479" s="198">
        <f t="shared" si="0"/>
        <v>1.0709192103081488E-3</v>
      </c>
      <c r="F479" s="198">
        <f t="shared" si="1"/>
        <v>-1.5915455305899568E-2</v>
      </c>
    </row>
    <row r="480" spans="1:6" ht="15.75" customHeight="1">
      <c r="A480" s="198" t="s">
        <v>181</v>
      </c>
      <c r="B480" s="199">
        <v>44622</v>
      </c>
      <c r="C480" s="198">
        <v>18331</v>
      </c>
      <c r="D480" s="200">
        <v>2432.15</v>
      </c>
      <c r="E480" s="198">
        <f t="shared" si="0"/>
        <v>1.6750324257372915E-2</v>
      </c>
      <c r="F480" s="198">
        <f t="shared" si="1"/>
        <v>-1.99299081233133E-2</v>
      </c>
    </row>
    <row r="481" spans="1:6" ht="15.75" customHeight="1">
      <c r="A481" s="198" t="s">
        <v>181</v>
      </c>
      <c r="B481" s="199">
        <v>44626</v>
      </c>
      <c r="C481" s="198">
        <v>18101</v>
      </c>
      <c r="D481" s="200">
        <v>2475.09</v>
      </c>
      <c r="E481" s="198">
        <f t="shared" si="0"/>
        <v>1.7501119162363597E-2</v>
      </c>
      <c r="F481" s="198">
        <f t="shared" si="1"/>
        <v>-1.2626430372811802E-2</v>
      </c>
    </row>
    <row r="482" spans="1:6" ht="15.75" customHeight="1">
      <c r="A482" s="198" t="s">
        <v>181</v>
      </c>
      <c r="B482" s="199">
        <v>44627</v>
      </c>
      <c r="C482" s="198">
        <v>18463</v>
      </c>
      <c r="D482" s="200">
        <v>2538.4699999999998</v>
      </c>
      <c r="E482" s="198">
        <f t="shared" si="0"/>
        <v>2.5284778336844903E-2</v>
      </c>
      <c r="F482" s="198">
        <f t="shared" si="1"/>
        <v>1.9801544049190201E-2</v>
      </c>
    </row>
    <row r="483" spans="1:6" ht="15.75" customHeight="1">
      <c r="A483" s="198" t="s">
        <v>181</v>
      </c>
      <c r="B483" s="199">
        <v>44629</v>
      </c>
      <c r="C483" s="198">
        <v>18600</v>
      </c>
      <c r="D483" s="200">
        <v>2514.4</v>
      </c>
      <c r="E483" s="198">
        <f t="shared" si="0"/>
        <v>-9.5273308315003656E-3</v>
      </c>
      <c r="F483" s="198">
        <f t="shared" si="1"/>
        <v>7.3928513055493963E-3</v>
      </c>
    </row>
    <row r="484" spans="1:6" ht="15.75" customHeight="1">
      <c r="A484" s="198" t="s">
        <v>181</v>
      </c>
      <c r="B484" s="199">
        <v>44630</v>
      </c>
      <c r="C484" s="198">
        <v>19173.900000000001</v>
      </c>
      <c r="D484" s="200">
        <v>2528.96</v>
      </c>
      <c r="E484" s="198">
        <f t="shared" si="0"/>
        <v>5.773944533252689E-3</v>
      </c>
      <c r="F484" s="198">
        <f t="shared" si="1"/>
        <v>3.0388398526200514E-2</v>
      </c>
    </row>
    <row r="485" spans="1:6" ht="15.75" customHeight="1">
      <c r="A485" s="198" t="s">
        <v>181</v>
      </c>
      <c r="B485" s="199">
        <v>44633</v>
      </c>
      <c r="C485" s="198">
        <v>19380</v>
      </c>
      <c r="D485" s="200">
        <v>2570.31</v>
      </c>
      <c r="E485" s="198">
        <f t="shared" si="0"/>
        <v>1.6218363166431372E-2</v>
      </c>
      <c r="F485" s="198">
        <f t="shared" si="1"/>
        <v>1.0691627217264042E-2</v>
      </c>
    </row>
    <row r="486" spans="1:6" ht="15.75" customHeight="1">
      <c r="A486" s="198" t="s">
        <v>181</v>
      </c>
      <c r="B486" s="199">
        <v>44634</v>
      </c>
      <c r="C486" s="198">
        <v>19500</v>
      </c>
      <c r="D486" s="200">
        <v>2548.9699999999998</v>
      </c>
      <c r="E486" s="198">
        <f t="shared" si="0"/>
        <v>-8.3371581974879955E-3</v>
      </c>
      <c r="F486" s="198">
        <f t="shared" si="1"/>
        <v>6.1728591070810161E-3</v>
      </c>
    </row>
    <row r="487" spans="1:6" ht="15.75" customHeight="1">
      <c r="A487" s="198" t="s">
        <v>181</v>
      </c>
      <c r="B487" s="199">
        <v>44636</v>
      </c>
      <c r="C487" s="198">
        <v>19500</v>
      </c>
      <c r="D487" s="200">
        <v>2543.52</v>
      </c>
      <c r="E487" s="198">
        <f t="shared" si="0"/>
        <v>-2.1404075729922227E-3</v>
      </c>
      <c r="F487" s="198">
        <f t="shared" si="1"/>
        <v>0</v>
      </c>
    </row>
    <row r="488" spans="1:6" ht="15.75" customHeight="1">
      <c r="A488" s="198" t="s">
        <v>181</v>
      </c>
      <c r="B488" s="199">
        <v>44640</v>
      </c>
      <c r="C488" s="198">
        <v>19450</v>
      </c>
      <c r="D488" s="200">
        <v>2575.67</v>
      </c>
      <c r="E488" s="198">
        <f t="shared" si="0"/>
        <v>1.2560746015398526E-2</v>
      </c>
      <c r="F488" s="198">
        <f t="shared" si="1"/>
        <v>-2.5673955052458097E-3</v>
      </c>
    </row>
    <row r="489" spans="1:6" ht="15.75" customHeight="1">
      <c r="A489" s="198" t="s">
        <v>181</v>
      </c>
      <c r="B489" s="199">
        <v>44643</v>
      </c>
      <c r="C489" s="198">
        <v>19100</v>
      </c>
      <c r="D489" s="200">
        <v>2619.0300000000002</v>
      </c>
      <c r="E489" s="198">
        <f t="shared" si="0"/>
        <v>1.6694325767869448E-2</v>
      </c>
      <c r="F489" s="198">
        <f t="shared" si="1"/>
        <v>-1.8158735011871065E-2</v>
      </c>
    </row>
    <row r="490" spans="1:6" ht="15.75" customHeight="1">
      <c r="A490" s="198" t="s">
        <v>181</v>
      </c>
      <c r="B490" s="199">
        <v>44644</v>
      </c>
      <c r="C490" s="198">
        <v>19000</v>
      </c>
      <c r="D490" s="200">
        <v>2631.9</v>
      </c>
      <c r="E490" s="198">
        <f t="shared" si="0"/>
        <v>4.9019986066184172E-3</v>
      </c>
      <c r="F490" s="198">
        <f t="shared" si="1"/>
        <v>-5.2493558861436782E-3</v>
      </c>
    </row>
    <row r="491" spans="1:6" ht="15.75" customHeight="1">
      <c r="A491" s="198" t="s">
        <v>181</v>
      </c>
      <c r="B491" s="199">
        <v>44647</v>
      </c>
      <c r="C491" s="198">
        <v>19379.900000000001</v>
      </c>
      <c r="D491" s="200">
        <v>2657.61</v>
      </c>
      <c r="E491" s="198">
        <f t="shared" si="0"/>
        <v>9.7212038430012689E-3</v>
      </c>
      <c r="F491" s="198">
        <f t="shared" si="1"/>
        <v>1.9797467324146882E-2</v>
      </c>
    </row>
    <row r="492" spans="1:6" ht="15.75" customHeight="1">
      <c r="A492" s="198" t="s">
        <v>181</v>
      </c>
      <c r="B492" s="199">
        <v>44650</v>
      </c>
      <c r="C492" s="198">
        <v>19002</v>
      </c>
      <c r="D492" s="200">
        <v>2658.75</v>
      </c>
      <c r="E492" s="198">
        <f t="shared" si="0"/>
        <v>4.2886486899796266E-4</v>
      </c>
      <c r="F492" s="198">
        <f t="shared" si="1"/>
        <v>-1.9692209706029525E-2</v>
      </c>
    </row>
    <row r="493" spans="1:6" ht="15.75" customHeight="1">
      <c r="A493" s="198" t="s">
        <v>181</v>
      </c>
      <c r="B493" s="199">
        <v>44651</v>
      </c>
      <c r="C493" s="198">
        <v>19100</v>
      </c>
      <c r="D493" s="200">
        <v>2674.47</v>
      </c>
      <c r="E493" s="198">
        <f t="shared" si="0"/>
        <v>5.8951423440304247E-3</v>
      </c>
      <c r="F493" s="198">
        <f t="shared" si="1"/>
        <v>5.1440982680265313E-3</v>
      </c>
    </row>
    <row r="494" spans="1:6" ht="15.75" customHeight="1">
      <c r="A494" s="198" t="s">
        <v>181</v>
      </c>
      <c r="B494" s="199">
        <v>44654</v>
      </c>
      <c r="C494" s="198">
        <v>18502</v>
      </c>
      <c r="D494" s="200">
        <v>2671.62</v>
      </c>
      <c r="E494" s="198">
        <f t="shared" si="0"/>
        <v>-1.0661998843961591E-3</v>
      </c>
      <c r="F494" s="198">
        <f t="shared" si="1"/>
        <v>-3.180950070345729E-2</v>
      </c>
    </row>
    <row r="495" spans="1:6" ht="15.75" customHeight="1">
      <c r="A495" s="198" t="s">
        <v>181</v>
      </c>
      <c r="B495" s="199">
        <v>44656</v>
      </c>
      <c r="C495" s="198">
        <v>19100</v>
      </c>
      <c r="D495" s="200">
        <v>2674.36</v>
      </c>
      <c r="E495" s="198">
        <f t="shared" si="0"/>
        <v>1.0250693941710857E-3</v>
      </c>
      <c r="F495" s="198">
        <f t="shared" si="1"/>
        <v>3.1809500703457429E-2</v>
      </c>
    </row>
    <row r="496" spans="1:6" ht="15.75" customHeight="1">
      <c r="A496" s="198" t="s">
        <v>181</v>
      </c>
      <c r="B496" s="199">
        <v>44657</v>
      </c>
      <c r="C496" s="198">
        <v>19377</v>
      </c>
      <c r="D496" s="200">
        <v>2691.56</v>
      </c>
      <c r="E496" s="198">
        <f t="shared" si="0"/>
        <v>6.4108517862940424E-3</v>
      </c>
      <c r="F496" s="198">
        <f t="shared" si="1"/>
        <v>1.4398460665861274E-2</v>
      </c>
    </row>
    <row r="497" spans="1:6" ht="15.75" customHeight="1">
      <c r="A497" s="198" t="s">
        <v>181</v>
      </c>
      <c r="B497" s="199">
        <v>44658</v>
      </c>
      <c r="C497" s="198">
        <v>19398</v>
      </c>
      <c r="D497" s="200">
        <v>2714.79</v>
      </c>
      <c r="E497" s="198">
        <f t="shared" si="0"/>
        <v>8.5936511556750604E-3</v>
      </c>
      <c r="F497" s="198">
        <f t="shared" si="1"/>
        <v>1.0831722529056479E-3</v>
      </c>
    </row>
    <row r="498" spans="1:6" ht="15.75" customHeight="1">
      <c r="A498" s="198" t="s">
        <v>181</v>
      </c>
      <c r="B498" s="199">
        <v>44662</v>
      </c>
      <c r="C498" s="198">
        <v>19100</v>
      </c>
      <c r="D498" s="200">
        <v>2735.4</v>
      </c>
      <c r="E498" s="198">
        <f t="shared" si="0"/>
        <v>7.5630751372291975E-3</v>
      </c>
      <c r="F498" s="198">
        <f t="shared" si="1"/>
        <v>-1.548163291876687E-2</v>
      </c>
    </row>
    <row r="499" spans="1:6" ht="15.75" customHeight="1">
      <c r="A499" s="198" t="s">
        <v>181</v>
      </c>
      <c r="B499" s="199">
        <v>44663</v>
      </c>
      <c r="C499" s="198">
        <v>18772</v>
      </c>
      <c r="D499" s="200">
        <v>2699.51</v>
      </c>
      <c r="E499" s="198">
        <f t="shared" si="0"/>
        <v>-1.3207402406268484E-2</v>
      </c>
      <c r="F499" s="198">
        <f t="shared" si="1"/>
        <v>-1.732193712041297E-2</v>
      </c>
    </row>
    <row r="500" spans="1:6" ht="15.75" customHeight="1">
      <c r="A500" s="198" t="s">
        <v>181</v>
      </c>
      <c r="B500" s="199">
        <v>44664</v>
      </c>
      <c r="C500" s="198">
        <v>19147</v>
      </c>
      <c r="D500" s="200">
        <v>2661.94</v>
      </c>
      <c r="E500" s="198">
        <f t="shared" si="0"/>
        <v>-1.4015094784169489E-2</v>
      </c>
      <c r="F500" s="198">
        <f t="shared" si="1"/>
        <v>1.9779647458896894E-2</v>
      </c>
    </row>
    <row r="501" spans="1:6" ht="15.75" customHeight="1">
      <c r="A501" s="198" t="s">
        <v>181</v>
      </c>
      <c r="B501" s="199">
        <v>44668</v>
      </c>
      <c r="C501" s="198">
        <v>19100</v>
      </c>
      <c r="D501" s="200">
        <v>2664.62</v>
      </c>
      <c r="E501" s="198">
        <f t="shared" si="0"/>
        <v>1.0062780579383386E-3</v>
      </c>
      <c r="F501" s="198">
        <f t="shared" si="1"/>
        <v>-2.4577103384838877E-3</v>
      </c>
    </row>
    <row r="502" spans="1:6" ht="15.75" customHeight="1">
      <c r="A502" s="198" t="s">
        <v>181</v>
      </c>
      <c r="B502" s="199">
        <v>44669</v>
      </c>
      <c r="C502" s="198">
        <v>18800</v>
      </c>
      <c r="D502" s="200">
        <v>2632.21</v>
      </c>
      <c r="E502" s="198">
        <f t="shared" si="0"/>
        <v>-1.2237660818532852E-2</v>
      </c>
      <c r="F502" s="198">
        <f t="shared" si="1"/>
        <v>-1.5831465216680628E-2</v>
      </c>
    </row>
    <row r="503" spans="1:6" ht="15.75" customHeight="1">
      <c r="A503" s="198" t="s">
        <v>181</v>
      </c>
      <c r="B503" s="199">
        <v>44670</v>
      </c>
      <c r="C503" s="198">
        <v>18700</v>
      </c>
      <c r="D503" s="200">
        <v>2648.01</v>
      </c>
      <c r="E503" s="198">
        <f t="shared" si="0"/>
        <v>5.9846169883951191E-3</v>
      </c>
      <c r="F503" s="198">
        <f t="shared" si="1"/>
        <v>-5.3333459753626168E-3</v>
      </c>
    </row>
    <row r="504" spans="1:6" ht="15.75" customHeight="1">
      <c r="A504" s="198" t="s">
        <v>181</v>
      </c>
      <c r="B504" s="199">
        <v>44672</v>
      </c>
      <c r="C504" s="198">
        <v>18402</v>
      </c>
      <c r="D504" s="200">
        <v>2572.21</v>
      </c>
      <c r="E504" s="198">
        <f t="shared" si="0"/>
        <v>-2.9042962937812108E-2</v>
      </c>
      <c r="F504" s="198">
        <f t="shared" si="1"/>
        <v>-1.6064169500371508E-2</v>
      </c>
    </row>
    <row r="505" spans="1:6" ht="15.75" customHeight="1">
      <c r="A505" s="198" t="s">
        <v>181</v>
      </c>
      <c r="B505" s="199">
        <v>44676</v>
      </c>
      <c r="C505" s="198">
        <v>18700</v>
      </c>
      <c r="D505" s="200">
        <v>2506.62</v>
      </c>
      <c r="E505" s="198">
        <f t="shared" si="0"/>
        <v>-2.5830219465801059E-2</v>
      </c>
      <c r="F505" s="198">
        <f t="shared" si="1"/>
        <v>1.60641695003714E-2</v>
      </c>
    </row>
    <row r="506" spans="1:6" ht="15.75" customHeight="1">
      <c r="A506" s="198" t="s">
        <v>181</v>
      </c>
      <c r="B506" s="199">
        <v>44677</v>
      </c>
      <c r="C506" s="198">
        <v>19000</v>
      </c>
      <c r="D506" s="200">
        <v>2599.08</v>
      </c>
      <c r="E506" s="198">
        <f t="shared" si="0"/>
        <v>3.6222304156204817E-2</v>
      </c>
      <c r="F506" s="198">
        <f t="shared" si="1"/>
        <v>1.5915455305899582E-2</v>
      </c>
    </row>
    <row r="507" spans="1:6" ht="15.75" customHeight="1">
      <c r="A507" s="198" t="s">
        <v>181</v>
      </c>
      <c r="B507" s="199">
        <v>44678</v>
      </c>
      <c r="C507" s="198">
        <v>19299</v>
      </c>
      <c r="D507" s="200">
        <v>2585.2800000000002</v>
      </c>
      <c r="E507" s="198">
        <f t="shared" si="0"/>
        <v>-5.3237169460611626E-3</v>
      </c>
      <c r="F507" s="198">
        <f t="shared" si="1"/>
        <v>1.5614301930532428E-2</v>
      </c>
    </row>
    <row r="508" spans="1:6" ht="15.75" customHeight="1">
      <c r="A508" s="198" t="s">
        <v>181</v>
      </c>
      <c r="B508" s="199">
        <v>44679</v>
      </c>
      <c r="C508" s="198">
        <v>18950</v>
      </c>
      <c r="D508" s="200">
        <v>2611.11</v>
      </c>
      <c r="E508" s="198">
        <f t="shared" si="0"/>
        <v>9.9415989726817592E-3</v>
      </c>
      <c r="F508" s="198">
        <f t="shared" si="1"/>
        <v>-1.8249349568537646E-2</v>
      </c>
    </row>
    <row r="509" spans="1:6" ht="15.75" customHeight="1">
      <c r="A509" s="198" t="s">
        <v>181</v>
      </c>
      <c r="B509" s="199">
        <v>44685</v>
      </c>
      <c r="C509" s="198">
        <v>18950</v>
      </c>
      <c r="D509" s="200">
        <v>2665.11</v>
      </c>
      <c r="E509" s="198">
        <f t="shared" si="0"/>
        <v>2.0469914281470443E-2</v>
      </c>
      <c r="F509" s="198">
        <f t="shared" si="1"/>
        <v>0</v>
      </c>
    </row>
    <row r="510" spans="1:6" ht="15.75" customHeight="1">
      <c r="A510" s="198" t="s">
        <v>181</v>
      </c>
      <c r="B510" s="199">
        <v>44686</v>
      </c>
      <c r="C510" s="198">
        <v>18600</v>
      </c>
      <c r="D510" s="200">
        <v>2652.58</v>
      </c>
      <c r="E510" s="198">
        <f t="shared" si="0"/>
        <v>-4.712581285966677E-3</v>
      </c>
      <c r="F510" s="198">
        <f t="shared" si="1"/>
        <v>-1.8642350809279829E-2</v>
      </c>
    </row>
    <row r="511" spans="1:6" ht="15.75" customHeight="1">
      <c r="A511" s="198" t="s">
        <v>181</v>
      </c>
      <c r="B511" s="199">
        <v>44690</v>
      </c>
      <c r="C511" s="198">
        <v>18500</v>
      </c>
      <c r="D511" s="200">
        <v>2654.03</v>
      </c>
      <c r="E511" s="198">
        <f t="shared" si="0"/>
        <v>5.4648826127676241E-4</v>
      </c>
      <c r="F511" s="198">
        <f t="shared" si="1"/>
        <v>-5.3908486348764233E-3</v>
      </c>
    </row>
    <row r="512" spans="1:6" ht="15.75" customHeight="1">
      <c r="A512" s="198" t="s">
        <v>181</v>
      </c>
      <c r="B512" s="199">
        <v>44692</v>
      </c>
      <c r="C512" s="198">
        <v>18600</v>
      </c>
      <c r="D512" s="200">
        <v>2649.6</v>
      </c>
      <c r="E512" s="198">
        <f t="shared" si="0"/>
        <v>-1.6705543298656757E-3</v>
      </c>
      <c r="F512" s="198">
        <f t="shared" si="1"/>
        <v>5.390848634876373E-3</v>
      </c>
    </row>
    <row r="513" spans="1:6" ht="15.75" customHeight="1">
      <c r="A513" s="198" t="s">
        <v>181</v>
      </c>
      <c r="B513" s="199">
        <v>44699</v>
      </c>
      <c r="C513" s="198">
        <v>18750</v>
      </c>
      <c r="D513" s="200">
        <v>2637.13</v>
      </c>
      <c r="E513" s="198">
        <f t="shared" si="0"/>
        <v>-4.7174806075793154E-3</v>
      </c>
      <c r="F513" s="198">
        <f t="shared" si="1"/>
        <v>8.0321716972642527E-3</v>
      </c>
    </row>
    <row r="514" spans="1:6" ht="15.75" customHeight="1">
      <c r="A514" s="198" t="s">
        <v>181</v>
      </c>
      <c r="B514" s="199">
        <v>44701</v>
      </c>
      <c r="C514" s="198">
        <v>18450</v>
      </c>
      <c r="D514" s="200">
        <v>2618.63</v>
      </c>
      <c r="E514" s="198">
        <f t="shared" si="0"/>
        <v>-7.0399243518583033E-3</v>
      </c>
      <c r="F514" s="198">
        <f t="shared" si="1"/>
        <v>-1.6129381929883644E-2</v>
      </c>
    </row>
    <row r="515" spans="1:6" ht="15.75" customHeight="1">
      <c r="A515" s="198" t="s">
        <v>181</v>
      </c>
      <c r="B515" s="199">
        <v>44704</v>
      </c>
      <c r="C515" s="198">
        <v>18300</v>
      </c>
      <c r="D515" s="200">
        <v>2645.85</v>
      </c>
      <c r="E515" s="198">
        <f t="shared" si="0"/>
        <v>1.0341094494092987E-2</v>
      </c>
      <c r="F515" s="198">
        <f t="shared" si="1"/>
        <v>-8.1633106391609811E-3</v>
      </c>
    </row>
    <row r="516" spans="1:6" ht="15.75" customHeight="1">
      <c r="A516" s="198" t="s">
        <v>181</v>
      </c>
      <c r="B516" s="199">
        <v>44705</v>
      </c>
      <c r="C516" s="198">
        <v>18350</v>
      </c>
      <c r="D516" s="200">
        <v>2673.32</v>
      </c>
      <c r="E516" s="198">
        <f t="shared" si="0"/>
        <v>1.0328770923244791E-2</v>
      </c>
      <c r="F516" s="198">
        <f t="shared" si="1"/>
        <v>2.7285146532039142E-3</v>
      </c>
    </row>
    <row r="517" spans="1:6" ht="15.75" customHeight="1">
      <c r="A517" s="198" t="s">
        <v>181</v>
      </c>
      <c r="B517" s="199">
        <v>44706</v>
      </c>
      <c r="C517" s="198">
        <v>18717</v>
      </c>
      <c r="D517" s="200">
        <v>2673.88</v>
      </c>
      <c r="E517" s="198">
        <f t="shared" si="0"/>
        <v>2.0945541668439334E-4</v>
      </c>
      <c r="F517" s="198">
        <f t="shared" si="1"/>
        <v>1.980262729617973E-2</v>
      </c>
    </row>
    <row r="518" spans="1:6" ht="15.75" customHeight="1">
      <c r="A518" s="198" t="s">
        <v>181</v>
      </c>
      <c r="B518" s="199">
        <v>44707</v>
      </c>
      <c r="C518" s="198">
        <v>19089.900000000001</v>
      </c>
      <c r="D518" s="200">
        <v>2684.01</v>
      </c>
      <c r="E518" s="198">
        <f t="shared" si="0"/>
        <v>3.7813438015210951E-3</v>
      </c>
      <c r="F518" s="198">
        <f t="shared" si="1"/>
        <v>1.9727197582494093E-2</v>
      </c>
    </row>
    <row r="519" spans="1:6" ht="15.75" customHeight="1">
      <c r="A519" s="198" t="s">
        <v>181</v>
      </c>
      <c r="B519" s="199">
        <v>44708</v>
      </c>
      <c r="C519" s="198">
        <v>19000</v>
      </c>
      <c r="D519" s="200">
        <v>2738.3</v>
      </c>
      <c r="E519" s="198">
        <f t="shared" si="0"/>
        <v>2.002534500758853E-2</v>
      </c>
      <c r="F519" s="198">
        <f t="shared" si="1"/>
        <v>-4.7204202128126385E-3</v>
      </c>
    </row>
    <row r="520" spans="1:6" ht="15.75" customHeight="1">
      <c r="A520" s="198" t="s">
        <v>181</v>
      </c>
      <c r="B520" s="199">
        <v>44712</v>
      </c>
      <c r="C520" s="198">
        <v>18611.900000000001</v>
      </c>
      <c r="D520" s="200">
        <v>2759.22</v>
      </c>
      <c r="E520" s="198">
        <f t="shared" si="0"/>
        <v>7.6107411995459629E-3</v>
      </c>
      <c r="F520" s="198">
        <f t="shared" si="1"/>
        <v>-2.0637818076185581E-2</v>
      </c>
    </row>
    <row r="521" spans="1:6" ht="15.75" customHeight="1">
      <c r="A521" s="198" t="s">
        <v>181</v>
      </c>
      <c r="B521" s="199">
        <v>44713</v>
      </c>
      <c r="C521" s="198">
        <v>18599</v>
      </c>
      <c r="D521" s="200">
        <v>2793.81</v>
      </c>
      <c r="E521" s="198">
        <f t="shared" si="0"/>
        <v>1.2458224567148377E-2</v>
      </c>
      <c r="F521" s="198">
        <f t="shared" si="1"/>
        <v>-6.9334525726514381E-4</v>
      </c>
    </row>
    <row r="522" spans="1:6" ht="15.75" customHeight="1">
      <c r="A522" s="198" t="s">
        <v>181</v>
      </c>
      <c r="B522" s="199">
        <v>44715</v>
      </c>
      <c r="C522" s="198">
        <v>17864</v>
      </c>
      <c r="D522" s="200">
        <v>2780.81</v>
      </c>
      <c r="E522" s="198">
        <f t="shared" si="0"/>
        <v>-4.6640034892653027E-3</v>
      </c>
      <c r="F522" s="198">
        <f t="shared" si="1"/>
        <v>-4.0320301295132963E-2</v>
      </c>
    </row>
    <row r="523" spans="1:6" ht="15.75" customHeight="1">
      <c r="A523" s="198" t="s">
        <v>181</v>
      </c>
      <c r="B523" s="199">
        <v>44718</v>
      </c>
      <c r="C523" s="198">
        <v>18499</v>
      </c>
      <c r="D523" s="200">
        <v>2787.19</v>
      </c>
      <c r="E523" s="198">
        <f t="shared" si="0"/>
        <v>2.2916676696031636E-3</v>
      </c>
      <c r="F523" s="198">
        <f t="shared" si="1"/>
        <v>3.4929162031395213E-2</v>
      </c>
    </row>
    <row r="524" spans="1:6" ht="15.75" customHeight="1">
      <c r="A524" s="198" t="s">
        <v>181</v>
      </c>
      <c r="B524" s="199">
        <v>44719</v>
      </c>
      <c r="C524" s="198">
        <v>18129.599999999999</v>
      </c>
      <c r="D524" s="200">
        <v>2820</v>
      </c>
      <c r="E524" s="198">
        <f t="shared" si="0"/>
        <v>1.170296511049216E-2</v>
      </c>
      <c r="F524" s="198">
        <f t="shared" si="1"/>
        <v>-2.0170714925087051E-2</v>
      </c>
    </row>
    <row r="525" spans="1:6" ht="15.75" customHeight="1">
      <c r="A525" s="198" t="s">
        <v>181</v>
      </c>
      <c r="B525" s="199">
        <v>44720</v>
      </c>
      <c r="C525" s="198">
        <v>18499</v>
      </c>
      <c r="D525" s="200">
        <v>2823.05</v>
      </c>
      <c r="E525" s="198">
        <f t="shared" si="0"/>
        <v>1.0809758187491224E-3</v>
      </c>
      <c r="F525" s="198">
        <f t="shared" si="1"/>
        <v>2.01707149250871E-2</v>
      </c>
    </row>
    <row r="526" spans="1:6" ht="15.75" customHeight="1">
      <c r="A526" s="198" t="s">
        <v>181</v>
      </c>
      <c r="B526" s="199">
        <v>44721</v>
      </c>
      <c r="C526" s="198">
        <v>18350</v>
      </c>
      <c r="D526" s="200">
        <v>2816.6</v>
      </c>
      <c r="E526" s="198">
        <f t="shared" si="0"/>
        <v>-2.2873769869584553E-3</v>
      </c>
      <c r="F526" s="198">
        <f t="shared" si="1"/>
        <v>-8.0871020686727486E-3</v>
      </c>
    </row>
    <row r="527" spans="1:6" ht="15.75" customHeight="1">
      <c r="A527" s="198" t="s">
        <v>181</v>
      </c>
      <c r="B527" s="199">
        <v>44722</v>
      </c>
      <c r="C527" s="198">
        <v>17387</v>
      </c>
      <c r="D527" s="200">
        <v>2815.4</v>
      </c>
      <c r="E527" s="198">
        <f t="shared" si="0"/>
        <v>-4.2613637008490914E-4</v>
      </c>
      <c r="F527" s="198">
        <f t="shared" si="1"/>
        <v>-5.3906773954926615E-2</v>
      </c>
    </row>
    <row r="528" spans="1:6" ht="15.75" customHeight="1">
      <c r="A528" s="198" t="s">
        <v>181</v>
      </c>
      <c r="B528" s="199">
        <v>44725</v>
      </c>
      <c r="C528" s="198">
        <v>18100</v>
      </c>
      <c r="D528" s="200">
        <v>2827.93</v>
      </c>
      <c r="E528" s="198">
        <f t="shared" si="0"/>
        <v>4.4406478410031428E-3</v>
      </c>
      <c r="F528" s="198">
        <f t="shared" si="1"/>
        <v>4.018913772612729E-2</v>
      </c>
    </row>
    <row r="529" spans="1:6" ht="15.75" customHeight="1">
      <c r="A529" s="198" t="s">
        <v>181</v>
      </c>
      <c r="B529" s="199">
        <v>44726</v>
      </c>
      <c r="C529" s="198">
        <v>18461</v>
      </c>
      <c r="D529" s="200">
        <v>2782.86</v>
      </c>
      <c r="E529" s="198">
        <f t="shared" si="0"/>
        <v>-1.6065819400137286E-2</v>
      </c>
      <c r="F529" s="198">
        <f t="shared" si="1"/>
        <v>1.9748460516652307E-2</v>
      </c>
    </row>
    <row r="530" spans="1:6" ht="15.75" customHeight="1">
      <c r="A530" s="198" t="s">
        <v>181</v>
      </c>
      <c r="B530" s="199">
        <v>44727</v>
      </c>
      <c r="C530" s="198">
        <v>18000</v>
      </c>
      <c r="D530" s="200">
        <v>2771.15</v>
      </c>
      <c r="E530" s="198">
        <f t="shared" si="0"/>
        <v>-4.2167793545599868E-3</v>
      </c>
      <c r="F530" s="198">
        <f t="shared" si="1"/>
        <v>-2.5288640892267695E-2</v>
      </c>
    </row>
    <row r="531" spans="1:6" ht="15.75" customHeight="1">
      <c r="A531" s="198" t="s">
        <v>181</v>
      </c>
      <c r="B531" s="199">
        <v>44728</v>
      </c>
      <c r="C531" s="198">
        <v>17999</v>
      </c>
      <c r="D531" s="200">
        <v>2827.13</v>
      </c>
      <c r="E531" s="198">
        <f t="shared" si="0"/>
        <v>1.9999666299396614E-2</v>
      </c>
      <c r="F531" s="198">
        <f t="shared" si="1"/>
        <v>-5.5557098822621293E-5</v>
      </c>
    </row>
    <row r="532" spans="1:6" ht="15.75" customHeight="1">
      <c r="A532" s="198" t="s">
        <v>181</v>
      </c>
      <c r="B532" s="199">
        <v>44729</v>
      </c>
      <c r="C532" s="198">
        <v>18100</v>
      </c>
      <c r="D532" s="200">
        <v>2856.77</v>
      </c>
      <c r="E532" s="198">
        <f t="shared" si="0"/>
        <v>1.042955318538139E-2</v>
      </c>
      <c r="F532" s="198">
        <f t="shared" si="1"/>
        <v>5.5957374744379472E-3</v>
      </c>
    </row>
    <row r="533" spans="1:6" ht="15.75" customHeight="1">
      <c r="A533" s="198" t="s">
        <v>181</v>
      </c>
      <c r="B533" s="199">
        <v>44731</v>
      </c>
      <c r="C533" s="198">
        <v>17910</v>
      </c>
      <c r="D533" s="200">
        <v>2906.91</v>
      </c>
      <c r="E533" s="198">
        <f t="shared" si="0"/>
        <v>1.739904536234196E-2</v>
      </c>
      <c r="F533" s="198">
        <f t="shared" si="1"/>
        <v>-1.0552722199159615E-2</v>
      </c>
    </row>
    <row r="534" spans="1:6" ht="15.75" customHeight="1">
      <c r="A534" s="198" t="s">
        <v>181</v>
      </c>
      <c r="B534" s="199">
        <v>44732</v>
      </c>
      <c r="C534" s="198">
        <v>17751</v>
      </c>
      <c r="D534" s="200">
        <v>2906.7</v>
      </c>
      <c r="E534" s="198">
        <f t="shared" si="0"/>
        <v>-7.2244268222784893E-5</v>
      </c>
      <c r="F534" s="198">
        <f t="shared" si="1"/>
        <v>-8.9173637099537132E-3</v>
      </c>
    </row>
    <row r="535" spans="1:6" ht="15.75" customHeight="1">
      <c r="A535" s="198" t="s">
        <v>181</v>
      </c>
      <c r="B535" s="199">
        <v>44733</v>
      </c>
      <c r="C535" s="198">
        <v>18106</v>
      </c>
      <c r="D535" s="200">
        <v>2960.14</v>
      </c>
      <c r="E535" s="198">
        <f t="shared" si="0"/>
        <v>1.8218147437853341E-2</v>
      </c>
      <c r="F535" s="198">
        <f t="shared" si="1"/>
        <v>1.9801522690582E-2</v>
      </c>
    </row>
    <row r="536" spans="1:6" ht="15.75" customHeight="1">
      <c r="A536" s="198" t="s">
        <v>181</v>
      </c>
      <c r="B536" s="199">
        <v>44735</v>
      </c>
      <c r="C536" s="198">
        <v>18200</v>
      </c>
      <c r="D536" s="200">
        <v>2946.58</v>
      </c>
      <c r="E536" s="198">
        <f t="shared" si="0"/>
        <v>-4.5913887305822935E-3</v>
      </c>
      <c r="F536" s="198">
        <f t="shared" si="1"/>
        <v>5.1782190295009481E-3</v>
      </c>
    </row>
    <row r="537" spans="1:6" ht="15.75" customHeight="1">
      <c r="A537" s="198" t="s">
        <v>181</v>
      </c>
      <c r="B537" s="199">
        <v>44738</v>
      </c>
      <c r="C537" s="198">
        <v>18700</v>
      </c>
      <c r="D537" s="200">
        <v>2944.78</v>
      </c>
      <c r="E537" s="198">
        <f t="shared" si="0"/>
        <v>-6.1106435729937816E-4</v>
      </c>
      <c r="F537" s="198">
        <f t="shared" si="1"/>
        <v>2.7101929777791179E-2</v>
      </c>
    </row>
    <row r="538" spans="1:6" ht="15.75" customHeight="1">
      <c r="A538" s="198" t="s">
        <v>181</v>
      </c>
      <c r="B538" s="199">
        <v>44740</v>
      </c>
      <c r="C538" s="198">
        <v>18400</v>
      </c>
      <c r="D538" s="200">
        <v>2983.11</v>
      </c>
      <c r="E538" s="198">
        <f t="shared" si="0"/>
        <v>1.2932269054381508E-2</v>
      </c>
      <c r="F538" s="198">
        <f t="shared" si="1"/>
        <v>-1.6172859245600957E-2</v>
      </c>
    </row>
    <row r="539" spans="1:6" ht="15.75" customHeight="1">
      <c r="A539" s="198" t="s">
        <v>181</v>
      </c>
      <c r="B539" s="199">
        <v>44741</v>
      </c>
      <c r="C539" s="198">
        <v>18350</v>
      </c>
      <c r="D539" s="200">
        <v>3025.83</v>
      </c>
      <c r="E539" s="198">
        <f t="shared" si="0"/>
        <v>1.4219053531456544E-2</v>
      </c>
      <c r="F539" s="198">
        <f t="shared" si="1"/>
        <v>-2.7210901143606132E-3</v>
      </c>
    </row>
    <row r="540" spans="1:6" ht="15.75" customHeight="1">
      <c r="A540" s="198" t="s">
        <v>181</v>
      </c>
      <c r="B540" s="199">
        <v>44742</v>
      </c>
      <c r="C540" s="198">
        <v>18700</v>
      </c>
      <c r="D540" s="200">
        <v>3022.11</v>
      </c>
      <c r="E540" s="198">
        <f t="shared" si="0"/>
        <v>-1.2301710893723482E-3</v>
      </c>
      <c r="F540" s="198">
        <f t="shared" si="1"/>
        <v>1.8893949359961613E-2</v>
      </c>
    </row>
    <row r="541" spans="1:6" ht="15.75" customHeight="1">
      <c r="A541" s="198" t="s">
        <v>181</v>
      </c>
      <c r="B541" s="199">
        <v>44745</v>
      </c>
      <c r="C541" s="198">
        <v>18335</v>
      </c>
      <c r="D541" s="200">
        <v>2969.72</v>
      </c>
      <c r="E541" s="198">
        <f t="shared" si="0"/>
        <v>-1.7487590647306473E-2</v>
      </c>
      <c r="F541" s="198">
        <f t="shared" si="1"/>
        <v>-1.9711722337251616E-2</v>
      </c>
    </row>
    <row r="542" spans="1:6" ht="15.75" customHeight="1">
      <c r="A542" s="198" t="s">
        <v>181</v>
      </c>
      <c r="B542" s="199">
        <v>44746</v>
      </c>
      <c r="C542" s="198">
        <v>18400</v>
      </c>
      <c r="D542" s="200">
        <v>2968.42</v>
      </c>
      <c r="E542" s="198">
        <f t="shared" si="0"/>
        <v>-4.3784754848098583E-4</v>
      </c>
      <c r="F542" s="198">
        <f t="shared" si="1"/>
        <v>3.5388630916506599E-3</v>
      </c>
    </row>
    <row r="543" spans="1:6" ht="15.75" customHeight="1">
      <c r="A543" s="198" t="s">
        <v>181</v>
      </c>
      <c r="B543" s="199">
        <v>44747</v>
      </c>
      <c r="C543" s="198">
        <v>18300</v>
      </c>
      <c r="D543" s="200">
        <v>2905.32</v>
      </c>
      <c r="E543" s="198">
        <f t="shared" si="0"/>
        <v>-2.1486285584976714E-2</v>
      </c>
      <c r="F543" s="198">
        <f t="shared" si="1"/>
        <v>-5.449604767564703E-3</v>
      </c>
    </row>
    <row r="544" spans="1:6" ht="15.75" customHeight="1">
      <c r="A544" s="198" t="s">
        <v>181</v>
      </c>
      <c r="B544" s="199">
        <v>44749</v>
      </c>
      <c r="C544" s="198">
        <v>18005</v>
      </c>
      <c r="D544" s="200">
        <v>2834.41</v>
      </c>
      <c r="E544" s="198">
        <f t="shared" si="0"/>
        <v>-2.4709736496157684E-2</v>
      </c>
      <c r="F544" s="198">
        <f t="shared" si="1"/>
        <v>-1.625156274653668E-2</v>
      </c>
    </row>
    <row r="545" spans="1:6" ht="15.75" customHeight="1">
      <c r="A545" s="198" t="s">
        <v>181</v>
      </c>
      <c r="B545" s="199">
        <v>44753</v>
      </c>
      <c r="C545" s="198">
        <v>18005</v>
      </c>
      <c r="D545" s="200">
        <v>2913.84</v>
      </c>
      <c r="E545" s="198">
        <f t="shared" si="0"/>
        <v>2.7637996275246112E-2</v>
      </c>
      <c r="F545" s="198">
        <f t="shared" si="1"/>
        <v>0</v>
      </c>
    </row>
    <row r="546" spans="1:6" ht="15.75" customHeight="1">
      <c r="A546" s="198" t="s">
        <v>181</v>
      </c>
      <c r="B546" s="199">
        <v>44754</v>
      </c>
      <c r="C546" s="198">
        <v>18005</v>
      </c>
      <c r="D546" s="200">
        <v>2859.96</v>
      </c>
      <c r="E546" s="198">
        <f t="shared" si="0"/>
        <v>-1.8664160201722544E-2</v>
      </c>
      <c r="F546" s="198">
        <f t="shared" si="1"/>
        <v>0</v>
      </c>
    </row>
    <row r="547" spans="1:6" ht="15.75" customHeight="1">
      <c r="A547" s="198" t="s">
        <v>181</v>
      </c>
      <c r="B547" s="199">
        <v>44755</v>
      </c>
      <c r="C547" s="198">
        <v>17700</v>
      </c>
      <c r="D547" s="200">
        <v>2843</v>
      </c>
      <c r="E547" s="198">
        <f t="shared" si="0"/>
        <v>-5.947806051107272E-3</v>
      </c>
      <c r="F547" s="198">
        <f t="shared" si="1"/>
        <v>-1.7084857521055156E-2</v>
      </c>
    </row>
    <row r="548" spans="1:6" ht="15.75" customHeight="1">
      <c r="A548" s="198" t="s">
        <v>181</v>
      </c>
      <c r="B548" s="199">
        <v>44756</v>
      </c>
      <c r="C548" s="198">
        <v>18000</v>
      </c>
      <c r="D548" s="200">
        <v>2870.18</v>
      </c>
      <c r="E548" s="198">
        <f t="shared" si="0"/>
        <v>9.5149129060245943E-3</v>
      </c>
      <c r="F548" s="198">
        <f t="shared" si="1"/>
        <v>1.6807118316381191E-2</v>
      </c>
    </row>
    <row r="549" spans="1:6" ht="15.75" customHeight="1">
      <c r="A549" s="198" t="s">
        <v>181</v>
      </c>
      <c r="B549" s="199">
        <v>44757</v>
      </c>
      <c r="C549" s="198">
        <v>18360</v>
      </c>
      <c r="D549" s="200">
        <v>2871.6968999999999</v>
      </c>
      <c r="E549" s="198">
        <f t="shared" si="0"/>
        <v>5.2836383005328122E-4</v>
      </c>
      <c r="F549" s="198">
        <f t="shared" si="1"/>
        <v>1.980262729617973E-2</v>
      </c>
    </row>
    <row r="550" spans="1:6" ht="15.75" customHeight="1">
      <c r="A550" s="198" t="s">
        <v>181</v>
      </c>
      <c r="B550" s="199">
        <v>44759</v>
      </c>
      <c r="C550" s="198">
        <v>18551</v>
      </c>
      <c r="D550" s="200">
        <v>2828</v>
      </c>
      <c r="E550" s="198">
        <f t="shared" si="0"/>
        <v>-1.5333361370614437E-2</v>
      </c>
      <c r="F550" s="198">
        <f t="shared" si="1"/>
        <v>1.0349310763891732E-2</v>
      </c>
    </row>
    <row r="551" spans="1:6" ht="15.75" customHeight="1">
      <c r="A551" s="198" t="s">
        <v>181</v>
      </c>
      <c r="B551" s="199">
        <v>44761</v>
      </c>
      <c r="C551" s="198">
        <v>18799</v>
      </c>
      <c r="D551" s="200">
        <v>2823.88</v>
      </c>
      <c r="E551" s="198">
        <f t="shared" si="0"/>
        <v>-1.4579222240272685E-3</v>
      </c>
      <c r="F551" s="198">
        <f t="shared" si="1"/>
        <v>1.3279980975588333E-2</v>
      </c>
    </row>
    <row r="552" spans="1:6" ht="15.75" customHeight="1">
      <c r="A552" s="198" t="s">
        <v>181</v>
      </c>
      <c r="B552" s="199">
        <v>44763</v>
      </c>
      <c r="C552" s="198">
        <v>18571</v>
      </c>
      <c r="D552" s="200">
        <v>2843</v>
      </c>
      <c r="E552" s="198">
        <f t="shared" si="0"/>
        <v>6.7480068585636151E-3</v>
      </c>
      <c r="F552" s="198">
        <f t="shared" si="1"/>
        <v>-1.2202452720908512E-2</v>
      </c>
    </row>
    <row r="553" spans="1:6" ht="15.75" customHeight="1">
      <c r="A553" s="198" t="s">
        <v>181</v>
      </c>
      <c r="B553" s="199">
        <v>44766</v>
      </c>
      <c r="C553" s="198">
        <v>18500</v>
      </c>
      <c r="D553" s="200">
        <v>2834.52</v>
      </c>
      <c r="E553" s="198">
        <f t="shared" si="0"/>
        <v>-2.9872219933828729E-3</v>
      </c>
      <c r="F553" s="198">
        <f t="shared" si="1"/>
        <v>-3.8304921266367181E-3</v>
      </c>
    </row>
    <row r="554" spans="1:6" ht="15.75" customHeight="1">
      <c r="A554" s="198" t="s">
        <v>181</v>
      </c>
      <c r="B554" s="199">
        <v>44767</v>
      </c>
      <c r="C554" s="198">
        <v>18300</v>
      </c>
      <c r="D554" s="200">
        <v>2822.74</v>
      </c>
      <c r="E554" s="198">
        <f t="shared" si="0"/>
        <v>-4.1645662478447766E-3</v>
      </c>
      <c r="F554" s="198">
        <f t="shared" si="1"/>
        <v>-1.0869672236903879E-2</v>
      </c>
    </row>
    <row r="555" spans="1:6" ht="15.75" customHeight="1">
      <c r="A555" s="198" t="s">
        <v>181</v>
      </c>
      <c r="B555" s="199">
        <v>44768</v>
      </c>
      <c r="C555" s="198">
        <v>18000</v>
      </c>
      <c r="D555" s="200">
        <v>2818.11</v>
      </c>
      <c r="E555" s="198">
        <f t="shared" si="0"/>
        <v>-1.6415969365463801E-3</v>
      </c>
      <c r="F555" s="198">
        <f t="shared" si="1"/>
        <v>-1.6529301951210582E-2</v>
      </c>
    </row>
    <row r="556" spans="1:6" ht="15.75" customHeight="1">
      <c r="A556" s="198" t="s">
        <v>181</v>
      </c>
      <c r="B556" s="199">
        <v>44769</v>
      </c>
      <c r="C556" s="198">
        <v>18000</v>
      </c>
      <c r="D556" s="200">
        <v>2801.13</v>
      </c>
      <c r="E556" s="198">
        <f t="shared" si="0"/>
        <v>-6.0435402944047237E-3</v>
      </c>
      <c r="F556" s="198">
        <f t="shared" si="1"/>
        <v>0</v>
      </c>
    </row>
    <row r="557" spans="1:6" ht="15.75" customHeight="1">
      <c r="A557" s="198" t="s">
        <v>181</v>
      </c>
      <c r="B557" s="199">
        <v>44770</v>
      </c>
      <c r="C557" s="198">
        <v>17545</v>
      </c>
      <c r="D557" s="200">
        <v>2825.11</v>
      </c>
      <c r="E557" s="198">
        <f t="shared" si="0"/>
        <v>8.524394696751281E-3</v>
      </c>
      <c r="F557" s="198">
        <f t="shared" si="1"/>
        <v>-2.5602748860986208E-2</v>
      </c>
    </row>
    <row r="558" spans="1:6" ht="15.75" customHeight="1">
      <c r="A558" s="198" t="s">
        <v>181</v>
      </c>
      <c r="B558" s="199">
        <v>44771</v>
      </c>
      <c r="C558" s="198">
        <v>17650</v>
      </c>
      <c r="D558" s="200">
        <v>2899.82</v>
      </c>
      <c r="E558" s="198">
        <f t="shared" si="0"/>
        <v>2.6101364207117877E-2</v>
      </c>
      <c r="F558" s="198">
        <f t="shared" si="1"/>
        <v>5.966774344127377E-3</v>
      </c>
    </row>
    <row r="559" spans="1:6" ht="15.75" customHeight="1">
      <c r="A559" s="198" t="s">
        <v>181</v>
      </c>
      <c r="B559" s="199">
        <v>44773</v>
      </c>
      <c r="C559" s="198">
        <v>18000</v>
      </c>
      <c r="D559" s="200">
        <v>2854.84</v>
      </c>
      <c r="E559" s="198">
        <f t="shared" si="0"/>
        <v>-1.5632866594516605E-2</v>
      </c>
      <c r="F559" s="198">
        <f t="shared" si="1"/>
        <v>1.9635974516858935E-2</v>
      </c>
    </row>
    <row r="560" spans="1:6" ht="15.75" customHeight="1">
      <c r="A560" s="198" t="s">
        <v>181</v>
      </c>
      <c r="B560" s="199">
        <v>44774</v>
      </c>
      <c r="C560" s="198">
        <v>18100</v>
      </c>
      <c r="D560" s="200">
        <v>2871.03</v>
      </c>
      <c r="E560" s="198">
        <f t="shared" si="0"/>
        <v>5.6550508990906891E-3</v>
      </c>
      <c r="F560" s="198">
        <f t="shared" si="1"/>
        <v>5.5401803756153509E-3</v>
      </c>
    </row>
    <row r="561" spans="1:6" ht="15.75" customHeight="1">
      <c r="A561" s="198" t="s">
        <v>181</v>
      </c>
      <c r="B561" s="199">
        <v>44775</v>
      </c>
      <c r="C561" s="198">
        <v>17999.8</v>
      </c>
      <c r="D561" s="200">
        <v>2872.05</v>
      </c>
      <c r="E561" s="198">
        <f t="shared" si="0"/>
        <v>3.5521010005948068E-4</v>
      </c>
      <c r="F561" s="198">
        <f t="shared" si="1"/>
        <v>-5.5512915484553981E-3</v>
      </c>
    </row>
    <row r="562" spans="1:6" ht="15.75" customHeight="1">
      <c r="A562" s="198" t="s">
        <v>181</v>
      </c>
      <c r="B562" s="199">
        <v>44776</v>
      </c>
      <c r="C562" s="198">
        <v>18000</v>
      </c>
      <c r="D562" s="200">
        <v>2883.38</v>
      </c>
      <c r="E562" s="198">
        <f t="shared" si="0"/>
        <v>3.9371566106144555E-3</v>
      </c>
      <c r="F562" s="198">
        <f t="shared" si="1"/>
        <v>1.1111172840006939E-5</v>
      </c>
    </row>
    <row r="563" spans="1:6" ht="15.75" customHeight="1">
      <c r="A563" s="198" t="s">
        <v>181</v>
      </c>
      <c r="B563" s="199">
        <v>44777</v>
      </c>
      <c r="C563" s="198">
        <v>17900</v>
      </c>
      <c r="D563" s="200">
        <v>2980.61</v>
      </c>
      <c r="E563" s="198">
        <f t="shared" si="0"/>
        <v>3.3164760440314744E-2</v>
      </c>
      <c r="F563" s="198">
        <f t="shared" si="1"/>
        <v>-5.5710450494553601E-3</v>
      </c>
    </row>
    <row r="564" spans="1:6" ht="15.75" customHeight="1">
      <c r="A564" s="198" t="s">
        <v>181</v>
      </c>
      <c r="B564" s="199">
        <v>44778</v>
      </c>
      <c r="C564" s="198">
        <v>18000</v>
      </c>
      <c r="D564" s="200">
        <v>2994.42</v>
      </c>
      <c r="E564" s="198">
        <f t="shared" si="0"/>
        <v>4.6225791640449364E-3</v>
      </c>
      <c r="F564" s="198">
        <f t="shared" si="1"/>
        <v>5.5710450494554295E-3</v>
      </c>
    </row>
    <row r="565" spans="1:6" ht="15.75" customHeight="1">
      <c r="A565" s="198" t="s">
        <v>181</v>
      </c>
      <c r="B565" s="199">
        <v>44780</v>
      </c>
      <c r="C565" s="198">
        <v>17993.8</v>
      </c>
      <c r="D565" s="200">
        <v>3004.33</v>
      </c>
      <c r="E565" s="198">
        <f t="shared" si="0"/>
        <v>3.3040246768986838E-3</v>
      </c>
      <c r="F565" s="198">
        <f t="shared" si="1"/>
        <v>-3.4450377905751123E-4</v>
      </c>
    </row>
    <row r="566" spans="1:6" ht="15.75" customHeight="1">
      <c r="A566" s="198" t="s">
        <v>181</v>
      </c>
      <c r="B566" s="199">
        <v>44781</v>
      </c>
      <c r="C566" s="198">
        <v>19000</v>
      </c>
      <c r="D566" s="200">
        <v>3058.64</v>
      </c>
      <c r="E566" s="198">
        <f t="shared" si="0"/>
        <v>1.7915791328079363E-2</v>
      </c>
      <c r="F566" s="198">
        <f t="shared" si="1"/>
        <v>5.4411725049333372E-2</v>
      </c>
    </row>
    <row r="567" spans="1:6" ht="15.75" customHeight="1">
      <c r="A567" s="198" t="s">
        <v>181</v>
      </c>
      <c r="B567" s="199">
        <v>44782</v>
      </c>
      <c r="C567" s="198">
        <v>19750</v>
      </c>
      <c r="D567" s="200">
        <v>3050.43</v>
      </c>
      <c r="E567" s="198">
        <f t="shared" si="0"/>
        <v>-2.6878084365163325E-3</v>
      </c>
      <c r="F567" s="198">
        <f t="shared" si="1"/>
        <v>3.8714512180690427E-2</v>
      </c>
    </row>
    <row r="568" spans="1:6" ht="15.75" customHeight="1">
      <c r="A568" s="198" t="s">
        <v>181</v>
      </c>
      <c r="B568" s="199">
        <v>44783</v>
      </c>
      <c r="C568" s="198">
        <v>20600</v>
      </c>
      <c r="D568" s="200">
        <v>3076.3728000000001</v>
      </c>
      <c r="E568" s="198">
        <f t="shared" si="0"/>
        <v>8.4686763699969459E-3</v>
      </c>
      <c r="F568" s="198">
        <f t="shared" si="1"/>
        <v>4.2137584448404528E-2</v>
      </c>
    </row>
    <row r="569" spans="1:6" ht="15.75" customHeight="1">
      <c r="A569" s="198" t="s">
        <v>181</v>
      </c>
      <c r="B569" s="199">
        <v>44784</v>
      </c>
      <c r="C569" s="198">
        <v>18905</v>
      </c>
      <c r="D569" s="200">
        <v>3094.95</v>
      </c>
      <c r="E569" s="198">
        <f t="shared" si="0"/>
        <v>6.0205102585917224E-3</v>
      </c>
      <c r="F569" s="198">
        <f t="shared" si="1"/>
        <v>-8.5864638452639169E-2</v>
      </c>
    </row>
    <row r="570" spans="1:6" ht="15.75" customHeight="1">
      <c r="A570" s="198" t="s">
        <v>181</v>
      </c>
      <c r="B570" s="199">
        <v>44787</v>
      </c>
      <c r="C570" s="198">
        <v>18897.5</v>
      </c>
      <c r="D570" s="200">
        <v>3079.82</v>
      </c>
      <c r="E570" s="198">
        <f t="shared" si="0"/>
        <v>-4.9005971979443575E-3</v>
      </c>
      <c r="F570" s="198">
        <f t="shared" si="1"/>
        <v>-3.9679915870148862E-4</v>
      </c>
    </row>
    <row r="571" spans="1:6" ht="15.75" customHeight="1">
      <c r="A571" s="198" t="s">
        <v>181</v>
      </c>
      <c r="B571" s="199">
        <v>44788</v>
      </c>
      <c r="C571" s="198">
        <v>19275</v>
      </c>
      <c r="D571" s="200">
        <v>3081.07</v>
      </c>
      <c r="E571" s="198">
        <f t="shared" si="0"/>
        <v>4.0578553330842886E-4</v>
      </c>
      <c r="F571" s="198">
        <f t="shared" si="1"/>
        <v>1.9779281265198515E-2</v>
      </c>
    </row>
    <row r="572" spans="1:6" ht="15.75" customHeight="1">
      <c r="A572" s="198" t="s">
        <v>181</v>
      </c>
      <c r="B572" s="199">
        <v>44789</v>
      </c>
      <c r="C572" s="198">
        <v>18191</v>
      </c>
      <c r="D572" s="200">
        <v>3085.07</v>
      </c>
      <c r="E572" s="198">
        <f t="shared" si="0"/>
        <v>1.2974082849528171E-3</v>
      </c>
      <c r="F572" s="198">
        <f t="shared" si="1"/>
        <v>-5.7881953169314049E-2</v>
      </c>
    </row>
    <row r="573" spans="1:6" ht="15.75" customHeight="1">
      <c r="A573" s="198" t="s">
        <v>181</v>
      </c>
      <c r="B573" s="199">
        <v>44790</v>
      </c>
      <c r="C573" s="198">
        <v>18600</v>
      </c>
      <c r="D573" s="200">
        <v>3111.09</v>
      </c>
      <c r="E573" s="198">
        <f t="shared" si="0"/>
        <v>8.398799564147387E-3</v>
      </c>
      <c r="F573" s="198">
        <f t="shared" si="1"/>
        <v>2.2234614439076438E-2</v>
      </c>
    </row>
    <row r="574" spans="1:6" ht="15.75" customHeight="1">
      <c r="A574" s="198" t="s">
        <v>181</v>
      </c>
      <c r="B574" s="199">
        <v>44794</v>
      </c>
      <c r="C574" s="198">
        <v>18690</v>
      </c>
      <c r="D574" s="200">
        <v>3123.15</v>
      </c>
      <c r="E574" s="198">
        <f t="shared" si="0"/>
        <v>3.8689607855000975E-3</v>
      </c>
      <c r="F574" s="198">
        <f t="shared" si="1"/>
        <v>4.8270407483159443E-3</v>
      </c>
    </row>
    <row r="575" spans="1:6" ht="15.75" customHeight="1">
      <c r="A575" s="198" t="s">
        <v>181</v>
      </c>
      <c r="B575" s="199">
        <v>44795</v>
      </c>
      <c r="C575" s="198">
        <v>18344</v>
      </c>
      <c r="D575" s="200">
        <v>3107.45</v>
      </c>
      <c r="E575" s="198">
        <f t="shared" si="0"/>
        <v>-5.039653718479635E-3</v>
      </c>
      <c r="F575" s="198">
        <f t="shared" si="1"/>
        <v>-1.8686075911868161E-2</v>
      </c>
    </row>
    <row r="576" spans="1:6" ht="15.75" customHeight="1">
      <c r="A576" s="198" t="s">
        <v>181</v>
      </c>
      <c r="B576" s="199">
        <v>44796</v>
      </c>
      <c r="C576" s="198">
        <v>18500</v>
      </c>
      <c r="D576" s="200">
        <v>3108.13</v>
      </c>
      <c r="E576" s="198">
        <f t="shared" si="0"/>
        <v>2.1880500378517587E-4</v>
      </c>
      <c r="F576" s="198">
        <f t="shared" si="1"/>
        <v>8.4681865286758366E-3</v>
      </c>
    </row>
    <row r="577" spans="1:6" ht="15.75" customHeight="1">
      <c r="A577" s="198" t="s">
        <v>181</v>
      </c>
      <c r="B577" s="199">
        <v>44797</v>
      </c>
      <c r="C577" s="198">
        <v>18850</v>
      </c>
      <c r="D577" s="200">
        <v>3109.6</v>
      </c>
      <c r="E577" s="198">
        <f t="shared" si="0"/>
        <v>4.7284138339487091E-4</v>
      </c>
      <c r="F577" s="198">
        <f t="shared" si="1"/>
        <v>1.8742181809740664E-2</v>
      </c>
    </row>
    <row r="578" spans="1:6" ht="15.75" customHeight="1">
      <c r="A578" s="198" t="s">
        <v>181</v>
      </c>
      <c r="B578" s="199">
        <v>44798</v>
      </c>
      <c r="C578" s="198">
        <v>18550</v>
      </c>
      <c r="D578" s="200">
        <v>3161.56</v>
      </c>
      <c r="E578" s="198">
        <f t="shared" si="0"/>
        <v>1.6571476113637879E-2</v>
      </c>
      <c r="F578" s="198">
        <f t="shared" si="1"/>
        <v>-1.6043124840575577E-2</v>
      </c>
    </row>
    <row r="579" spans="1:6" ht="15.75" customHeight="1">
      <c r="A579" s="198" t="s">
        <v>181</v>
      </c>
      <c r="B579" s="199">
        <v>44799</v>
      </c>
      <c r="C579" s="198">
        <v>18500</v>
      </c>
      <c r="D579" s="200">
        <v>3162.41</v>
      </c>
      <c r="E579" s="198">
        <f t="shared" si="0"/>
        <v>2.6881848114987671E-4</v>
      </c>
      <c r="F579" s="198">
        <f t="shared" si="1"/>
        <v>-2.6990569691650581E-3</v>
      </c>
    </row>
    <row r="580" spans="1:6" ht="15.75" customHeight="1">
      <c r="A580" s="198" t="s">
        <v>181</v>
      </c>
      <c r="B580" s="199">
        <v>44801</v>
      </c>
      <c r="C580" s="198">
        <v>18575</v>
      </c>
      <c r="D580" s="200">
        <v>3178.91</v>
      </c>
      <c r="E580" s="198">
        <f t="shared" si="0"/>
        <v>5.203975587686949E-3</v>
      </c>
      <c r="F580" s="198">
        <f t="shared" si="1"/>
        <v>4.0458585195437963E-3</v>
      </c>
    </row>
    <row r="581" spans="1:6" ht="15.75" customHeight="1">
      <c r="A581" s="198" t="s">
        <v>181</v>
      </c>
      <c r="B581" s="199">
        <v>44802</v>
      </c>
      <c r="C581" s="198">
        <v>18799</v>
      </c>
      <c r="D581" s="200">
        <v>3154.34</v>
      </c>
      <c r="E581" s="198">
        <f t="shared" si="0"/>
        <v>-7.7590883879351605E-3</v>
      </c>
      <c r="F581" s="198">
        <f t="shared" si="1"/>
        <v>1.1987086328001615E-2</v>
      </c>
    </row>
    <row r="582" spans="1:6" ht="15.75" customHeight="1">
      <c r="A582" s="198" t="s">
        <v>181</v>
      </c>
      <c r="B582" s="199">
        <v>44804</v>
      </c>
      <c r="C582" s="198">
        <v>18800</v>
      </c>
      <c r="D582" s="200">
        <v>3160.09</v>
      </c>
      <c r="E582" s="198">
        <f t="shared" si="0"/>
        <v>1.8212258554866742E-3</v>
      </c>
      <c r="F582" s="198">
        <f t="shared" si="1"/>
        <v>5.3192904079042663E-5</v>
      </c>
    </row>
    <row r="583" spans="1:6" ht="15.75" customHeight="1">
      <c r="A583" s="198" t="s">
        <v>181</v>
      </c>
      <c r="B583" s="199">
        <v>44805</v>
      </c>
      <c r="C583" s="198">
        <v>18485</v>
      </c>
      <c r="D583" s="200">
        <v>3160.32</v>
      </c>
      <c r="E583" s="198">
        <f t="shared" si="0"/>
        <v>7.2780088665554571E-5</v>
      </c>
      <c r="F583" s="198">
        <f t="shared" si="1"/>
        <v>-1.6897277447308248E-2</v>
      </c>
    </row>
    <row r="584" spans="1:6" ht="15.75" customHeight="1">
      <c r="A584" s="198" t="s">
        <v>181</v>
      </c>
      <c r="B584" s="199">
        <v>44806</v>
      </c>
      <c r="C584" s="198">
        <v>18000</v>
      </c>
      <c r="D584" s="200">
        <v>3198.19</v>
      </c>
      <c r="E584" s="198">
        <f t="shared" si="0"/>
        <v>1.1911736484946204E-2</v>
      </c>
      <c r="F584" s="198">
        <f t="shared" si="1"/>
        <v>-2.6587834492430563E-2</v>
      </c>
    </row>
    <row r="585" spans="1:6" ht="15.75" customHeight="1">
      <c r="A585" s="198" t="s">
        <v>181</v>
      </c>
      <c r="B585" s="199">
        <v>44808</v>
      </c>
      <c r="C585" s="198">
        <v>18100</v>
      </c>
      <c r="D585" s="200">
        <v>3180.86</v>
      </c>
      <c r="E585" s="198">
        <f t="shared" si="0"/>
        <v>-5.4334242982297118E-3</v>
      </c>
      <c r="F585" s="198">
        <f t="shared" si="1"/>
        <v>5.5401803756153509E-3</v>
      </c>
    </row>
    <row r="586" spans="1:6" ht="15.75" customHeight="1">
      <c r="A586" s="198" t="s">
        <v>181</v>
      </c>
      <c r="B586" s="199">
        <v>44809</v>
      </c>
      <c r="C586" s="198">
        <v>18225</v>
      </c>
      <c r="D586" s="200">
        <v>3125.01</v>
      </c>
      <c r="E586" s="198">
        <f t="shared" si="0"/>
        <v>-1.7714117298039952E-2</v>
      </c>
      <c r="F586" s="198">
        <f t="shared" si="1"/>
        <v>6.8823396229417376E-3</v>
      </c>
    </row>
    <row r="587" spans="1:6" ht="15.75" customHeight="1">
      <c r="A587" s="198" t="s">
        <v>181</v>
      </c>
      <c r="B587" s="199">
        <v>44810</v>
      </c>
      <c r="C587" s="198">
        <v>18100</v>
      </c>
      <c r="D587" s="200">
        <v>3076.45</v>
      </c>
      <c r="E587" s="198">
        <f t="shared" si="0"/>
        <v>-1.566114835158823E-2</v>
      </c>
      <c r="F587" s="198">
        <f t="shared" si="1"/>
        <v>-6.8823396229417888E-3</v>
      </c>
    </row>
    <row r="588" spans="1:6" ht="15.75" customHeight="1">
      <c r="A588" s="198" t="s">
        <v>181</v>
      </c>
      <c r="B588" s="199">
        <v>44811</v>
      </c>
      <c r="C588" s="198">
        <v>18150</v>
      </c>
      <c r="D588" s="200">
        <v>3094.05</v>
      </c>
      <c r="E588" s="198">
        <f t="shared" si="0"/>
        <v>5.7045774989193943E-3</v>
      </c>
      <c r="F588" s="198">
        <f t="shared" si="1"/>
        <v>2.7586224390796607E-3</v>
      </c>
    </row>
    <row r="589" spans="1:6" ht="15.75" customHeight="1">
      <c r="A589" s="198" t="s">
        <v>181</v>
      </c>
      <c r="B589" s="199">
        <v>44812</v>
      </c>
      <c r="C589" s="198">
        <v>18100</v>
      </c>
      <c r="D589" s="200">
        <v>3044.87</v>
      </c>
      <c r="E589" s="198">
        <f t="shared" si="0"/>
        <v>-1.6022705019329755E-2</v>
      </c>
      <c r="F589" s="198">
        <f t="shared" si="1"/>
        <v>-2.7586224390797514E-3</v>
      </c>
    </row>
    <row r="590" spans="1:6" ht="15.75" customHeight="1">
      <c r="A590" s="198" t="s">
        <v>181</v>
      </c>
      <c r="B590" s="199">
        <v>44815</v>
      </c>
      <c r="C590" s="198">
        <v>18399.900000000001</v>
      </c>
      <c r="D590" s="200">
        <v>2975.84</v>
      </c>
      <c r="E590" s="198">
        <f t="shared" si="0"/>
        <v>-2.2931855226566475E-2</v>
      </c>
      <c r="F590" s="198">
        <f t="shared" si="1"/>
        <v>1.6433291545782776E-2</v>
      </c>
    </row>
    <row r="591" spans="1:6" ht="15.75" customHeight="1">
      <c r="A591" s="198" t="s">
        <v>181</v>
      </c>
      <c r="B591" s="199">
        <v>44816</v>
      </c>
      <c r="C591" s="198">
        <v>18100</v>
      </c>
      <c r="D591" s="200">
        <v>2977.02</v>
      </c>
      <c r="E591" s="198">
        <f t="shared" si="0"/>
        <v>3.9644809904978805E-4</v>
      </c>
      <c r="F591" s="198">
        <f t="shared" si="1"/>
        <v>-1.643329154578272E-2</v>
      </c>
    </row>
    <row r="592" spans="1:6" ht="15.75" customHeight="1">
      <c r="A592" s="198" t="s">
        <v>181</v>
      </c>
      <c r="B592" s="199">
        <v>44817</v>
      </c>
      <c r="C592" s="198">
        <v>18100</v>
      </c>
      <c r="D592" s="200">
        <v>2926.74</v>
      </c>
      <c r="E592" s="198">
        <f t="shared" si="0"/>
        <v>-1.7033624571125876E-2</v>
      </c>
      <c r="F592" s="198">
        <f t="shared" si="1"/>
        <v>0</v>
      </c>
    </row>
    <row r="593" spans="1:6" ht="15.75" customHeight="1">
      <c r="A593" s="198" t="s">
        <v>181</v>
      </c>
      <c r="B593" s="199">
        <v>44818</v>
      </c>
      <c r="C593" s="198">
        <v>18400</v>
      </c>
      <c r="D593" s="200">
        <v>2818.73</v>
      </c>
      <c r="E593" s="198">
        <f t="shared" si="0"/>
        <v>-3.7602746712604974E-2</v>
      </c>
      <c r="F593" s="198">
        <f t="shared" si="1"/>
        <v>1.6438726343159939E-2</v>
      </c>
    </row>
    <row r="594" spans="1:6" ht="15.75" customHeight="1">
      <c r="A594" s="198" t="s">
        <v>181</v>
      </c>
      <c r="B594" s="199">
        <v>44819</v>
      </c>
      <c r="C594" s="198">
        <v>18000</v>
      </c>
      <c r="D594" s="200">
        <v>2980.79</v>
      </c>
      <c r="E594" s="198">
        <f t="shared" si="0"/>
        <v>5.5901937155481501E-2</v>
      </c>
      <c r="F594" s="198">
        <f t="shared" si="1"/>
        <v>-2.197890671877523E-2</v>
      </c>
    </row>
    <row r="595" spans="1:6" ht="15.75" customHeight="1">
      <c r="A595" s="198" t="s">
        <v>181</v>
      </c>
      <c r="B595" s="199">
        <v>44822</v>
      </c>
      <c r="C595" s="198">
        <v>17641</v>
      </c>
      <c r="D595" s="200">
        <v>2936.61</v>
      </c>
      <c r="E595" s="198">
        <f t="shared" si="0"/>
        <v>-1.4932511215933248E-2</v>
      </c>
      <c r="F595" s="198">
        <f t="shared" si="1"/>
        <v>-2.0146019581895852E-2</v>
      </c>
    </row>
    <row r="596" spans="1:6" ht="15.75" customHeight="1">
      <c r="A596" s="198" t="s">
        <v>181</v>
      </c>
      <c r="B596" s="199">
        <v>44824</v>
      </c>
      <c r="C596" s="198">
        <v>17700</v>
      </c>
      <c r="D596" s="200">
        <v>2876.59</v>
      </c>
      <c r="E596" s="198">
        <f t="shared" si="0"/>
        <v>-2.0650289984155898E-2</v>
      </c>
      <c r="F596" s="198">
        <f t="shared" si="1"/>
        <v>3.3389012655146303E-3</v>
      </c>
    </row>
    <row r="597" spans="1:6" ht="15.75" customHeight="1">
      <c r="A597" s="198" t="s">
        <v>181</v>
      </c>
      <c r="B597" s="199">
        <v>44825</v>
      </c>
      <c r="C597" s="198">
        <v>17750</v>
      </c>
      <c r="D597" s="200">
        <v>2875.98</v>
      </c>
      <c r="E597" s="198">
        <f t="shared" si="0"/>
        <v>-2.1207912369133617E-4</v>
      </c>
      <c r="F597" s="198">
        <f t="shared" si="1"/>
        <v>2.8208763416412634E-3</v>
      </c>
    </row>
    <row r="598" spans="1:6" ht="15.75" customHeight="1">
      <c r="A598" s="198" t="s">
        <v>181</v>
      </c>
      <c r="B598" s="199">
        <v>44829</v>
      </c>
      <c r="C598" s="198">
        <v>17500</v>
      </c>
      <c r="D598" s="200">
        <v>2947.42</v>
      </c>
      <c r="E598" s="198">
        <f t="shared" si="0"/>
        <v>2.4536725683885947E-2</v>
      </c>
      <c r="F598" s="198">
        <f t="shared" si="1"/>
        <v>-1.4184634991956413E-2</v>
      </c>
    </row>
    <row r="599" spans="1:6" ht="15.75" customHeight="1">
      <c r="A599" s="198" t="s">
        <v>181</v>
      </c>
      <c r="B599" s="199">
        <v>44831</v>
      </c>
      <c r="C599" s="198">
        <v>17400</v>
      </c>
      <c r="D599" s="200">
        <v>2947.7</v>
      </c>
      <c r="E599" s="198">
        <f t="shared" si="0"/>
        <v>9.4993825472596192E-5</v>
      </c>
      <c r="F599" s="198">
        <f t="shared" si="1"/>
        <v>-5.7306747089849834E-3</v>
      </c>
    </row>
    <row r="600" spans="1:6" ht="15.75" customHeight="1">
      <c r="A600" s="198" t="s">
        <v>181</v>
      </c>
      <c r="B600" s="199">
        <v>44832</v>
      </c>
      <c r="C600" s="198">
        <v>17646</v>
      </c>
      <c r="D600" s="200">
        <v>2929.29</v>
      </c>
      <c r="E600" s="198">
        <f t="shared" si="0"/>
        <v>-6.2651323956285513E-3</v>
      </c>
      <c r="F600" s="198">
        <f t="shared" si="1"/>
        <v>1.403892257942956E-2</v>
      </c>
    </row>
    <row r="601" spans="1:6" ht="15.75" customHeight="1">
      <c r="A601" s="198" t="s">
        <v>181</v>
      </c>
      <c r="B601" s="199">
        <v>44833</v>
      </c>
      <c r="C601" s="198">
        <v>17998</v>
      </c>
      <c r="D601" s="200">
        <v>2889.03</v>
      </c>
      <c r="E601" s="198">
        <f t="shared" si="0"/>
        <v>-1.3839267199255397E-2</v>
      </c>
      <c r="F601" s="198">
        <f t="shared" si="1"/>
        <v>1.9751511811843724E-2</v>
      </c>
    </row>
    <row r="602" spans="1:6" ht="15.75" customHeight="1">
      <c r="A602" s="198" t="s">
        <v>181</v>
      </c>
      <c r="B602" s="199">
        <v>44843</v>
      </c>
      <c r="C602" s="198">
        <v>17800</v>
      </c>
      <c r="D602" s="200">
        <v>2812.39</v>
      </c>
      <c r="E602" s="198">
        <f t="shared" si="0"/>
        <v>-2.6886149991606424E-2</v>
      </c>
      <c r="F602" s="198">
        <f t="shared" si="1"/>
        <v>-1.106218331371734E-2</v>
      </c>
    </row>
    <row r="603" spans="1:6" ht="15.75" customHeight="1">
      <c r="A603" s="198" t="s">
        <v>181</v>
      </c>
      <c r="B603" s="199">
        <v>44844</v>
      </c>
      <c r="C603" s="198">
        <v>17900</v>
      </c>
      <c r="D603" s="200">
        <v>2698.25</v>
      </c>
      <c r="E603" s="198">
        <f t="shared" si="0"/>
        <v>-4.1431240931249301E-2</v>
      </c>
      <c r="F603" s="198">
        <f t="shared" si="1"/>
        <v>5.6022555486697516E-3</v>
      </c>
    </row>
    <row r="604" spans="1:6" ht="15.75" customHeight="1">
      <c r="A604" s="198" t="s">
        <v>181</v>
      </c>
      <c r="B604" s="199">
        <v>44845</v>
      </c>
      <c r="C604" s="198">
        <v>17900</v>
      </c>
      <c r="D604" s="200">
        <v>2712.07</v>
      </c>
      <c r="E604" s="198">
        <f t="shared" si="0"/>
        <v>5.1087662311665137E-3</v>
      </c>
      <c r="F604" s="198">
        <f t="shared" si="1"/>
        <v>0</v>
      </c>
    </row>
    <row r="605" spans="1:6" ht="15.75" customHeight="1">
      <c r="A605" s="198" t="s">
        <v>181</v>
      </c>
      <c r="B605" s="199">
        <v>44846</v>
      </c>
      <c r="C605" s="198">
        <v>18000</v>
      </c>
      <c r="D605" s="200">
        <v>2816.95</v>
      </c>
      <c r="E605" s="198">
        <f t="shared" si="0"/>
        <v>3.794255840345654E-2</v>
      </c>
      <c r="F605" s="198">
        <f t="shared" si="1"/>
        <v>5.5710450494554295E-3</v>
      </c>
    </row>
    <row r="606" spans="1:6" ht="15.75" customHeight="1">
      <c r="A606" s="198" t="s">
        <v>181</v>
      </c>
      <c r="B606" s="199">
        <v>44847</v>
      </c>
      <c r="C606" s="198">
        <v>18350</v>
      </c>
      <c r="D606" s="200">
        <v>2819.66</v>
      </c>
      <c r="E606" s="198">
        <f t="shared" si="0"/>
        <v>9.6157094736373219E-4</v>
      </c>
      <c r="F606" s="198">
        <f t="shared" si="1"/>
        <v>1.9257816604414519E-2</v>
      </c>
    </row>
    <row r="607" spans="1:6" ht="15.75" customHeight="1">
      <c r="A607" s="198" t="s">
        <v>181</v>
      </c>
      <c r="B607" s="199">
        <v>44850</v>
      </c>
      <c r="C607" s="198">
        <v>18120</v>
      </c>
      <c r="D607" s="200">
        <v>2758.48</v>
      </c>
      <c r="E607" s="198">
        <f t="shared" si="0"/>
        <v>-2.1936506918441942E-2</v>
      </c>
      <c r="F607" s="198">
        <f t="shared" si="1"/>
        <v>-1.2613273885745969E-2</v>
      </c>
    </row>
    <row r="608" spans="1:6" ht="15.75" customHeight="1">
      <c r="A608" s="198" t="s">
        <v>181</v>
      </c>
      <c r="B608" s="199">
        <v>44853</v>
      </c>
      <c r="C608" s="198">
        <v>18120</v>
      </c>
      <c r="D608" s="200">
        <v>2685.42</v>
      </c>
      <c r="E608" s="198">
        <f t="shared" si="0"/>
        <v>-2.6842663078078803E-2</v>
      </c>
      <c r="F608" s="198">
        <f t="shared" si="1"/>
        <v>0</v>
      </c>
    </row>
    <row r="609" spans="1:6" ht="15.75" customHeight="1">
      <c r="A609" s="198" t="s">
        <v>181</v>
      </c>
      <c r="B609" s="199">
        <v>44854</v>
      </c>
      <c r="C609" s="198">
        <v>18150</v>
      </c>
      <c r="D609" s="200">
        <v>2615.4</v>
      </c>
      <c r="E609" s="198">
        <f t="shared" si="0"/>
        <v>-2.6420090818519652E-2</v>
      </c>
      <c r="F609" s="198">
        <f t="shared" si="1"/>
        <v>1.6542600960264681E-3</v>
      </c>
    </row>
    <row r="610" spans="1:6" ht="15.75" customHeight="1">
      <c r="A610" s="198" t="s">
        <v>181</v>
      </c>
      <c r="B610" s="199">
        <v>44857</v>
      </c>
      <c r="C610" s="198">
        <v>18000</v>
      </c>
      <c r="D610" s="200">
        <v>2665.94</v>
      </c>
      <c r="E610" s="198">
        <f t="shared" si="0"/>
        <v>1.9139666386590148E-2</v>
      </c>
      <c r="F610" s="198">
        <f t="shared" si="1"/>
        <v>-8.2988028146950658E-3</v>
      </c>
    </row>
    <row r="611" spans="1:6" ht="15.75" customHeight="1">
      <c r="A611" s="198" t="s">
        <v>181</v>
      </c>
      <c r="B611" s="199">
        <v>44865</v>
      </c>
      <c r="C611" s="198">
        <v>18000</v>
      </c>
      <c r="D611" s="200">
        <v>2633.42</v>
      </c>
      <c r="E611" s="198">
        <f t="shared" si="0"/>
        <v>-1.2273334221151715E-2</v>
      </c>
      <c r="F611" s="198">
        <f t="shared" si="1"/>
        <v>0</v>
      </c>
    </row>
    <row r="612" spans="1:6" ht="15.75" customHeight="1">
      <c r="A612" s="198" t="s">
        <v>181</v>
      </c>
      <c r="B612" s="199">
        <v>44866</v>
      </c>
      <c r="C612" s="198">
        <v>18004</v>
      </c>
      <c r="D612" s="200">
        <v>2577.5</v>
      </c>
      <c r="E612" s="198">
        <f t="shared" si="0"/>
        <v>-2.1463444746725329E-2</v>
      </c>
      <c r="F612" s="198">
        <f t="shared" si="1"/>
        <v>2.2219753452146847E-4</v>
      </c>
    </row>
    <row r="613" spans="1:6" ht="15.75" customHeight="1">
      <c r="A613" s="198" t="s">
        <v>181</v>
      </c>
      <c r="B613" s="199">
        <v>44867</v>
      </c>
      <c r="C613" s="198">
        <v>18300</v>
      </c>
      <c r="D613" s="200">
        <v>2570.81</v>
      </c>
      <c r="E613" s="198">
        <f t="shared" si="0"/>
        <v>-2.5989125618107148E-3</v>
      </c>
      <c r="F613" s="198">
        <f t="shared" si="1"/>
        <v>1.6307104416688967E-2</v>
      </c>
    </row>
    <row r="614" spans="1:6" ht="15.75" customHeight="1">
      <c r="A614" s="198" t="s">
        <v>181</v>
      </c>
      <c r="B614" s="199">
        <v>44868</v>
      </c>
      <c r="C614" s="198">
        <v>19500</v>
      </c>
      <c r="D614" s="200">
        <v>2612.65</v>
      </c>
      <c r="E614" s="198">
        <f t="shared" si="0"/>
        <v>1.6144007563453903E-2</v>
      </c>
      <c r="F614" s="198">
        <f t="shared" si="1"/>
        <v>6.351340572232593E-2</v>
      </c>
    </row>
    <row r="615" spans="1:6" ht="15.75" customHeight="1">
      <c r="A615" s="198" t="s">
        <v>181</v>
      </c>
      <c r="B615" s="199">
        <v>44871</v>
      </c>
      <c r="C615" s="198">
        <v>20000</v>
      </c>
      <c r="D615" s="200">
        <v>2681.11</v>
      </c>
      <c r="E615" s="198">
        <f t="shared" si="0"/>
        <v>2.5865855968132401E-2</v>
      </c>
      <c r="F615" s="198">
        <f t="shared" si="1"/>
        <v>2.5317807984289786E-2</v>
      </c>
    </row>
    <row r="616" spans="1:6" ht="15.75" customHeight="1">
      <c r="A616" s="198" t="s">
        <v>181</v>
      </c>
      <c r="B616" s="199">
        <v>44872</v>
      </c>
      <c r="C616" s="198">
        <v>19999.900000000001</v>
      </c>
      <c r="D616" s="200">
        <v>2662.58</v>
      </c>
      <c r="E616" s="198">
        <f t="shared" si="0"/>
        <v>-6.9353103462539249E-3</v>
      </c>
      <c r="F616" s="198">
        <f t="shared" si="1"/>
        <v>-5.0000124999634001E-6</v>
      </c>
    </row>
    <row r="617" spans="1:6" ht="15.75" customHeight="1">
      <c r="A617" s="198" t="s">
        <v>181</v>
      </c>
      <c r="B617" s="199">
        <v>44873</v>
      </c>
      <c r="C617" s="198">
        <v>19600</v>
      </c>
      <c r="D617" s="200">
        <v>2639.38</v>
      </c>
      <c r="E617" s="198">
        <f t="shared" si="0"/>
        <v>-8.7515364403471796E-3</v>
      </c>
      <c r="F617" s="198">
        <f t="shared" si="1"/>
        <v>-2.0197707305019505E-2</v>
      </c>
    </row>
    <row r="618" spans="1:6" ht="15.75" customHeight="1">
      <c r="A618" s="198" t="s">
        <v>181</v>
      </c>
      <c r="B618" s="199">
        <v>44874</v>
      </c>
      <c r="C618" s="198">
        <v>19490</v>
      </c>
      <c r="D618" s="200">
        <v>2656.97</v>
      </c>
      <c r="E618" s="198">
        <f t="shared" si="0"/>
        <v>6.6423346921608379E-3</v>
      </c>
      <c r="F618" s="198">
        <f t="shared" si="1"/>
        <v>-5.6280527170021136E-3</v>
      </c>
    </row>
    <row r="619" spans="1:6" ht="15.75" customHeight="1">
      <c r="A619" s="198" t="s">
        <v>181</v>
      </c>
      <c r="B619" s="199">
        <v>44875</v>
      </c>
      <c r="C619" s="198">
        <v>19480</v>
      </c>
      <c r="D619" s="200">
        <v>2587.4499999999998</v>
      </c>
      <c r="E619" s="198">
        <f t="shared" si="0"/>
        <v>-2.651354105102826E-2</v>
      </c>
      <c r="F619" s="198">
        <f t="shared" si="1"/>
        <v>-5.1321530508042113E-4</v>
      </c>
    </row>
    <row r="620" spans="1:6" ht="15.75" customHeight="1">
      <c r="A620" s="198" t="s">
        <v>181</v>
      </c>
      <c r="B620" s="199">
        <v>44878</v>
      </c>
      <c r="C620" s="198">
        <v>19200</v>
      </c>
      <c r="D620" s="200">
        <v>2510.73</v>
      </c>
      <c r="E620" s="198">
        <f t="shared" si="0"/>
        <v>-3.00992872209873E-2</v>
      </c>
      <c r="F620" s="198">
        <f t="shared" si="1"/>
        <v>-1.4478019180653225E-2</v>
      </c>
    </row>
    <row r="621" spans="1:6" ht="15.75" customHeight="1">
      <c r="A621" s="198" t="s">
        <v>181</v>
      </c>
      <c r="B621" s="199">
        <v>44880</v>
      </c>
      <c r="C621" s="198">
        <v>19600</v>
      </c>
      <c r="D621" s="200">
        <v>2571.66</v>
      </c>
      <c r="E621" s="198">
        <f t="shared" si="0"/>
        <v>2.3978057278796469E-2</v>
      </c>
      <c r="F621" s="198">
        <f t="shared" si="1"/>
        <v>2.061928720273561E-2</v>
      </c>
    </row>
    <row r="622" spans="1:6" ht="15.75" customHeight="1">
      <c r="A622" s="198" t="s">
        <v>181</v>
      </c>
      <c r="B622" s="199">
        <v>44881</v>
      </c>
      <c r="C622" s="198">
        <v>19891</v>
      </c>
      <c r="D622" s="200">
        <v>2556.96</v>
      </c>
      <c r="E622" s="198">
        <f t="shared" si="0"/>
        <v>-5.7325519364326161E-3</v>
      </c>
      <c r="F622" s="198">
        <f t="shared" si="1"/>
        <v>1.4737801886452056E-2</v>
      </c>
    </row>
    <row r="623" spans="1:6" ht="15.75" customHeight="1">
      <c r="A623" s="198" t="s">
        <v>181</v>
      </c>
      <c r="B623" s="199">
        <v>44882</v>
      </c>
      <c r="C623" s="198">
        <v>19700</v>
      </c>
      <c r="D623" s="200">
        <v>2584.5300000000002</v>
      </c>
      <c r="E623" s="198">
        <f t="shared" si="0"/>
        <v>1.0724620392983249E-2</v>
      </c>
      <c r="F623" s="198">
        <f t="shared" si="1"/>
        <v>-9.6487323789807983E-3</v>
      </c>
    </row>
    <row r="624" spans="1:6" ht="15.75" customHeight="1">
      <c r="A624" s="198" t="s">
        <v>181</v>
      </c>
      <c r="B624" s="199">
        <v>44887</v>
      </c>
      <c r="C624" s="198">
        <v>18601</v>
      </c>
      <c r="D624" s="200">
        <v>2672.25</v>
      </c>
      <c r="E624" s="198">
        <f t="shared" si="0"/>
        <v>3.3377140924273185E-2</v>
      </c>
      <c r="F624" s="198">
        <f t="shared" si="1"/>
        <v>-5.7403293029129006E-2</v>
      </c>
    </row>
    <row r="625" spans="1:6" ht="15.75" customHeight="1">
      <c r="A625" s="198" t="s">
        <v>181</v>
      </c>
      <c r="B625" s="199">
        <v>44888</v>
      </c>
      <c r="C625" s="198">
        <v>18600</v>
      </c>
      <c r="D625" s="200">
        <v>2751.07</v>
      </c>
      <c r="E625" s="198">
        <f t="shared" si="0"/>
        <v>2.9069112739414329E-2</v>
      </c>
      <c r="F625" s="198">
        <f t="shared" si="1"/>
        <v>-5.3761995658176744E-5</v>
      </c>
    </row>
    <row r="626" spans="1:6" ht="15.75" customHeight="1">
      <c r="A626" s="198" t="s">
        <v>181</v>
      </c>
      <c r="B626" s="199">
        <v>44889</v>
      </c>
      <c r="C626" s="198">
        <v>18600</v>
      </c>
      <c r="D626" s="200">
        <v>2769.13</v>
      </c>
      <c r="E626" s="198">
        <f t="shared" si="0"/>
        <v>6.5432645322602281E-3</v>
      </c>
      <c r="F626" s="198">
        <f t="shared" si="1"/>
        <v>0</v>
      </c>
    </row>
    <row r="627" spans="1:6" ht="15.75" customHeight="1">
      <c r="A627" s="198" t="s">
        <v>181</v>
      </c>
      <c r="B627" s="199">
        <v>44892</v>
      </c>
      <c r="C627" s="198">
        <v>18700</v>
      </c>
      <c r="D627" s="200">
        <v>2782.17</v>
      </c>
      <c r="E627" s="198">
        <f t="shared" si="0"/>
        <v>4.6980073078764246E-3</v>
      </c>
      <c r="F627" s="198">
        <f t="shared" si="1"/>
        <v>5.3619431413853731E-3</v>
      </c>
    </row>
    <row r="628" spans="1:6" ht="15.75" customHeight="1">
      <c r="A628" s="198" t="s">
        <v>181</v>
      </c>
      <c r="B628" s="199">
        <v>44893</v>
      </c>
      <c r="C628" s="198">
        <v>18500</v>
      </c>
      <c r="D628" s="200">
        <v>2837.62</v>
      </c>
      <c r="E628" s="198">
        <f t="shared" si="0"/>
        <v>1.9734473910722018E-2</v>
      </c>
      <c r="F628" s="198">
        <f t="shared" si="1"/>
        <v>-1.0752791776261849E-2</v>
      </c>
    </row>
    <row r="629" spans="1:6" ht="15.75" customHeight="1">
      <c r="A629" s="198" t="s">
        <v>181</v>
      </c>
      <c r="B629" s="199">
        <v>44894</v>
      </c>
      <c r="C629" s="198">
        <v>18184</v>
      </c>
      <c r="D629" s="200">
        <v>2819.87</v>
      </c>
      <c r="E629" s="198">
        <f t="shared" si="0"/>
        <v>-6.2748880655541638E-3</v>
      </c>
      <c r="F629" s="198">
        <f t="shared" si="1"/>
        <v>-1.7228645534037055E-2</v>
      </c>
    </row>
    <row r="630" spans="1:6" ht="15.75" customHeight="1">
      <c r="A630" s="198" t="s">
        <v>181</v>
      </c>
      <c r="B630" s="199">
        <v>44895</v>
      </c>
      <c r="C630" s="198">
        <v>17700</v>
      </c>
      <c r="D630" s="200">
        <v>2843.62</v>
      </c>
      <c r="E630" s="198">
        <f t="shared" si="0"/>
        <v>8.3871037898423408E-3</v>
      </c>
      <c r="F630" s="198">
        <f t="shared" si="1"/>
        <v>-2.6977446970458594E-2</v>
      </c>
    </row>
    <row r="631" spans="1:6" ht="15.75" customHeight="1">
      <c r="A631" s="198" t="s">
        <v>181</v>
      </c>
      <c r="B631" s="199">
        <v>44896</v>
      </c>
      <c r="C631" s="198">
        <v>18415</v>
      </c>
      <c r="D631" s="200">
        <v>2848.84</v>
      </c>
      <c r="E631" s="198">
        <f t="shared" si="0"/>
        <v>1.8340054960969525E-3</v>
      </c>
      <c r="F631" s="198">
        <f t="shared" si="1"/>
        <v>3.9600910317245178E-2</v>
      </c>
    </row>
    <row r="632" spans="1:6" ht="15.75" customHeight="1">
      <c r="A632" s="198" t="s">
        <v>181</v>
      </c>
      <c r="B632" s="199">
        <v>44899</v>
      </c>
      <c r="C632" s="198">
        <v>18500</v>
      </c>
      <c r="D632" s="200">
        <v>2829.65</v>
      </c>
      <c r="E632" s="198">
        <f t="shared" si="0"/>
        <v>-6.7588647874632013E-3</v>
      </c>
      <c r="F632" s="198">
        <f t="shared" si="1"/>
        <v>4.6051821872504428E-3</v>
      </c>
    </row>
    <row r="633" spans="1:6" ht="15.75" customHeight="1">
      <c r="A633" s="198" t="s">
        <v>181</v>
      </c>
      <c r="B633" s="199">
        <v>44900</v>
      </c>
      <c r="C633" s="198">
        <v>18600</v>
      </c>
      <c r="D633" s="200">
        <v>2749.86</v>
      </c>
      <c r="E633" s="198">
        <f t="shared" si="0"/>
        <v>-2.8603027803453827E-2</v>
      </c>
      <c r="F633" s="198">
        <f t="shared" si="1"/>
        <v>5.390848634876373E-3</v>
      </c>
    </row>
    <row r="634" spans="1:6" ht="15.75" customHeight="1">
      <c r="A634" s="198" t="s">
        <v>181</v>
      </c>
      <c r="B634" s="199">
        <v>44901</v>
      </c>
      <c r="C634" s="198">
        <v>18600</v>
      </c>
      <c r="D634" s="200">
        <v>2690.29</v>
      </c>
      <c r="E634" s="198">
        <f t="shared" si="0"/>
        <v>-2.1901006797185311E-2</v>
      </c>
      <c r="F634" s="198">
        <f t="shared" si="1"/>
        <v>0</v>
      </c>
    </row>
    <row r="635" spans="1:6" ht="15.75" customHeight="1">
      <c r="A635" s="198" t="s">
        <v>181</v>
      </c>
      <c r="B635" s="199">
        <v>44902</v>
      </c>
      <c r="C635" s="198">
        <v>18360.099999999999</v>
      </c>
      <c r="D635" s="200">
        <v>2688.92</v>
      </c>
      <c r="E635" s="198">
        <f t="shared" si="0"/>
        <v>-5.0936848705334986E-4</v>
      </c>
      <c r="F635" s="198">
        <f t="shared" si="1"/>
        <v>-1.2981748918550402E-2</v>
      </c>
    </row>
    <row r="636" spans="1:6" ht="15.75" customHeight="1">
      <c r="A636" s="198" t="s">
        <v>181</v>
      </c>
      <c r="B636" s="199">
        <v>44906</v>
      </c>
      <c r="C636" s="198">
        <v>18600</v>
      </c>
      <c r="D636" s="200">
        <v>2715.35</v>
      </c>
      <c r="E636" s="198">
        <f t="shared" si="0"/>
        <v>9.7812325136849669E-3</v>
      </c>
      <c r="F636" s="198">
        <f t="shared" si="1"/>
        <v>1.2981748918550419E-2</v>
      </c>
    </row>
    <row r="637" spans="1:6" ht="15.75" customHeight="1">
      <c r="A637" s="198" t="s">
        <v>181</v>
      </c>
      <c r="B637" s="199">
        <v>44907</v>
      </c>
      <c r="C637" s="198">
        <v>18599</v>
      </c>
      <c r="D637" s="200">
        <v>2784.58</v>
      </c>
      <c r="E637" s="198">
        <f t="shared" si="0"/>
        <v>2.5176195586025955E-2</v>
      </c>
      <c r="F637" s="198">
        <f t="shared" si="1"/>
        <v>-5.3764886165756019E-5</v>
      </c>
    </row>
    <row r="638" spans="1:6" ht="15.75" customHeight="1">
      <c r="A638" s="198" t="s">
        <v>181</v>
      </c>
      <c r="B638" s="199">
        <v>44909</v>
      </c>
      <c r="C638" s="198">
        <v>18965</v>
      </c>
      <c r="D638" s="200">
        <v>2801.52</v>
      </c>
      <c r="E638" s="198">
        <f t="shared" si="0"/>
        <v>6.0650729232492179E-3</v>
      </c>
      <c r="F638" s="198">
        <f t="shared" si="1"/>
        <v>1.9487359307872414E-2</v>
      </c>
    </row>
    <row r="639" spans="1:6" ht="15.75" customHeight="1">
      <c r="A639" s="198" t="s">
        <v>181</v>
      </c>
      <c r="B639" s="199">
        <v>44910</v>
      </c>
      <c r="C639" s="198">
        <v>18849</v>
      </c>
      <c r="D639" s="200">
        <v>2769.13</v>
      </c>
      <c r="E639" s="198">
        <f t="shared" si="0"/>
        <v>-1.1628935586787671E-2</v>
      </c>
      <c r="F639" s="198">
        <f t="shared" si="1"/>
        <v>-6.1353130519426168E-3</v>
      </c>
    </row>
    <row r="640" spans="1:6" ht="15.75" customHeight="1">
      <c r="A640" s="198" t="s">
        <v>181</v>
      </c>
      <c r="B640" s="199">
        <v>44914</v>
      </c>
      <c r="C640" s="198">
        <v>18475</v>
      </c>
      <c r="D640" s="200">
        <v>2757.53</v>
      </c>
      <c r="E640" s="198">
        <f t="shared" si="0"/>
        <v>-4.1978399374883396E-3</v>
      </c>
      <c r="F640" s="198">
        <f t="shared" si="1"/>
        <v>-2.0041395254654155E-2</v>
      </c>
    </row>
    <row r="641" spans="1:6" ht="15.75" customHeight="1">
      <c r="A641" s="198" t="s">
        <v>181</v>
      </c>
      <c r="B641" s="199">
        <v>44915</v>
      </c>
      <c r="C641" s="198">
        <v>18797</v>
      </c>
      <c r="D641" s="200">
        <v>2765.44</v>
      </c>
      <c r="E641" s="198">
        <f t="shared" si="0"/>
        <v>2.8644028152722614E-3</v>
      </c>
      <c r="F641" s="198">
        <f t="shared" si="1"/>
        <v>1.7278815800192904E-2</v>
      </c>
    </row>
    <row r="642" spans="1:6" ht="15.75" customHeight="1">
      <c r="A642" s="198" t="s">
        <v>181</v>
      </c>
      <c r="B642" s="199">
        <v>44916</v>
      </c>
      <c r="C642" s="198">
        <v>18500</v>
      </c>
      <c r="D642" s="200">
        <v>2733.14</v>
      </c>
      <c r="E642" s="198">
        <f t="shared" si="0"/>
        <v>-1.1748622928201157E-2</v>
      </c>
      <c r="F642" s="198">
        <f t="shared" si="1"/>
        <v>-1.592655055017923E-2</v>
      </c>
    </row>
    <row r="643" spans="1:6" ht="15.75" customHeight="1">
      <c r="A643" s="198" t="s">
        <v>181</v>
      </c>
      <c r="B643" s="199">
        <v>44917</v>
      </c>
      <c r="C643" s="198">
        <v>18500</v>
      </c>
      <c r="D643" s="200">
        <v>2735.01</v>
      </c>
      <c r="E643" s="198">
        <f t="shared" si="0"/>
        <v>6.8396078121458028E-4</v>
      </c>
      <c r="F643" s="198">
        <f t="shared" si="1"/>
        <v>0</v>
      </c>
    </row>
    <row r="644" spans="1:6" ht="15.75" customHeight="1">
      <c r="A644" s="198" t="s">
        <v>181</v>
      </c>
      <c r="B644" s="199">
        <v>44922</v>
      </c>
      <c r="C644" s="198">
        <v>18245</v>
      </c>
      <c r="D644" s="200">
        <v>2731.78</v>
      </c>
      <c r="E644" s="198">
        <f t="shared" si="0"/>
        <v>-1.1816807947098956E-3</v>
      </c>
      <c r="F644" s="198">
        <f t="shared" si="1"/>
        <v>-1.387966219586814E-2</v>
      </c>
    </row>
    <row r="645" spans="1:6" ht="15.75" customHeight="1">
      <c r="A645" s="198" t="s">
        <v>181</v>
      </c>
      <c r="B645" s="199">
        <v>44923</v>
      </c>
      <c r="C645" s="198">
        <v>18400</v>
      </c>
      <c r="D645" s="200">
        <v>2651.49</v>
      </c>
      <c r="E645" s="198">
        <f t="shared" si="0"/>
        <v>-2.9831665241867124E-2</v>
      </c>
      <c r="F645" s="198">
        <f t="shared" si="1"/>
        <v>8.4595947265290444E-3</v>
      </c>
    </row>
    <row r="646" spans="1:6" ht="15.75" customHeight="1">
      <c r="A646" s="198" t="s">
        <v>181</v>
      </c>
      <c r="B646" s="199">
        <v>44924</v>
      </c>
      <c r="C646" s="198">
        <v>18675</v>
      </c>
      <c r="D646" s="200">
        <v>2629.98</v>
      </c>
      <c r="E646" s="198">
        <f t="shared" si="0"/>
        <v>-8.145504539792351E-3</v>
      </c>
      <c r="F646" s="198">
        <f t="shared" si="1"/>
        <v>1.4835066403941107E-2</v>
      </c>
    </row>
    <row r="647" spans="1:6" ht="15.75" customHeight="1">
      <c r="A647" s="198" t="s">
        <v>181</v>
      </c>
      <c r="B647" s="199">
        <v>44927</v>
      </c>
      <c r="C647" s="198">
        <v>18350</v>
      </c>
      <c r="D647" s="200">
        <v>2628.37</v>
      </c>
      <c r="E647" s="198">
        <f t="shared" si="0"/>
        <v>-6.1235940943849454E-4</v>
      </c>
      <c r="F647" s="198">
        <f t="shared" si="1"/>
        <v>-1.7556156518301721E-2</v>
      </c>
    </row>
    <row r="648" spans="1:6" ht="15.75" customHeight="1">
      <c r="A648" s="198" t="s">
        <v>181</v>
      </c>
      <c r="B648" s="199">
        <v>44929</v>
      </c>
      <c r="C648" s="198">
        <v>18100</v>
      </c>
      <c r="D648" s="200">
        <v>2633.66</v>
      </c>
      <c r="E648" s="198">
        <f t="shared" si="0"/>
        <v>2.0106315555517389E-3</v>
      </c>
      <c r="F648" s="198">
        <f t="shared" si="1"/>
        <v>-1.3717636228799195E-2</v>
      </c>
    </row>
    <row r="649" spans="1:6" ht="15.75" customHeight="1">
      <c r="A649" s="198" t="s">
        <v>181</v>
      </c>
      <c r="B649" s="199">
        <v>44930</v>
      </c>
      <c r="C649" s="198">
        <v>18350</v>
      </c>
      <c r="D649" s="200">
        <v>2584.61</v>
      </c>
      <c r="E649" s="198">
        <f t="shared" si="0"/>
        <v>-1.8799887572015554E-2</v>
      </c>
      <c r="F649" s="198">
        <f t="shared" si="1"/>
        <v>1.3717636228799126E-2</v>
      </c>
    </row>
    <row r="650" spans="1:6" ht="15.75" customHeight="1">
      <c r="A650" s="198" t="s">
        <v>181</v>
      </c>
      <c r="B650" s="199">
        <v>44931</v>
      </c>
      <c r="C650" s="198">
        <v>18300</v>
      </c>
      <c r="D650" s="200">
        <v>2513.89</v>
      </c>
      <c r="E650" s="198">
        <f t="shared" si="0"/>
        <v>-2.7743271933495461E-2</v>
      </c>
      <c r="F650" s="198">
        <f t="shared" si="1"/>
        <v>-2.7285146532040625E-3</v>
      </c>
    </row>
    <row r="651" spans="1:6" ht="15.75" customHeight="1">
      <c r="A651" s="198" t="s">
        <v>181</v>
      </c>
      <c r="B651" s="199">
        <v>44934</v>
      </c>
      <c r="C651" s="198">
        <v>18250.2</v>
      </c>
      <c r="D651" s="200">
        <v>2546.09</v>
      </c>
      <c r="E651" s="198">
        <f t="shared" si="0"/>
        <v>1.2727494839760276E-2</v>
      </c>
      <c r="F651" s="198">
        <f t="shared" si="1"/>
        <v>-2.7250209748134425E-3</v>
      </c>
    </row>
    <row r="652" spans="1:6" ht="15.75" customHeight="1">
      <c r="A652" s="198" t="s">
        <v>181</v>
      </c>
      <c r="B652" s="199">
        <v>44935</v>
      </c>
      <c r="C652" s="198">
        <v>18670</v>
      </c>
      <c r="D652" s="200">
        <v>2508.91</v>
      </c>
      <c r="E652" s="198">
        <f t="shared" si="0"/>
        <v>-1.4710453202359426E-2</v>
      </c>
      <c r="F652" s="198">
        <f t="shared" si="1"/>
        <v>2.2741918681069423E-2</v>
      </c>
    </row>
    <row r="653" spans="1:6" ht="15.75" customHeight="1">
      <c r="A653" s="198" t="s">
        <v>181</v>
      </c>
      <c r="B653" s="199">
        <v>44936</v>
      </c>
      <c r="C653" s="198">
        <v>18500</v>
      </c>
      <c r="D653" s="200">
        <v>2455.81</v>
      </c>
      <c r="E653" s="198">
        <f t="shared" si="0"/>
        <v>-2.1391750147205953E-2</v>
      </c>
      <c r="F653" s="198">
        <f t="shared" si="1"/>
        <v>-9.1472254693520955E-3</v>
      </c>
    </row>
    <row r="654" spans="1:6" ht="15.75" customHeight="1">
      <c r="A654" s="198" t="s">
        <v>181</v>
      </c>
      <c r="B654" s="199">
        <v>44938</v>
      </c>
      <c r="C654" s="198">
        <v>18150</v>
      </c>
      <c r="D654" s="200">
        <v>2449.9699999999998</v>
      </c>
      <c r="E654" s="198">
        <f t="shared" si="0"/>
        <v>-2.3808661451110106E-3</v>
      </c>
      <c r="F654" s="198">
        <f t="shared" si="1"/>
        <v>-1.9100171373419378E-2</v>
      </c>
    </row>
    <row r="655" spans="1:6" ht="15.75" customHeight="1">
      <c r="A655" s="198" t="s">
        <v>181</v>
      </c>
      <c r="B655" s="199">
        <v>44943</v>
      </c>
      <c r="C655" s="198">
        <v>18150</v>
      </c>
      <c r="D655" s="200">
        <v>2361.27</v>
      </c>
      <c r="E655" s="198">
        <f t="shared" si="0"/>
        <v>-3.6876169696001007E-2</v>
      </c>
      <c r="F655" s="198">
        <f t="shared" si="1"/>
        <v>0</v>
      </c>
    </row>
    <row r="656" spans="1:6" ht="15.75" customHeight="1">
      <c r="A656" s="198" t="s">
        <v>181</v>
      </c>
      <c r="B656" s="199">
        <v>44944</v>
      </c>
      <c r="C656" s="198">
        <v>18300</v>
      </c>
      <c r="D656" s="200">
        <v>2282.0100000000002</v>
      </c>
      <c r="E656" s="198">
        <f t="shared" si="0"/>
        <v>-3.4142976336476845E-2</v>
      </c>
      <c r="F656" s="198">
        <f t="shared" si="1"/>
        <v>8.2304991365154435E-3</v>
      </c>
    </row>
    <row r="657" spans="1:6" ht="15.75" customHeight="1">
      <c r="A657" s="198" t="s">
        <v>181</v>
      </c>
      <c r="B657" s="199">
        <v>44949</v>
      </c>
      <c r="C657" s="198">
        <v>18200</v>
      </c>
      <c r="D657" s="200">
        <v>2418.85</v>
      </c>
      <c r="E657" s="198">
        <f t="shared" si="0"/>
        <v>5.8235587059350419E-2</v>
      </c>
      <c r="F657" s="198">
        <f t="shared" si="1"/>
        <v>-5.4794657646255957E-3</v>
      </c>
    </row>
    <row r="658" spans="1:6" ht="15.75" customHeight="1">
      <c r="A658" s="198" t="s">
        <v>181</v>
      </c>
      <c r="B658" s="199">
        <v>44951</v>
      </c>
      <c r="C658" s="198">
        <v>18450</v>
      </c>
      <c r="D658" s="200">
        <v>2414.62</v>
      </c>
      <c r="E658" s="198">
        <f t="shared" si="0"/>
        <v>-1.7502957833176816E-3</v>
      </c>
      <c r="F658" s="198">
        <f t="shared" si="1"/>
        <v>1.3642776403786479E-2</v>
      </c>
    </row>
    <row r="659" spans="1:6" ht="15.75" customHeight="1">
      <c r="A659" s="198" t="s">
        <v>181</v>
      </c>
      <c r="B659" s="199">
        <v>44952</v>
      </c>
      <c r="C659" s="198">
        <v>18320</v>
      </c>
      <c r="D659" s="200">
        <v>2376.7399999999998</v>
      </c>
      <c r="E659" s="198">
        <f t="shared" si="0"/>
        <v>-1.5812124005217587E-2</v>
      </c>
      <c r="F659" s="198">
        <f t="shared" si="1"/>
        <v>-7.0710112405519788E-3</v>
      </c>
    </row>
    <row r="660" spans="1:6" ht="15.75" customHeight="1">
      <c r="A660" s="198" t="s">
        <v>181</v>
      </c>
      <c r="B660" s="199">
        <v>44955</v>
      </c>
      <c r="C660" s="198">
        <v>18400</v>
      </c>
      <c r="D660" s="200">
        <v>2358.81</v>
      </c>
      <c r="E660" s="198">
        <f t="shared" si="0"/>
        <v>-7.5725462430338364E-3</v>
      </c>
      <c r="F660" s="198">
        <f t="shared" si="1"/>
        <v>4.3573053689556262E-3</v>
      </c>
    </row>
    <row r="661" spans="1:6" ht="15.75" customHeight="1">
      <c r="A661" s="198" t="s">
        <v>181</v>
      </c>
      <c r="B661" s="199">
        <v>44956</v>
      </c>
      <c r="C661" s="198">
        <v>18500</v>
      </c>
      <c r="D661" s="200">
        <v>2415.5500000000002</v>
      </c>
      <c r="E661" s="198">
        <f t="shared" si="0"/>
        <v>2.3769749867184945E-2</v>
      </c>
      <c r="F661" s="198">
        <f t="shared" si="1"/>
        <v>5.4200674693391133E-3</v>
      </c>
    </row>
    <row r="662" spans="1:6" ht="15.75" customHeight="1">
      <c r="A662" s="198" t="s">
        <v>181</v>
      </c>
      <c r="B662" s="199">
        <v>44957</v>
      </c>
      <c r="C662" s="198">
        <v>18220</v>
      </c>
      <c r="D662" s="200">
        <v>2507.6999999999998</v>
      </c>
      <c r="E662" s="198">
        <f t="shared" si="0"/>
        <v>3.7438993944887311E-2</v>
      </c>
      <c r="F662" s="198">
        <f t="shared" si="1"/>
        <v>-1.5250840252466829E-2</v>
      </c>
    </row>
    <row r="663" spans="1:6" ht="15.75" customHeight="1">
      <c r="A663" s="198" t="s">
        <v>181</v>
      </c>
      <c r="B663" s="199">
        <v>44958</v>
      </c>
      <c r="C663" s="198">
        <v>18450</v>
      </c>
      <c r="D663" s="200">
        <v>2520.23</v>
      </c>
      <c r="E663" s="198">
        <f t="shared" si="0"/>
        <v>4.9841688086802154E-3</v>
      </c>
      <c r="F663" s="198">
        <f t="shared" si="1"/>
        <v>1.2544478654723972E-2</v>
      </c>
    </row>
    <row r="664" spans="1:6" ht="15.75" customHeight="1">
      <c r="A664" s="198" t="s">
        <v>181</v>
      </c>
      <c r="B664" s="199">
        <v>44959</v>
      </c>
      <c r="C664" s="198">
        <v>18300</v>
      </c>
      <c r="D664" s="200">
        <v>2591.42</v>
      </c>
      <c r="E664" s="198">
        <f t="shared" si="0"/>
        <v>2.7855820818946615E-2</v>
      </c>
      <c r="F664" s="198">
        <f t="shared" si="1"/>
        <v>-8.1633106391609811E-3</v>
      </c>
    </row>
    <row r="665" spans="1:6" ht="15.75" customHeight="1">
      <c r="A665" s="198" t="s">
        <v>181</v>
      </c>
      <c r="B665" s="199">
        <v>44962</v>
      </c>
      <c r="C665" s="198">
        <v>18400</v>
      </c>
      <c r="D665" s="200">
        <v>2521.65</v>
      </c>
      <c r="E665" s="198">
        <f t="shared" si="0"/>
        <v>-2.7292538853669526E-2</v>
      </c>
      <c r="F665" s="198">
        <f t="shared" si="1"/>
        <v>5.4496047675646848E-3</v>
      </c>
    </row>
    <row r="666" spans="1:6" ht="15.75" customHeight="1">
      <c r="A666" s="198" t="s">
        <v>181</v>
      </c>
      <c r="B666" s="199">
        <v>44963</v>
      </c>
      <c r="C666" s="198">
        <v>18450</v>
      </c>
      <c r="D666" s="200">
        <v>2518.9899999999998</v>
      </c>
      <c r="E666" s="198">
        <f t="shared" si="0"/>
        <v>-1.055421631744426E-3</v>
      </c>
      <c r="F666" s="198">
        <f t="shared" si="1"/>
        <v>2.7137058715963258E-3</v>
      </c>
    </row>
    <row r="667" spans="1:6" ht="15.75" customHeight="1">
      <c r="A667" s="198" t="s">
        <v>181</v>
      </c>
      <c r="B667" s="199">
        <v>44964</v>
      </c>
      <c r="C667" s="198">
        <v>18500</v>
      </c>
      <c r="D667" s="200">
        <v>2524.5</v>
      </c>
      <c r="E667" s="198">
        <f t="shared" si="0"/>
        <v>2.184995783537317E-3</v>
      </c>
      <c r="F667" s="198">
        <f t="shared" si="1"/>
        <v>2.7063615977428457E-3</v>
      </c>
    </row>
    <row r="668" spans="1:6" ht="15.75" customHeight="1">
      <c r="A668" s="198" t="s">
        <v>181</v>
      </c>
      <c r="B668" s="199">
        <v>44965</v>
      </c>
      <c r="C668" s="198">
        <v>18750</v>
      </c>
      <c r="D668" s="200">
        <v>2584.91</v>
      </c>
      <c r="E668" s="198">
        <f t="shared" si="0"/>
        <v>2.3647667789877317E-2</v>
      </c>
      <c r="F668" s="198">
        <f t="shared" si="1"/>
        <v>1.3423020332140771E-2</v>
      </c>
    </row>
    <row r="669" spans="1:6" ht="15.75" customHeight="1">
      <c r="A669" s="198" t="s">
        <v>181</v>
      </c>
      <c r="B669" s="199">
        <v>44966</v>
      </c>
      <c r="C669" s="198">
        <v>19000</v>
      </c>
      <c r="D669" s="200">
        <v>2616.94</v>
      </c>
      <c r="E669" s="198">
        <f t="shared" si="0"/>
        <v>1.2315005162803339E-2</v>
      </c>
      <c r="F669" s="198">
        <f t="shared" si="1"/>
        <v>1.3245226750020723E-2</v>
      </c>
    </row>
    <row r="670" spans="1:6" ht="15.75" customHeight="1">
      <c r="A670" s="198" t="s">
        <v>181</v>
      </c>
      <c r="B670" s="199">
        <v>44969</v>
      </c>
      <c r="C670" s="198">
        <v>19100</v>
      </c>
      <c r="D670" s="200">
        <v>2679.95</v>
      </c>
      <c r="E670" s="198">
        <f t="shared" si="0"/>
        <v>2.3792441362794729E-2</v>
      </c>
      <c r="F670" s="198">
        <f t="shared" si="1"/>
        <v>5.249355886143745E-3</v>
      </c>
    </row>
    <row r="671" spans="1:6" ht="15.75" customHeight="1">
      <c r="A671" s="198" t="s">
        <v>181</v>
      </c>
      <c r="B671" s="199">
        <v>44971</v>
      </c>
      <c r="C671" s="198">
        <v>20269</v>
      </c>
      <c r="D671" s="200">
        <v>2649.2</v>
      </c>
      <c r="E671" s="198">
        <f t="shared" si="0"/>
        <v>-1.1540430003621408E-2</v>
      </c>
      <c r="F671" s="198">
        <f t="shared" si="1"/>
        <v>5.9404290203243254E-2</v>
      </c>
    </row>
    <row r="672" spans="1:6" ht="15.75" customHeight="1">
      <c r="A672" s="198" t="s">
        <v>181</v>
      </c>
      <c r="B672" s="199">
        <v>44972</v>
      </c>
      <c r="C672" s="198">
        <v>22000</v>
      </c>
      <c r="D672" s="200">
        <v>2692.47</v>
      </c>
      <c r="E672" s="198">
        <f t="shared" si="0"/>
        <v>1.6201280296364768E-2</v>
      </c>
      <c r="F672" s="198">
        <f t="shared" si="1"/>
        <v>8.1949828102488367E-2</v>
      </c>
    </row>
    <row r="673" spans="1:6" ht="15.75" customHeight="1">
      <c r="A673" s="198" t="s">
        <v>181</v>
      </c>
      <c r="B673" s="199">
        <v>44973</v>
      </c>
      <c r="C673" s="198">
        <v>20700</v>
      </c>
      <c r="D673" s="200">
        <v>2765.47</v>
      </c>
      <c r="E673" s="198">
        <f t="shared" si="0"/>
        <v>2.6751614520774365E-2</v>
      </c>
      <c r="F673" s="198">
        <f t="shared" si="1"/>
        <v>-6.0908753086992458E-2</v>
      </c>
    </row>
    <row r="674" spans="1:6" ht="15.75" customHeight="1">
      <c r="A674" s="198" t="s">
        <v>181</v>
      </c>
      <c r="B674" s="199">
        <v>44977</v>
      </c>
      <c r="C674" s="198">
        <v>20000</v>
      </c>
      <c r="D674" s="200">
        <v>2784.95</v>
      </c>
      <c r="E674" s="198">
        <f t="shared" si="0"/>
        <v>7.0193174508936494E-3</v>
      </c>
      <c r="F674" s="198">
        <f t="shared" si="1"/>
        <v>-3.4401426717332435E-2</v>
      </c>
    </row>
    <row r="675" spans="1:6" ht="15.75" customHeight="1">
      <c r="A675" s="198" t="s">
        <v>181</v>
      </c>
      <c r="B675" s="199">
        <v>44979</v>
      </c>
      <c r="C675" s="198">
        <v>20340</v>
      </c>
      <c r="D675" s="200">
        <v>2834.13</v>
      </c>
      <c r="E675" s="198">
        <f t="shared" si="0"/>
        <v>1.7505091879333964E-2</v>
      </c>
      <c r="F675" s="198">
        <f t="shared" si="1"/>
        <v>1.6857117066422806E-2</v>
      </c>
    </row>
    <row r="676" spans="1:6" ht="15.75" customHeight="1">
      <c r="A676" s="198" t="s">
        <v>181</v>
      </c>
      <c r="B676" s="199">
        <v>44980</v>
      </c>
      <c r="C676" s="198">
        <v>19800</v>
      </c>
      <c r="D676" s="200">
        <v>2803.62</v>
      </c>
      <c r="E676" s="198">
        <f t="shared" si="0"/>
        <v>-1.082357247220412E-2</v>
      </c>
      <c r="F676" s="198">
        <f t="shared" si="1"/>
        <v>-2.6907452919924382E-2</v>
      </c>
    </row>
    <row r="677" spans="1:6" ht="15.75" customHeight="1">
      <c r="A677" s="198" t="s">
        <v>181</v>
      </c>
      <c r="B677" s="199">
        <v>44983</v>
      </c>
      <c r="C677" s="198">
        <v>19950</v>
      </c>
      <c r="D677" s="200">
        <v>2857.75</v>
      </c>
      <c r="E677" s="198">
        <f t="shared" si="0"/>
        <v>1.9123162619900897E-2</v>
      </c>
      <c r="F677" s="198">
        <f t="shared" si="1"/>
        <v>7.5472056353829038E-3</v>
      </c>
    </row>
    <row r="678" spans="1:6" ht="15.75" customHeight="1">
      <c r="A678" s="198" t="s">
        <v>181</v>
      </c>
      <c r="B678" s="199">
        <v>44984</v>
      </c>
      <c r="C678" s="198">
        <v>20000</v>
      </c>
      <c r="D678" s="200">
        <v>2926.74</v>
      </c>
      <c r="E678" s="198">
        <f t="shared" si="0"/>
        <v>2.3854573688852968E-2</v>
      </c>
      <c r="F678" s="198">
        <f t="shared" si="1"/>
        <v>2.5031302181184748E-3</v>
      </c>
    </row>
    <row r="679" spans="1:6" ht="15.75" customHeight="1">
      <c r="A679" s="198" t="s">
        <v>181</v>
      </c>
      <c r="B679" s="199">
        <v>44985</v>
      </c>
      <c r="C679" s="198">
        <v>20000</v>
      </c>
      <c r="D679" s="200">
        <v>2947.38</v>
      </c>
      <c r="E679" s="198">
        <f t="shared" si="0"/>
        <v>7.0274645198169592E-3</v>
      </c>
      <c r="F679" s="198">
        <f t="shared" si="1"/>
        <v>0</v>
      </c>
    </row>
    <row r="680" spans="1:6" ht="15.75" customHeight="1">
      <c r="A680" s="198" t="s">
        <v>181</v>
      </c>
      <c r="B680" s="199">
        <v>44986</v>
      </c>
      <c r="C680" s="198">
        <v>20240</v>
      </c>
      <c r="D680" s="200">
        <v>2936.66</v>
      </c>
      <c r="E680" s="198">
        <f t="shared" si="0"/>
        <v>-3.643759002578554E-3</v>
      </c>
      <c r="F680" s="198">
        <f t="shared" si="1"/>
        <v>1.1928570865273812E-2</v>
      </c>
    </row>
    <row r="681" spans="1:6" ht="15.75" customHeight="1">
      <c r="A681" s="198" t="s">
        <v>181</v>
      </c>
      <c r="B681" s="199">
        <v>44987</v>
      </c>
      <c r="C681" s="198">
        <v>19840</v>
      </c>
      <c r="D681" s="200">
        <v>2898.31</v>
      </c>
      <c r="E681" s="198">
        <f t="shared" si="0"/>
        <v>-1.3145072627906989E-2</v>
      </c>
      <c r="F681" s="198">
        <f t="shared" si="1"/>
        <v>-1.9960742562538058E-2</v>
      </c>
    </row>
    <row r="682" spans="1:6" ht="15.75" customHeight="1">
      <c r="A682" s="198" t="s">
        <v>181</v>
      </c>
      <c r="B682" s="199">
        <v>44990</v>
      </c>
      <c r="C682" s="198">
        <v>19900</v>
      </c>
      <c r="D682" s="200">
        <v>2931.34</v>
      </c>
      <c r="E682" s="198">
        <f t="shared" si="0"/>
        <v>1.1331847863904223E-2</v>
      </c>
      <c r="F682" s="198">
        <f t="shared" si="1"/>
        <v>3.0196298737198914E-3</v>
      </c>
    </row>
    <row r="683" spans="1:6" ht="15.75" customHeight="1">
      <c r="A683" s="198" t="s">
        <v>181</v>
      </c>
      <c r="B683" s="199">
        <v>44994</v>
      </c>
      <c r="C683" s="198">
        <v>19900</v>
      </c>
      <c r="D683" s="200">
        <v>2920.51</v>
      </c>
      <c r="E683" s="198">
        <f t="shared" si="0"/>
        <v>-3.7013978022536298E-3</v>
      </c>
      <c r="F683" s="198">
        <f t="shared" si="1"/>
        <v>0</v>
      </c>
    </row>
    <row r="684" spans="1:6" ht="15.75" customHeight="1">
      <c r="A684" s="198" t="s">
        <v>181</v>
      </c>
      <c r="B684" s="199">
        <v>44997</v>
      </c>
      <c r="C684" s="198">
        <v>19900</v>
      </c>
      <c r="D684" s="200">
        <v>2820.65</v>
      </c>
      <c r="E684" s="198">
        <f t="shared" si="0"/>
        <v>-3.4790903719889056E-2</v>
      </c>
      <c r="F684" s="198">
        <f t="shared" si="1"/>
        <v>0</v>
      </c>
    </row>
    <row r="685" spans="1:6" ht="15.75" customHeight="1">
      <c r="A685" s="198" t="s">
        <v>181</v>
      </c>
      <c r="B685" s="199">
        <v>44998</v>
      </c>
      <c r="C685" s="198">
        <v>19900</v>
      </c>
      <c r="D685" s="200">
        <v>2815.06</v>
      </c>
      <c r="E685" s="198">
        <f t="shared" si="0"/>
        <v>-1.9837790919798978E-3</v>
      </c>
      <c r="F685" s="198">
        <f t="shared" si="1"/>
        <v>0</v>
      </c>
    </row>
    <row r="686" spans="1:6" ht="15.75" customHeight="1">
      <c r="A686" s="198" t="s">
        <v>181</v>
      </c>
      <c r="B686" s="199">
        <v>44999</v>
      </c>
      <c r="C686" s="198">
        <v>19750</v>
      </c>
      <c r="D686" s="200">
        <v>2776.65</v>
      </c>
      <c r="E686" s="198">
        <f t="shared" si="0"/>
        <v>-1.3738410660049898E-2</v>
      </c>
      <c r="F686" s="198">
        <f t="shared" si="1"/>
        <v>-7.5662403833158132E-3</v>
      </c>
    </row>
    <row r="687" spans="1:6" ht="15.75" customHeight="1">
      <c r="A687" s="198" t="s">
        <v>181</v>
      </c>
      <c r="B687" s="199">
        <v>45000</v>
      </c>
      <c r="C687" s="198">
        <v>20145</v>
      </c>
      <c r="D687" s="200">
        <v>2779.98</v>
      </c>
      <c r="E687" s="198">
        <f t="shared" si="0"/>
        <v>1.1985683403957989E-3</v>
      </c>
      <c r="F687" s="198">
        <f t="shared" si="1"/>
        <v>1.980262729617973E-2</v>
      </c>
    </row>
    <row r="688" spans="1:6" ht="15.75" customHeight="1">
      <c r="A688" s="198" t="s">
        <v>181</v>
      </c>
      <c r="B688" s="199">
        <v>45001</v>
      </c>
      <c r="C688" s="198">
        <v>20145</v>
      </c>
      <c r="D688" s="200">
        <v>2885.53</v>
      </c>
      <c r="E688" s="198">
        <f t="shared" si="0"/>
        <v>3.7264858494419378E-2</v>
      </c>
      <c r="F688" s="198">
        <f t="shared" si="1"/>
        <v>0</v>
      </c>
    </row>
    <row r="689" spans="1:6" ht="15.75" customHeight="1">
      <c r="A689" s="198" t="s">
        <v>181</v>
      </c>
      <c r="B689" s="199">
        <v>45004</v>
      </c>
      <c r="C689" s="198">
        <v>20210</v>
      </c>
      <c r="D689" s="200">
        <v>2871.05</v>
      </c>
      <c r="E689" s="198">
        <f t="shared" si="0"/>
        <v>-5.0307754045469015E-3</v>
      </c>
      <c r="F689" s="198">
        <f t="shared" si="1"/>
        <v>3.2214127722190538E-3</v>
      </c>
    </row>
    <row r="690" spans="1:6" ht="15.75" customHeight="1">
      <c r="A690" s="198" t="s">
        <v>181</v>
      </c>
      <c r="B690" s="199">
        <v>45005</v>
      </c>
      <c r="C690" s="198">
        <v>20500</v>
      </c>
      <c r="D690" s="200">
        <v>2891.3</v>
      </c>
      <c r="E690" s="198">
        <f t="shared" si="0"/>
        <v>7.0284114501944729E-3</v>
      </c>
      <c r="F690" s="198">
        <f t="shared" si="1"/>
        <v>1.4247354728832901E-2</v>
      </c>
    </row>
    <row r="691" spans="1:6" ht="15.75" customHeight="1">
      <c r="A691" s="198" t="s">
        <v>181</v>
      </c>
      <c r="B691" s="199">
        <v>45007</v>
      </c>
      <c r="C691" s="198">
        <v>20910</v>
      </c>
      <c r="D691" s="200">
        <v>2876.74</v>
      </c>
      <c r="E691" s="198">
        <f t="shared" si="0"/>
        <v>-5.0485194016959356E-3</v>
      </c>
      <c r="F691" s="198">
        <f t="shared" si="1"/>
        <v>1.980262729617973E-2</v>
      </c>
    </row>
    <row r="692" spans="1:6" ht="15.75" customHeight="1">
      <c r="A692" s="198" t="s">
        <v>181</v>
      </c>
      <c r="B692" s="199">
        <v>45008</v>
      </c>
      <c r="C692" s="198">
        <v>21000</v>
      </c>
      <c r="D692" s="200">
        <v>2836.17</v>
      </c>
      <c r="E692" s="198">
        <f t="shared" si="0"/>
        <v>-1.4203158114586851E-2</v>
      </c>
      <c r="F692" s="198">
        <f t="shared" si="1"/>
        <v>4.2949242828808709E-3</v>
      </c>
    </row>
    <row r="693" spans="1:6" ht="15.75" customHeight="1">
      <c r="A693" s="198" t="s">
        <v>181</v>
      </c>
      <c r="B693" s="199">
        <v>45011</v>
      </c>
      <c r="C693" s="198">
        <v>21300</v>
      </c>
      <c r="D693" s="200">
        <v>2851.86</v>
      </c>
      <c r="E693" s="198">
        <f t="shared" si="0"/>
        <v>5.5168625322833276E-3</v>
      </c>
      <c r="F693" s="198">
        <f t="shared" si="1"/>
        <v>1.4184634991956381E-2</v>
      </c>
    </row>
    <row r="694" spans="1:6" ht="15.75" customHeight="1">
      <c r="A694" s="198" t="s">
        <v>181</v>
      </c>
      <c r="B694" s="199">
        <v>45012</v>
      </c>
      <c r="C694" s="198">
        <v>21400</v>
      </c>
      <c r="D694" s="200">
        <v>2835.58</v>
      </c>
      <c r="E694" s="198">
        <f t="shared" si="0"/>
        <v>-5.7249111952634166E-3</v>
      </c>
      <c r="F694" s="198">
        <f t="shared" si="1"/>
        <v>4.6838493124264375E-3</v>
      </c>
    </row>
    <row r="695" spans="1:6" ht="15.75" customHeight="1">
      <c r="A695" s="198" t="s">
        <v>181</v>
      </c>
      <c r="B695" s="199">
        <v>45013</v>
      </c>
      <c r="C695" s="198">
        <v>21500</v>
      </c>
      <c r="D695" s="200">
        <v>2813.52</v>
      </c>
      <c r="E695" s="198">
        <f t="shared" si="0"/>
        <v>-7.8101333433214896E-3</v>
      </c>
      <c r="F695" s="198">
        <f t="shared" si="1"/>
        <v>4.6620131058113714E-3</v>
      </c>
    </row>
    <row r="696" spans="1:6" ht="15.75" customHeight="1">
      <c r="A696" s="198" t="s">
        <v>181</v>
      </c>
      <c r="B696" s="199">
        <v>45014</v>
      </c>
      <c r="C696" s="198">
        <v>21550</v>
      </c>
      <c r="D696" s="200">
        <v>2801.56</v>
      </c>
      <c r="E696" s="198">
        <f t="shared" si="0"/>
        <v>-4.2599635577028503E-3</v>
      </c>
      <c r="F696" s="198">
        <f t="shared" si="1"/>
        <v>2.3228814161397287E-3</v>
      </c>
    </row>
    <row r="697" spans="1:6" ht="15.75" customHeight="1">
      <c r="A697" s="198" t="s">
        <v>181</v>
      </c>
      <c r="B697" s="199">
        <v>45015</v>
      </c>
      <c r="C697" s="198">
        <v>21600</v>
      </c>
      <c r="D697" s="200">
        <v>2700.89</v>
      </c>
      <c r="E697" s="198">
        <f t="shared" si="0"/>
        <v>-3.6595056567840262E-2</v>
      </c>
      <c r="F697" s="198">
        <f t="shared" si="1"/>
        <v>2.3174981403624824E-3</v>
      </c>
    </row>
    <row r="698" spans="1:6" ht="15.75" customHeight="1">
      <c r="A698" s="198" t="s">
        <v>181</v>
      </c>
      <c r="B698" s="199">
        <v>45018</v>
      </c>
      <c r="C698" s="198">
        <v>21600</v>
      </c>
      <c r="D698" s="200">
        <v>2700.98</v>
      </c>
      <c r="E698" s="198">
        <f t="shared" si="0"/>
        <v>3.3321794122498806E-5</v>
      </c>
      <c r="F698" s="198">
        <f t="shared" si="1"/>
        <v>0</v>
      </c>
    </row>
    <row r="699" spans="1:6" ht="15.75" customHeight="1">
      <c r="A699" s="198" t="s">
        <v>181</v>
      </c>
      <c r="B699" s="199">
        <v>45019</v>
      </c>
      <c r="C699" s="198">
        <v>21500</v>
      </c>
      <c r="D699" s="200">
        <v>2754.29</v>
      </c>
      <c r="E699" s="198">
        <f t="shared" si="0"/>
        <v>1.9545026024348277E-2</v>
      </c>
      <c r="F699" s="198">
        <f t="shared" si="1"/>
        <v>-4.6403795565022254E-3</v>
      </c>
    </row>
    <row r="700" spans="1:6" ht="15.75" customHeight="1">
      <c r="A700" s="198" t="s">
        <v>181</v>
      </c>
      <c r="B700" s="199">
        <v>45020</v>
      </c>
      <c r="C700" s="198">
        <v>21500</v>
      </c>
      <c r="D700" s="200">
        <v>2734.44</v>
      </c>
      <c r="E700" s="198">
        <f t="shared" si="0"/>
        <v>-7.2330344325954024E-3</v>
      </c>
      <c r="F700" s="198">
        <f t="shared" si="1"/>
        <v>0</v>
      </c>
    </row>
    <row r="701" spans="1:6" ht="15.75" customHeight="1">
      <c r="A701" s="198" t="s">
        <v>181</v>
      </c>
      <c r="B701" s="199">
        <v>45021</v>
      </c>
      <c r="C701" s="198">
        <v>21503</v>
      </c>
      <c r="D701" s="200">
        <v>2732.52</v>
      </c>
      <c r="E701" s="198">
        <f t="shared" si="0"/>
        <v>-7.0240136344104816E-4</v>
      </c>
      <c r="F701" s="198">
        <f t="shared" si="1"/>
        <v>1.3952514963458035E-4</v>
      </c>
    </row>
    <row r="702" spans="1:6" ht="15.75" customHeight="1">
      <c r="A702" s="198" t="s">
        <v>181</v>
      </c>
      <c r="B702" s="199">
        <v>45022</v>
      </c>
      <c r="C702" s="198">
        <v>21650</v>
      </c>
      <c r="D702" s="200">
        <v>2693.1</v>
      </c>
      <c r="E702" s="198">
        <f t="shared" si="0"/>
        <v>-1.4531313897821307E-2</v>
      </c>
      <c r="F702" s="198">
        <f t="shared" si="1"/>
        <v>6.8129941652472804E-3</v>
      </c>
    </row>
    <row r="703" spans="1:6" ht="15.75" customHeight="1">
      <c r="A703" s="198" t="s">
        <v>181</v>
      </c>
      <c r="B703" s="199">
        <v>45025</v>
      </c>
      <c r="C703" s="198">
        <v>22000</v>
      </c>
      <c r="D703" s="200">
        <v>2718.51</v>
      </c>
      <c r="E703" s="198">
        <f t="shared" si="0"/>
        <v>9.3909896476296467E-3</v>
      </c>
      <c r="F703" s="198">
        <f t="shared" si="1"/>
        <v>1.6036998909817104E-2</v>
      </c>
    </row>
    <row r="704" spans="1:6" ht="15.75" customHeight="1">
      <c r="A704" s="198" t="s">
        <v>181</v>
      </c>
      <c r="B704" s="199">
        <v>45026</v>
      </c>
      <c r="C704" s="198">
        <v>22310</v>
      </c>
      <c r="D704" s="200">
        <v>2735.93</v>
      </c>
      <c r="E704" s="198">
        <f t="shared" si="0"/>
        <v>6.3874785414408204E-3</v>
      </c>
      <c r="F704" s="198">
        <f t="shared" si="1"/>
        <v>1.3992555086125354E-2</v>
      </c>
    </row>
    <row r="705" spans="1:6" ht="15.75" customHeight="1">
      <c r="A705" s="198" t="s">
        <v>181</v>
      </c>
      <c r="B705" s="199">
        <v>45027</v>
      </c>
      <c r="C705" s="198">
        <v>23800</v>
      </c>
      <c r="D705" s="200">
        <v>2720.43</v>
      </c>
      <c r="E705" s="198">
        <f t="shared" si="0"/>
        <v>-5.6814585891141346E-3</v>
      </c>
      <c r="F705" s="198">
        <f t="shared" si="1"/>
        <v>6.4650572232987855E-2</v>
      </c>
    </row>
    <row r="706" spans="1:6" ht="15.75" customHeight="1">
      <c r="A706" s="198" t="s">
        <v>181</v>
      </c>
      <c r="B706" s="199">
        <v>45028</v>
      </c>
      <c r="C706" s="198">
        <v>25000</v>
      </c>
      <c r="D706" s="200">
        <v>2661.44</v>
      </c>
      <c r="E706" s="198">
        <f t="shared" si="0"/>
        <v>-2.1922626350386071E-2</v>
      </c>
      <c r="F706" s="198">
        <f t="shared" si="1"/>
        <v>4.9190244190771781E-2</v>
      </c>
    </row>
    <row r="707" spans="1:6" ht="15.75" customHeight="1">
      <c r="A707" s="198" t="s">
        <v>181</v>
      </c>
      <c r="B707" s="199">
        <v>45029</v>
      </c>
      <c r="C707" s="198">
        <v>24010</v>
      </c>
      <c r="D707" s="200">
        <v>2653.7</v>
      </c>
      <c r="E707" s="198">
        <f t="shared" si="0"/>
        <v>-2.9124371027202628E-3</v>
      </c>
      <c r="F707" s="198">
        <f t="shared" si="1"/>
        <v>-4.0405414635038862E-2</v>
      </c>
    </row>
    <row r="708" spans="1:6" ht="15.75" customHeight="1">
      <c r="A708" s="198" t="s">
        <v>181</v>
      </c>
      <c r="B708" s="199">
        <v>45032</v>
      </c>
      <c r="C708" s="198">
        <v>23059.3</v>
      </c>
      <c r="D708" s="200">
        <v>2610.6</v>
      </c>
      <c r="E708" s="198">
        <f t="shared" si="0"/>
        <v>-1.6374812622913029E-2</v>
      </c>
      <c r="F708" s="198">
        <f t="shared" si="1"/>
        <v>-4.0401251447091634E-2</v>
      </c>
    </row>
    <row r="709" spans="1:6" ht="15.75" customHeight="1">
      <c r="A709" s="198" t="s">
        <v>181</v>
      </c>
      <c r="B709" s="199">
        <v>45033</v>
      </c>
      <c r="C709" s="198">
        <v>23000</v>
      </c>
      <c r="D709" s="200">
        <v>2547.04</v>
      </c>
      <c r="E709" s="198">
        <f t="shared" si="0"/>
        <v>-2.4648179347863633E-2</v>
      </c>
      <c r="F709" s="198">
        <f t="shared" si="1"/>
        <v>-2.5749428569205816E-3</v>
      </c>
    </row>
    <row r="710" spans="1:6" ht="15.75" customHeight="1">
      <c r="A710" s="198" t="s">
        <v>181</v>
      </c>
      <c r="B710" s="199">
        <v>45034</v>
      </c>
      <c r="C710" s="198">
        <v>22800</v>
      </c>
      <c r="D710" s="200">
        <v>2543.39</v>
      </c>
      <c r="E710" s="198">
        <f t="shared" si="0"/>
        <v>-1.4340637728170996E-3</v>
      </c>
      <c r="F710" s="198">
        <f t="shared" si="1"/>
        <v>-8.7336799687545534E-3</v>
      </c>
    </row>
    <row r="711" spans="1:6" ht="15.75" customHeight="1">
      <c r="A711" s="198" t="s">
        <v>181</v>
      </c>
      <c r="B711" s="199">
        <v>45035</v>
      </c>
      <c r="C711" s="198">
        <v>22410</v>
      </c>
      <c r="D711" s="200">
        <v>2544.9299999999998</v>
      </c>
      <c r="E711" s="198">
        <f t="shared" si="0"/>
        <v>6.0530786075611029E-4</v>
      </c>
      <c r="F711" s="198">
        <f t="shared" si="1"/>
        <v>-1.7253248147559453E-2</v>
      </c>
    </row>
    <row r="712" spans="1:6" ht="15.75" customHeight="1">
      <c r="A712" s="198" t="s">
        <v>181</v>
      </c>
      <c r="B712" s="199">
        <v>45036</v>
      </c>
      <c r="C712" s="198">
        <v>22674</v>
      </c>
      <c r="D712" s="200">
        <v>2514.58</v>
      </c>
      <c r="E712" s="198">
        <f t="shared" si="0"/>
        <v>-1.1997353118574142E-2</v>
      </c>
      <c r="F712" s="198">
        <f t="shared" si="1"/>
        <v>1.1711605782571256E-2</v>
      </c>
    </row>
    <row r="713" spans="1:6" ht="15.75" customHeight="1">
      <c r="A713" s="198" t="s">
        <v>181</v>
      </c>
      <c r="B713" s="199">
        <v>45039</v>
      </c>
      <c r="C713" s="198">
        <v>23127</v>
      </c>
      <c r="D713" s="200">
        <v>2566.9</v>
      </c>
      <c r="E713" s="198">
        <f t="shared" si="0"/>
        <v>2.0593153556403128E-2</v>
      </c>
      <c r="F713" s="198">
        <f t="shared" si="1"/>
        <v>1.9781872549827901E-2</v>
      </c>
    </row>
    <row r="714" spans="1:6" ht="15.75" customHeight="1">
      <c r="A714" s="198" t="s">
        <v>181</v>
      </c>
      <c r="B714" s="199">
        <v>45040</v>
      </c>
      <c r="C714" s="198">
        <v>23100</v>
      </c>
      <c r="D714" s="200">
        <v>2667.97</v>
      </c>
      <c r="E714" s="198">
        <f t="shared" si="0"/>
        <v>3.8618938461890968E-2</v>
      </c>
      <c r="F714" s="198">
        <f t="shared" si="1"/>
        <v>-1.168148617486968E-3</v>
      </c>
    </row>
    <row r="715" spans="1:6" ht="15.75" customHeight="1">
      <c r="A715" s="198" t="s">
        <v>181</v>
      </c>
      <c r="B715" s="199">
        <v>45041</v>
      </c>
      <c r="C715" s="198">
        <v>23750</v>
      </c>
      <c r="D715" s="200">
        <v>2668.11</v>
      </c>
      <c r="E715" s="198">
        <f t="shared" si="0"/>
        <v>5.2472976429317841E-5</v>
      </c>
      <c r="F715" s="198">
        <f t="shared" si="1"/>
        <v>2.774991295290246E-2</v>
      </c>
    </row>
    <row r="716" spans="1:6" ht="15.75" customHeight="1">
      <c r="A716" s="198" t="s">
        <v>181</v>
      </c>
      <c r="B716" s="199">
        <v>45042</v>
      </c>
      <c r="C716" s="198">
        <v>23560</v>
      </c>
      <c r="D716" s="200">
        <v>2650.97</v>
      </c>
      <c r="E716" s="198">
        <f t="shared" si="0"/>
        <v>-6.4447458302659827E-3</v>
      </c>
      <c r="F716" s="198">
        <f t="shared" si="1"/>
        <v>-8.0321716972642666E-3</v>
      </c>
    </row>
    <row r="717" spans="1:6" ht="15.75" customHeight="1">
      <c r="A717" s="198" t="s">
        <v>181</v>
      </c>
      <c r="B717" s="199">
        <v>45043</v>
      </c>
      <c r="C717" s="198">
        <v>22200</v>
      </c>
      <c r="D717" s="200">
        <v>2631.32</v>
      </c>
      <c r="E717" s="198">
        <f t="shared" si="0"/>
        <v>-7.4399893384029542E-3</v>
      </c>
      <c r="F717" s="198">
        <f t="shared" si="1"/>
        <v>-5.9458069905152185E-2</v>
      </c>
    </row>
    <row r="718" spans="1:6" ht="15.75" customHeight="1">
      <c r="A718" s="198" t="s">
        <v>181</v>
      </c>
      <c r="B718" s="199">
        <v>45046</v>
      </c>
      <c r="C718" s="198">
        <v>22100</v>
      </c>
      <c r="D718" s="200">
        <v>2616.58</v>
      </c>
      <c r="E718" s="198">
        <f t="shared" si="0"/>
        <v>-5.6174998615220965E-3</v>
      </c>
      <c r="F718" s="198">
        <f t="shared" si="1"/>
        <v>-4.5146803545265827E-3</v>
      </c>
    </row>
    <row r="719" spans="1:6" ht="15.75" customHeight="1">
      <c r="A719" s="198" t="s">
        <v>181</v>
      </c>
      <c r="B719" s="199">
        <v>45048</v>
      </c>
      <c r="C719" s="198">
        <v>22542</v>
      </c>
      <c r="D719" s="200">
        <v>2634.65</v>
      </c>
      <c r="E719" s="198">
        <f t="shared" si="0"/>
        <v>6.8822242879311418E-3</v>
      </c>
      <c r="F719" s="198">
        <f t="shared" si="1"/>
        <v>1.980262729617973E-2</v>
      </c>
    </row>
    <row r="720" spans="1:6" ht="15.75" customHeight="1">
      <c r="A720" s="198" t="s">
        <v>181</v>
      </c>
      <c r="B720" s="199">
        <v>45049</v>
      </c>
      <c r="C720" s="198">
        <v>23200</v>
      </c>
      <c r="D720" s="200">
        <v>2650.7</v>
      </c>
      <c r="E720" s="198">
        <f t="shared" si="0"/>
        <v>6.0734102132918143E-3</v>
      </c>
      <c r="F720" s="198">
        <f t="shared" si="1"/>
        <v>2.8772042852377402E-2</v>
      </c>
    </row>
    <row r="721" spans="1:6" ht="15.75" customHeight="1">
      <c r="A721" s="198" t="s">
        <v>181</v>
      </c>
      <c r="B721" s="199">
        <v>45050</v>
      </c>
      <c r="C721" s="198">
        <v>23401</v>
      </c>
      <c r="D721" s="200">
        <v>2630.36</v>
      </c>
      <c r="E721" s="198">
        <f t="shared" si="0"/>
        <v>-7.7030371083621658E-3</v>
      </c>
      <c r="F721" s="198">
        <f t="shared" si="1"/>
        <v>8.6264778210106505E-3</v>
      </c>
    </row>
    <row r="722" spans="1:6" ht="15.75" customHeight="1">
      <c r="A722" s="198" t="s">
        <v>181</v>
      </c>
      <c r="B722" s="199">
        <v>45053</v>
      </c>
      <c r="C722" s="198">
        <v>23400</v>
      </c>
      <c r="D722" s="200">
        <v>2613.67</v>
      </c>
      <c r="E722" s="198">
        <f t="shared" si="0"/>
        <v>-6.3653550240527655E-3</v>
      </c>
      <c r="F722" s="198">
        <f t="shared" si="1"/>
        <v>-4.2734129619166394E-5</v>
      </c>
    </row>
    <row r="723" spans="1:6" ht="15.75" customHeight="1">
      <c r="A723" s="198" t="s">
        <v>181</v>
      </c>
      <c r="B723" s="199">
        <v>45054</v>
      </c>
      <c r="C723" s="198">
        <v>23300</v>
      </c>
      <c r="D723" s="200">
        <v>2572.23</v>
      </c>
      <c r="E723" s="198">
        <f t="shared" si="0"/>
        <v>-1.5982136977842711E-2</v>
      </c>
      <c r="F723" s="198">
        <f t="shared" si="1"/>
        <v>-4.2826617920008478E-3</v>
      </c>
    </row>
    <row r="724" spans="1:6" ht="15.75" customHeight="1">
      <c r="A724" s="198" t="s">
        <v>181</v>
      </c>
      <c r="B724" s="199">
        <v>45055</v>
      </c>
      <c r="C724" s="198">
        <v>24241</v>
      </c>
      <c r="D724" s="200">
        <v>2541.84</v>
      </c>
      <c r="E724" s="198">
        <f t="shared" si="0"/>
        <v>-1.1884998728165065E-2</v>
      </c>
      <c r="F724" s="198">
        <f t="shared" si="1"/>
        <v>3.959205390394327E-2</v>
      </c>
    </row>
    <row r="725" spans="1:6" ht="15.75" customHeight="1">
      <c r="A725" s="198" t="s">
        <v>181</v>
      </c>
      <c r="B725" s="199">
        <v>45056</v>
      </c>
      <c r="C725" s="198">
        <v>24480</v>
      </c>
      <c r="D725" s="200">
        <v>2542.2800000000002</v>
      </c>
      <c r="E725" s="198">
        <f t="shared" si="0"/>
        <v>1.7308796845810347E-4</v>
      </c>
      <c r="F725" s="198">
        <f t="shared" si="1"/>
        <v>9.811043168527156E-3</v>
      </c>
    </row>
    <row r="726" spans="1:6" ht="15.75" customHeight="1">
      <c r="A726" s="198" t="s">
        <v>181</v>
      </c>
      <c r="B726" s="199">
        <v>45057</v>
      </c>
      <c r="C726" s="198">
        <v>24895</v>
      </c>
      <c r="D726" s="200">
        <v>2527.58</v>
      </c>
      <c r="E726" s="198">
        <f t="shared" si="0"/>
        <v>-5.7989929483923917E-3</v>
      </c>
      <c r="F726" s="198">
        <f t="shared" si="1"/>
        <v>1.6810522450020765E-2</v>
      </c>
    </row>
    <row r="727" spans="1:6" ht="15.75" customHeight="1">
      <c r="A727" s="198" t="s">
        <v>181</v>
      </c>
      <c r="B727" s="199">
        <v>45060</v>
      </c>
      <c r="C727" s="198">
        <v>25000</v>
      </c>
      <c r="D727" s="200">
        <v>2568.25</v>
      </c>
      <c r="E727" s="198">
        <f t="shared" si="0"/>
        <v>1.5962409872783734E-2</v>
      </c>
      <c r="F727" s="198">
        <f t="shared" si="1"/>
        <v>4.208844774054696E-3</v>
      </c>
    </row>
    <row r="728" spans="1:6" ht="15.75" customHeight="1">
      <c r="A728" s="198" t="s">
        <v>181</v>
      </c>
      <c r="B728" s="199">
        <v>45061</v>
      </c>
      <c r="C728" s="198">
        <v>24990</v>
      </c>
      <c r="D728" s="200">
        <v>2544.3000000000002</v>
      </c>
      <c r="E728" s="198">
        <f t="shared" si="0"/>
        <v>-9.3691700606089029E-3</v>
      </c>
      <c r="F728" s="198">
        <f t="shared" si="1"/>
        <v>-4.0008002133969133E-4</v>
      </c>
    </row>
    <row r="729" spans="1:6" ht="15.75" customHeight="1">
      <c r="A729" s="198" t="s">
        <v>181</v>
      </c>
      <c r="B729" s="199">
        <v>45062</v>
      </c>
      <c r="C729" s="198">
        <v>25350</v>
      </c>
      <c r="D729" s="200">
        <v>2513.41</v>
      </c>
      <c r="E729" s="198">
        <f t="shared" si="0"/>
        <v>-1.2215166188329154E-2</v>
      </c>
      <c r="F729" s="198">
        <f t="shared" si="1"/>
        <v>1.4302985190331262E-2</v>
      </c>
    </row>
    <row r="730" spans="1:6" ht="15.75" customHeight="1">
      <c r="A730" s="198" t="s">
        <v>181</v>
      </c>
      <c r="B730" s="199">
        <v>45063</v>
      </c>
      <c r="C730" s="198">
        <v>25300</v>
      </c>
      <c r="D730" s="200">
        <v>2497.4699999999998</v>
      </c>
      <c r="E730" s="198">
        <f t="shared" si="0"/>
        <v>-6.3621774088832954E-3</v>
      </c>
      <c r="F730" s="198">
        <f t="shared" si="1"/>
        <v>-1.9743343037176295E-3</v>
      </c>
    </row>
    <row r="731" spans="1:6" ht="15.75" customHeight="1">
      <c r="A731" s="198" t="s">
        <v>181</v>
      </c>
      <c r="B731" s="199">
        <v>45064</v>
      </c>
      <c r="C731" s="198">
        <v>25205</v>
      </c>
      <c r="D731" s="200">
        <v>2452.06</v>
      </c>
      <c r="E731" s="198">
        <f t="shared" si="0"/>
        <v>-1.8349731861276281E-2</v>
      </c>
      <c r="F731" s="198">
        <f t="shared" si="1"/>
        <v>-3.7620081988803638E-3</v>
      </c>
    </row>
    <row r="732" spans="1:6" ht="15.75" customHeight="1">
      <c r="A732" s="198" t="s">
        <v>181</v>
      </c>
      <c r="B732" s="199">
        <v>45067</v>
      </c>
      <c r="C732" s="198">
        <v>24950</v>
      </c>
      <c r="D732" s="200">
        <v>2428.75</v>
      </c>
      <c r="E732" s="198">
        <f t="shared" si="0"/>
        <v>-9.5517658856256026E-3</v>
      </c>
      <c r="F732" s="198">
        <f t="shared" si="1"/>
        <v>-1.0168565337066523E-2</v>
      </c>
    </row>
    <row r="733" spans="1:6" ht="15.75" customHeight="1">
      <c r="A733" s="198" t="s">
        <v>181</v>
      </c>
      <c r="B733" s="199">
        <v>45068</v>
      </c>
      <c r="C733" s="198">
        <v>26700</v>
      </c>
      <c r="D733" s="200">
        <v>2464.31</v>
      </c>
      <c r="E733" s="198">
        <f t="shared" si="0"/>
        <v>1.4535127736445479E-2</v>
      </c>
      <c r="F733" s="198">
        <f t="shared" si="1"/>
        <v>6.7789743208676131E-2</v>
      </c>
    </row>
    <row r="734" spans="1:6" ht="15.75" customHeight="1">
      <c r="A734" s="198" t="s">
        <v>181</v>
      </c>
      <c r="B734" s="199">
        <v>45069</v>
      </c>
      <c r="C734" s="198">
        <v>28000</v>
      </c>
      <c r="D734" s="200">
        <v>2419.71</v>
      </c>
      <c r="E734" s="198">
        <f t="shared" si="0"/>
        <v>-1.8264151168859735E-2</v>
      </c>
      <c r="F734" s="198">
        <f t="shared" si="1"/>
        <v>4.7540944768999976E-2</v>
      </c>
    </row>
    <row r="735" spans="1:6" ht="15.75" customHeight="1">
      <c r="A735" s="198" t="s">
        <v>181</v>
      </c>
      <c r="B735" s="199">
        <v>45070</v>
      </c>
      <c r="C735" s="198">
        <v>30790</v>
      </c>
      <c r="D735" s="200">
        <v>2385.02</v>
      </c>
      <c r="E735" s="198">
        <f t="shared" si="0"/>
        <v>-1.4440188227719428E-2</v>
      </c>
      <c r="F735" s="198">
        <f t="shared" si="1"/>
        <v>9.4985451761205084E-2</v>
      </c>
    </row>
    <row r="736" spans="1:6" ht="15.75" customHeight="1">
      <c r="A736" s="198" t="s">
        <v>181</v>
      </c>
      <c r="B736" s="199">
        <v>45074</v>
      </c>
      <c r="C736" s="198">
        <v>33000</v>
      </c>
      <c r="D736" s="200">
        <v>2415.2399999999998</v>
      </c>
      <c r="E736" s="198">
        <f t="shared" si="0"/>
        <v>1.2591150999390293E-2</v>
      </c>
      <c r="F736" s="198">
        <f t="shared" si="1"/>
        <v>6.9317599530071161E-2</v>
      </c>
    </row>
    <row r="737" spans="1:6" ht="15.75" customHeight="1">
      <c r="A737" s="198" t="s">
        <v>181</v>
      </c>
      <c r="B737" s="199">
        <v>45076</v>
      </c>
      <c r="C737" s="198">
        <v>33427</v>
      </c>
      <c r="D737" s="200">
        <v>2385.64</v>
      </c>
      <c r="E737" s="198">
        <f t="shared" si="0"/>
        <v>-1.2331228890713419E-2</v>
      </c>
      <c r="F737" s="198">
        <f t="shared" si="1"/>
        <v>1.2856395183963054E-2</v>
      </c>
    </row>
    <row r="738" spans="1:6" ht="15.75" customHeight="1">
      <c r="A738" s="198" t="s">
        <v>181</v>
      </c>
      <c r="B738" s="199">
        <v>45077</v>
      </c>
      <c r="C738" s="198">
        <v>30084.3</v>
      </c>
      <c r="D738" s="200">
        <v>2343.87</v>
      </c>
      <c r="E738" s="198">
        <f t="shared" si="0"/>
        <v>-1.7664022732147629E-2</v>
      </c>
      <c r="F738" s="198">
        <f t="shared" si="1"/>
        <v>-0.10536051565782628</v>
      </c>
    </row>
    <row r="739" spans="1:6" ht="15.75" customHeight="1">
      <c r="A739" s="198" t="s">
        <v>181</v>
      </c>
      <c r="B739" s="199">
        <v>45078</v>
      </c>
      <c r="C739" s="198">
        <v>30700</v>
      </c>
      <c r="D739" s="200">
        <v>2357.2399999999998</v>
      </c>
      <c r="E739" s="198">
        <f t="shared" si="0"/>
        <v>5.6880336973288382E-3</v>
      </c>
      <c r="F739" s="198">
        <f t="shared" si="1"/>
        <v>2.0259213600534624E-2</v>
      </c>
    </row>
    <row r="740" spans="1:6" ht="15.75" customHeight="1">
      <c r="A740" s="198" t="s">
        <v>181</v>
      </c>
      <c r="B740" s="199">
        <v>45081</v>
      </c>
      <c r="C740" s="198">
        <v>31925</v>
      </c>
      <c r="D740" s="200">
        <v>2320.5100000000002</v>
      </c>
      <c r="E740" s="198">
        <f t="shared" si="0"/>
        <v>-1.5704454017355325E-2</v>
      </c>
      <c r="F740" s="198">
        <f t="shared" si="1"/>
        <v>3.9126747325451426E-2</v>
      </c>
    </row>
    <row r="741" spans="1:6" ht="15.75" customHeight="1">
      <c r="A741" s="198" t="s">
        <v>181</v>
      </c>
      <c r="B741" s="199">
        <v>45082</v>
      </c>
      <c r="C741" s="198">
        <v>31000</v>
      </c>
      <c r="D741" s="200">
        <v>2325.4499999999998</v>
      </c>
      <c r="E741" s="198">
        <f t="shared" si="0"/>
        <v>2.1265795924616665E-3</v>
      </c>
      <c r="F741" s="198">
        <f t="shared" si="1"/>
        <v>-2.9402197433456775E-2</v>
      </c>
    </row>
    <row r="742" spans="1:6" ht="15.75" customHeight="1">
      <c r="A742" s="198" t="s">
        <v>181</v>
      </c>
      <c r="B742" s="199">
        <v>45083</v>
      </c>
      <c r="C742" s="198">
        <v>31200</v>
      </c>
      <c r="D742" s="200">
        <v>2420.91</v>
      </c>
      <c r="E742" s="198">
        <f t="shared" si="0"/>
        <v>4.0229933845391003E-2</v>
      </c>
      <c r="F742" s="198">
        <f t="shared" si="1"/>
        <v>6.4308903302903314E-3</v>
      </c>
    </row>
    <row r="743" spans="1:6" ht="15.75" customHeight="1">
      <c r="A743" s="198" t="s">
        <v>181</v>
      </c>
      <c r="B743" s="199">
        <v>45084</v>
      </c>
      <c r="C743" s="198">
        <v>31300</v>
      </c>
      <c r="D743" s="200">
        <v>2386.0100000000002</v>
      </c>
      <c r="E743" s="198">
        <f t="shared" si="0"/>
        <v>-1.4520987761956403E-2</v>
      </c>
      <c r="F743" s="198">
        <f t="shared" si="1"/>
        <v>3.2000027306708497E-3</v>
      </c>
    </row>
    <row r="744" spans="1:6" ht="15.75" customHeight="1">
      <c r="A744" s="198" t="s">
        <v>181</v>
      </c>
      <c r="B744" s="199">
        <v>45085</v>
      </c>
      <c r="C744" s="198">
        <v>30674</v>
      </c>
      <c r="D744" s="200">
        <v>2370.9899999999998</v>
      </c>
      <c r="E744" s="198">
        <f t="shared" si="0"/>
        <v>-6.3149253370962588E-3</v>
      </c>
      <c r="F744" s="198">
        <f t="shared" si="1"/>
        <v>-2.0202707317519466E-2</v>
      </c>
    </row>
    <row r="745" spans="1:6" ht="15.75" customHeight="1">
      <c r="A745" s="198" t="s">
        <v>181</v>
      </c>
      <c r="B745" s="199">
        <v>45088</v>
      </c>
      <c r="C745" s="198">
        <v>32634</v>
      </c>
      <c r="D745" s="200">
        <v>2376.17</v>
      </c>
      <c r="E745" s="198">
        <f t="shared" si="0"/>
        <v>2.182358317770606E-3</v>
      </c>
      <c r="F745" s="198">
        <f t="shared" si="1"/>
        <v>6.1939299440290557E-2</v>
      </c>
    </row>
    <row r="746" spans="1:6" ht="15.75" customHeight="1">
      <c r="A746" s="198" t="s">
        <v>181</v>
      </c>
      <c r="B746" s="199">
        <v>45089</v>
      </c>
      <c r="C746" s="198">
        <v>34399</v>
      </c>
      <c r="D746" s="200">
        <v>2356.17</v>
      </c>
      <c r="E746" s="198">
        <f t="shared" si="0"/>
        <v>-8.4525283793014001E-3</v>
      </c>
      <c r="F746" s="198">
        <f t="shared" si="1"/>
        <v>5.2672804520498252E-2</v>
      </c>
    </row>
    <row r="747" spans="1:6" ht="15.75" customHeight="1">
      <c r="A747" s="198" t="s">
        <v>181</v>
      </c>
      <c r="B747" s="199">
        <v>45090</v>
      </c>
      <c r="C747" s="198">
        <v>33320</v>
      </c>
      <c r="D747" s="200">
        <v>2307.44</v>
      </c>
      <c r="E747" s="198">
        <f t="shared" si="0"/>
        <v>-2.0898734493190321E-2</v>
      </c>
      <c r="F747" s="198">
        <f t="shared" si="1"/>
        <v>-3.1869676890734944E-2</v>
      </c>
    </row>
    <row r="748" spans="1:6" ht="15.75" customHeight="1">
      <c r="A748" s="198" t="s">
        <v>181</v>
      </c>
      <c r="B748" s="199">
        <v>45091</v>
      </c>
      <c r="C748" s="198">
        <v>31948</v>
      </c>
      <c r="D748" s="200">
        <v>2275.6799999999998</v>
      </c>
      <c r="E748" s="198">
        <f t="shared" si="0"/>
        <v>-1.3859776050179932E-2</v>
      </c>
      <c r="F748" s="198">
        <f t="shared" si="1"/>
        <v>-4.204823624349939E-2</v>
      </c>
    </row>
    <row r="749" spans="1:6" ht="15.75" customHeight="1">
      <c r="A749" s="198" t="s">
        <v>181</v>
      </c>
      <c r="B749" s="199">
        <v>45092</v>
      </c>
      <c r="C749" s="198">
        <v>32000</v>
      </c>
      <c r="D749" s="200">
        <v>2238.62</v>
      </c>
      <c r="E749" s="198">
        <f t="shared" si="0"/>
        <v>-1.6419304251384378E-2</v>
      </c>
      <c r="F749" s="198">
        <f t="shared" si="1"/>
        <v>1.626321744584099E-3</v>
      </c>
    </row>
    <row r="750" spans="1:6" ht="15.75" customHeight="1">
      <c r="A750" s="198" t="s">
        <v>181</v>
      </c>
      <c r="B750" s="199">
        <v>45095</v>
      </c>
      <c r="C750" s="198">
        <v>32500</v>
      </c>
      <c r="D750" s="200">
        <v>2256.5700000000002</v>
      </c>
      <c r="E750" s="198">
        <f t="shared" si="0"/>
        <v>7.9863567088292488E-3</v>
      </c>
      <c r="F750" s="198">
        <f t="shared" si="1"/>
        <v>1.5504186535965254E-2</v>
      </c>
    </row>
    <row r="751" spans="1:6" ht="15.75" customHeight="1">
      <c r="A751" s="198" t="s">
        <v>181</v>
      </c>
      <c r="B751" s="199">
        <v>45096</v>
      </c>
      <c r="C751" s="198">
        <v>31301</v>
      </c>
      <c r="D751" s="200">
        <v>2268.84</v>
      </c>
      <c r="E751" s="198">
        <f t="shared" si="0"/>
        <v>5.4227263684752539E-3</v>
      </c>
      <c r="F751" s="198">
        <f t="shared" si="1"/>
        <v>-3.7590043418149761E-2</v>
      </c>
    </row>
    <row r="752" spans="1:6" ht="15.75" customHeight="1">
      <c r="A752" s="198" t="s">
        <v>181</v>
      </c>
      <c r="B752" s="199">
        <v>45097</v>
      </c>
      <c r="C752" s="198">
        <v>31899</v>
      </c>
      <c r="D752" s="200">
        <v>2313</v>
      </c>
      <c r="E752" s="198">
        <f t="shared" si="0"/>
        <v>1.9276695583601237E-2</v>
      </c>
      <c r="F752" s="198">
        <f t="shared" si="1"/>
        <v>1.892461541951684E-2</v>
      </c>
    </row>
    <row r="753" spans="1:6" ht="15.75" customHeight="1">
      <c r="A753" s="198" t="s">
        <v>181</v>
      </c>
      <c r="B753" s="199">
        <v>45098</v>
      </c>
      <c r="C753" s="198">
        <v>32642</v>
      </c>
      <c r="D753" s="200">
        <v>2369.06</v>
      </c>
      <c r="E753" s="198">
        <f t="shared" si="0"/>
        <v>2.3947868748873748E-2</v>
      </c>
      <c r="F753" s="198">
        <f t="shared" si="1"/>
        <v>2.3025141391445372E-2</v>
      </c>
    </row>
    <row r="754" spans="1:6" ht="15.75" customHeight="1">
      <c r="A754" s="198" t="s">
        <v>181</v>
      </c>
      <c r="B754" s="199">
        <v>45099</v>
      </c>
      <c r="C754" s="198">
        <v>31505</v>
      </c>
      <c r="D754" s="200">
        <v>2350.42</v>
      </c>
      <c r="E754" s="198">
        <f t="shared" si="0"/>
        <v>-7.8992164069778079E-3</v>
      </c>
      <c r="F754" s="198">
        <f t="shared" si="1"/>
        <v>-3.5453539334485251E-2</v>
      </c>
    </row>
    <row r="755" spans="1:6" ht="15.75" customHeight="1">
      <c r="A755" s="198" t="s">
        <v>181</v>
      </c>
      <c r="B755" s="199">
        <v>45102</v>
      </c>
      <c r="C755" s="198">
        <v>32790</v>
      </c>
      <c r="D755" s="200">
        <v>2265.52</v>
      </c>
      <c r="E755" s="198">
        <f t="shared" si="0"/>
        <v>-3.6789722431836355E-2</v>
      </c>
      <c r="F755" s="198">
        <f t="shared" si="1"/>
        <v>3.9977327462538022E-2</v>
      </c>
    </row>
    <row r="756" spans="1:6" ht="15.75" customHeight="1">
      <c r="A756" s="198" t="s">
        <v>181</v>
      </c>
      <c r="B756" s="199">
        <v>45103</v>
      </c>
      <c r="C756" s="198">
        <v>32777.699999999997</v>
      </c>
      <c r="D756" s="200">
        <v>2274.42</v>
      </c>
      <c r="E756" s="198">
        <f t="shared" si="0"/>
        <v>3.9207616845920454E-3</v>
      </c>
      <c r="F756" s="198">
        <f t="shared" si="1"/>
        <v>-3.7518473712776337E-4</v>
      </c>
    </row>
    <row r="757" spans="1:6" ht="15.75" customHeight="1">
      <c r="A757" s="198" t="s">
        <v>181</v>
      </c>
      <c r="B757" s="199">
        <v>45104</v>
      </c>
      <c r="C757" s="198">
        <v>32705</v>
      </c>
      <c r="D757" s="200">
        <v>2250.91</v>
      </c>
      <c r="E757" s="198">
        <f t="shared" si="0"/>
        <v>-1.0390495948789108E-2</v>
      </c>
      <c r="F757" s="198">
        <f t="shared" si="1"/>
        <v>-2.2204347062530615E-3</v>
      </c>
    </row>
    <row r="758" spans="1:6" ht="15.75" customHeight="1">
      <c r="A758" s="198" t="s">
        <v>181</v>
      </c>
      <c r="B758" s="199">
        <v>45105</v>
      </c>
      <c r="C758" s="198">
        <v>33330</v>
      </c>
      <c r="D758" s="200">
        <v>2235.09</v>
      </c>
      <c r="E758" s="198">
        <f t="shared" si="0"/>
        <v>-7.0530831840090128E-3</v>
      </c>
      <c r="F758" s="198">
        <f t="shared" si="1"/>
        <v>1.8929920906472199E-2</v>
      </c>
    </row>
    <row r="759" spans="1:6" ht="15.75" customHeight="1">
      <c r="A759" s="198" t="s">
        <v>181</v>
      </c>
      <c r="B759" s="199">
        <v>45109</v>
      </c>
      <c r="C759" s="198">
        <v>32585</v>
      </c>
      <c r="D759" s="200">
        <v>2200.88</v>
      </c>
      <c r="E759" s="198">
        <f t="shared" si="0"/>
        <v>-1.5424215325558372E-2</v>
      </c>
      <c r="F759" s="198">
        <f t="shared" si="1"/>
        <v>-2.2605832535304633E-2</v>
      </c>
    </row>
    <row r="760" spans="1:6" ht="15.75" customHeight="1">
      <c r="A760" s="198" t="s">
        <v>181</v>
      </c>
      <c r="B760" s="199">
        <v>45110</v>
      </c>
      <c r="C760" s="198">
        <v>32046</v>
      </c>
      <c r="D760" s="200">
        <v>2217.19</v>
      </c>
      <c r="E760" s="198">
        <f t="shared" si="0"/>
        <v>7.3833479747082058E-3</v>
      </c>
      <c r="F760" s="198">
        <f t="shared" si="1"/>
        <v>-1.6679689198655426E-2</v>
      </c>
    </row>
    <row r="761" spans="1:6" ht="15.75" customHeight="1">
      <c r="A761" s="198" t="s">
        <v>181</v>
      </c>
      <c r="B761" s="199">
        <v>45111</v>
      </c>
      <c r="C761" s="198">
        <v>32130</v>
      </c>
      <c r="D761" s="200">
        <v>2231.5700000000002</v>
      </c>
      <c r="E761" s="198">
        <f t="shared" si="0"/>
        <v>6.4647452691663481E-3</v>
      </c>
      <c r="F761" s="198">
        <f t="shared" si="1"/>
        <v>2.6178025420788799E-3</v>
      </c>
    </row>
    <row r="762" spans="1:6" ht="15.75" customHeight="1">
      <c r="A762" s="198" t="s">
        <v>181</v>
      </c>
      <c r="B762" s="199">
        <v>45112</v>
      </c>
      <c r="C762" s="198">
        <v>31701</v>
      </c>
      <c r="D762" s="200">
        <v>2239.6</v>
      </c>
      <c r="E762" s="198">
        <f t="shared" si="0"/>
        <v>3.5919048631295235E-3</v>
      </c>
      <c r="F762" s="198">
        <f t="shared" si="1"/>
        <v>-1.3441947000763626E-2</v>
      </c>
    </row>
    <row r="763" spans="1:6" ht="15.75" customHeight="1">
      <c r="A763" s="198" t="s">
        <v>181</v>
      </c>
      <c r="B763" s="199">
        <v>45113</v>
      </c>
      <c r="C763" s="198">
        <v>31900</v>
      </c>
      <c r="D763" s="200">
        <v>2223.7800000000002</v>
      </c>
      <c r="E763" s="198">
        <f t="shared" si="0"/>
        <v>-7.0888278605657339E-3</v>
      </c>
      <c r="F763" s="198">
        <f t="shared" si="1"/>
        <v>6.2577836637953957E-3</v>
      </c>
    </row>
    <row r="764" spans="1:6" ht="15.75" customHeight="1">
      <c r="A764" s="198" t="s">
        <v>181</v>
      </c>
      <c r="B764" s="199">
        <v>45116</v>
      </c>
      <c r="C764" s="198">
        <v>31910</v>
      </c>
      <c r="D764" s="200">
        <v>2173.44</v>
      </c>
      <c r="E764" s="198">
        <f t="shared" si="0"/>
        <v>-2.2897284811354005E-2</v>
      </c>
      <c r="F764" s="198">
        <f t="shared" si="1"/>
        <v>3.1343049935324442E-4</v>
      </c>
    </row>
    <row r="765" spans="1:6" ht="15.75" customHeight="1">
      <c r="A765" s="198" t="s">
        <v>181</v>
      </c>
      <c r="B765" s="199">
        <v>45117</v>
      </c>
      <c r="C765" s="198">
        <v>32595</v>
      </c>
      <c r="D765" s="200">
        <v>2137.92</v>
      </c>
      <c r="E765" s="198">
        <f t="shared" si="0"/>
        <v>-1.6477772065705935E-2</v>
      </c>
      <c r="F765" s="198">
        <f t="shared" si="1"/>
        <v>2.1239462086350497E-2</v>
      </c>
    </row>
    <row r="766" spans="1:6" ht="15.75" customHeight="1">
      <c r="A766" s="198" t="s">
        <v>181</v>
      </c>
      <c r="B766" s="199">
        <v>45118</v>
      </c>
      <c r="C766" s="198">
        <v>32574.9</v>
      </c>
      <c r="D766" s="200">
        <v>2130.71</v>
      </c>
      <c r="E766" s="198">
        <f t="shared" si="0"/>
        <v>-3.3781362435213922E-3</v>
      </c>
      <c r="F766" s="198">
        <f t="shared" si="1"/>
        <v>-6.168492091392679E-4</v>
      </c>
    </row>
    <row r="767" spans="1:6" ht="15.75" customHeight="1">
      <c r="A767" s="198" t="s">
        <v>181</v>
      </c>
      <c r="B767" s="199">
        <v>45119</v>
      </c>
      <c r="C767" s="198">
        <v>32536</v>
      </c>
      <c r="D767" s="200">
        <v>2112.4699999999998</v>
      </c>
      <c r="E767" s="198">
        <f t="shared" si="0"/>
        <v>-8.5973785465320585E-3</v>
      </c>
      <c r="F767" s="198">
        <f t="shared" si="1"/>
        <v>-1.1948845624400587E-3</v>
      </c>
    </row>
    <row r="768" spans="1:6" ht="15.75" customHeight="1">
      <c r="A768" s="198" t="s">
        <v>181</v>
      </c>
      <c r="B768" s="199">
        <v>45120</v>
      </c>
      <c r="C768" s="198">
        <v>32500</v>
      </c>
      <c r="D768" s="200">
        <v>2078.6999999999998</v>
      </c>
      <c r="E768" s="198">
        <f t="shared" si="0"/>
        <v>-1.6115180645613941E-2</v>
      </c>
      <c r="F768" s="198">
        <f t="shared" si="1"/>
        <v>-1.1070792692316474E-3</v>
      </c>
    </row>
    <row r="769" spans="1:6" ht="15.75" customHeight="1">
      <c r="A769" s="198" t="s">
        <v>181</v>
      </c>
      <c r="B769" s="199">
        <v>45123</v>
      </c>
      <c r="C769" s="198">
        <v>32998</v>
      </c>
      <c r="D769" s="200">
        <v>2065.8200000000002</v>
      </c>
      <c r="E769" s="198">
        <f t="shared" si="0"/>
        <v>-6.2154562964471987E-3</v>
      </c>
      <c r="F769" s="198">
        <f t="shared" si="1"/>
        <v>1.5206864233560945E-2</v>
      </c>
    </row>
    <row r="770" spans="1:6" ht="15.75" customHeight="1">
      <c r="A770" s="198" t="s">
        <v>181</v>
      </c>
      <c r="B770" s="199">
        <v>45124</v>
      </c>
      <c r="C770" s="198">
        <v>33489</v>
      </c>
      <c r="D770" s="200">
        <v>2020.23</v>
      </c>
      <c r="E770" s="198">
        <f t="shared" si="0"/>
        <v>-2.2315875705324582E-2</v>
      </c>
      <c r="F770" s="198">
        <f t="shared" si="1"/>
        <v>1.4770073131452063E-2</v>
      </c>
    </row>
    <row r="771" spans="1:6" ht="15.75" customHeight="1">
      <c r="A771" s="198" t="s">
        <v>181</v>
      </c>
      <c r="B771" s="199">
        <v>45125</v>
      </c>
      <c r="C771" s="198">
        <v>36300</v>
      </c>
      <c r="D771" s="200">
        <v>2080.44</v>
      </c>
      <c r="E771" s="198">
        <f t="shared" si="0"/>
        <v>2.9368043486123159E-2</v>
      </c>
      <c r="F771" s="198">
        <f t="shared" si="1"/>
        <v>8.0600714570100207E-2</v>
      </c>
    </row>
    <row r="772" spans="1:6" ht="15.75" customHeight="1">
      <c r="A772" s="198" t="s">
        <v>181</v>
      </c>
      <c r="B772" s="199">
        <v>45126</v>
      </c>
      <c r="C772" s="198">
        <v>37230</v>
      </c>
      <c r="D772" s="200">
        <v>2062.8000000000002</v>
      </c>
      <c r="E772" s="198">
        <f t="shared" si="0"/>
        <v>-8.5151266089926719E-3</v>
      </c>
      <c r="F772" s="198">
        <f t="shared" si="1"/>
        <v>2.5297146613820331E-2</v>
      </c>
    </row>
    <row r="773" spans="1:6" ht="15.75" customHeight="1">
      <c r="A773" s="198" t="s">
        <v>181</v>
      </c>
      <c r="B773" s="199">
        <v>45127</v>
      </c>
      <c r="C773" s="198">
        <v>38453.300000000003</v>
      </c>
      <c r="D773" s="200">
        <v>2048.16</v>
      </c>
      <c r="E773" s="198">
        <f t="shared" si="0"/>
        <v>-7.1224540690045324E-3</v>
      </c>
      <c r="F773" s="198">
        <f t="shared" si="1"/>
        <v>3.2329630131933067E-2</v>
      </c>
    </row>
    <row r="774" spans="1:6" ht="15.75" customHeight="1">
      <c r="A774" s="198" t="s">
        <v>181</v>
      </c>
      <c r="B774" s="199">
        <v>45130</v>
      </c>
      <c r="C774" s="198">
        <v>37995</v>
      </c>
      <c r="D774" s="200">
        <v>2032.34</v>
      </c>
      <c r="E774" s="198">
        <f t="shared" si="0"/>
        <v>-7.753990571685512E-3</v>
      </c>
      <c r="F774" s="198">
        <f t="shared" si="1"/>
        <v>-1.1989945894810417E-2</v>
      </c>
    </row>
    <row r="775" spans="1:6" ht="15.75" customHeight="1">
      <c r="A775" s="198" t="s">
        <v>181</v>
      </c>
      <c r="B775" s="199">
        <v>45131</v>
      </c>
      <c r="C775" s="198">
        <v>37300</v>
      </c>
      <c r="D775" s="200">
        <v>1996.26</v>
      </c>
      <c r="E775" s="198">
        <f t="shared" si="0"/>
        <v>-1.7912408626827608E-2</v>
      </c>
      <c r="F775" s="198">
        <f t="shared" si="1"/>
        <v>-1.8461245471978374E-2</v>
      </c>
    </row>
    <row r="776" spans="1:6" ht="15.75" customHeight="1">
      <c r="A776" s="198" t="s">
        <v>181</v>
      </c>
      <c r="B776" s="199">
        <v>45132</v>
      </c>
      <c r="C776" s="198">
        <v>39500</v>
      </c>
      <c r="D776" s="200">
        <v>1966.37</v>
      </c>
      <c r="E776" s="198">
        <f t="shared" si="0"/>
        <v>-1.5086226519834461E-2</v>
      </c>
      <c r="F776" s="198">
        <f t="shared" si="1"/>
        <v>5.7307345257306366E-2</v>
      </c>
    </row>
    <row r="777" spans="1:6" ht="15.75" customHeight="1">
      <c r="A777" s="198" t="s">
        <v>181</v>
      </c>
      <c r="B777" s="199">
        <v>45133</v>
      </c>
      <c r="C777" s="198">
        <v>37000</v>
      </c>
      <c r="D777" s="200">
        <v>1978.94</v>
      </c>
      <c r="E777" s="198">
        <f t="shared" si="0"/>
        <v>6.372144410906287E-3</v>
      </c>
      <c r="F777" s="198">
        <f t="shared" si="1"/>
        <v>-6.5382759262851739E-2</v>
      </c>
    </row>
    <row r="778" spans="1:6" ht="15.75" customHeight="1">
      <c r="A778" s="198" t="s">
        <v>181</v>
      </c>
      <c r="B778" s="199">
        <v>45134</v>
      </c>
      <c r="C778" s="198">
        <v>36101</v>
      </c>
      <c r="D778" s="200">
        <v>1971.36</v>
      </c>
      <c r="E778" s="198">
        <f t="shared" si="0"/>
        <v>-3.8376879240001409E-3</v>
      </c>
      <c r="F778" s="198">
        <f t="shared" si="1"/>
        <v>-2.4597346858025265E-2</v>
      </c>
    </row>
    <row r="779" spans="1:6" ht="15.75" customHeight="1">
      <c r="A779" s="198" t="s">
        <v>181</v>
      </c>
      <c r="B779" s="199">
        <v>45137</v>
      </c>
      <c r="C779" s="198">
        <v>36650</v>
      </c>
      <c r="D779" s="200">
        <v>1934.11</v>
      </c>
      <c r="E779" s="198">
        <f t="shared" si="0"/>
        <v>-1.9076387541563697E-2</v>
      </c>
      <c r="F779" s="198">
        <f t="shared" si="1"/>
        <v>1.5092862546461255E-2</v>
      </c>
    </row>
    <row r="780" spans="1:6" ht="15.75" customHeight="1">
      <c r="A780" s="198" t="s">
        <v>181</v>
      </c>
      <c r="B780" s="199">
        <v>45138</v>
      </c>
      <c r="C780" s="198">
        <v>37100</v>
      </c>
      <c r="D780" s="200">
        <v>1884.81</v>
      </c>
      <c r="E780" s="198">
        <f t="shared" si="0"/>
        <v>-2.5820252288885071E-2</v>
      </c>
      <c r="F780" s="198">
        <f t="shared" si="1"/>
        <v>1.2203541280729063E-2</v>
      </c>
    </row>
    <row r="781" spans="1:6" ht="15.75" customHeight="1">
      <c r="A781" s="198" t="s">
        <v>181</v>
      </c>
      <c r="B781" s="199">
        <v>45139</v>
      </c>
      <c r="C781" s="198">
        <v>36029</v>
      </c>
      <c r="D781" s="200">
        <v>1924.74</v>
      </c>
      <c r="E781" s="198">
        <f t="shared" si="0"/>
        <v>2.0963873618820544E-2</v>
      </c>
      <c r="F781" s="198">
        <f t="shared" si="1"/>
        <v>-2.9292799887458681E-2</v>
      </c>
    </row>
    <row r="782" spans="1:6" ht="15.75" customHeight="1">
      <c r="A782" s="198" t="s">
        <v>181</v>
      </c>
      <c r="B782" s="199">
        <v>45140</v>
      </c>
      <c r="C782" s="198">
        <v>36221</v>
      </c>
      <c r="D782" s="200">
        <v>1893.53</v>
      </c>
      <c r="E782" s="198">
        <f t="shared" si="0"/>
        <v>-1.6348081772657366E-2</v>
      </c>
      <c r="F782" s="198">
        <f t="shared" si="1"/>
        <v>5.3148914039838936E-3</v>
      </c>
    </row>
    <row r="783" spans="1:6" ht="15.75" customHeight="1">
      <c r="A783" s="198" t="s">
        <v>181</v>
      </c>
      <c r="B783" s="199">
        <v>45141</v>
      </c>
      <c r="C783" s="198">
        <v>36142.400000000001</v>
      </c>
      <c r="D783" s="200">
        <v>1848.28</v>
      </c>
      <c r="E783" s="198">
        <f t="shared" si="0"/>
        <v>-2.4187335016189176E-2</v>
      </c>
      <c r="F783" s="198">
        <f t="shared" si="1"/>
        <v>-2.1723697590409819E-3</v>
      </c>
    </row>
    <row r="784" spans="1:6" ht="15.75" customHeight="1">
      <c r="A784" s="198" t="s">
        <v>181</v>
      </c>
      <c r="B784" s="199">
        <v>45144</v>
      </c>
      <c r="C784" s="198">
        <v>35999</v>
      </c>
      <c r="D784" s="200">
        <v>1862.06</v>
      </c>
      <c r="E784" s="198">
        <f t="shared" si="0"/>
        <v>7.4279248576479499E-3</v>
      </c>
      <c r="F784" s="198">
        <f t="shared" si="1"/>
        <v>-3.9755310783510314E-3</v>
      </c>
    </row>
    <row r="785" spans="1:6" ht="15.75" customHeight="1">
      <c r="A785" s="198" t="s">
        <v>181</v>
      </c>
      <c r="B785" s="199">
        <v>45145</v>
      </c>
      <c r="C785" s="198">
        <v>36050</v>
      </c>
      <c r="D785" s="200">
        <v>1956.98</v>
      </c>
      <c r="E785" s="198">
        <f t="shared" si="0"/>
        <v>4.9719066886255853E-2</v>
      </c>
      <c r="F785" s="198">
        <f t="shared" si="1"/>
        <v>1.4157034384355627E-3</v>
      </c>
    </row>
    <row r="786" spans="1:6" ht="15.75" customHeight="1">
      <c r="A786" s="198" t="s">
        <v>181</v>
      </c>
      <c r="B786" s="199">
        <v>45146</v>
      </c>
      <c r="C786" s="198">
        <v>36250</v>
      </c>
      <c r="D786" s="200">
        <v>1933.13</v>
      </c>
      <c r="E786" s="198">
        <f t="shared" si="0"/>
        <v>-1.2262017698185201E-2</v>
      </c>
      <c r="F786" s="198">
        <f t="shared" si="1"/>
        <v>5.5325175697256979E-3</v>
      </c>
    </row>
    <row r="787" spans="1:6" ht="15.75" customHeight="1">
      <c r="A787" s="198" t="s">
        <v>181</v>
      </c>
      <c r="B787" s="199">
        <v>45147</v>
      </c>
      <c r="C787" s="198">
        <v>36501</v>
      </c>
      <c r="D787" s="200">
        <v>1921.31</v>
      </c>
      <c r="E787" s="198">
        <f t="shared" si="0"/>
        <v>-6.1332058882474566E-3</v>
      </c>
      <c r="F787" s="198">
        <f t="shared" si="1"/>
        <v>6.9002761727379701E-3</v>
      </c>
    </row>
    <row r="788" spans="1:6" ht="15.75" customHeight="1">
      <c r="A788" s="198" t="s">
        <v>181</v>
      </c>
      <c r="B788" s="199">
        <v>45148</v>
      </c>
      <c r="C788" s="198">
        <v>37090</v>
      </c>
      <c r="D788" s="200">
        <v>1962.71</v>
      </c>
      <c r="E788" s="198">
        <f t="shared" si="0"/>
        <v>2.1318926267862689E-2</v>
      </c>
      <c r="F788" s="198">
        <f t="shared" si="1"/>
        <v>1.600773402807781E-2</v>
      </c>
    </row>
    <row r="789" spans="1:6" ht="15.75" customHeight="1">
      <c r="A789" s="198" t="s">
        <v>181</v>
      </c>
      <c r="B789" s="199">
        <v>45151</v>
      </c>
      <c r="C789" s="198">
        <v>37300</v>
      </c>
      <c r="D789" s="200">
        <v>2037.64</v>
      </c>
      <c r="E789" s="198">
        <f t="shared" si="0"/>
        <v>3.74661041097046E-2</v>
      </c>
      <c r="F789" s="198">
        <f t="shared" si="1"/>
        <v>5.6459351482705308E-3</v>
      </c>
    </row>
    <row r="790" spans="1:6" ht="15.75" customHeight="1">
      <c r="A790" s="198" t="s">
        <v>181</v>
      </c>
      <c r="B790" s="199">
        <v>45152</v>
      </c>
      <c r="C790" s="198">
        <v>38014.199999999997</v>
      </c>
      <c r="D790" s="200">
        <v>2028.77</v>
      </c>
      <c r="E790" s="198">
        <f t="shared" si="0"/>
        <v>-4.3625773435908366E-3</v>
      </c>
      <c r="F790" s="198">
        <f t="shared" si="1"/>
        <v>1.8966447484586521E-2</v>
      </c>
    </row>
    <row r="791" spans="1:6" ht="15.75" customHeight="1">
      <c r="A791" s="198" t="s">
        <v>181</v>
      </c>
      <c r="B791" s="199">
        <v>45153</v>
      </c>
      <c r="C791" s="198">
        <v>37200</v>
      </c>
      <c r="D791" s="200">
        <v>2086.38</v>
      </c>
      <c r="E791" s="198">
        <f t="shared" si="0"/>
        <v>2.8000808729487403E-2</v>
      </c>
      <c r="F791" s="198">
        <f t="shared" si="1"/>
        <v>-2.1651012855255364E-2</v>
      </c>
    </row>
    <row r="792" spans="1:6" ht="15.75" customHeight="1">
      <c r="A792" s="198" t="s">
        <v>181</v>
      </c>
      <c r="B792" s="199">
        <v>45154</v>
      </c>
      <c r="C792" s="198">
        <v>36949</v>
      </c>
      <c r="D792" s="200">
        <v>2076.67</v>
      </c>
      <c r="E792" s="198">
        <f t="shared" si="0"/>
        <v>-4.6648575482808761E-3</v>
      </c>
      <c r="F792" s="198">
        <f t="shared" si="1"/>
        <v>-6.7701778505746043E-3</v>
      </c>
    </row>
    <row r="793" spans="1:6" ht="15.75" customHeight="1">
      <c r="A793" s="198" t="s">
        <v>181</v>
      </c>
      <c r="B793" s="199">
        <v>45155</v>
      </c>
      <c r="C793" s="198">
        <v>36000</v>
      </c>
      <c r="D793" s="200">
        <v>2030.59</v>
      </c>
      <c r="E793" s="198">
        <f t="shared" si="0"/>
        <v>-2.2439258046353334E-2</v>
      </c>
      <c r="F793" s="198">
        <f t="shared" si="1"/>
        <v>-2.601964497241625E-2</v>
      </c>
    </row>
    <row r="794" spans="1:6" ht="15.75" customHeight="1">
      <c r="D794" s="203"/>
    </row>
    <row r="795" spans="1:6" ht="15.75" customHeight="1">
      <c r="D795" s="203"/>
    </row>
    <row r="796" spans="1:6" ht="15.75" customHeight="1">
      <c r="D796" s="203"/>
    </row>
    <row r="797" spans="1:6" ht="15.75" customHeight="1">
      <c r="D797" s="203"/>
    </row>
    <row r="798" spans="1:6" ht="15.75" customHeight="1">
      <c r="D798" s="203"/>
    </row>
    <row r="799" spans="1:6" ht="15.75" customHeight="1">
      <c r="D799" s="203"/>
    </row>
    <row r="800" spans="1:6" ht="15.75" customHeight="1">
      <c r="D800" s="203"/>
    </row>
    <row r="801" spans="4:4" ht="15.75" customHeight="1">
      <c r="D801" s="203"/>
    </row>
    <row r="802" spans="4:4" ht="15.75" customHeight="1">
      <c r="D802" s="203"/>
    </row>
    <row r="803" spans="4:4" ht="15.75" customHeight="1">
      <c r="D803" s="203"/>
    </row>
    <row r="804" spans="4:4" ht="15.75" customHeight="1">
      <c r="D804" s="203"/>
    </row>
    <row r="805" spans="4:4" ht="15.75" customHeight="1">
      <c r="D805" s="203"/>
    </row>
    <row r="806" spans="4:4" ht="15.75" customHeight="1">
      <c r="D806" s="203"/>
    </row>
    <row r="807" spans="4:4" ht="15.75" customHeight="1">
      <c r="D807" s="203"/>
    </row>
    <row r="808" spans="4:4" ht="15.75" customHeight="1">
      <c r="D808" s="203"/>
    </row>
    <row r="809" spans="4:4" ht="15.75" customHeight="1">
      <c r="D809" s="203"/>
    </row>
    <row r="810" spans="4:4" ht="15.75" customHeight="1">
      <c r="D810" s="203"/>
    </row>
    <row r="811" spans="4:4" ht="15.75" customHeight="1">
      <c r="D811" s="203"/>
    </row>
    <row r="812" spans="4:4" ht="15.75" customHeight="1">
      <c r="D812" s="203"/>
    </row>
    <row r="813" spans="4:4" ht="15.75" customHeight="1">
      <c r="D813" s="203"/>
    </row>
    <row r="814" spans="4:4" ht="15.75" customHeight="1">
      <c r="D814" s="203"/>
    </row>
    <row r="815" spans="4:4" ht="15.75" customHeight="1">
      <c r="D815" s="203"/>
    </row>
    <row r="816" spans="4:4" ht="15.75" customHeight="1">
      <c r="D816" s="203"/>
    </row>
    <row r="817" spans="4:4" ht="15.75" customHeight="1">
      <c r="D817" s="203"/>
    </row>
    <row r="818" spans="4:4" ht="15.75" customHeight="1">
      <c r="D818" s="203"/>
    </row>
    <row r="819" spans="4:4" ht="15.75" customHeight="1">
      <c r="D819" s="203"/>
    </row>
    <row r="820" spans="4:4" ht="15.75" customHeight="1">
      <c r="D820" s="203"/>
    </row>
    <row r="821" spans="4:4" ht="15.75" customHeight="1">
      <c r="D821" s="203"/>
    </row>
    <row r="822" spans="4:4" ht="15.75" customHeight="1">
      <c r="D822" s="203"/>
    </row>
    <row r="823" spans="4:4" ht="15.75" customHeight="1">
      <c r="D823" s="203"/>
    </row>
    <row r="824" spans="4:4" ht="15.75" customHeight="1">
      <c r="D824" s="203"/>
    </row>
    <row r="825" spans="4:4" ht="15.75" customHeight="1">
      <c r="D825" s="203"/>
    </row>
    <row r="826" spans="4:4" ht="15.75" customHeight="1">
      <c r="D826" s="203"/>
    </row>
    <row r="827" spans="4:4" ht="15.75" customHeight="1">
      <c r="D827" s="203"/>
    </row>
    <row r="828" spans="4:4" ht="15.75" customHeight="1">
      <c r="D828" s="203"/>
    </row>
    <row r="829" spans="4:4" ht="15.75" customHeight="1">
      <c r="D829" s="203"/>
    </row>
    <row r="830" spans="4:4" ht="15.75" customHeight="1">
      <c r="D830" s="203"/>
    </row>
    <row r="831" spans="4:4" ht="15.75" customHeight="1">
      <c r="D831" s="203"/>
    </row>
    <row r="832" spans="4:4" ht="15.75" customHeight="1">
      <c r="D832" s="203"/>
    </row>
    <row r="833" spans="4:4" ht="15.75" customHeight="1">
      <c r="D833" s="203"/>
    </row>
    <row r="834" spans="4:4" ht="15.75" customHeight="1">
      <c r="D834" s="203"/>
    </row>
    <row r="835" spans="4:4" ht="15.75" customHeight="1">
      <c r="D835" s="203"/>
    </row>
    <row r="836" spans="4:4" ht="15.75" customHeight="1">
      <c r="D836" s="203"/>
    </row>
    <row r="837" spans="4:4" ht="15.75" customHeight="1">
      <c r="D837" s="203"/>
    </row>
    <row r="838" spans="4:4" ht="15.75" customHeight="1">
      <c r="D838" s="203"/>
    </row>
    <row r="839" spans="4:4" ht="15.75" customHeight="1">
      <c r="D839" s="203"/>
    </row>
    <row r="840" spans="4:4" ht="15.75" customHeight="1">
      <c r="D840" s="203"/>
    </row>
    <row r="841" spans="4:4" ht="15.75" customHeight="1">
      <c r="D841" s="203"/>
    </row>
    <row r="842" spans="4:4" ht="15.75" customHeight="1">
      <c r="D842" s="203"/>
    </row>
    <row r="843" spans="4:4" ht="15.75" customHeight="1">
      <c r="D843" s="203"/>
    </row>
    <row r="844" spans="4:4" ht="15.75" customHeight="1">
      <c r="D844" s="203"/>
    </row>
    <row r="845" spans="4:4" ht="15.75" customHeight="1">
      <c r="D845" s="203"/>
    </row>
    <row r="846" spans="4:4" ht="15.75" customHeight="1">
      <c r="D846" s="203"/>
    </row>
    <row r="847" spans="4:4" ht="15.75" customHeight="1">
      <c r="D847" s="203"/>
    </row>
    <row r="848" spans="4:4" ht="15.75" customHeight="1">
      <c r="D848" s="203"/>
    </row>
    <row r="849" spans="4:4" ht="15.75" customHeight="1">
      <c r="D849" s="203"/>
    </row>
    <row r="850" spans="4:4" ht="15.75" customHeight="1">
      <c r="D850" s="203"/>
    </row>
    <row r="851" spans="4:4" ht="15.75" customHeight="1">
      <c r="D851" s="203"/>
    </row>
    <row r="852" spans="4:4" ht="15.75" customHeight="1">
      <c r="D852" s="203"/>
    </row>
    <row r="853" spans="4:4" ht="15.75" customHeight="1">
      <c r="D853" s="203"/>
    </row>
    <row r="854" spans="4:4" ht="15.75" customHeight="1">
      <c r="D854" s="203"/>
    </row>
    <row r="855" spans="4:4" ht="15.75" customHeight="1">
      <c r="D855" s="203"/>
    </row>
    <row r="856" spans="4:4" ht="15.75" customHeight="1">
      <c r="D856" s="203"/>
    </row>
    <row r="857" spans="4:4" ht="15.75" customHeight="1">
      <c r="D857" s="203"/>
    </row>
    <row r="858" spans="4:4" ht="15.75" customHeight="1">
      <c r="D858" s="203"/>
    </row>
    <row r="859" spans="4:4" ht="15.75" customHeight="1">
      <c r="D859" s="203"/>
    </row>
    <row r="860" spans="4:4" ht="15.75" customHeight="1">
      <c r="D860" s="203"/>
    </row>
    <row r="861" spans="4:4" ht="15.75" customHeight="1">
      <c r="D861" s="203"/>
    </row>
    <row r="862" spans="4:4" ht="15.75" customHeight="1">
      <c r="D862" s="203"/>
    </row>
    <row r="863" spans="4:4" ht="15.75" customHeight="1">
      <c r="D863" s="203"/>
    </row>
    <row r="864" spans="4:4" ht="15.75" customHeight="1">
      <c r="D864" s="203"/>
    </row>
    <row r="865" spans="4:4" ht="15.75" customHeight="1">
      <c r="D865" s="203"/>
    </row>
    <row r="866" spans="4:4" ht="15.75" customHeight="1">
      <c r="D866" s="203"/>
    </row>
    <row r="867" spans="4:4" ht="15.75" customHeight="1">
      <c r="D867" s="203"/>
    </row>
    <row r="868" spans="4:4" ht="15.75" customHeight="1">
      <c r="D868" s="203"/>
    </row>
    <row r="869" spans="4:4" ht="15.75" customHeight="1">
      <c r="D869" s="203"/>
    </row>
    <row r="870" spans="4:4" ht="15.75" customHeight="1">
      <c r="D870" s="203"/>
    </row>
    <row r="871" spans="4:4" ht="15.75" customHeight="1">
      <c r="D871" s="203"/>
    </row>
    <row r="872" spans="4:4" ht="15.75" customHeight="1">
      <c r="D872" s="203"/>
    </row>
    <row r="873" spans="4:4" ht="15.75" customHeight="1">
      <c r="D873" s="203"/>
    </row>
    <row r="874" spans="4:4" ht="15.75" customHeight="1">
      <c r="D874" s="203"/>
    </row>
    <row r="875" spans="4:4" ht="15.75" customHeight="1">
      <c r="D875" s="203"/>
    </row>
    <row r="876" spans="4:4" ht="15.75" customHeight="1">
      <c r="D876" s="203"/>
    </row>
    <row r="877" spans="4:4" ht="15.75" customHeight="1">
      <c r="D877" s="203"/>
    </row>
    <row r="878" spans="4:4" ht="15.75" customHeight="1">
      <c r="D878" s="203"/>
    </row>
    <row r="879" spans="4:4" ht="15.75" customHeight="1">
      <c r="D879" s="203"/>
    </row>
    <row r="880" spans="4:4" ht="15.75" customHeight="1">
      <c r="D880" s="203"/>
    </row>
    <row r="881" spans="4:4" ht="15.75" customHeight="1">
      <c r="D881" s="203"/>
    </row>
    <row r="882" spans="4:4" ht="15.75" customHeight="1">
      <c r="D882" s="203"/>
    </row>
    <row r="883" spans="4:4" ht="15.75" customHeight="1">
      <c r="D883" s="203"/>
    </row>
    <row r="884" spans="4:4" ht="15.75" customHeight="1">
      <c r="D884" s="203"/>
    </row>
    <row r="885" spans="4:4" ht="15.75" customHeight="1">
      <c r="D885" s="203"/>
    </row>
    <row r="886" spans="4:4" ht="15.75" customHeight="1">
      <c r="D886" s="203"/>
    </row>
    <row r="887" spans="4:4" ht="15.75" customHeight="1">
      <c r="D887" s="203"/>
    </row>
    <row r="888" spans="4:4" ht="15.75" customHeight="1">
      <c r="D888" s="203"/>
    </row>
    <row r="889" spans="4:4" ht="15.75" customHeight="1">
      <c r="D889" s="203"/>
    </row>
    <row r="890" spans="4:4" ht="15.75" customHeight="1">
      <c r="D890" s="203"/>
    </row>
    <row r="891" spans="4:4" ht="15.75" customHeight="1">
      <c r="D891" s="203"/>
    </row>
    <row r="892" spans="4:4" ht="15.75" customHeight="1">
      <c r="D892" s="203"/>
    </row>
    <row r="893" spans="4:4" ht="15.75" customHeight="1">
      <c r="D893" s="203"/>
    </row>
    <row r="894" spans="4:4" ht="15.75" customHeight="1">
      <c r="D894" s="203"/>
    </row>
    <row r="895" spans="4:4" ht="15.75" customHeight="1">
      <c r="D895" s="203"/>
    </row>
    <row r="896" spans="4:4" ht="15.75" customHeight="1">
      <c r="D896" s="203"/>
    </row>
    <row r="897" spans="4:4" ht="15.75" customHeight="1">
      <c r="D897" s="203"/>
    </row>
    <row r="898" spans="4:4" ht="15.75" customHeight="1">
      <c r="D898" s="203"/>
    </row>
    <row r="899" spans="4:4" ht="15.75" customHeight="1">
      <c r="D899" s="203"/>
    </row>
    <row r="900" spans="4:4" ht="15.75" customHeight="1">
      <c r="D900" s="203"/>
    </row>
    <row r="901" spans="4:4" ht="15.75" customHeight="1">
      <c r="D901" s="203"/>
    </row>
    <row r="902" spans="4:4" ht="15.75" customHeight="1">
      <c r="D902" s="203"/>
    </row>
    <row r="903" spans="4:4" ht="15.75" customHeight="1">
      <c r="D903" s="203"/>
    </row>
    <row r="904" spans="4:4" ht="15.75" customHeight="1">
      <c r="D904" s="203"/>
    </row>
    <row r="905" spans="4:4" ht="15.75" customHeight="1">
      <c r="D905" s="203"/>
    </row>
    <row r="906" spans="4:4" ht="15.75" customHeight="1">
      <c r="D906" s="203"/>
    </row>
    <row r="907" spans="4:4" ht="15.75" customHeight="1">
      <c r="D907" s="203"/>
    </row>
    <row r="908" spans="4:4" ht="15.75" customHeight="1">
      <c r="D908" s="203"/>
    </row>
    <row r="909" spans="4:4" ht="15.75" customHeight="1">
      <c r="D909" s="203"/>
    </row>
    <row r="910" spans="4:4" ht="15.75" customHeight="1">
      <c r="D910" s="203"/>
    </row>
    <row r="911" spans="4:4" ht="15.75" customHeight="1">
      <c r="D911" s="203"/>
    </row>
    <row r="912" spans="4:4" ht="15.75" customHeight="1">
      <c r="D912" s="203"/>
    </row>
    <row r="913" spans="4:4" ht="15.75" customHeight="1">
      <c r="D913" s="203"/>
    </row>
    <row r="914" spans="4:4" ht="15.75" customHeight="1">
      <c r="D914" s="203"/>
    </row>
    <row r="915" spans="4:4" ht="15.75" customHeight="1">
      <c r="D915" s="203"/>
    </row>
    <row r="916" spans="4:4" ht="15.75" customHeight="1">
      <c r="D916" s="203"/>
    </row>
    <row r="917" spans="4:4" ht="15.75" customHeight="1">
      <c r="D917" s="203"/>
    </row>
    <row r="918" spans="4:4" ht="15.75" customHeight="1">
      <c r="D918" s="203"/>
    </row>
    <row r="919" spans="4:4" ht="15.75" customHeight="1">
      <c r="D919" s="203"/>
    </row>
    <row r="920" spans="4:4" ht="15.75" customHeight="1">
      <c r="D920" s="203"/>
    </row>
    <row r="921" spans="4:4" ht="15.75" customHeight="1">
      <c r="D921" s="203"/>
    </row>
    <row r="922" spans="4:4" ht="15.75" customHeight="1">
      <c r="D922" s="203"/>
    </row>
    <row r="923" spans="4:4" ht="15.75" customHeight="1">
      <c r="D923" s="203"/>
    </row>
    <row r="924" spans="4:4" ht="15.75" customHeight="1">
      <c r="D924" s="203"/>
    </row>
    <row r="925" spans="4:4" ht="15.75" customHeight="1">
      <c r="D925" s="203"/>
    </row>
    <row r="926" spans="4:4" ht="15.75" customHeight="1">
      <c r="D926" s="203"/>
    </row>
    <row r="927" spans="4:4" ht="15.75" customHeight="1">
      <c r="D927" s="203"/>
    </row>
    <row r="928" spans="4:4" ht="15.75" customHeight="1">
      <c r="D928" s="203"/>
    </row>
    <row r="929" spans="4:4" ht="15.75" customHeight="1">
      <c r="D929" s="203"/>
    </row>
    <row r="930" spans="4:4" ht="15.75" customHeight="1">
      <c r="D930" s="203"/>
    </row>
    <row r="931" spans="4:4" ht="15.75" customHeight="1">
      <c r="D931" s="203"/>
    </row>
    <row r="932" spans="4:4" ht="15.75" customHeight="1">
      <c r="D932" s="203"/>
    </row>
    <row r="933" spans="4:4" ht="15.75" customHeight="1">
      <c r="D933" s="203"/>
    </row>
    <row r="934" spans="4:4" ht="15.75" customHeight="1">
      <c r="D934" s="203"/>
    </row>
    <row r="935" spans="4:4" ht="15.75" customHeight="1">
      <c r="D935" s="203"/>
    </row>
    <row r="936" spans="4:4" ht="15.75" customHeight="1">
      <c r="D936" s="203"/>
    </row>
    <row r="937" spans="4:4" ht="15.75" customHeight="1">
      <c r="D937" s="203"/>
    </row>
    <row r="938" spans="4:4" ht="15.75" customHeight="1">
      <c r="D938" s="203"/>
    </row>
    <row r="939" spans="4:4" ht="15.75" customHeight="1">
      <c r="D939" s="203"/>
    </row>
    <row r="940" spans="4:4" ht="15.75" customHeight="1">
      <c r="D940" s="203"/>
    </row>
    <row r="941" spans="4:4" ht="15.75" customHeight="1">
      <c r="D941" s="203"/>
    </row>
    <row r="942" spans="4:4" ht="15.75" customHeight="1">
      <c r="D942" s="203"/>
    </row>
    <row r="943" spans="4:4" ht="15.75" customHeight="1">
      <c r="D943" s="203"/>
    </row>
    <row r="944" spans="4:4" ht="15.75" customHeight="1">
      <c r="D944" s="203"/>
    </row>
    <row r="945" spans="4:4" ht="15.75" customHeight="1">
      <c r="D945" s="203"/>
    </row>
    <row r="946" spans="4:4" ht="15.75" customHeight="1">
      <c r="D946" s="203"/>
    </row>
    <row r="947" spans="4:4" ht="15.75" customHeight="1">
      <c r="D947" s="203"/>
    </row>
    <row r="948" spans="4:4" ht="15.75" customHeight="1">
      <c r="D948" s="203"/>
    </row>
    <row r="949" spans="4:4" ht="15.75" customHeight="1">
      <c r="D949" s="203"/>
    </row>
    <row r="950" spans="4:4" ht="15.75" customHeight="1">
      <c r="D950" s="203"/>
    </row>
    <row r="951" spans="4:4" ht="15.75" customHeight="1">
      <c r="D951" s="203"/>
    </row>
    <row r="952" spans="4:4" ht="15.75" customHeight="1">
      <c r="D952" s="203"/>
    </row>
    <row r="953" spans="4:4" ht="15.75" customHeight="1">
      <c r="D953" s="203"/>
    </row>
    <row r="954" spans="4:4" ht="15.75" customHeight="1">
      <c r="D954" s="203"/>
    </row>
    <row r="955" spans="4:4" ht="15.75" customHeight="1">
      <c r="D955" s="203"/>
    </row>
    <row r="956" spans="4:4" ht="15.75" customHeight="1">
      <c r="D956" s="203"/>
    </row>
    <row r="957" spans="4:4" ht="15.75" customHeight="1">
      <c r="D957" s="203"/>
    </row>
    <row r="958" spans="4:4" ht="15.75" customHeight="1">
      <c r="D958" s="203"/>
    </row>
    <row r="959" spans="4:4" ht="15.75" customHeight="1">
      <c r="D959" s="203"/>
    </row>
    <row r="960" spans="4:4" ht="15.75" customHeight="1">
      <c r="D960" s="203"/>
    </row>
    <row r="961" spans="4:4" ht="15.75" customHeight="1">
      <c r="D961" s="203"/>
    </row>
    <row r="962" spans="4:4" ht="15.75" customHeight="1">
      <c r="D962" s="203"/>
    </row>
    <row r="963" spans="4:4" ht="15.75" customHeight="1">
      <c r="D963" s="203"/>
    </row>
    <row r="964" spans="4:4" ht="15.75" customHeight="1">
      <c r="D964" s="203"/>
    </row>
    <row r="965" spans="4:4" ht="15.75" customHeight="1">
      <c r="D965" s="203"/>
    </row>
    <row r="966" spans="4:4" ht="15.75" customHeight="1">
      <c r="D966" s="203"/>
    </row>
    <row r="967" spans="4:4" ht="15.75" customHeight="1">
      <c r="D967" s="203"/>
    </row>
    <row r="968" spans="4:4" ht="15.75" customHeight="1">
      <c r="D968" s="203"/>
    </row>
    <row r="969" spans="4:4" ht="15.75" customHeight="1">
      <c r="D969" s="203"/>
    </row>
    <row r="970" spans="4:4" ht="15.75" customHeight="1">
      <c r="D970" s="203"/>
    </row>
    <row r="971" spans="4:4" ht="15.75" customHeight="1">
      <c r="D971" s="203"/>
    </row>
    <row r="972" spans="4:4" ht="15.75" customHeight="1">
      <c r="D972" s="203"/>
    </row>
    <row r="973" spans="4:4" ht="15.75" customHeight="1">
      <c r="D973" s="203"/>
    </row>
    <row r="974" spans="4:4" ht="15.75" customHeight="1">
      <c r="D974" s="203"/>
    </row>
    <row r="975" spans="4:4" ht="15.75" customHeight="1">
      <c r="D975" s="203"/>
    </row>
    <row r="976" spans="4:4" ht="15.75" customHeight="1">
      <c r="D976" s="203"/>
    </row>
    <row r="977" spans="4:4" ht="15.75" customHeight="1">
      <c r="D977" s="203"/>
    </row>
    <row r="978" spans="4:4" ht="15.75" customHeight="1">
      <c r="D978" s="203"/>
    </row>
    <row r="979" spans="4:4" ht="15.75" customHeight="1">
      <c r="D979" s="203"/>
    </row>
    <row r="980" spans="4:4" ht="15.75" customHeight="1">
      <c r="D980" s="203"/>
    </row>
    <row r="981" spans="4:4" ht="15.75" customHeight="1">
      <c r="D981" s="203"/>
    </row>
    <row r="982" spans="4:4" ht="15.75" customHeight="1">
      <c r="D982" s="203"/>
    </row>
    <row r="983" spans="4:4" ht="15.75" customHeight="1">
      <c r="D983" s="203"/>
    </row>
    <row r="984" spans="4:4" ht="15.75" customHeight="1">
      <c r="D984" s="203"/>
    </row>
    <row r="985" spans="4:4" ht="15.75" customHeight="1">
      <c r="D985" s="203"/>
    </row>
    <row r="986" spans="4:4" ht="15.75" customHeight="1">
      <c r="D986" s="203"/>
    </row>
    <row r="987" spans="4:4" ht="15.75" customHeight="1">
      <c r="D987" s="203"/>
    </row>
    <row r="988" spans="4:4" ht="15.75" customHeight="1">
      <c r="D988" s="203"/>
    </row>
    <row r="989" spans="4:4" ht="15.75" customHeight="1">
      <c r="D989" s="203"/>
    </row>
    <row r="990" spans="4:4" ht="15.75" customHeight="1">
      <c r="D990" s="203"/>
    </row>
    <row r="991" spans="4:4" ht="15.75" customHeight="1">
      <c r="D991" s="203"/>
    </row>
    <row r="992" spans="4:4" ht="15.75" customHeight="1">
      <c r="D992" s="203"/>
    </row>
    <row r="993" spans="4:4" ht="15.75" customHeight="1">
      <c r="D993" s="203"/>
    </row>
    <row r="994" spans="4:4" ht="15.75" customHeight="1"/>
    <row r="995" spans="4:4" ht="15.75" customHeight="1"/>
    <row r="996" spans="4:4" ht="15.75" customHeight="1"/>
    <row r="997" spans="4:4" ht="15.75" customHeight="1"/>
    <row r="998" spans="4:4" ht="15.75" customHeight="1"/>
    <row r="999" spans="4:4" ht="15.75" customHeight="1"/>
    <row r="1000" spans="4:4" ht="15.75" customHeight="1"/>
  </sheetData>
  <mergeCells count="3">
    <mergeCell ref="H5:I5"/>
    <mergeCell ref="H7:I7"/>
    <mergeCell ref="H9:I9"/>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1C232"/>
    <outlinePr summaryBelow="0" summaryRight="0"/>
  </sheetPr>
  <dimension ref="B1:D1000"/>
  <sheetViews>
    <sheetView showGridLines="0" workbookViewId="0"/>
  </sheetViews>
  <sheetFormatPr defaultColWidth="12.6640625" defaultRowHeight="15" customHeight="1"/>
  <cols>
    <col min="1" max="1" width="12.6640625" customWidth="1"/>
    <col min="2" max="2" width="30.33203125" customWidth="1"/>
    <col min="3" max="3" width="22.109375" customWidth="1"/>
    <col min="4" max="6" width="12.6640625" customWidth="1"/>
  </cols>
  <sheetData>
    <row r="1" spans="2:4" ht="15.75" customHeight="1"/>
    <row r="2" spans="2:4" ht="15.75" customHeight="1"/>
    <row r="3" spans="2:4" ht="15.75" customHeight="1">
      <c r="B3" s="209" t="s">
        <v>133</v>
      </c>
      <c r="C3" s="210" t="s">
        <v>419</v>
      </c>
    </row>
    <row r="4" spans="2:4" ht="15.75" customHeight="1">
      <c r="B4" s="211" t="s">
        <v>420</v>
      </c>
      <c r="C4" s="212">
        <v>0.1</v>
      </c>
    </row>
    <row r="5" spans="2:4" ht="15.75" customHeight="1">
      <c r="B5" s="213" t="s">
        <v>421</v>
      </c>
      <c r="C5" s="119">
        <f>'Market Return '!I5</f>
        <v>0.13461594102609276</v>
      </c>
    </row>
    <row r="6" spans="2:4" ht="15.75" customHeight="1">
      <c r="B6" s="213" t="s">
        <v>422</v>
      </c>
      <c r="C6" s="119">
        <f>(C5-C4)</f>
        <v>3.461594102609275E-2</v>
      </c>
    </row>
    <row r="7" spans="2:4" ht="15.75" customHeight="1">
      <c r="B7" s="213" t="s">
        <v>423</v>
      </c>
      <c r="C7" s="21">
        <f>'Beta calc'!I24+'CG Adjustment'!C58</f>
        <v>0.55439439042949779</v>
      </c>
    </row>
    <row r="8" spans="2:4" ht="15.75" customHeight="1">
      <c r="B8" s="214" t="s">
        <v>424</v>
      </c>
      <c r="C8" s="215">
        <f>C4+C6*C7</f>
        <v>0.11919088352430414</v>
      </c>
    </row>
    <row r="9" spans="2:4" ht="15.75" customHeight="1"/>
    <row r="10" spans="2:4" ht="15.75" customHeight="1">
      <c r="B10" s="214" t="s">
        <v>425</v>
      </c>
      <c r="C10" s="216">
        <v>0.13</v>
      </c>
      <c r="D10" s="30" t="s">
        <v>426</v>
      </c>
    </row>
    <row r="11" spans="2:4" ht="15.75" customHeight="1"/>
    <row r="12" spans="2:4" ht="15.75" customHeight="1"/>
    <row r="13" spans="2:4" ht="15.75" customHeight="1">
      <c r="B13" s="209" t="s">
        <v>133</v>
      </c>
      <c r="C13" s="210" t="s">
        <v>419</v>
      </c>
    </row>
    <row r="14" spans="2:4" ht="15.75" customHeight="1">
      <c r="B14" s="213" t="s">
        <v>427</v>
      </c>
      <c r="C14" s="163">
        <f>'Balance sheet'!G37+'Balance sheet'!G44</f>
        <v>233800000</v>
      </c>
    </row>
    <row r="15" spans="2:4" ht="15.75" customHeight="1">
      <c r="B15" s="213" t="s">
        <v>428</v>
      </c>
      <c r="C15" s="163">
        <f>'Balance sheet'!G33</f>
        <v>4358600000</v>
      </c>
    </row>
    <row r="16" spans="2:4" ht="15.75" customHeight="1">
      <c r="B16" s="217" t="s">
        <v>429</v>
      </c>
      <c r="C16" s="163">
        <f>SUM(C14:C15)</f>
        <v>4592400000</v>
      </c>
    </row>
    <row r="17" spans="2:3" ht="15.75" customHeight="1">
      <c r="B17" s="217" t="s">
        <v>430</v>
      </c>
      <c r="C17" s="218">
        <f>C14/C16</f>
        <v>5.0910199459977351E-2</v>
      </c>
    </row>
    <row r="18" spans="2:3" ht="15.75" customHeight="1">
      <c r="B18" s="217" t="s">
        <v>431</v>
      </c>
      <c r="C18" s="218">
        <f>C15/C16</f>
        <v>0.94908980054002268</v>
      </c>
    </row>
    <row r="19" spans="2:3" ht="15.75" customHeight="1">
      <c r="B19" s="213" t="s">
        <v>432</v>
      </c>
      <c r="C19" s="219">
        <v>921000</v>
      </c>
    </row>
    <row r="20" spans="2:3" ht="15.75" customHeight="1">
      <c r="B20" s="217" t="s">
        <v>433</v>
      </c>
      <c r="C20" s="163">
        <f>C21*C19</f>
        <v>30843369000</v>
      </c>
    </row>
    <row r="21" spans="2:3" ht="15.75" customHeight="1">
      <c r="B21" s="220" t="s">
        <v>434</v>
      </c>
      <c r="C21" s="163">
        <f>'Relative valuation'!C7</f>
        <v>33489</v>
      </c>
    </row>
    <row r="22" spans="2:3" ht="15.75" customHeight="1">
      <c r="B22" s="213" t="s">
        <v>435</v>
      </c>
      <c r="C22" s="163">
        <f>'Income Stmt'!G26</f>
        <v>34400000</v>
      </c>
    </row>
    <row r="23" spans="2:3" ht="15.75" customHeight="1">
      <c r="B23" s="213" t="s">
        <v>436</v>
      </c>
      <c r="C23" s="221">
        <f>C10</f>
        <v>0.13</v>
      </c>
    </row>
    <row r="24" spans="2:3" ht="15.75" customHeight="1">
      <c r="B24" s="217" t="s">
        <v>437</v>
      </c>
      <c r="C24" s="222">
        <f>C22/C23</f>
        <v>264615384.61538461</v>
      </c>
    </row>
    <row r="25" spans="2:3" ht="15.75" customHeight="1">
      <c r="B25" s="217" t="s">
        <v>438</v>
      </c>
      <c r="C25" s="223">
        <f>C20+C24</f>
        <v>31107984384.615383</v>
      </c>
    </row>
    <row r="26" spans="2:3" ht="15.75" customHeight="1">
      <c r="B26" s="217" t="s">
        <v>439</v>
      </c>
      <c r="C26" s="224">
        <f>C24/C25</f>
        <v>8.5063494099685711E-3</v>
      </c>
    </row>
    <row r="27" spans="2:3" ht="15.75" customHeight="1">
      <c r="B27" s="217" t="s">
        <v>440</v>
      </c>
      <c r="C27" s="224">
        <f>C20/C25</f>
        <v>0.99149365059003147</v>
      </c>
    </row>
    <row r="28" spans="2:3" ht="15.75" customHeight="1">
      <c r="B28" s="225" t="s">
        <v>441</v>
      </c>
      <c r="C28" s="160">
        <f>'Income Stmt'!H31</f>
        <v>0.24038505298313717</v>
      </c>
    </row>
    <row r="29" spans="2:3" ht="15.75" customHeight="1">
      <c r="B29" s="214" t="s">
        <v>442</v>
      </c>
      <c r="C29" s="216">
        <f>C27*C8+(C26*C10*(1-C10))</f>
        <v>0.119139072340831</v>
      </c>
    </row>
    <row r="30" spans="2:3" ht="15.75" customHeight="1"/>
    <row r="31" spans="2:3" ht="15.75" customHeight="1"/>
    <row r="32" spans="2: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64D79"/>
    <outlinePr summaryBelow="0" summaryRight="0"/>
  </sheetPr>
  <dimension ref="A1:N1000"/>
  <sheetViews>
    <sheetView showGridLines="0" workbookViewId="0"/>
  </sheetViews>
  <sheetFormatPr defaultColWidth="12.6640625" defaultRowHeight="15" customHeight="1"/>
  <cols>
    <col min="1" max="6" width="12.6640625" customWidth="1"/>
  </cols>
  <sheetData>
    <row r="1" spans="2:14" ht="15.75" customHeight="1"/>
    <row r="2" spans="2:14" ht="15.75" customHeight="1">
      <c r="L2" s="1" t="s">
        <v>443</v>
      </c>
    </row>
    <row r="3" spans="2:14" ht="15.75" customHeight="1">
      <c r="B3" s="226" t="s">
        <v>169</v>
      </c>
      <c r="C3" s="227" t="s">
        <v>170</v>
      </c>
      <c r="D3" s="227" t="s">
        <v>423</v>
      </c>
      <c r="E3" s="227" t="s">
        <v>444</v>
      </c>
      <c r="F3" s="227" t="s">
        <v>445</v>
      </c>
      <c r="G3" s="227" t="s">
        <v>446</v>
      </c>
      <c r="H3" s="227" t="s">
        <v>447</v>
      </c>
      <c r="J3" s="228" t="s">
        <v>423</v>
      </c>
      <c r="K3" s="228" t="s">
        <v>444</v>
      </c>
      <c r="L3" s="228" t="s">
        <v>445</v>
      </c>
      <c r="M3" s="228" t="s">
        <v>446</v>
      </c>
      <c r="N3" s="228" t="s">
        <v>447</v>
      </c>
    </row>
    <row r="4" spans="2:14" ht="15.75" customHeight="1">
      <c r="B4" s="229" t="s">
        <v>448</v>
      </c>
      <c r="C4" s="230" t="s">
        <v>449</v>
      </c>
      <c r="D4" s="231">
        <v>1.2</v>
      </c>
      <c r="E4" s="232">
        <v>5</v>
      </c>
      <c r="F4" s="232">
        <v>0.2</v>
      </c>
      <c r="G4" s="232">
        <v>0</v>
      </c>
      <c r="H4" s="232">
        <v>0.2</v>
      </c>
      <c r="J4" s="21">
        <f t="shared" ref="J4:N4" si="0">D4-AVERAGE(D$4:D$37)/_xlfn.STDEV.P(D$4:D$37)</f>
        <v>-1.14632165895616</v>
      </c>
      <c r="K4" s="21">
        <f t="shared" si="0"/>
        <v>-3.4025639725540735E-2</v>
      </c>
      <c r="L4" s="21">
        <f t="shared" si="0"/>
        <v>-0.90063455936070702</v>
      </c>
      <c r="M4" s="21">
        <f t="shared" si="0"/>
        <v>-0.90532939239702437</v>
      </c>
      <c r="N4" s="21">
        <f t="shared" si="0"/>
        <v>-1.0317569796915009</v>
      </c>
    </row>
    <row r="5" spans="2:14" ht="15.75" customHeight="1">
      <c r="B5" s="229" t="s">
        <v>450</v>
      </c>
      <c r="C5" s="230" t="s">
        <v>451</v>
      </c>
      <c r="D5" s="231">
        <v>1</v>
      </c>
      <c r="E5" s="232">
        <v>5</v>
      </c>
      <c r="F5" s="232">
        <v>0</v>
      </c>
      <c r="G5" s="232">
        <v>0</v>
      </c>
      <c r="H5" s="232">
        <v>0</v>
      </c>
      <c r="J5" s="21">
        <f t="shared" ref="J5:N5" si="1">D5-AVERAGE(D$4:D$37)/_xlfn.STDEV.P(D$4:D$37)</f>
        <v>-1.34632165895616</v>
      </c>
      <c r="K5" s="21">
        <f t="shared" si="1"/>
        <v>-3.4025639725540735E-2</v>
      </c>
      <c r="L5" s="21">
        <f t="shared" si="1"/>
        <v>-1.100634559360707</v>
      </c>
      <c r="M5" s="21">
        <f t="shared" si="1"/>
        <v>-0.90532939239702437</v>
      </c>
      <c r="N5" s="21">
        <f t="shared" si="1"/>
        <v>-1.2317569796915009</v>
      </c>
    </row>
    <row r="6" spans="2:14" ht="15.75" customHeight="1">
      <c r="B6" s="229" t="s">
        <v>452</v>
      </c>
      <c r="C6" s="230" t="s">
        <v>453</v>
      </c>
      <c r="D6" s="231">
        <v>0.5</v>
      </c>
      <c r="E6" s="232">
        <v>8</v>
      </c>
      <c r="F6" s="232">
        <v>0</v>
      </c>
      <c r="G6" s="232">
        <v>0.25</v>
      </c>
      <c r="H6" s="232">
        <v>0.125</v>
      </c>
      <c r="J6" s="21">
        <f t="shared" ref="J6:N6" si="2">D6-AVERAGE(D$4:D$37)/_xlfn.STDEV.P(D$4:D$37)</f>
        <v>-1.84632165895616</v>
      </c>
      <c r="K6" s="21">
        <f t="shared" si="2"/>
        <v>2.9659743602744593</v>
      </c>
      <c r="L6" s="21">
        <f t="shared" si="2"/>
        <v>-1.100634559360707</v>
      </c>
      <c r="M6" s="21">
        <f t="shared" si="2"/>
        <v>-0.65532939239702437</v>
      </c>
      <c r="N6" s="21">
        <f t="shared" si="2"/>
        <v>-1.1067569796915009</v>
      </c>
    </row>
    <row r="7" spans="2:14" ht="15.75" customHeight="1">
      <c r="B7" s="229" t="s">
        <v>454</v>
      </c>
      <c r="C7" s="230" t="s">
        <v>455</v>
      </c>
      <c r="D7" s="231">
        <v>0.3</v>
      </c>
      <c r="E7" s="232">
        <v>8</v>
      </c>
      <c r="F7" s="232">
        <v>0.25</v>
      </c>
      <c r="G7" s="232">
        <v>0.125</v>
      </c>
      <c r="H7" s="232">
        <v>0</v>
      </c>
      <c r="J7" s="21">
        <f t="shared" ref="J7:N7" si="3">D7-AVERAGE(D$4:D$37)/_xlfn.STDEV.P(D$4:D$37)</f>
        <v>-2.0463216589561601</v>
      </c>
      <c r="K7" s="21">
        <f t="shared" si="3"/>
        <v>2.9659743602744593</v>
      </c>
      <c r="L7" s="21">
        <f t="shared" si="3"/>
        <v>-0.85063455936070698</v>
      </c>
      <c r="M7" s="21">
        <f t="shared" si="3"/>
        <v>-0.78032939239702437</v>
      </c>
      <c r="N7" s="21">
        <f t="shared" si="3"/>
        <v>-1.2317569796915009</v>
      </c>
    </row>
    <row r="8" spans="2:14" ht="15.75" customHeight="1">
      <c r="B8" s="229" t="s">
        <v>456</v>
      </c>
      <c r="C8" s="230" t="s">
        <v>457</v>
      </c>
      <c r="D8" s="231">
        <v>0.2</v>
      </c>
      <c r="E8" s="232">
        <v>6</v>
      </c>
      <c r="F8" s="232">
        <v>0</v>
      </c>
      <c r="G8" s="232">
        <v>0.17</v>
      </c>
      <c r="H8" s="232">
        <v>0.17</v>
      </c>
      <c r="J8" s="21">
        <f t="shared" ref="J8:N8" si="4">D8-AVERAGE(D$4:D$37)/_xlfn.STDEV.P(D$4:D$37)</f>
        <v>-2.1463216589561598</v>
      </c>
      <c r="K8" s="21">
        <f t="shared" si="4"/>
        <v>0.96597436027445926</v>
      </c>
      <c r="L8" s="21">
        <f t="shared" si="4"/>
        <v>-1.100634559360707</v>
      </c>
      <c r="M8" s="21">
        <f t="shared" si="4"/>
        <v>-0.73532939239702433</v>
      </c>
      <c r="N8" s="21">
        <f t="shared" si="4"/>
        <v>-1.061756979691501</v>
      </c>
    </row>
    <row r="9" spans="2:14" ht="15.75" customHeight="1">
      <c r="B9" s="229" t="s">
        <v>458</v>
      </c>
      <c r="C9" s="230" t="s">
        <v>459</v>
      </c>
      <c r="D9" s="231">
        <v>1.2</v>
      </c>
      <c r="E9" s="232">
        <v>8</v>
      </c>
      <c r="F9" s="232">
        <v>0.25</v>
      </c>
      <c r="G9" s="232">
        <v>0.375</v>
      </c>
      <c r="H9" s="232">
        <v>0.125</v>
      </c>
      <c r="J9" s="21">
        <f t="shared" ref="J9:N9" si="5">D9-AVERAGE(D$4:D$37)/_xlfn.STDEV.P(D$4:D$37)</f>
        <v>-1.14632165895616</v>
      </c>
      <c r="K9" s="21">
        <f t="shared" si="5"/>
        <v>2.9659743602744593</v>
      </c>
      <c r="L9" s="21">
        <f t="shared" si="5"/>
        <v>-0.85063455936070698</v>
      </c>
      <c r="M9" s="21">
        <f t="shared" si="5"/>
        <v>-0.53032939239702437</v>
      </c>
      <c r="N9" s="21">
        <f t="shared" si="5"/>
        <v>-1.1067569796915009</v>
      </c>
    </row>
    <row r="10" spans="2:14" ht="15.75" customHeight="1">
      <c r="B10" s="229" t="s">
        <v>460</v>
      </c>
      <c r="C10" s="230" t="s">
        <v>461</v>
      </c>
      <c r="D10" s="231">
        <v>1.1000000000000001</v>
      </c>
      <c r="E10" s="232">
        <v>8</v>
      </c>
      <c r="F10" s="232">
        <v>0.13</v>
      </c>
      <c r="G10" s="232">
        <v>0.13</v>
      </c>
      <c r="H10" s="232">
        <v>0.13</v>
      </c>
      <c r="J10" s="21">
        <f t="shared" ref="J10:N10" si="6">D10-AVERAGE(D$4:D$37)/_xlfn.STDEV.P(D$4:D$37)</f>
        <v>-1.2463216589561599</v>
      </c>
      <c r="K10" s="21">
        <f t="shared" si="6"/>
        <v>2.9659743602744593</v>
      </c>
      <c r="L10" s="21">
        <f t="shared" si="6"/>
        <v>-0.97063455936070697</v>
      </c>
      <c r="M10" s="21">
        <f t="shared" si="6"/>
        <v>-0.77532939239702436</v>
      </c>
      <c r="N10" s="21">
        <f t="shared" si="6"/>
        <v>-1.1017569796915008</v>
      </c>
    </row>
    <row r="11" spans="2:14" ht="15.75" customHeight="1">
      <c r="B11" s="229" t="s">
        <v>462</v>
      </c>
      <c r="C11" s="230" t="s">
        <v>463</v>
      </c>
      <c r="D11" s="231">
        <v>1.4</v>
      </c>
      <c r="E11" s="232">
        <v>7</v>
      </c>
      <c r="F11" s="232">
        <v>0.14000000000000001</v>
      </c>
      <c r="G11" s="232">
        <v>0.14000000000000001</v>
      </c>
      <c r="H11" s="232">
        <v>0</v>
      </c>
      <c r="J11" s="21">
        <f t="shared" ref="J11:N11" si="7">D11-AVERAGE(D$4:D$37)/_xlfn.STDEV.P(D$4:D$37)</f>
        <v>-0.94632165895616005</v>
      </c>
      <c r="K11" s="21">
        <f t="shared" si="7"/>
        <v>1.9659743602744593</v>
      </c>
      <c r="L11" s="21">
        <f t="shared" si="7"/>
        <v>-0.96063455936070696</v>
      </c>
      <c r="M11" s="21">
        <f t="shared" si="7"/>
        <v>-0.76532939239702436</v>
      </c>
      <c r="N11" s="21">
        <f t="shared" si="7"/>
        <v>-1.2317569796915009</v>
      </c>
    </row>
    <row r="12" spans="2:14" ht="15.75" customHeight="1">
      <c r="B12" s="229" t="s">
        <v>464</v>
      </c>
      <c r="C12" s="230" t="s">
        <v>465</v>
      </c>
      <c r="D12" s="231">
        <v>1.3</v>
      </c>
      <c r="E12" s="232">
        <v>7</v>
      </c>
      <c r="F12" s="232">
        <v>0.14000000000000001</v>
      </c>
      <c r="G12" s="232">
        <v>0</v>
      </c>
      <c r="H12" s="232">
        <v>0</v>
      </c>
      <c r="J12" s="21">
        <f t="shared" ref="J12:N12" si="8">D12-AVERAGE(D$4:D$37)/_xlfn.STDEV.P(D$4:D$37)</f>
        <v>-1.0463216589561599</v>
      </c>
      <c r="K12" s="21">
        <f t="shared" si="8"/>
        <v>1.9659743602744593</v>
      </c>
      <c r="L12" s="21">
        <f t="shared" si="8"/>
        <v>-0.96063455936070696</v>
      </c>
      <c r="M12" s="21">
        <f t="shared" si="8"/>
        <v>-0.90532939239702437</v>
      </c>
      <c r="N12" s="21">
        <f t="shared" si="8"/>
        <v>-1.2317569796915009</v>
      </c>
    </row>
    <row r="13" spans="2:14" ht="15.75" customHeight="1">
      <c r="B13" s="229" t="s">
        <v>466</v>
      </c>
      <c r="C13" s="230" t="s">
        <v>467</v>
      </c>
      <c r="D13" s="231">
        <v>1.2</v>
      </c>
      <c r="E13" s="232">
        <v>7</v>
      </c>
      <c r="F13" s="232">
        <v>0.14000000000000001</v>
      </c>
      <c r="G13" s="232">
        <v>0.14000000000000001</v>
      </c>
      <c r="H13" s="232">
        <v>0.14000000000000001</v>
      </c>
      <c r="J13" s="21">
        <f t="shared" ref="J13:N13" si="9">D13-AVERAGE(D$4:D$37)/_xlfn.STDEV.P(D$4:D$37)</f>
        <v>-1.14632165895616</v>
      </c>
      <c r="K13" s="21">
        <f t="shared" si="9"/>
        <v>1.9659743602744593</v>
      </c>
      <c r="L13" s="21">
        <f t="shared" si="9"/>
        <v>-0.96063455936070696</v>
      </c>
      <c r="M13" s="21">
        <f t="shared" si="9"/>
        <v>-0.76532939239702436</v>
      </c>
      <c r="N13" s="21">
        <f t="shared" si="9"/>
        <v>-1.091756979691501</v>
      </c>
    </row>
    <row r="14" spans="2:14" ht="15.75" customHeight="1">
      <c r="B14" s="229" t="s">
        <v>468</v>
      </c>
      <c r="C14" s="230" t="s">
        <v>469</v>
      </c>
      <c r="D14" s="231">
        <v>1.5</v>
      </c>
      <c r="E14" s="232">
        <v>5</v>
      </c>
      <c r="F14" s="232">
        <v>0.2</v>
      </c>
      <c r="G14" s="232">
        <v>0</v>
      </c>
      <c r="H14" s="232">
        <v>0</v>
      </c>
      <c r="J14" s="21">
        <f t="shared" ref="J14:N14" si="10">D14-AVERAGE(D$4:D$37)/_xlfn.STDEV.P(D$4:D$37)</f>
        <v>-0.84632165895615996</v>
      </c>
      <c r="K14" s="21">
        <f t="shared" si="10"/>
        <v>-3.4025639725540735E-2</v>
      </c>
      <c r="L14" s="21">
        <f t="shared" si="10"/>
        <v>-0.90063455936070702</v>
      </c>
      <c r="M14" s="21">
        <f t="shared" si="10"/>
        <v>-0.90532939239702437</v>
      </c>
      <c r="N14" s="21">
        <f t="shared" si="10"/>
        <v>-1.2317569796915009</v>
      </c>
    </row>
    <row r="15" spans="2:14" ht="15.75" customHeight="1">
      <c r="B15" s="229" t="s">
        <v>470</v>
      </c>
      <c r="C15" s="230" t="s">
        <v>471</v>
      </c>
      <c r="D15" s="231">
        <v>0.8</v>
      </c>
      <c r="E15" s="232">
        <v>7</v>
      </c>
      <c r="F15" s="232">
        <v>0</v>
      </c>
      <c r="G15" s="232">
        <v>0.14000000000000001</v>
      </c>
      <c r="H15" s="232">
        <v>0.14000000000000001</v>
      </c>
      <c r="J15" s="21">
        <f t="shared" ref="J15:N15" si="11">D15-AVERAGE(D$4:D$37)/_xlfn.STDEV.P(D$4:D$37)</f>
        <v>-1.5463216589561599</v>
      </c>
      <c r="K15" s="21">
        <f t="shared" si="11"/>
        <v>1.9659743602744593</v>
      </c>
      <c r="L15" s="21">
        <f t="shared" si="11"/>
        <v>-1.100634559360707</v>
      </c>
      <c r="M15" s="21">
        <f t="shared" si="11"/>
        <v>-0.76532939239702436</v>
      </c>
      <c r="N15" s="21">
        <f t="shared" si="11"/>
        <v>-1.091756979691501</v>
      </c>
    </row>
    <row r="16" spans="2:14" ht="15.75" customHeight="1">
      <c r="B16" s="229" t="s">
        <v>472</v>
      </c>
      <c r="C16" s="230" t="s">
        <v>473</v>
      </c>
      <c r="D16" s="231">
        <v>1.3</v>
      </c>
      <c r="E16" s="232">
        <v>4</v>
      </c>
      <c r="F16" s="232">
        <v>0.25</v>
      </c>
      <c r="G16" s="232">
        <v>0</v>
      </c>
      <c r="H16" s="232">
        <v>0</v>
      </c>
      <c r="J16" s="21">
        <f t="shared" ref="J16:N16" si="12">D16-AVERAGE(D$4:D$37)/_xlfn.STDEV.P(D$4:D$37)</f>
        <v>-1.0463216589561599</v>
      </c>
      <c r="K16" s="21">
        <f t="shared" si="12"/>
        <v>-1.0340256397255407</v>
      </c>
      <c r="L16" s="21">
        <f t="shared" si="12"/>
        <v>-0.85063455936070698</v>
      </c>
      <c r="M16" s="21">
        <f t="shared" si="12"/>
        <v>-0.90532939239702437</v>
      </c>
      <c r="N16" s="21">
        <f t="shared" si="12"/>
        <v>-1.2317569796915009</v>
      </c>
    </row>
    <row r="17" spans="2:14" ht="15.75" customHeight="1">
      <c r="B17" s="229" t="s">
        <v>474</v>
      </c>
      <c r="C17" s="230" t="s">
        <v>475</v>
      </c>
      <c r="D17" s="231">
        <v>0.5</v>
      </c>
      <c r="E17" s="232">
        <v>8</v>
      </c>
      <c r="F17" s="232">
        <v>0.13</v>
      </c>
      <c r="G17" s="232">
        <v>0.13</v>
      </c>
      <c r="H17" s="232">
        <v>0.13</v>
      </c>
      <c r="J17" s="21">
        <f t="shared" ref="J17:N17" si="13">D17-AVERAGE(D$4:D$37)/_xlfn.STDEV.P(D$4:D$37)</f>
        <v>-1.84632165895616</v>
      </c>
      <c r="K17" s="21">
        <f t="shared" si="13"/>
        <v>2.9659743602744593</v>
      </c>
      <c r="L17" s="21">
        <f t="shared" si="13"/>
        <v>-0.97063455936070697</v>
      </c>
      <c r="M17" s="21">
        <f t="shared" si="13"/>
        <v>-0.77532939239702436</v>
      </c>
      <c r="N17" s="21">
        <f t="shared" si="13"/>
        <v>-1.1017569796915008</v>
      </c>
    </row>
    <row r="18" spans="2:14" ht="15.75" customHeight="1">
      <c r="B18" s="229" t="s">
        <v>476</v>
      </c>
      <c r="C18" s="230" t="s">
        <v>477</v>
      </c>
      <c r="D18" s="231">
        <v>1.3</v>
      </c>
      <c r="E18" s="232">
        <v>9</v>
      </c>
      <c r="F18" s="232">
        <v>0</v>
      </c>
      <c r="G18" s="232">
        <v>0.44</v>
      </c>
      <c r="H18" s="232">
        <v>0.11</v>
      </c>
      <c r="J18" s="21">
        <f t="shared" ref="J18:N18" si="14">D18-AVERAGE(D$4:D$37)/_xlfn.STDEV.P(D$4:D$37)</f>
        <v>-1.0463216589561599</v>
      </c>
      <c r="K18" s="21">
        <f t="shared" si="14"/>
        <v>3.9659743602744593</v>
      </c>
      <c r="L18" s="21">
        <f t="shared" si="14"/>
        <v>-1.100634559360707</v>
      </c>
      <c r="M18" s="21">
        <f t="shared" si="14"/>
        <v>-0.46532939239702437</v>
      </c>
      <c r="N18" s="21">
        <f t="shared" si="14"/>
        <v>-1.1217569796915008</v>
      </c>
    </row>
    <row r="19" spans="2:14" ht="15.75" customHeight="1">
      <c r="B19" s="229" t="s">
        <v>478</v>
      </c>
      <c r="C19" s="230" t="s">
        <v>479</v>
      </c>
      <c r="D19" s="231">
        <v>1.5</v>
      </c>
      <c r="E19" s="232">
        <v>6</v>
      </c>
      <c r="F19" s="232">
        <v>0</v>
      </c>
      <c r="G19" s="232">
        <v>0.33333333300000001</v>
      </c>
      <c r="H19" s="232">
        <v>0</v>
      </c>
      <c r="J19" s="21">
        <f t="shared" ref="J19:N19" si="15">D19-AVERAGE(D$4:D$37)/_xlfn.STDEV.P(D$4:D$37)</f>
        <v>-0.84632165895615996</v>
      </c>
      <c r="K19" s="21">
        <f t="shared" si="15"/>
        <v>0.96597436027445926</v>
      </c>
      <c r="L19" s="21">
        <f t="shared" si="15"/>
        <v>-1.100634559360707</v>
      </c>
      <c r="M19" s="21">
        <f t="shared" si="15"/>
        <v>-0.57199605939702436</v>
      </c>
      <c r="N19" s="21">
        <f t="shared" si="15"/>
        <v>-1.2317569796915009</v>
      </c>
    </row>
    <row r="20" spans="2:14" ht="15.75" customHeight="1">
      <c r="B20" s="229" t="s">
        <v>480</v>
      </c>
      <c r="C20" s="230" t="s">
        <v>481</v>
      </c>
      <c r="D20" s="231">
        <v>1.3</v>
      </c>
      <c r="E20" s="232">
        <v>6</v>
      </c>
      <c r="F20" s="232">
        <v>0</v>
      </c>
      <c r="G20" s="232">
        <v>0.17</v>
      </c>
      <c r="H20" s="232">
        <v>0.17</v>
      </c>
      <c r="J20" s="21">
        <f t="shared" ref="J20:N20" si="16">D20-AVERAGE(D$4:D$37)/_xlfn.STDEV.P(D$4:D$37)</f>
        <v>-1.0463216589561599</v>
      </c>
      <c r="K20" s="21">
        <f t="shared" si="16"/>
        <v>0.96597436027445926</v>
      </c>
      <c r="L20" s="21">
        <f t="shared" si="16"/>
        <v>-1.100634559360707</v>
      </c>
      <c r="M20" s="21">
        <f t="shared" si="16"/>
        <v>-0.73532939239702433</v>
      </c>
      <c r="N20" s="21">
        <f t="shared" si="16"/>
        <v>-1.061756979691501</v>
      </c>
    </row>
    <row r="21" spans="2:14" ht="15.75" customHeight="1">
      <c r="B21" s="229" t="s">
        <v>482</v>
      </c>
      <c r="C21" s="230" t="s">
        <v>483</v>
      </c>
      <c r="D21" s="231">
        <v>0.5</v>
      </c>
      <c r="E21" s="232">
        <v>5</v>
      </c>
      <c r="F21" s="232">
        <v>0</v>
      </c>
      <c r="G21" s="232">
        <v>0</v>
      </c>
      <c r="H21" s="232">
        <v>0</v>
      </c>
      <c r="J21" s="21">
        <f t="shared" ref="J21:N21" si="17">D21-AVERAGE(D$4:D$37)/_xlfn.STDEV.P(D$4:D$37)</f>
        <v>-1.84632165895616</v>
      </c>
      <c r="K21" s="21">
        <f t="shared" si="17"/>
        <v>-3.4025639725540735E-2</v>
      </c>
      <c r="L21" s="21">
        <f t="shared" si="17"/>
        <v>-1.100634559360707</v>
      </c>
      <c r="M21" s="21">
        <f t="shared" si="17"/>
        <v>-0.90532939239702437</v>
      </c>
      <c r="N21" s="21">
        <f t="shared" si="17"/>
        <v>-1.2317569796915009</v>
      </c>
    </row>
    <row r="22" spans="2:14" ht="15.75" customHeight="1">
      <c r="B22" s="229" t="s">
        <v>484</v>
      </c>
      <c r="C22" s="230" t="s">
        <v>485</v>
      </c>
      <c r="D22" s="231">
        <v>1.2</v>
      </c>
      <c r="E22" s="232">
        <v>8</v>
      </c>
      <c r="F22" s="232">
        <v>0.13</v>
      </c>
      <c r="G22" s="232">
        <v>0</v>
      </c>
      <c r="H22" s="232">
        <v>0</v>
      </c>
      <c r="J22" s="21">
        <f t="shared" ref="J22:N22" si="18">D22-AVERAGE(D$4:D$37)/_xlfn.STDEV.P(D$4:D$37)</f>
        <v>-1.14632165895616</v>
      </c>
      <c r="K22" s="21">
        <f t="shared" si="18"/>
        <v>2.9659743602744593</v>
      </c>
      <c r="L22" s="21">
        <f t="shared" si="18"/>
        <v>-0.97063455936070697</v>
      </c>
      <c r="M22" s="21">
        <f t="shared" si="18"/>
        <v>-0.90532939239702437</v>
      </c>
      <c r="N22" s="21">
        <f t="shared" si="18"/>
        <v>-1.2317569796915009</v>
      </c>
    </row>
    <row r="23" spans="2:14" ht="15.75" customHeight="1">
      <c r="B23" s="229" t="s">
        <v>486</v>
      </c>
      <c r="C23" s="230" t="s">
        <v>487</v>
      </c>
      <c r="D23" s="231">
        <v>1.4</v>
      </c>
      <c r="E23" s="232">
        <v>7</v>
      </c>
      <c r="F23" s="232">
        <v>0.14285714299999999</v>
      </c>
      <c r="G23" s="232">
        <v>0</v>
      </c>
      <c r="H23" s="232">
        <v>0</v>
      </c>
      <c r="J23" s="21">
        <f t="shared" ref="J23:N23" si="19">D23-AVERAGE(D$4:D$37)/_xlfn.STDEV.P(D$4:D$37)</f>
        <v>-0.94632165895616005</v>
      </c>
      <c r="K23" s="21">
        <f t="shared" si="19"/>
        <v>1.9659743602744593</v>
      </c>
      <c r="L23" s="21">
        <f t="shared" si="19"/>
        <v>-0.95777741636070701</v>
      </c>
      <c r="M23" s="21">
        <f t="shared" si="19"/>
        <v>-0.90532939239702437</v>
      </c>
      <c r="N23" s="21">
        <f t="shared" si="19"/>
        <v>-1.2317569796915009</v>
      </c>
    </row>
    <row r="24" spans="2:14" ht="15.75" customHeight="1">
      <c r="B24" s="229" t="s">
        <v>488</v>
      </c>
      <c r="C24" s="230" t="s">
        <v>489</v>
      </c>
      <c r="D24" s="231">
        <v>1.2</v>
      </c>
      <c r="E24" s="232">
        <v>7</v>
      </c>
      <c r="F24" s="232">
        <v>0</v>
      </c>
      <c r="G24" s="232">
        <v>0.14000000000000001</v>
      </c>
      <c r="H24" s="232">
        <v>0.14000000000000001</v>
      </c>
      <c r="J24" s="21">
        <f t="shared" ref="J24:N24" si="20">D24-AVERAGE(D$4:D$37)/_xlfn.STDEV.P(D$4:D$37)</f>
        <v>-1.14632165895616</v>
      </c>
      <c r="K24" s="21">
        <f t="shared" si="20"/>
        <v>1.9659743602744593</v>
      </c>
      <c r="L24" s="21">
        <f t="shared" si="20"/>
        <v>-1.100634559360707</v>
      </c>
      <c r="M24" s="21">
        <f t="shared" si="20"/>
        <v>-0.76532939239702436</v>
      </c>
      <c r="N24" s="21">
        <f t="shared" si="20"/>
        <v>-1.091756979691501</v>
      </c>
    </row>
    <row r="25" spans="2:14" ht="15.75" customHeight="1">
      <c r="B25" s="229" t="s">
        <v>490</v>
      </c>
      <c r="C25" s="230" t="s">
        <v>491</v>
      </c>
      <c r="D25" s="231">
        <v>0.2</v>
      </c>
      <c r="E25" s="232">
        <v>6</v>
      </c>
      <c r="F25" s="232">
        <v>0.17</v>
      </c>
      <c r="G25" s="232">
        <v>0</v>
      </c>
      <c r="H25" s="232">
        <v>0.33</v>
      </c>
      <c r="J25" s="21">
        <f t="shared" ref="J25:N25" si="21">D25-AVERAGE(D$4:D$37)/_xlfn.STDEV.P(D$4:D$37)</f>
        <v>-2.1463216589561598</v>
      </c>
      <c r="K25" s="21">
        <f t="shared" si="21"/>
        <v>0.96597436027445926</v>
      </c>
      <c r="L25" s="21">
        <f t="shared" si="21"/>
        <v>-0.93063455936070694</v>
      </c>
      <c r="M25" s="21">
        <f t="shared" si="21"/>
        <v>-0.90532939239702437</v>
      </c>
      <c r="N25" s="21">
        <f t="shared" si="21"/>
        <v>-0.90175697969150082</v>
      </c>
    </row>
    <row r="26" spans="2:14" ht="15.75" customHeight="1">
      <c r="B26" s="229" t="s">
        <v>492</v>
      </c>
      <c r="C26" s="230" t="s">
        <v>493</v>
      </c>
      <c r="D26" s="231">
        <v>1.2</v>
      </c>
      <c r="E26" s="232">
        <v>6</v>
      </c>
      <c r="F26" s="232">
        <v>0.17</v>
      </c>
      <c r="G26" s="232">
        <v>0.33</v>
      </c>
      <c r="H26" s="232">
        <v>0.17</v>
      </c>
      <c r="J26" s="21">
        <f t="shared" ref="J26:N26" si="22">D26-AVERAGE(D$4:D$37)/_xlfn.STDEV.P(D$4:D$37)</f>
        <v>-1.14632165895616</v>
      </c>
      <c r="K26" s="21">
        <f t="shared" si="22"/>
        <v>0.96597436027445926</v>
      </c>
      <c r="L26" s="21">
        <f t="shared" si="22"/>
        <v>-0.93063455936070694</v>
      </c>
      <c r="M26" s="21">
        <f t="shared" si="22"/>
        <v>-0.57532939239702441</v>
      </c>
      <c r="N26" s="21">
        <f t="shared" si="22"/>
        <v>-1.061756979691501</v>
      </c>
    </row>
    <row r="27" spans="2:14" ht="15.75" customHeight="1">
      <c r="B27" s="229" t="s">
        <v>494</v>
      </c>
      <c r="C27" s="230" t="s">
        <v>495</v>
      </c>
      <c r="D27" s="231">
        <v>1.3</v>
      </c>
      <c r="E27" s="232">
        <v>7</v>
      </c>
      <c r="F27" s="232">
        <v>0</v>
      </c>
      <c r="G27" s="232">
        <v>0.14000000000000001</v>
      </c>
      <c r="H27" s="232">
        <v>0.14000000000000001</v>
      </c>
      <c r="J27" s="21">
        <f t="shared" ref="J27:N27" si="23">D27-AVERAGE(D$4:D$37)/_xlfn.STDEV.P(D$4:D$37)</f>
        <v>-1.0463216589561599</v>
      </c>
      <c r="K27" s="21">
        <f t="shared" si="23"/>
        <v>1.9659743602744593</v>
      </c>
      <c r="L27" s="21">
        <f t="shared" si="23"/>
        <v>-1.100634559360707</v>
      </c>
      <c r="M27" s="21">
        <f t="shared" si="23"/>
        <v>-0.76532939239702436</v>
      </c>
      <c r="N27" s="21">
        <f t="shared" si="23"/>
        <v>-1.091756979691501</v>
      </c>
    </row>
    <row r="28" spans="2:14" ht="15.75" customHeight="1">
      <c r="B28" s="229" t="s">
        <v>496</v>
      </c>
      <c r="C28" s="230" t="s">
        <v>497</v>
      </c>
      <c r="D28" s="231">
        <v>0.1</v>
      </c>
      <c r="E28" s="232">
        <v>7</v>
      </c>
      <c r="F28" s="232">
        <v>0.14000000000000001</v>
      </c>
      <c r="G28" s="232">
        <v>0.14000000000000001</v>
      </c>
      <c r="H28" s="232">
        <v>0.14000000000000001</v>
      </c>
      <c r="J28" s="21">
        <f t="shared" ref="J28:N28" si="24">D28-AVERAGE(D$4:D$37)/_xlfn.STDEV.P(D$4:D$37)</f>
        <v>-2.2463216589561599</v>
      </c>
      <c r="K28" s="21">
        <f t="shared" si="24"/>
        <v>1.9659743602744593</v>
      </c>
      <c r="L28" s="21">
        <f t="shared" si="24"/>
        <v>-0.96063455936070696</v>
      </c>
      <c r="M28" s="21">
        <f t="shared" si="24"/>
        <v>-0.76532939239702436</v>
      </c>
      <c r="N28" s="21">
        <f t="shared" si="24"/>
        <v>-1.091756979691501</v>
      </c>
    </row>
    <row r="29" spans="2:14" ht="15.75" customHeight="1">
      <c r="B29" s="229" t="s">
        <v>498</v>
      </c>
      <c r="C29" s="230" t="s">
        <v>499</v>
      </c>
      <c r="D29" s="231">
        <v>1.1000000000000001</v>
      </c>
      <c r="E29" s="232">
        <v>6</v>
      </c>
      <c r="F29" s="232">
        <v>0.17</v>
      </c>
      <c r="G29" s="232">
        <v>0</v>
      </c>
      <c r="H29" s="232">
        <v>0.17</v>
      </c>
      <c r="J29" s="21">
        <f t="shared" ref="J29:N29" si="25">D29-AVERAGE(D$4:D$37)/_xlfn.STDEV.P(D$4:D$37)</f>
        <v>-1.2463216589561599</v>
      </c>
      <c r="K29" s="21">
        <f t="shared" si="25"/>
        <v>0.96597436027445926</v>
      </c>
      <c r="L29" s="21">
        <f t="shared" si="25"/>
        <v>-0.93063455936070694</v>
      </c>
      <c r="M29" s="21">
        <f t="shared" si="25"/>
        <v>-0.90532939239702437</v>
      </c>
      <c r="N29" s="21">
        <f t="shared" si="25"/>
        <v>-1.061756979691501</v>
      </c>
    </row>
    <row r="30" spans="2:14" ht="15.75" customHeight="1">
      <c r="B30" s="229" t="s">
        <v>500</v>
      </c>
      <c r="C30" s="230" t="s">
        <v>501</v>
      </c>
      <c r="D30" s="231">
        <v>1.3</v>
      </c>
      <c r="E30" s="232">
        <v>9</v>
      </c>
      <c r="F30" s="232">
        <v>0</v>
      </c>
      <c r="G30" s="232">
        <v>0</v>
      </c>
      <c r="H30" s="232">
        <v>0.11</v>
      </c>
      <c r="J30" s="21">
        <f t="shared" ref="J30:N30" si="26">D30-AVERAGE(D$4:D$37)/_xlfn.STDEV.P(D$4:D$37)</f>
        <v>-1.0463216589561599</v>
      </c>
      <c r="K30" s="21">
        <f t="shared" si="26"/>
        <v>3.9659743602744593</v>
      </c>
      <c r="L30" s="21">
        <f t="shared" si="26"/>
        <v>-1.100634559360707</v>
      </c>
      <c r="M30" s="21">
        <f t="shared" si="26"/>
        <v>-0.90532939239702437</v>
      </c>
      <c r="N30" s="21">
        <f t="shared" si="26"/>
        <v>-1.1217569796915008</v>
      </c>
    </row>
    <row r="31" spans="2:14" ht="15.75" customHeight="1">
      <c r="B31" s="229" t="s">
        <v>502</v>
      </c>
      <c r="C31" s="230" t="s">
        <v>503</v>
      </c>
      <c r="D31" s="231">
        <v>1.5</v>
      </c>
      <c r="E31" s="232">
        <v>7</v>
      </c>
      <c r="F31" s="232">
        <v>0.14000000000000001</v>
      </c>
      <c r="G31" s="232">
        <v>0</v>
      </c>
      <c r="H31" s="232">
        <v>0.14000000000000001</v>
      </c>
      <c r="J31" s="21">
        <f t="shared" ref="J31:N31" si="27">D31-AVERAGE(D$4:D$37)/_xlfn.STDEV.P(D$4:D$37)</f>
        <v>-0.84632165895615996</v>
      </c>
      <c r="K31" s="21">
        <f t="shared" si="27"/>
        <v>1.9659743602744593</v>
      </c>
      <c r="L31" s="21">
        <f t="shared" si="27"/>
        <v>-0.96063455936070696</v>
      </c>
      <c r="M31" s="21">
        <f t="shared" si="27"/>
        <v>-0.90532939239702437</v>
      </c>
      <c r="N31" s="21">
        <f t="shared" si="27"/>
        <v>-1.091756979691501</v>
      </c>
    </row>
    <row r="32" spans="2:14" ht="15.75" customHeight="1">
      <c r="B32" s="229" t="s">
        <v>504</v>
      </c>
      <c r="C32" s="230" t="s">
        <v>505</v>
      </c>
      <c r="D32" s="231">
        <v>1.1000000000000001</v>
      </c>
      <c r="E32" s="232">
        <v>6</v>
      </c>
      <c r="F32" s="232">
        <v>0</v>
      </c>
      <c r="G32" s="232">
        <v>0</v>
      </c>
      <c r="H32" s="232">
        <v>0</v>
      </c>
      <c r="J32" s="21">
        <f t="shared" ref="J32:N32" si="28">D32-AVERAGE(D$4:D$37)/_xlfn.STDEV.P(D$4:D$37)</f>
        <v>-1.2463216589561599</v>
      </c>
      <c r="K32" s="21">
        <f t="shared" si="28"/>
        <v>0.96597436027445926</v>
      </c>
      <c r="L32" s="21">
        <f t="shared" si="28"/>
        <v>-1.100634559360707</v>
      </c>
      <c r="M32" s="21">
        <f t="shared" si="28"/>
        <v>-0.90532939239702437</v>
      </c>
      <c r="N32" s="21">
        <f t="shared" si="28"/>
        <v>-1.2317569796915009</v>
      </c>
    </row>
    <row r="33" spans="2:14" ht="15.75" customHeight="1">
      <c r="B33" s="229" t="s">
        <v>506</v>
      </c>
      <c r="C33" s="230" t="s">
        <v>507</v>
      </c>
      <c r="D33" s="231">
        <v>1.2</v>
      </c>
      <c r="E33" s="232">
        <v>6</v>
      </c>
      <c r="F33" s="232">
        <v>0.16666666699999999</v>
      </c>
      <c r="G33" s="232">
        <v>0</v>
      </c>
      <c r="H33" s="232">
        <v>0.16666666699999999</v>
      </c>
      <c r="J33" s="21">
        <f t="shared" ref="J33:N33" si="29">D33-AVERAGE(D$4:D$37)/_xlfn.STDEV.P(D$4:D$37)</f>
        <v>-1.14632165895616</v>
      </c>
      <c r="K33" s="21">
        <f t="shared" si="29"/>
        <v>0.96597436027445926</v>
      </c>
      <c r="L33" s="21">
        <f t="shared" si="29"/>
        <v>-0.93396789236070699</v>
      </c>
      <c r="M33" s="21">
        <f t="shared" si="29"/>
        <v>-0.90532939239702437</v>
      </c>
      <c r="N33" s="21">
        <f t="shared" si="29"/>
        <v>-1.0650903126915008</v>
      </c>
    </row>
    <row r="34" spans="2:14" ht="15.75" customHeight="1">
      <c r="B34" s="233" t="s">
        <v>508</v>
      </c>
      <c r="C34" s="233" t="s">
        <v>509</v>
      </c>
      <c r="D34" s="233">
        <v>1.1000000000000001</v>
      </c>
      <c r="E34" s="233">
        <v>3</v>
      </c>
      <c r="F34" s="233">
        <v>0</v>
      </c>
      <c r="G34" s="233">
        <v>0</v>
      </c>
      <c r="H34" s="233">
        <v>0.33</v>
      </c>
      <c r="J34" s="21">
        <f t="shared" ref="J34:N34" si="30">D34-AVERAGE(D$4:D$37)/_xlfn.STDEV.P(D$4:D$37)</f>
        <v>-1.2463216589561599</v>
      </c>
      <c r="K34" s="21">
        <f t="shared" si="30"/>
        <v>-2.0340256397255407</v>
      </c>
      <c r="L34" s="21">
        <f t="shared" si="30"/>
        <v>-1.100634559360707</v>
      </c>
      <c r="M34" s="21">
        <f t="shared" si="30"/>
        <v>-0.90532939239702437</v>
      </c>
      <c r="N34" s="21">
        <f t="shared" si="30"/>
        <v>-0.90175697969150082</v>
      </c>
    </row>
    <row r="35" spans="2:14" ht="15.75" customHeight="1">
      <c r="B35" s="233" t="s">
        <v>510</v>
      </c>
      <c r="C35" s="233" t="s">
        <v>185</v>
      </c>
      <c r="D35" s="233">
        <v>0.32</v>
      </c>
      <c r="E35" s="233">
        <v>7</v>
      </c>
      <c r="F35" s="233">
        <v>0.14000000000000001</v>
      </c>
      <c r="G35" s="233">
        <v>0.14000000000000001</v>
      </c>
      <c r="H35" s="233">
        <v>0.14000000000000001</v>
      </c>
      <c r="J35" s="21">
        <f t="shared" ref="J35:N35" si="31">D35-AVERAGE(D$4:D$37)/_xlfn.STDEV.P(D$4:D$37)</f>
        <v>-2.0263216589561601</v>
      </c>
      <c r="K35" s="21">
        <f t="shared" si="31"/>
        <v>1.9659743602744593</v>
      </c>
      <c r="L35" s="21">
        <f t="shared" si="31"/>
        <v>-0.96063455936070696</v>
      </c>
      <c r="M35" s="21">
        <f t="shared" si="31"/>
        <v>-0.76532939239702436</v>
      </c>
      <c r="N35" s="21">
        <f t="shared" si="31"/>
        <v>-1.091756979691501</v>
      </c>
    </row>
    <row r="36" spans="2:14" ht="15.75" customHeight="1">
      <c r="B36" s="233" t="s">
        <v>511</v>
      </c>
      <c r="C36" s="233" t="s">
        <v>182</v>
      </c>
      <c r="D36" s="233">
        <v>0.43</v>
      </c>
      <c r="E36" s="233">
        <v>6</v>
      </c>
      <c r="F36" s="233">
        <v>0</v>
      </c>
      <c r="G36" s="233">
        <v>0.14000000000000001</v>
      </c>
      <c r="H36" s="233">
        <v>0.14000000000000001</v>
      </c>
      <c r="J36" s="21">
        <f t="shared" ref="J36:N36" si="32">D36-AVERAGE(D$4:D$37)/_xlfn.STDEV.P(D$4:D$37)</f>
        <v>-1.91632165895616</v>
      </c>
      <c r="K36" s="21">
        <f t="shared" si="32"/>
        <v>0.96597436027445926</v>
      </c>
      <c r="L36" s="21">
        <f t="shared" si="32"/>
        <v>-1.100634559360707</v>
      </c>
      <c r="M36" s="21">
        <f t="shared" si="32"/>
        <v>-0.76532939239702436</v>
      </c>
      <c r="N36" s="21">
        <f t="shared" si="32"/>
        <v>-1.091756979691501</v>
      </c>
    </row>
    <row r="37" spans="2:14" ht="15.75" customHeight="1">
      <c r="B37" s="233" t="s">
        <v>512</v>
      </c>
      <c r="C37" s="233" t="s">
        <v>513</v>
      </c>
      <c r="D37" s="233">
        <v>1</v>
      </c>
      <c r="E37" s="233">
        <v>7</v>
      </c>
      <c r="F37" s="233">
        <v>0.28499999999999998</v>
      </c>
      <c r="G37" s="233">
        <v>0.14000000000000001</v>
      </c>
      <c r="H37" s="233">
        <v>0.14000000000000001</v>
      </c>
      <c r="J37" s="21">
        <f t="shared" ref="J37:N37" si="33">D37-AVERAGE(D$4:D$37)/_xlfn.STDEV.P(D$4:D$37)</f>
        <v>-1.34632165895616</v>
      </c>
      <c r="K37" s="21">
        <f t="shared" si="33"/>
        <v>1.9659743602744593</v>
      </c>
      <c r="L37" s="21">
        <f t="shared" si="33"/>
        <v>-0.81563455936070706</v>
      </c>
      <c r="M37" s="21">
        <f t="shared" si="33"/>
        <v>-0.76532939239702436</v>
      </c>
      <c r="N37" s="21">
        <f t="shared" si="33"/>
        <v>-1.091756979691501</v>
      </c>
    </row>
    <row r="38" spans="2:14" ht="15.75" customHeight="1"/>
    <row r="39" spans="2:14" ht="15.75" customHeight="1"/>
    <row r="40" spans="2:14" ht="15.75" customHeight="1">
      <c r="B40" s="2" t="s">
        <v>258</v>
      </c>
    </row>
    <row r="41" spans="2:14" ht="15.75" customHeight="1"/>
    <row r="42" spans="2:14" ht="15.75" customHeight="1">
      <c r="B42" s="120" t="s">
        <v>259</v>
      </c>
      <c r="C42" s="120"/>
    </row>
    <row r="43" spans="2:14" ht="15.75" customHeight="1">
      <c r="B43" s="2" t="s">
        <v>260</v>
      </c>
      <c r="C43" s="2">
        <v>0.29629053981860554</v>
      </c>
    </row>
    <row r="44" spans="2:14" ht="15.75" customHeight="1">
      <c r="B44" s="2" t="s">
        <v>261</v>
      </c>
      <c r="C44" s="2">
        <v>8.7788083986000687E-2</v>
      </c>
    </row>
    <row r="45" spans="2:14" ht="15.75" customHeight="1">
      <c r="B45" s="2" t="s">
        <v>262</v>
      </c>
      <c r="C45" s="2">
        <v>-3.8034249257309583E-2</v>
      </c>
    </row>
    <row r="46" spans="2:14" ht="15.75" customHeight="1">
      <c r="B46" s="2" t="s">
        <v>263</v>
      </c>
      <c r="C46" s="2">
        <v>0.43751771338376866</v>
      </c>
    </row>
    <row r="47" spans="2:14" ht="15.75" customHeight="1">
      <c r="B47" s="121" t="s">
        <v>264</v>
      </c>
      <c r="C47" s="121">
        <v>34</v>
      </c>
    </row>
    <row r="48" spans="2:14" ht="15.75" customHeight="1"/>
    <row r="49" spans="1:10" ht="15.75" customHeight="1">
      <c r="B49" s="2" t="s">
        <v>265</v>
      </c>
    </row>
    <row r="50" spans="1:10" ht="15.75" customHeight="1">
      <c r="B50" s="120"/>
      <c r="C50" s="120" t="s">
        <v>266</v>
      </c>
      <c r="D50" s="120" t="s">
        <v>267</v>
      </c>
      <c r="E50" s="120" t="s">
        <v>268</v>
      </c>
      <c r="F50" s="120" t="s">
        <v>269</v>
      </c>
      <c r="G50" s="120" t="s">
        <v>270</v>
      </c>
    </row>
    <row r="51" spans="1:10" ht="15.75" customHeight="1">
      <c r="B51" s="2" t="s">
        <v>271</v>
      </c>
      <c r="C51" s="2">
        <v>4</v>
      </c>
      <c r="D51" s="2">
        <v>0.53423102849359605</v>
      </c>
      <c r="E51" s="2">
        <v>0.13355775712339901</v>
      </c>
      <c r="F51" s="2">
        <v>0.69771464034321795</v>
      </c>
      <c r="G51" s="2">
        <v>0.59975485753665825</v>
      </c>
    </row>
    <row r="52" spans="1:10" ht="15.75" customHeight="1">
      <c r="B52" s="2" t="s">
        <v>273</v>
      </c>
      <c r="C52" s="2">
        <v>29</v>
      </c>
      <c r="D52" s="2">
        <v>5.5512307362122852</v>
      </c>
      <c r="E52" s="2">
        <v>0.19142174952456156</v>
      </c>
    </row>
    <row r="53" spans="1:10" ht="15.75" customHeight="1">
      <c r="B53" s="121" t="s">
        <v>275</v>
      </c>
      <c r="C53" s="121">
        <v>33</v>
      </c>
      <c r="D53" s="121">
        <v>6.0854617647058813</v>
      </c>
      <c r="E53" s="121"/>
      <c r="F53" s="121"/>
      <c r="G53" s="121"/>
    </row>
    <row r="54" spans="1:10" ht="15.75" customHeight="1"/>
    <row r="55" spans="1:10" ht="15.75" customHeight="1">
      <c r="B55" s="120"/>
      <c r="C55" s="120" t="s">
        <v>276</v>
      </c>
      <c r="D55" s="120" t="s">
        <v>263</v>
      </c>
      <c r="E55" s="120" t="s">
        <v>277</v>
      </c>
      <c r="F55" s="120" t="s">
        <v>278</v>
      </c>
      <c r="G55" s="120" t="s">
        <v>279</v>
      </c>
      <c r="H55" s="120" t="s">
        <v>280</v>
      </c>
      <c r="I55" s="120" t="s">
        <v>279</v>
      </c>
      <c r="J55" s="120" t="s">
        <v>280</v>
      </c>
    </row>
    <row r="56" spans="1:10" ht="15.75" customHeight="1">
      <c r="B56" s="2" t="s">
        <v>283</v>
      </c>
      <c r="C56" s="2">
        <v>-2.5390578102805819</v>
      </c>
      <c r="D56" s="2">
        <v>1.4062045528545639</v>
      </c>
      <c r="E56" s="2">
        <v>-1.8056105743125004</v>
      </c>
      <c r="F56" s="2">
        <v>8.1370593280432751E-2</v>
      </c>
      <c r="G56" s="2">
        <v>-5.4150690010982512</v>
      </c>
      <c r="H56" s="2">
        <v>0.33695338053708745</v>
      </c>
      <c r="I56" s="2">
        <v>-5.4150690010982512</v>
      </c>
      <c r="J56" s="2">
        <v>0.33695338053708745</v>
      </c>
    </row>
    <row r="57" spans="1:10" ht="15.75" customHeight="1">
      <c r="B57" s="227" t="s">
        <v>444</v>
      </c>
      <c r="C57" s="2">
        <v>-3.7729087753437529E-2</v>
      </c>
      <c r="D57" s="2">
        <v>6.4735426965155995E-2</v>
      </c>
      <c r="E57" s="2">
        <v>-0.58281978697298631</v>
      </c>
      <c r="F57" s="2">
        <v>0.56451947110517242</v>
      </c>
      <c r="G57" s="2">
        <v>-0.17012789987234847</v>
      </c>
      <c r="H57" s="2">
        <v>9.4669724365473412E-2</v>
      </c>
      <c r="I57" s="2">
        <v>-0.17012789987234847</v>
      </c>
      <c r="J57" s="2">
        <v>9.4669724365473412E-2</v>
      </c>
    </row>
    <row r="58" spans="1:10" ht="15.75" customHeight="1">
      <c r="A58" s="30" t="s">
        <v>514</v>
      </c>
      <c r="B58" s="227" t="s">
        <v>445</v>
      </c>
      <c r="C58" s="234">
        <v>0.20869939042949781</v>
      </c>
      <c r="D58" s="2">
        <v>0.81526967638717462</v>
      </c>
      <c r="E58" s="2">
        <v>0.25598816744213809</v>
      </c>
      <c r="F58" s="234">
        <v>0.79976710875600954</v>
      </c>
      <c r="G58" s="2">
        <v>-1.4587142927818637</v>
      </c>
      <c r="H58" s="2">
        <v>1.8761130736408593</v>
      </c>
      <c r="I58" s="2">
        <v>-1.4587142927818637</v>
      </c>
      <c r="J58" s="2">
        <v>1.8761130736408593</v>
      </c>
    </row>
    <row r="59" spans="1:10" ht="15.75" customHeight="1">
      <c r="B59" s="227" t="s">
        <v>446</v>
      </c>
      <c r="C59" s="2">
        <v>0.15460514894074251</v>
      </c>
      <c r="D59" s="2">
        <v>0.70202389390442699</v>
      </c>
      <c r="E59" s="2">
        <v>0.22022775903093456</v>
      </c>
      <c r="F59" s="2">
        <v>0.8272367881467263</v>
      </c>
      <c r="G59" s="2">
        <v>-1.2811949066002135</v>
      </c>
      <c r="H59" s="2">
        <v>1.5904052044816985</v>
      </c>
      <c r="I59" s="2">
        <v>-1.2811949066002135</v>
      </c>
      <c r="J59" s="2">
        <v>1.5904052044816985</v>
      </c>
    </row>
    <row r="60" spans="1:10" ht="15.75" customHeight="1">
      <c r="B60" s="227" t="s">
        <v>447</v>
      </c>
      <c r="C60" s="121">
        <v>-1.4028265569655787</v>
      </c>
      <c r="D60" s="121">
        <v>0.8693516263277532</v>
      </c>
      <c r="E60" s="121">
        <v>-1.6136469001516547</v>
      </c>
      <c r="F60" s="121">
        <v>0.11743436796466949</v>
      </c>
      <c r="G60" s="121">
        <v>-3.1808502456235885</v>
      </c>
      <c r="H60" s="121">
        <v>0.37519713169243119</v>
      </c>
      <c r="I60" s="121">
        <v>-3.1808502456235885</v>
      </c>
      <c r="J60" s="121">
        <v>0.37519713169243119</v>
      </c>
    </row>
    <row r="61" spans="1:10" ht="15.75" customHeight="1"/>
    <row r="62" spans="1:10" ht="15.75" customHeight="1"/>
    <row r="63" spans="1:10" ht="15.75" customHeight="1"/>
    <row r="64" spans="1:10" ht="21" customHeight="1"/>
    <row r="65" spans="2:10" ht="15.75" customHeight="1"/>
    <row r="66" spans="2:10" ht="15.75" customHeight="1"/>
    <row r="67" spans="2:10" ht="15.75" customHeight="1">
      <c r="B67" s="123"/>
      <c r="C67" s="123"/>
    </row>
    <row r="68" spans="2:10" ht="15.75" customHeight="1"/>
    <row r="69" spans="2:10" ht="15.75" customHeight="1"/>
    <row r="70" spans="2:10" ht="15.75" customHeight="1"/>
    <row r="71" spans="2:10" ht="15.75" customHeight="1"/>
    <row r="72" spans="2:10" ht="15.75" customHeight="1"/>
    <row r="73" spans="2:10" ht="15.75" customHeight="1"/>
    <row r="74" spans="2:10" ht="15.75" customHeight="1"/>
    <row r="75" spans="2:10" ht="15.75" customHeight="1">
      <c r="B75" s="123"/>
      <c r="C75" s="123"/>
      <c r="D75" s="123"/>
      <c r="E75" s="123"/>
      <c r="F75" s="123"/>
      <c r="G75" s="123"/>
    </row>
    <row r="76" spans="2:10" ht="15.75" customHeight="1"/>
    <row r="77" spans="2:10" ht="15.75" customHeight="1"/>
    <row r="78" spans="2:10" ht="15.75" customHeight="1"/>
    <row r="79" spans="2:10" ht="15.75" customHeight="1"/>
    <row r="80" spans="2:10" ht="15.75" customHeight="1">
      <c r="B80" s="123"/>
      <c r="C80" s="123"/>
      <c r="D80" s="123"/>
      <c r="E80" s="123"/>
      <c r="F80" s="123"/>
      <c r="G80" s="123"/>
      <c r="H80" s="123"/>
      <c r="I80" s="123"/>
      <c r="J80" s="123"/>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00FF"/>
    <outlinePr summaryBelow="0" summaryRight="0"/>
  </sheetPr>
  <dimension ref="B4:C13"/>
  <sheetViews>
    <sheetView showGridLines="0" workbookViewId="0">
      <selection activeCell="B20" sqref="B20"/>
    </sheetView>
  </sheetViews>
  <sheetFormatPr defaultColWidth="12.6640625" defaultRowHeight="15" customHeight="1"/>
  <cols>
    <col min="2" max="2" width="19.109375" customWidth="1"/>
  </cols>
  <sheetData>
    <row r="4" spans="2:3">
      <c r="B4" s="27" t="s">
        <v>133</v>
      </c>
      <c r="C4" s="27" t="s">
        <v>515</v>
      </c>
    </row>
    <row r="5" spans="2:3">
      <c r="B5" s="29" t="s">
        <v>516</v>
      </c>
      <c r="C5" s="235">
        <f>'DCF Valuation'!B27</f>
        <v>20066.944888019683</v>
      </c>
    </row>
    <row r="6" spans="2:3">
      <c r="B6" s="29" t="s">
        <v>517</v>
      </c>
      <c r="C6" s="16">
        <f>'Exit multiple EV-EBITDA'!B26</f>
        <v>34992.1664429784</v>
      </c>
    </row>
    <row r="7" spans="2:3">
      <c r="B7" s="29" t="s">
        <v>518</v>
      </c>
      <c r="C7" s="16">
        <f>'Exit multiple P-E'!B26</f>
        <v>32910.890436126399</v>
      </c>
    </row>
    <row r="8" spans="2:3">
      <c r="B8" s="29" t="s">
        <v>519</v>
      </c>
      <c r="C8" s="16">
        <f>'Relative valuation'!M25</f>
        <v>27645.049759357153</v>
      </c>
    </row>
    <row r="9" spans="2:3">
      <c r="B9" s="29" t="s">
        <v>520</v>
      </c>
      <c r="C9" s="16">
        <f>'Relative valuation'!N25</f>
        <v>105518.76491800458</v>
      </c>
    </row>
    <row r="10" spans="2:3">
      <c r="B10" s="29" t="s">
        <v>521</v>
      </c>
      <c r="C10" s="16">
        <f>'Relative valuation'!O25</f>
        <v>112673.75762987178</v>
      </c>
    </row>
    <row r="11" spans="2:3">
      <c r="B11" s="29" t="s">
        <v>522</v>
      </c>
      <c r="C11" s="29">
        <v>39500</v>
      </c>
    </row>
    <row r="12" spans="2:3">
      <c r="B12" s="29" t="s">
        <v>523</v>
      </c>
      <c r="C12" s="29">
        <v>17400</v>
      </c>
    </row>
    <row r="13" spans="2:3">
      <c r="B13" s="29" t="s">
        <v>189</v>
      </c>
      <c r="C13" s="16">
        <f>MEDIAN(C5:C12)</f>
        <v>33951.5284395524</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A9999"/>
    <outlinePr summaryBelow="0" summaryRight="0"/>
  </sheetPr>
  <dimension ref="A1:M2199"/>
  <sheetViews>
    <sheetView showGridLines="0" workbookViewId="0"/>
  </sheetViews>
  <sheetFormatPr defaultColWidth="12.6640625" defaultRowHeight="15" customHeight="1"/>
  <cols>
    <col min="1" max="6" width="12.6640625" customWidth="1"/>
  </cols>
  <sheetData>
    <row r="1" spans="1:13" ht="15.75" customHeight="1">
      <c r="A1" s="236" t="s">
        <v>403</v>
      </c>
      <c r="B1" s="12" t="s">
        <v>524</v>
      </c>
      <c r="C1" s="9"/>
      <c r="D1" s="9"/>
      <c r="E1" s="9"/>
      <c r="F1" s="9"/>
      <c r="G1" s="9"/>
      <c r="H1" s="9"/>
      <c r="I1" s="9"/>
      <c r="J1" s="9"/>
      <c r="K1" s="9"/>
      <c r="L1" s="9"/>
      <c r="M1" s="9"/>
    </row>
    <row r="2" spans="1:13" ht="15.75" customHeight="1">
      <c r="A2" s="199">
        <v>44746</v>
      </c>
      <c r="B2" s="237">
        <f>'Beta calc'!F542</f>
        <v>3.5388630916506599E-3</v>
      </c>
      <c r="C2" s="9"/>
      <c r="D2" s="9"/>
      <c r="E2" s="279" t="s">
        <v>525</v>
      </c>
      <c r="F2" s="262"/>
      <c r="G2" s="262"/>
      <c r="H2" s="9"/>
      <c r="I2" s="9"/>
      <c r="J2" s="9"/>
      <c r="K2" s="9"/>
      <c r="L2" s="9"/>
      <c r="M2" s="9"/>
    </row>
    <row r="3" spans="1:13" ht="15.75" customHeight="1">
      <c r="A3" s="199">
        <v>44747</v>
      </c>
      <c r="B3" s="237">
        <f>'Beta calc'!F543</f>
        <v>-5.449604767564703E-3</v>
      </c>
      <c r="C3" s="9"/>
      <c r="D3" s="9"/>
      <c r="E3" s="9"/>
      <c r="F3" s="9"/>
      <c r="G3" s="9"/>
      <c r="H3" s="9"/>
      <c r="I3" s="9"/>
      <c r="J3" s="9"/>
      <c r="K3" s="9"/>
      <c r="L3" s="9"/>
      <c r="M3" s="9"/>
    </row>
    <row r="4" spans="1:13" ht="15.75" customHeight="1">
      <c r="A4" s="199">
        <v>44749</v>
      </c>
      <c r="B4" s="237">
        <f>'Beta calc'!F544</f>
        <v>-1.625156274653668E-2</v>
      </c>
      <c r="C4" s="9"/>
      <c r="D4" s="9"/>
      <c r="E4" s="196" t="s">
        <v>526</v>
      </c>
      <c r="F4" s="238"/>
      <c r="G4" s="238">
        <v>252</v>
      </c>
      <c r="H4" s="9"/>
      <c r="I4" s="280" t="s">
        <v>527</v>
      </c>
      <c r="J4" s="253"/>
      <c r="K4" s="254"/>
      <c r="L4" s="239">
        <f ca="1">PERCENTILE(G16:G2199,5%)</f>
        <v>3.5141144893128264E-3</v>
      </c>
    </row>
    <row r="5" spans="1:13" ht="15.75" customHeight="1">
      <c r="A5" s="199">
        <v>44753</v>
      </c>
      <c r="B5" s="237">
        <f>'Beta calc'!F545</f>
        <v>0</v>
      </c>
      <c r="C5" s="9"/>
      <c r="D5" s="9"/>
      <c r="E5" s="281" t="s">
        <v>528</v>
      </c>
      <c r="F5" s="282"/>
      <c r="G5" s="240">
        <f>1/G4</f>
        <v>3.968253968253968E-3</v>
      </c>
      <c r="H5" s="9"/>
      <c r="I5" s="283" t="s">
        <v>529</v>
      </c>
      <c r="J5" s="253"/>
      <c r="K5" s="254"/>
      <c r="L5" s="241">
        <v>1000000</v>
      </c>
    </row>
    <row r="6" spans="1:13" ht="15.75" customHeight="1">
      <c r="A6" s="199">
        <v>44754</v>
      </c>
      <c r="B6" s="237">
        <f>'Beta calc'!F546</f>
        <v>0</v>
      </c>
      <c r="C6" s="9"/>
      <c r="D6" s="9"/>
      <c r="E6" s="242" t="s">
        <v>530</v>
      </c>
      <c r="F6" s="240"/>
      <c r="G6" s="243">
        <f>AVERAGE(B2:B253)</f>
        <v>2.67740927354294E-3</v>
      </c>
      <c r="H6" s="9"/>
      <c r="I6" s="283" t="s">
        <v>531</v>
      </c>
      <c r="J6" s="253"/>
      <c r="K6" s="254"/>
      <c r="L6" s="241">
        <f ca="1">L5*L4</f>
        <v>3514.1144893128262</v>
      </c>
    </row>
    <row r="7" spans="1:13" ht="15.75" customHeight="1">
      <c r="A7" s="199">
        <v>44755</v>
      </c>
      <c r="B7" s="237">
        <f>'Beta calc'!F547</f>
        <v>-1.7084857521055156E-2</v>
      </c>
      <c r="C7" s="9"/>
      <c r="D7" s="9"/>
      <c r="E7" s="281" t="s">
        <v>532</v>
      </c>
      <c r="F7" s="282"/>
      <c r="G7" s="240">
        <f>_xlfn.STDEV.P(B2:B253)</f>
        <v>2.4580853322387471E-2</v>
      </c>
      <c r="H7" s="9"/>
      <c r="I7" s="283" t="s">
        <v>533</v>
      </c>
      <c r="J7" s="253"/>
      <c r="K7" s="254"/>
      <c r="L7" s="244">
        <f ca="1">L6*SQRT(10)</f>
        <v>11112.605744827964</v>
      </c>
    </row>
    <row r="8" spans="1:13" ht="15.75" customHeight="1">
      <c r="A8" s="199">
        <v>44756</v>
      </c>
      <c r="B8" s="237">
        <f>'Beta calc'!F548</f>
        <v>1.6807118316381191E-2</v>
      </c>
      <c r="C8" s="9"/>
      <c r="D8" s="9"/>
      <c r="E8" s="242" t="s">
        <v>534</v>
      </c>
      <c r="F8" s="240"/>
      <c r="G8" s="240">
        <f>(1+G6)^252-1</f>
        <v>0.9616883634139799</v>
      </c>
      <c r="H8" s="9"/>
      <c r="I8" s="9"/>
      <c r="J8" s="9"/>
      <c r="K8" s="9"/>
      <c r="L8" s="9"/>
    </row>
    <row r="9" spans="1:13" ht="15.75" customHeight="1">
      <c r="A9" s="199">
        <v>44757</v>
      </c>
      <c r="B9" s="237">
        <f>'Beta calc'!F549</f>
        <v>1.980262729617973E-2</v>
      </c>
      <c r="C9" s="9"/>
      <c r="D9" s="9"/>
      <c r="E9" s="242" t="s">
        <v>535</v>
      </c>
      <c r="F9" s="240"/>
      <c r="G9" s="240">
        <f>G7*SQRT(G4)</f>
        <v>0.39020894942875828</v>
      </c>
      <c r="H9" s="9"/>
      <c r="I9" s="9"/>
      <c r="J9" s="9"/>
      <c r="K9" s="9"/>
      <c r="L9" s="9"/>
    </row>
    <row r="10" spans="1:13" ht="15.75" customHeight="1">
      <c r="A10" s="199">
        <v>44759</v>
      </c>
      <c r="B10" s="237">
        <f>'Beta calc'!F550</f>
        <v>1.0349310763891732E-2</v>
      </c>
      <c r="C10" s="9"/>
      <c r="D10" s="9"/>
      <c r="E10" s="242" t="s">
        <v>536</v>
      </c>
      <c r="F10" s="240"/>
      <c r="G10" s="245">
        <f>G8-(G9)^2/2</f>
        <v>0.88555685130683226</v>
      </c>
      <c r="H10" s="9"/>
      <c r="I10" s="9"/>
      <c r="J10" s="9"/>
      <c r="K10" s="9"/>
      <c r="L10" s="9"/>
    </row>
    <row r="11" spans="1:13" ht="15.75" customHeight="1">
      <c r="A11" s="199">
        <v>44761</v>
      </c>
      <c r="B11" s="237">
        <f>'Beta calc'!F551</f>
        <v>1.3279980975588333E-2</v>
      </c>
      <c r="C11" s="9"/>
      <c r="D11" s="9"/>
      <c r="E11" s="246"/>
      <c r="F11" s="9"/>
      <c r="G11" s="9"/>
      <c r="H11" s="9"/>
      <c r="I11" s="9"/>
      <c r="J11" s="9"/>
      <c r="K11" s="9"/>
      <c r="L11" s="9"/>
      <c r="M11" s="9"/>
    </row>
    <row r="12" spans="1:13" ht="15.75" customHeight="1">
      <c r="A12" s="199">
        <v>44763</v>
      </c>
      <c r="B12" s="237">
        <f>'Beta calc'!F552</f>
        <v>-1.2202452720908512E-2</v>
      </c>
      <c r="C12" s="9"/>
      <c r="D12" s="9"/>
      <c r="E12" s="9"/>
      <c r="F12" s="9"/>
      <c r="G12" s="9"/>
      <c r="H12" s="9"/>
      <c r="I12" s="9"/>
      <c r="J12" s="9"/>
      <c r="K12" s="9"/>
      <c r="L12" s="9"/>
      <c r="M12" s="9"/>
    </row>
    <row r="13" spans="1:13" ht="15.75" customHeight="1">
      <c r="A13" s="199">
        <v>44766</v>
      </c>
      <c r="B13" s="237">
        <f>'Beta calc'!F553</f>
        <v>-3.8304921266367181E-3</v>
      </c>
      <c r="C13" s="9"/>
      <c r="D13" s="9"/>
      <c r="E13" s="9"/>
      <c r="F13" s="9"/>
      <c r="G13" s="9"/>
      <c r="H13" s="9"/>
      <c r="I13" s="9"/>
      <c r="J13" s="9"/>
      <c r="K13" s="9"/>
      <c r="L13" s="9"/>
      <c r="M13" s="9"/>
    </row>
    <row r="14" spans="1:13" ht="15.75" customHeight="1">
      <c r="A14" s="199">
        <v>44767</v>
      </c>
      <c r="B14" s="237">
        <f>'Beta calc'!F554</f>
        <v>-1.0869672236903879E-2</v>
      </c>
      <c r="C14" s="9"/>
      <c r="D14" s="9"/>
      <c r="E14" s="9"/>
      <c r="F14" s="9"/>
      <c r="G14" s="9"/>
      <c r="H14" s="9"/>
      <c r="I14" s="9"/>
      <c r="J14" s="9"/>
      <c r="K14" s="9"/>
      <c r="L14" s="9"/>
      <c r="M14" s="9"/>
    </row>
    <row r="15" spans="1:13" ht="15.75" customHeight="1">
      <c r="A15" s="199">
        <v>44768</v>
      </c>
      <c r="B15" s="237">
        <f>'Beta calc'!F555</f>
        <v>-1.6529301951210582E-2</v>
      </c>
      <c r="C15" s="9"/>
      <c r="D15" s="9"/>
      <c r="E15" s="247" t="s">
        <v>537</v>
      </c>
      <c r="F15" s="247" t="s">
        <v>538</v>
      </c>
      <c r="G15" s="247" t="s">
        <v>539</v>
      </c>
      <c r="H15" s="9"/>
      <c r="I15" s="9"/>
      <c r="J15" s="9"/>
      <c r="K15" s="9"/>
      <c r="L15" s="9"/>
      <c r="M15" s="9"/>
    </row>
    <row r="16" spans="1:13" ht="15.75" customHeight="1">
      <c r="A16" s="199">
        <v>44769</v>
      </c>
      <c r="B16" s="237">
        <f>'Beta calc'!F556</f>
        <v>0</v>
      </c>
      <c r="C16" s="9"/>
      <c r="D16" s="9"/>
      <c r="E16" s="9">
        <f t="shared" ref="E16:E2199" ca="1" si="0">RAND()</f>
        <v>0.41320146703742877</v>
      </c>
      <c r="F16" s="9">
        <f t="shared" ref="F16:F2199" ca="1" si="1">NORMSINV(E16)</f>
        <v>-0.21931723890315788</v>
      </c>
      <c r="G16" s="9">
        <f t="shared" ref="G16:G17" ca="1" si="2">(($G$10/$G$4)+F16*(G9/SQRT($G$4)))</f>
        <v>-1.8768903912367084E-3</v>
      </c>
      <c r="H16" s="9"/>
      <c r="I16" s="9"/>
      <c r="J16" s="9"/>
      <c r="K16" s="9"/>
      <c r="L16" s="9"/>
      <c r="M16" s="9"/>
    </row>
    <row r="17" spans="1:13" ht="15.75" customHeight="1">
      <c r="A17" s="199">
        <v>44770</v>
      </c>
      <c r="B17" s="237">
        <f>'Beta calc'!F557</f>
        <v>-2.5602748860986208E-2</v>
      </c>
      <c r="C17" s="9"/>
      <c r="D17" s="9"/>
      <c r="E17" s="9">
        <f t="shared" ca="1" si="0"/>
        <v>0.87104580524526809</v>
      </c>
      <c r="F17" s="9">
        <f t="shared" ca="1" si="1"/>
        <v>1.131348616267611</v>
      </c>
      <c r="G17" s="9">
        <f t="shared" ca="1" si="2"/>
        <v>6.6626213886966587E-2</v>
      </c>
      <c r="H17" s="9"/>
      <c r="I17" s="9"/>
      <c r="J17" s="9"/>
      <c r="K17" s="9"/>
      <c r="L17" s="9"/>
      <c r="M17" s="9"/>
    </row>
    <row r="18" spans="1:13" ht="15.75" customHeight="1">
      <c r="A18" s="199">
        <v>44771</v>
      </c>
      <c r="B18" s="237">
        <f>'Beta calc'!F558</f>
        <v>5.966774344127377E-3</v>
      </c>
      <c r="C18" s="9"/>
      <c r="D18" s="9"/>
      <c r="E18" s="9">
        <f t="shared" ca="1" si="0"/>
        <v>0.27642600721192578</v>
      </c>
      <c r="F18" s="9">
        <f t="shared" ca="1" si="1"/>
        <v>-0.59349188174697121</v>
      </c>
      <c r="G18" s="9">
        <f t="shared" ref="G18:G2199" ca="1" si="3">(($G$10/$G$4)+F18*(H11/SQRT($G$4)))</f>
        <v>3.5141144893128264E-3</v>
      </c>
      <c r="H18" s="9"/>
      <c r="I18" s="9"/>
      <c r="J18" s="9"/>
      <c r="K18" s="9"/>
      <c r="L18" s="9"/>
      <c r="M18" s="9"/>
    </row>
    <row r="19" spans="1:13" ht="15.75" customHeight="1">
      <c r="A19" s="199">
        <v>44773</v>
      </c>
      <c r="B19" s="237">
        <f>'Beta calc'!F559</f>
        <v>1.9635974516858935E-2</v>
      </c>
      <c r="C19" s="9"/>
      <c r="D19" s="9"/>
      <c r="E19" s="9">
        <f t="shared" ca="1" si="0"/>
        <v>0.10293546818888721</v>
      </c>
      <c r="F19" s="9">
        <f t="shared" ca="1" si="1"/>
        <v>-1.2650010921114003</v>
      </c>
      <c r="G19" s="9">
        <f t="shared" ca="1" si="3"/>
        <v>3.5141144893128264E-3</v>
      </c>
      <c r="H19" s="9"/>
      <c r="I19" s="9"/>
      <c r="J19" s="9"/>
      <c r="K19" s="9"/>
      <c r="L19" s="9"/>
      <c r="M19" s="9"/>
    </row>
    <row r="20" spans="1:13" ht="15.75" customHeight="1">
      <c r="A20" s="199">
        <v>44774</v>
      </c>
      <c r="B20" s="237">
        <f>'Beta calc'!F560</f>
        <v>5.5401803756153509E-3</v>
      </c>
      <c r="C20" s="9"/>
      <c r="D20" s="9"/>
      <c r="E20" s="9">
        <f t="shared" ca="1" si="0"/>
        <v>0.84586544560881016</v>
      </c>
      <c r="F20" s="9">
        <f t="shared" ca="1" si="1"/>
        <v>1.0188606890229286</v>
      </c>
      <c r="G20" s="9">
        <f t="shared" ca="1" si="3"/>
        <v>3.5141144893128264E-3</v>
      </c>
      <c r="H20" s="9"/>
      <c r="I20" s="9"/>
      <c r="J20" s="248"/>
      <c r="K20" s="248"/>
      <c r="L20" s="9"/>
      <c r="M20" s="9"/>
    </row>
    <row r="21" spans="1:13" ht="15.75" customHeight="1">
      <c r="A21" s="199">
        <v>44775</v>
      </c>
      <c r="B21" s="237">
        <f>'Beta calc'!F561</f>
        <v>-5.5512915484553981E-3</v>
      </c>
      <c r="C21" s="9"/>
      <c r="D21" s="9"/>
      <c r="E21" s="9">
        <f t="shared" ca="1" si="0"/>
        <v>0.14895035531094214</v>
      </c>
      <c r="F21" s="9">
        <f t="shared" ca="1" si="1"/>
        <v>-1.040945785200232</v>
      </c>
      <c r="G21" s="9">
        <f t="shared" ca="1" si="3"/>
        <v>3.5141144893128264E-3</v>
      </c>
      <c r="H21" s="9"/>
      <c r="I21" s="9"/>
      <c r="J21" s="9"/>
      <c r="K21" s="9"/>
      <c r="L21" s="9"/>
      <c r="M21" s="9"/>
    </row>
    <row r="22" spans="1:13" ht="15.75" customHeight="1">
      <c r="A22" s="199">
        <v>44776</v>
      </c>
      <c r="B22" s="237">
        <f>'Beta calc'!F562</f>
        <v>1.1111172840006939E-5</v>
      </c>
      <c r="C22" s="9"/>
      <c r="D22" s="9"/>
      <c r="E22" s="9">
        <f t="shared" ca="1" si="0"/>
        <v>0.76275798757016799</v>
      </c>
      <c r="F22" s="9">
        <f t="shared" ca="1" si="1"/>
        <v>0.71520233753757301</v>
      </c>
      <c r="G22" s="9">
        <f t="shared" ca="1" si="3"/>
        <v>3.5141144893128264E-3</v>
      </c>
      <c r="H22" s="9"/>
      <c r="I22" s="9"/>
    </row>
    <row r="23" spans="1:13" ht="15.75" customHeight="1">
      <c r="A23" s="199">
        <v>44777</v>
      </c>
      <c r="B23" s="237">
        <f>'Beta calc'!F563</f>
        <v>-5.5710450494553601E-3</v>
      </c>
      <c r="C23" s="9"/>
      <c r="D23" s="9"/>
      <c r="E23" s="9">
        <f t="shared" ca="1" si="0"/>
        <v>0.6546756449176574</v>
      </c>
      <c r="F23" s="9">
        <f t="shared" ca="1" si="1"/>
        <v>0.39797486960494421</v>
      </c>
      <c r="G23" s="9">
        <f t="shared" ca="1" si="3"/>
        <v>3.5141144893128264E-3</v>
      </c>
      <c r="H23" s="9"/>
      <c r="I23" s="9"/>
    </row>
    <row r="24" spans="1:13" ht="15.75" customHeight="1">
      <c r="A24" s="199">
        <v>44778</v>
      </c>
      <c r="B24" s="237">
        <f>'Beta calc'!F564</f>
        <v>5.5710450494554295E-3</v>
      </c>
      <c r="C24" s="9"/>
      <c r="D24" s="9"/>
      <c r="E24" s="9">
        <f t="shared" ca="1" si="0"/>
        <v>0.81577603575050373</v>
      </c>
      <c r="F24" s="9">
        <f t="shared" ca="1" si="1"/>
        <v>0.89938443212071773</v>
      </c>
      <c r="G24" s="9">
        <f t="shared" ca="1" si="3"/>
        <v>3.5141144893128264E-3</v>
      </c>
      <c r="H24" s="9"/>
      <c r="I24" s="9"/>
    </row>
    <row r="25" spans="1:13" ht="15.75" customHeight="1">
      <c r="A25" s="199">
        <v>44780</v>
      </c>
      <c r="B25" s="237">
        <f>'Beta calc'!F565</f>
        <v>-3.4450377905751123E-4</v>
      </c>
      <c r="C25" s="9"/>
      <c r="D25" s="9"/>
      <c r="E25" s="9">
        <f t="shared" ca="1" si="0"/>
        <v>0.98126217790135883</v>
      </c>
      <c r="F25" s="9">
        <f t="shared" ca="1" si="1"/>
        <v>2.0805442187668528</v>
      </c>
      <c r="G25" s="9">
        <f t="shared" ca="1" si="3"/>
        <v>3.5141144893128264E-3</v>
      </c>
      <c r="H25" s="9"/>
      <c r="I25" s="9"/>
    </row>
    <row r="26" spans="1:13" ht="15.75" customHeight="1">
      <c r="A26" s="199">
        <v>44781</v>
      </c>
      <c r="B26" s="237">
        <f>'Beta calc'!F566</f>
        <v>5.4411725049333372E-2</v>
      </c>
      <c r="C26" s="9"/>
      <c r="D26" s="9"/>
      <c r="E26" s="9">
        <f t="shared" ca="1" si="0"/>
        <v>0.2741486110021637</v>
      </c>
      <c r="F26" s="9">
        <f t="shared" ca="1" si="1"/>
        <v>-0.60031365206125831</v>
      </c>
      <c r="G26" s="9">
        <f t="shared" ca="1" si="3"/>
        <v>3.5141144893128264E-3</v>
      </c>
      <c r="H26" s="9"/>
      <c r="I26" s="9"/>
      <c r="J26" s="9"/>
      <c r="K26" s="9"/>
      <c r="L26" s="9"/>
      <c r="M26" s="9"/>
    </row>
    <row r="27" spans="1:13" ht="15.75" customHeight="1">
      <c r="A27" s="199">
        <v>44782</v>
      </c>
      <c r="B27" s="237">
        <f>'Beta calc'!F567</f>
        <v>3.8714512180690427E-2</v>
      </c>
      <c r="C27" s="9"/>
      <c r="D27" s="9"/>
      <c r="E27" s="9">
        <f t="shared" ca="1" si="0"/>
        <v>0.35371851506162233</v>
      </c>
      <c r="F27" s="9">
        <f t="shared" ca="1" si="1"/>
        <v>-0.37530045187739208</v>
      </c>
      <c r="G27" s="9">
        <f t="shared" ca="1" si="3"/>
        <v>3.5141144893128264E-3</v>
      </c>
      <c r="H27" s="9"/>
      <c r="I27" s="9"/>
      <c r="J27" s="9"/>
      <c r="K27" s="9"/>
      <c r="L27" s="9"/>
      <c r="M27" s="9"/>
    </row>
    <row r="28" spans="1:13" ht="15.75" customHeight="1">
      <c r="A28" s="199">
        <v>44783</v>
      </c>
      <c r="B28" s="237">
        <f>'Beta calc'!F568</f>
        <v>4.2137584448404528E-2</v>
      </c>
      <c r="C28" s="9"/>
      <c r="D28" s="9"/>
      <c r="E28" s="9">
        <f t="shared" ca="1" si="0"/>
        <v>0.56917955072736393</v>
      </c>
      <c r="F28" s="9">
        <f t="shared" ca="1" si="1"/>
        <v>0.17428574893324086</v>
      </c>
      <c r="G28" s="9">
        <f t="shared" ca="1" si="3"/>
        <v>3.5141144893128264E-3</v>
      </c>
      <c r="H28" s="9"/>
      <c r="I28" s="9"/>
      <c r="J28" s="9"/>
      <c r="K28" s="9"/>
      <c r="L28" s="9"/>
      <c r="M28" s="9"/>
    </row>
    <row r="29" spans="1:13" ht="15.75" customHeight="1">
      <c r="A29" s="199">
        <v>44784</v>
      </c>
      <c r="B29" s="237">
        <f>'Beta calc'!F569</f>
        <v>-8.5864638452639169E-2</v>
      </c>
      <c r="C29" s="9"/>
      <c r="D29" s="9"/>
      <c r="E29" s="9">
        <f t="shared" ca="1" si="0"/>
        <v>1.6459992191375616E-2</v>
      </c>
      <c r="F29" s="9">
        <f t="shared" ca="1" si="1"/>
        <v>-2.1330578074687052</v>
      </c>
      <c r="G29" s="9">
        <f t="shared" ca="1" si="3"/>
        <v>3.5141144893128264E-3</v>
      </c>
      <c r="H29" s="9"/>
      <c r="I29" s="9"/>
      <c r="J29" s="9"/>
      <c r="K29" s="9"/>
      <c r="L29" s="9"/>
      <c r="M29" s="9"/>
    </row>
    <row r="30" spans="1:13" ht="15.75" customHeight="1">
      <c r="A30" s="199">
        <v>44787</v>
      </c>
      <c r="B30" s="237">
        <f>'Beta calc'!F570</f>
        <v>-3.9679915870148862E-4</v>
      </c>
      <c r="C30" s="9"/>
      <c r="D30" s="9"/>
      <c r="E30" s="9">
        <f t="shared" ca="1" si="0"/>
        <v>0.54150944233951859</v>
      </c>
      <c r="F30" s="9">
        <f t="shared" ca="1" si="1"/>
        <v>0.10423719760812816</v>
      </c>
      <c r="G30" s="9">
        <f t="shared" ca="1" si="3"/>
        <v>3.5141144893128264E-3</v>
      </c>
      <c r="H30" s="9"/>
      <c r="I30" s="9"/>
      <c r="J30" s="9"/>
      <c r="K30" s="9"/>
      <c r="L30" s="9"/>
      <c r="M30" s="9"/>
    </row>
    <row r="31" spans="1:13" ht="15.75" customHeight="1">
      <c r="A31" s="199">
        <v>44788</v>
      </c>
      <c r="B31" s="237">
        <f>'Beta calc'!F571</f>
        <v>1.9779281265198515E-2</v>
      </c>
      <c r="C31" s="9"/>
      <c r="D31" s="9"/>
      <c r="E31" s="9">
        <f t="shared" ca="1" si="0"/>
        <v>0.30670217969819358</v>
      </c>
      <c r="F31" s="9">
        <f t="shared" ca="1" si="1"/>
        <v>-0.50521995036457856</v>
      </c>
      <c r="G31" s="9">
        <f t="shared" ca="1" si="3"/>
        <v>3.5141144893128264E-3</v>
      </c>
      <c r="H31" s="9"/>
      <c r="I31" s="9"/>
      <c r="J31" s="9"/>
      <c r="K31" s="9"/>
      <c r="L31" s="9"/>
      <c r="M31" s="9"/>
    </row>
    <row r="32" spans="1:13" ht="15.75" customHeight="1">
      <c r="A32" s="199">
        <v>44789</v>
      </c>
      <c r="B32" s="237">
        <f>'Beta calc'!F572</f>
        <v>-5.7881953169314049E-2</v>
      </c>
      <c r="C32" s="9"/>
      <c r="D32" s="9"/>
      <c r="E32" s="9">
        <f t="shared" ca="1" si="0"/>
        <v>0.17276272455767661</v>
      </c>
      <c r="F32" s="9">
        <f t="shared" ca="1" si="1"/>
        <v>-0.94330396355657331</v>
      </c>
      <c r="G32" s="9">
        <f t="shared" ca="1" si="3"/>
        <v>3.5141144893128264E-3</v>
      </c>
      <c r="H32" s="9"/>
      <c r="I32" s="9"/>
      <c r="J32" s="9"/>
      <c r="K32" s="9"/>
      <c r="L32" s="9"/>
      <c r="M32" s="9"/>
    </row>
    <row r="33" spans="1:13" ht="15.75" customHeight="1">
      <c r="A33" s="199">
        <v>44790</v>
      </c>
      <c r="B33" s="237">
        <f>'Beta calc'!F573</f>
        <v>2.2234614439076438E-2</v>
      </c>
      <c r="C33" s="9"/>
      <c r="D33" s="9"/>
      <c r="E33" s="9">
        <f t="shared" ca="1" si="0"/>
        <v>0.61237663744672644</v>
      </c>
      <c r="F33" s="9">
        <f t="shared" ca="1" si="1"/>
        <v>0.28551877147691562</v>
      </c>
      <c r="G33" s="9">
        <f t="shared" ca="1" si="3"/>
        <v>3.5141144893128264E-3</v>
      </c>
      <c r="H33" s="9"/>
      <c r="I33" s="9"/>
      <c r="J33" s="9"/>
      <c r="K33" s="9"/>
      <c r="L33" s="9"/>
      <c r="M33" s="9"/>
    </row>
    <row r="34" spans="1:13" ht="15.75" customHeight="1">
      <c r="A34" s="199">
        <v>44794</v>
      </c>
      <c r="B34" s="237">
        <f>'Beta calc'!F574</f>
        <v>4.8270407483159443E-3</v>
      </c>
      <c r="C34" s="9"/>
      <c r="D34" s="9"/>
      <c r="E34" s="9">
        <f t="shared" ca="1" si="0"/>
        <v>0.93825305885443855</v>
      </c>
      <c r="F34" s="9">
        <f t="shared" ca="1" si="1"/>
        <v>1.5402727536846039</v>
      </c>
      <c r="G34" s="9">
        <f t="shared" ca="1" si="3"/>
        <v>3.5141144893128264E-3</v>
      </c>
      <c r="H34" s="9"/>
      <c r="I34" s="9"/>
      <c r="J34" s="9"/>
      <c r="K34" s="9"/>
      <c r="L34" s="9"/>
      <c r="M34" s="9"/>
    </row>
    <row r="35" spans="1:13" ht="15.75" customHeight="1">
      <c r="A35" s="199">
        <v>44795</v>
      </c>
      <c r="B35" s="237">
        <f>'Beta calc'!F575</f>
        <v>-1.8686075911868161E-2</v>
      </c>
      <c r="C35" s="9"/>
      <c r="D35" s="9"/>
      <c r="E35" s="9">
        <f t="shared" ca="1" si="0"/>
        <v>0.94486549108527018</v>
      </c>
      <c r="F35" s="9">
        <f t="shared" ca="1" si="1"/>
        <v>1.5969851482889434</v>
      </c>
      <c r="G35" s="9">
        <f t="shared" ca="1" si="3"/>
        <v>3.5141144893128264E-3</v>
      </c>
      <c r="H35" s="9"/>
      <c r="I35" s="9"/>
      <c r="J35" s="9"/>
      <c r="K35" s="9"/>
      <c r="L35" s="9"/>
      <c r="M35" s="9"/>
    </row>
    <row r="36" spans="1:13" ht="15.75" customHeight="1">
      <c r="A36" s="199">
        <v>44796</v>
      </c>
      <c r="B36" s="237">
        <f>'Beta calc'!F576</f>
        <v>8.4681865286758366E-3</v>
      </c>
      <c r="C36" s="9"/>
      <c r="D36" s="9"/>
      <c r="E36" s="9">
        <f t="shared" ca="1" si="0"/>
        <v>0.18778835746534905</v>
      </c>
      <c r="F36" s="9">
        <f t="shared" ca="1" si="1"/>
        <v>-0.88607573995141065</v>
      </c>
      <c r="G36" s="9">
        <f t="shared" ca="1" si="3"/>
        <v>3.5141144893128264E-3</v>
      </c>
      <c r="H36" s="9"/>
      <c r="I36" s="9"/>
      <c r="J36" s="9"/>
      <c r="K36" s="9"/>
      <c r="L36" s="9"/>
      <c r="M36" s="9"/>
    </row>
    <row r="37" spans="1:13" ht="15.75" customHeight="1">
      <c r="A37" s="199">
        <v>44797</v>
      </c>
      <c r="B37" s="237">
        <f>'Beta calc'!F577</f>
        <v>1.8742181809740664E-2</v>
      </c>
      <c r="C37" s="9"/>
      <c r="D37" s="9"/>
      <c r="E37" s="9">
        <f t="shared" ca="1" si="0"/>
        <v>0.63984081853491293</v>
      </c>
      <c r="F37" s="9">
        <f t="shared" ca="1" si="1"/>
        <v>0.35803334066826653</v>
      </c>
      <c r="G37" s="9">
        <f t="shared" ca="1" si="3"/>
        <v>3.5141144893128264E-3</v>
      </c>
      <c r="H37" s="9"/>
      <c r="I37" s="9"/>
      <c r="J37" s="9"/>
      <c r="K37" s="9"/>
      <c r="L37" s="9"/>
      <c r="M37" s="9"/>
    </row>
    <row r="38" spans="1:13" ht="15.75" customHeight="1">
      <c r="A38" s="199">
        <v>44798</v>
      </c>
      <c r="B38" s="237">
        <f>'Beta calc'!F578</f>
        <v>-1.6043124840575577E-2</v>
      </c>
      <c r="C38" s="9"/>
      <c r="D38" s="9"/>
      <c r="E38" s="9">
        <f t="shared" ca="1" si="0"/>
        <v>0.95989563224616736</v>
      </c>
      <c r="F38" s="9">
        <f t="shared" ca="1" si="1"/>
        <v>1.7494762218454929</v>
      </c>
      <c r="G38" s="9">
        <f t="shared" ca="1" si="3"/>
        <v>3.5141144893128264E-3</v>
      </c>
      <c r="H38" s="9"/>
      <c r="I38" s="9"/>
      <c r="J38" s="9"/>
      <c r="K38" s="9"/>
      <c r="L38" s="9"/>
      <c r="M38" s="9"/>
    </row>
    <row r="39" spans="1:13" ht="15.75" customHeight="1">
      <c r="A39" s="199">
        <v>44799</v>
      </c>
      <c r="B39" s="237">
        <f>'Beta calc'!F579</f>
        <v>-2.6990569691650581E-3</v>
      </c>
      <c r="C39" s="9"/>
      <c r="D39" s="9"/>
      <c r="E39" s="9">
        <f t="shared" ca="1" si="0"/>
        <v>0.55783119208626086</v>
      </c>
      <c r="F39" s="9">
        <f t="shared" ca="1" si="1"/>
        <v>0.14547276695740852</v>
      </c>
      <c r="G39" s="9">
        <f t="shared" ca="1" si="3"/>
        <v>3.5141144893128264E-3</v>
      </c>
      <c r="H39" s="9"/>
      <c r="I39" s="9"/>
      <c r="J39" s="9"/>
      <c r="K39" s="9"/>
      <c r="L39" s="9"/>
      <c r="M39" s="9"/>
    </row>
    <row r="40" spans="1:13" ht="15.75" customHeight="1">
      <c r="A40" s="199">
        <v>44801</v>
      </c>
      <c r="B40" s="237">
        <f>'Beta calc'!F580</f>
        <v>4.0458585195437963E-3</v>
      </c>
      <c r="C40" s="9"/>
      <c r="D40" s="9"/>
      <c r="E40" s="9">
        <f t="shared" ca="1" si="0"/>
        <v>0.11065510723905203</v>
      </c>
      <c r="F40" s="9">
        <f t="shared" ca="1" si="1"/>
        <v>-1.2230515818044654</v>
      </c>
      <c r="G40" s="9">
        <f t="shared" ca="1" si="3"/>
        <v>3.5141144893128264E-3</v>
      </c>
      <c r="H40" s="9"/>
      <c r="I40" s="9"/>
      <c r="J40" s="9"/>
      <c r="K40" s="9"/>
      <c r="L40" s="9"/>
      <c r="M40" s="9"/>
    </row>
    <row r="41" spans="1:13" ht="15.75" customHeight="1">
      <c r="A41" s="199">
        <v>44802</v>
      </c>
      <c r="B41" s="237">
        <f>'Beta calc'!F581</f>
        <v>1.1987086328001615E-2</v>
      </c>
      <c r="C41" s="9"/>
      <c r="D41" s="9"/>
      <c r="E41" s="9">
        <f t="shared" ca="1" si="0"/>
        <v>0.85324069540315772</v>
      </c>
      <c r="F41" s="9">
        <f t="shared" ca="1" si="1"/>
        <v>1.0504340246412778</v>
      </c>
      <c r="G41" s="9">
        <f t="shared" ca="1" si="3"/>
        <v>3.5141144893128264E-3</v>
      </c>
      <c r="H41" s="9"/>
      <c r="I41" s="9"/>
      <c r="J41" s="9"/>
      <c r="K41" s="9"/>
      <c r="L41" s="9"/>
      <c r="M41" s="9"/>
    </row>
    <row r="42" spans="1:13" ht="15.75" customHeight="1">
      <c r="A42" s="199">
        <v>44804</v>
      </c>
      <c r="B42" s="237">
        <f>'Beta calc'!F582</f>
        <v>5.3192904079042663E-5</v>
      </c>
      <c r="C42" s="9"/>
      <c r="D42" s="9"/>
      <c r="E42" s="9">
        <f t="shared" ca="1" si="0"/>
        <v>0.13715738856899329</v>
      </c>
      <c r="F42" s="9">
        <f t="shared" ca="1" si="1"/>
        <v>-1.0931799984504613</v>
      </c>
      <c r="G42" s="9">
        <f t="shared" ca="1" si="3"/>
        <v>3.5141144893128264E-3</v>
      </c>
      <c r="H42" s="9"/>
      <c r="I42" s="9"/>
      <c r="J42" s="9"/>
      <c r="K42" s="9"/>
      <c r="L42" s="9"/>
      <c r="M42" s="9"/>
    </row>
    <row r="43" spans="1:13" ht="15.75" customHeight="1">
      <c r="A43" s="199">
        <v>44805</v>
      </c>
      <c r="B43" s="237">
        <f>'Beta calc'!F583</f>
        <v>-1.6897277447308248E-2</v>
      </c>
      <c r="C43" s="9"/>
      <c r="D43" s="9"/>
      <c r="E43" s="9">
        <f t="shared" ca="1" si="0"/>
        <v>0.12355013273436699</v>
      </c>
      <c r="F43" s="9">
        <f t="shared" ca="1" si="1"/>
        <v>-1.1574213254431027</v>
      </c>
      <c r="G43" s="9">
        <f t="shared" ca="1" si="3"/>
        <v>3.5141144893128264E-3</v>
      </c>
      <c r="H43" s="9"/>
      <c r="I43" s="9"/>
      <c r="J43" s="9"/>
      <c r="K43" s="9"/>
      <c r="L43" s="9"/>
      <c r="M43" s="9"/>
    </row>
    <row r="44" spans="1:13" ht="15.75" customHeight="1">
      <c r="A44" s="199">
        <v>44806</v>
      </c>
      <c r="B44" s="237">
        <f>'Beta calc'!F584</f>
        <v>-2.6587834492430563E-2</v>
      </c>
      <c r="C44" s="9"/>
      <c r="D44" s="9"/>
      <c r="E44" s="9">
        <f t="shared" ca="1" si="0"/>
        <v>0.29667240159384733</v>
      </c>
      <c r="F44" s="9">
        <f t="shared" ca="1" si="1"/>
        <v>-0.5339952749006982</v>
      </c>
      <c r="G44" s="9">
        <f t="shared" ca="1" si="3"/>
        <v>3.5141144893128264E-3</v>
      </c>
      <c r="H44" s="9"/>
      <c r="I44" s="9"/>
      <c r="J44" s="9"/>
      <c r="K44" s="9"/>
      <c r="L44" s="9"/>
      <c r="M44" s="9"/>
    </row>
    <row r="45" spans="1:13" ht="15.75" customHeight="1">
      <c r="A45" s="199">
        <v>44808</v>
      </c>
      <c r="B45" s="237">
        <f>'Beta calc'!F585</f>
        <v>5.5401803756153509E-3</v>
      </c>
      <c r="C45" s="9"/>
      <c r="D45" s="9"/>
      <c r="E45" s="9">
        <f t="shared" ca="1" si="0"/>
        <v>0.56712876023650105</v>
      </c>
      <c r="F45" s="9">
        <f t="shared" ca="1" si="1"/>
        <v>0.16906885858208351</v>
      </c>
      <c r="G45" s="9">
        <f t="shared" ca="1" si="3"/>
        <v>3.5141144893128264E-3</v>
      </c>
      <c r="H45" s="9"/>
      <c r="I45" s="9"/>
      <c r="J45" s="9"/>
      <c r="K45" s="9"/>
      <c r="L45" s="9"/>
      <c r="M45" s="9"/>
    </row>
    <row r="46" spans="1:13" ht="15.75" customHeight="1">
      <c r="A46" s="199">
        <v>44809</v>
      </c>
      <c r="B46" s="237">
        <f>'Beta calc'!F586</f>
        <v>6.8823396229417376E-3</v>
      </c>
      <c r="C46" s="9"/>
      <c r="D46" s="9"/>
      <c r="E46" s="9">
        <f t="shared" ca="1" si="0"/>
        <v>4.2601154811963804E-2</v>
      </c>
      <c r="F46" s="9">
        <f t="shared" ca="1" si="1"/>
        <v>-1.7212674144988906</v>
      </c>
      <c r="G46" s="9">
        <f t="shared" ca="1" si="3"/>
        <v>3.5141144893128264E-3</v>
      </c>
      <c r="H46" s="9"/>
      <c r="I46" s="9"/>
      <c r="J46" s="9"/>
      <c r="K46" s="9"/>
      <c r="L46" s="9"/>
      <c r="M46" s="9"/>
    </row>
    <row r="47" spans="1:13" ht="15.75" customHeight="1">
      <c r="A47" s="199">
        <v>44810</v>
      </c>
      <c r="B47" s="237">
        <f>'Beta calc'!F587</f>
        <v>-6.8823396229417888E-3</v>
      </c>
      <c r="C47" s="9"/>
      <c r="D47" s="9"/>
      <c r="E47" s="9">
        <f t="shared" ca="1" si="0"/>
        <v>0.87127529509275081</v>
      </c>
      <c r="F47" s="9">
        <f t="shared" ca="1" si="1"/>
        <v>1.1324402053516602</v>
      </c>
      <c r="G47" s="9">
        <f t="shared" ca="1" si="3"/>
        <v>3.5141144893128264E-3</v>
      </c>
      <c r="H47" s="9"/>
      <c r="I47" s="9"/>
      <c r="J47" s="9"/>
      <c r="K47" s="9"/>
      <c r="L47" s="9"/>
      <c r="M47" s="9"/>
    </row>
    <row r="48" spans="1:13" ht="15.75" customHeight="1">
      <c r="A48" s="199">
        <v>44811</v>
      </c>
      <c r="B48" s="237">
        <f>'Beta calc'!F588</f>
        <v>2.7586224390796607E-3</v>
      </c>
      <c r="C48" s="9"/>
      <c r="D48" s="9"/>
      <c r="E48" s="9">
        <f t="shared" ca="1" si="0"/>
        <v>0.90952099196323166</v>
      </c>
      <c r="F48" s="9">
        <f t="shared" ca="1" si="1"/>
        <v>1.3378111198830134</v>
      </c>
      <c r="G48" s="9">
        <f t="shared" ca="1" si="3"/>
        <v>3.5141144893128264E-3</v>
      </c>
      <c r="H48" s="9"/>
      <c r="I48" s="9"/>
      <c r="J48" s="9"/>
      <c r="K48" s="9"/>
      <c r="L48" s="9"/>
      <c r="M48" s="9"/>
    </row>
    <row r="49" spans="1:13" ht="15.75" customHeight="1">
      <c r="A49" s="199">
        <v>44812</v>
      </c>
      <c r="B49" s="237">
        <f>'Beta calc'!F589</f>
        <v>-2.7586224390797514E-3</v>
      </c>
      <c r="C49" s="9"/>
      <c r="D49" s="9"/>
      <c r="E49" s="9">
        <f t="shared" ca="1" si="0"/>
        <v>0.77762390922643942</v>
      </c>
      <c r="F49" s="9">
        <f t="shared" ca="1" si="1"/>
        <v>0.76419309378284628</v>
      </c>
      <c r="G49" s="9">
        <f t="shared" ca="1" si="3"/>
        <v>3.5141144893128264E-3</v>
      </c>
      <c r="H49" s="9"/>
      <c r="I49" s="9"/>
      <c r="J49" s="9"/>
      <c r="K49" s="9"/>
      <c r="L49" s="9"/>
      <c r="M49" s="9"/>
    </row>
    <row r="50" spans="1:13" ht="15.75" customHeight="1">
      <c r="A50" s="199">
        <v>44815</v>
      </c>
      <c r="B50" s="237">
        <f>'Beta calc'!F590</f>
        <v>1.6433291545782776E-2</v>
      </c>
      <c r="C50" s="9"/>
      <c r="D50" s="9"/>
      <c r="E50" s="9">
        <f t="shared" ca="1" si="0"/>
        <v>0.32723175020747741</v>
      </c>
      <c r="F50" s="9">
        <f t="shared" ca="1" si="1"/>
        <v>-0.44757008009520538</v>
      </c>
      <c r="G50" s="9">
        <f t="shared" ca="1" si="3"/>
        <v>3.5141144893128264E-3</v>
      </c>
      <c r="H50" s="9"/>
      <c r="I50" s="9"/>
      <c r="J50" s="9"/>
      <c r="K50" s="9"/>
      <c r="L50" s="9"/>
      <c r="M50" s="9"/>
    </row>
    <row r="51" spans="1:13" ht="15.75" customHeight="1">
      <c r="A51" s="199">
        <v>44816</v>
      </c>
      <c r="B51" s="237">
        <f>'Beta calc'!F591</f>
        <v>-1.643329154578272E-2</v>
      </c>
      <c r="C51" s="9"/>
      <c r="D51" s="9"/>
      <c r="E51" s="9">
        <f t="shared" ca="1" si="0"/>
        <v>0.22050115299493622</v>
      </c>
      <c r="F51" s="9">
        <f t="shared" ca="1" si="1"/>
        <v>-0.77050176915595792</v>
      </c>
      <c r="G51" s="9">
        <f t="shared" ca="1" si="3"/>
        <v>3.5141144893128264E-3</v>
      </c>
      <c r="H51" s="9"/>
      <c r="I51" s="9"/>
      <c r="J51" s="9"/>
      <c r="K51" s="9"/>
      <c r="L51" s="9"/>
      <c r="M51" s="9"/>
    </row>
    <row r="52" spans="1:13" ht="15.75" customHeight="1">
      <c r="A52" s="199">
        <v>44817</v>
      </c>
      <c r="B52" s="237">
        <f>'Beta calc'!F592</f>
        <v>0</v>
      </c>
      <c r="C52" s="9"/>
      <c r="D52" s="9"/>
      <c r="E52" s="9">
        <f t="shared" ca="1" si="0"/>
        <v>0.74071178902011414</v>
      </c>
      <c r="F52" s="9">
        <f t="shared" ca="1" si="1"/>
        <v>0.64554136374276394</v>
      </c>
      <c r="G52" s="9">
        <f t="shared" ca="1" si="3"/>
        <v>3.5141144893128264E-3</v>
      </c>
      <c r="H52" s="9"/>
      <c r="I52" s="9"/>
      <c r="J52" s="9"/>
      <c r="K52" s="9"/>
      <c r="L52" s="9"/>
      <c r="M52" s="9"/>
    </row>
    <row r="53" spans="1:13" ht="15.75" customHeight="1">
      <c r="A53" s="199">
        <v>44818</v>
      </c>
      <c r="B53" s="237">
        <f>'Beta calc'!F593</f>
        <v>1.6438726343159939E-2</v>
      </c>
      <c r="C53" s="9"/>
      <c r="D53" s="9"/>
      <c r="E53" s="9">
        <f t="shared" ca="1" si="0"/>
        <v>0.77893926916256351</v>
      </c>
      <c r="F53" s="9">
        <f t="shared" ca="1" si="1"/>
        <v>0.76861573499328983</v>
      </c>
      <c r="G53" s="9">
        <f t="shared" ca="1" si="3"/>
        <v>3.5141144893128264E-3</v>
      </c>
      <c r="H53" s="9"/>
      <c r="I53" s="9"/>
      <c r="J53" s="9"/>
      <c r="K53" s="9"/>
      <c r="L53" s="9"/>
      <c r="M53" s="9"/>
    </row>
    <row r="54" spans="1:13" ht="15.75" customHeight="1">
      <c r="A54" s="199">
        <v>44819</v>
      </c>
      <c r="B54" s="237">
        <f>'Beta calc'!F594</f>
        <v>-2.197890671877523E-2</v>
      </c>
      <c r="C54" s="9"/>
      <c r="D54" s="9"/>
      <c r="E54" s="9">
        <f t="shared" ca="1" si="0"/>
        <v>0.40578820893932521</v>
      </c>
      <c r="F54" s="9">
        <f t="shared" ca="1" si="1"/>
        <v>-0.23839284302546285</v>
      </c>
      <c r="G54" s="9">
        <f t="shared" ca="1" si="3"/>
        <v>3.5141144893128264E-3</v>
      </c>
      <c r="H54" s="9"/>
      <c r="I54" s="9"/>
      <c r="J54" s="9"/>
      <c r="K54" s="9"/>
      <c r="L54" s="9"/>
      <c r="M54" s="9"/>
    </row>
    <row r="55" spans="1:13" ht="15.75" customHeight="1">
      <c r="A55" s="199">
        <v>44822</v>
      </c>
      <c r="B55" s="237">
        <f>'Beta calc'!F595</f>
        <v>-2.0146019581895852E-2</v>
      </c>
      <c r="C55" s="9"/>
      <c r="D55" s="9"/>
      <c r="E55" s="9">
        <f t="shared" ca="1" si="0"/>
        <v>5.7725742685400872E-2</v>
      </c>
      <c r="F55" s="9">
        <f t="shared" ca="1" si="1"/>
        <v>-1.5741555818748836</v>
      </c>
      <c r="G55" s="9">
        <f t="shared" ca="1" si="3"/>
        <v>3.5141144893128264E-3</v>
      </c>
      <c r="H55" s="9"/>
      <c r="I55" s="9"/>
      <c r="J55" s="9"/>
      <c r="K55" s="9"/>
      <c r="L55" s="9"/>
      <c r="M55" s="9"/>
    </row>
    <row r="56" spans="1:13" ht="15.75" customHeight="1">
      <c r="A56" s="199">
        <v>44824</v>
      </c>
      <c r="B56" s="237">
        <f>'Beta calc'!F596</f>
        <v>3.3389012655146303E-3</v>
      </c>
      <c r="C56" s="9"/>
      <c r="D56" s="9"/>
      <c r="E56" s="9">
        <f t="shared" ca="1" si="0"/>
        <v>9.2158026250522496E-2</v>
      </c>
      <c r="F56" s="9">
        <f t="shared" ca="1" si="1"/>
        <v>-1.3275825497034632</v>
      </c>
      <c r="G56" s="9">
        <f t="shared" ca="1" si="3"/>
        <v>3.5141144893128264E-3</v>
      </c>
      <c r="H56" s="9"/>
      <c r="I56" s="9"/>
      <c r="J56" s="9"/>
      <c r="K56" s="9"/>
      <c r="L56" s="9"/>
      <c r="M56" s="9"/>
    </row>
    <row r="57" spans="1:13" ht="15.75" customHeight="1">
      <c r="A57" s="199">
        <v>44825</v>
      </c>
      <c r="B57" s="237">
        <f>'Beta calc'!F597</f>
        <v>2.8208763416412634E-3</v>
      </c>
      <c r="C57" s="9"/>
      <c r="D57" s="9"/>
      <c r="E57" s="9">
        <f t="shared" ca="1" si="0"/>
        <v>0.75351900118913928</v>
      </c>
      <c r="F57" s="9">
        <f t="shared" ca="1" si="1"/>
        <v>0.68560536475702083</v>
      </c>
      <c r="G57" s="9">
        <f t="shared" ca="1" si="3"/>
        <v>3.5141144893128264E-3</v>
      </c>
      <c r="H57" s="9"/>
      <c r="I57" s="9"/>
      <c r="J57" s="9"/>
      <c r="K57" s="9"/>
      <c r="L57" s="9"/>
      <c r="M57" s="9"/>
    </row>
    <row r="58" spans="1:13" ht="15.75" customHeight="1">
      <c r="A58" s="199">
        <v>44829</v>
      </c>
      <c r="B58" s="237">
        <f>'Beta calc'!F598</f>
        <v>-1.4184634991956413E-2</v>
      </c>
      <c r="C58" s="9"/>
      <c r="D58" s="9"/>
      <c r="E58" s="9">
        <f t="shared" ca="1" si="0"/>
        <v>0.47689688986894829</v>
      </c>
      <c r="F58" s="9">
        <f t="shared" ca="1" si="1"/>
        <v>-5.7943316181672061E-2</v>
      </c>
      <c r="G58" s="9">
        <f t="shared" ca="1" si="3"/>
        <v>3.5141144893128264E-3</v>
      </c>
      <c r="H58" s="9"/>
      <c r="I58" s="9"/>
      <c r="J58" s="9"/>
      <c r="K58" s="9"/>
      <c r="L58" s="9"/>
      <c r="M58" s="9"/>
    </row>
    <row r="59" spans="1:13" ht="15.75" customHeight="1">
      <c r="A59" s="199">
        <v>44831</v>
      </c>
      <c r="B59" s="237">
        <f>'Beta calc'!F599</f>
        <v>-5.7306747089849834E-3</v>
      </c>
      <c r="C59" s="9"/>
      <c r="D59" s="9"/>
      <c r="E59" s="9">
        <f t="shared" ca="1" si="0"/>
        <v>0.373357711857772</v>
      </c>
      <c r="F59" s="9">
        <f t="shared" ca="1" si="1"/>
        <v>-0.32297335169879099</v>
      </c>
      <c r="G59" s="9">
        <f t="shared" ca="1" si="3"/>
        <v>3.5141144893128264E-3</v>
      </c>
      <c r="H59" s="9"/>
      <c r="I59" s="9"/>
      <c r="J59" s="9"/>
      <c r="K59" s="9"/>
      <c r="L59" s="9"/>
      <c r="M59" s="9"/>
    </row>
    <row r="60" spans="1:13" ht="15.75" customHeight="1">
      <c r="A60" s="199">
        <v>44832</v>
      </c>
      <c r="B60" s="237">
        <f>'Beta calc'!F600</f>
        <v>1.403892257942956E-2</v>
      </c>
      <c r="C60" s="9"/>
      <c r="D60" s="9"/>
      <c r="E60" s="9">
        <f t="shared" ca="1" si="0"/>
        <v>0.26189253077641805</v>
      </c>
      <c r="F60" s="9">
        <f t="shared" ca="1" si="1"/>
        <v>-0.63752172802758134</v>
      </c>
      <c r="G60" s="9">
        <f t="shared" ca="1" si="3"/>
        <v>3.5141144893128264E-3</v>
      </c>
      <c r="H60" s="9"/>
      <c r="I60" s="9"/>
      <c r="J60" s="9"/>
      <c r="K60" s="9"/>
      <c r="L60" s="9"/>
      <c r="M60" s="9"/>
    </row>
    <row r="61" spans="1:13" ht="15.75" customHeight="1">
      <c r="A61" s="199">
        <v>44833</v>
      </c>
      <c r="B61" s="237">
        <f>'Beta calc'!F601</f>
        <v>1.9751511811843724E-2</v>
      </c>
      <c r="C61" s="9"/>
      <c r="D61" s="9"/>
      <c r="E61" s="9">
        <f t="shared" ca="1" si="0"/>
        <v>0.19378238180035656</v>
      </c>
      <c r="F61" s="9">
        <f t="shared" ca="1" si="1"/>
        <v>-0.86404210035825024</v>
      </c>
      <c r="G61" s="9">
        <f t="shared" ca="1" si="3"/>
        <v>3.5141144893128264E-3</v>
      </c>
      <c r="H61" s="9"/>
      <c r="I61" s="9"/>
      <c r="J61" s="9"/>
      <c r="K61" s="9"/>
      <c r="L61" s="9"/>
      <c r="M61" s="9"/>
    </row>
    <row r="62" spans="1:13" ht="15.75" customHeight="1">
      <c r="A62" s="199">
        <v>44843</v>
      </c>
      <c r="B62" s="237">
        <f>'Beta calc'!F602</f>
        <v>-1.106218331371734E-2</v>
      </c>
      <c r="C62" s="9"/>
      <c r="D62" s="9"/>
      <c r="E62" s="9">
        <f t="shared" ca="1" si="0"/>
        <v>0.54968786794549818</v>
      </c>
      <c r="F62" s="9">
        <f t="shared" ca="1" si="1"/>
        <v>0.12487278501762707</v>
      </c>
      <c r="G62" s="9">
        <f t="shared" ca="1" si="3"/>
        <v>3.5141144893128264E-3</v>
      </c>
      <c r="H62" s="9"/>
      <c r="I62" s="9"/>
      <c r="J62" s="9"/>
      <c r="K62" s="9"/>
      <c r="L62" s="9"/>
      <c r="M62" s="9"/>
    </row>
    <row r="63" spans="1:13" ht="15.75" customHeight="1">
      <c r="A63" s="199">
        <v>44844</v>
      </c>
      <c r="B63" s="237">
        <f>'Beta calc'!F603</f>
        <v>5.6022555486697516E-3</v>
      </c>
      <c r="C63" s="9"/>
      <c r="D63" s="9"/>
      <c r="E63" s="9">
        <f t="shared" ca="1" si="0"/>
        <v>0.57644401115593791</v>
      </c>
      <c r="F63" s="9">
        <f t="shared" ca="1" si="1"/>
        <v>0.19280462951783409</v>
      </c>
      <c r="G63" s="9">
        <f t="shared" ca="1" si="3"/>
        <v>3.5141144893128264E-3</v>
      </c>
      <c r="H63" s="9"/>
      <c r="I63" s="9"/>
      <c r="J63" s="9"/>
      <c r="K63" s="9"/>
      <c r="L63" s="9"/>
      <c r="M63" s="9"/>
    </row>
    <row r="64" spans="1:13" ht="15.75" customHeight="1">
      <c r="A64" s="199">
        <v>44845</v>
      </c>
      <c r="B64" s="237">
        <f>'Beta calc'!F604</f>
        <v>0</v>
      </c>
      <c r="C64" s="9"/>
      <c r="D64" s="9"/>
      <c r="E64" s="9">
        <f t="shared" ca="1" si="0"/>
        <v>0.57255400425704694</v>
      </c>
      <c r="F64" s="9">
        <f t="shared" ca="1" si="1"/>
        <v>0.18288023505808335</v>
      </c>
      <c r="G64" s="9">
        <f t="shared" ca="1" si="3"/>
        <v>3.5141144893128264E-3</v>
      </c>
      <c r="H64" s="9"/>
      <c r="I64" s="9"/>
      <c r="J64" s="9"/>
      <c r="K64" s="9"/>
      <c r="L64" s="9"/>
      <c r="M64" s="9"/>
    </row>
    <row r="65" spans="1:13" ht="15.75" customHeight="1">
      <c r="A65" s="199">
        <v>44846</v>
      </c>
      <c r="B65" s="237">
        <f>'Beta calc'!F605</f>
        <v>5.5710450494554295E-3</v>
      </c>
      <c r="C65" s="9"/>
      <c r="D65" s="9"/>
      <c r="E65" s="9">
        <f t="shared" ca="1" si="0"/>
        <v>0.7853302268193264</v>
      </c>
      <c r="F65" s="9">
        <f t="shared" ca="1" si="1"/>
        <v>0.79032233475769964</v>
      </c>
      <c r="G65" s="9">
        <f t="shared" ca="1" si="3"/>
        <v>3.5141144893128264E-3</v>
      </c>
      <c r="H65" s="9"/>
      <c r="I65" s="9"/>
      <c r="J65" s="9"/>
      <c r="K65" s="9"/>
      <c r="L65" s="9"/>
      <c r="M65" s="9"/>
    </row>
    <row r="66" spans="1:13" ht="15.75" customHeight="1">
      <c r="A66" s="199">
        <v>44847</v>
      </c>
      <c r="B66" s="237">
        <f>'Beta calc'!F606</f>
        <v>1.9257816604414519E-2</v>
      </c>
      <c r="C66" s="9"/>
      <c r="D66" s="9"/>
      <c r="E66" s="9">
        <f t="shared" ca="1" si="0"/>
        <v>0.67119853241115979</v>
      </c>
      <c r="F66" s="9">
        <f t="shared" ca="1" si="1"/>
        <v>0.44322508661280763</v>
      </c>
      <c r="G66" s="9">
        <f t="shared" ca="1" si="3"/>
        <v>3.5141144893128264E-3</v>
      </c>
      <c r="H66" s="9"/>
      <c r="I66" s="9"/>
      <c r="J66" s="9"/>
      <c r="K66" s="9"/>
      <c r="L66" s="9"/>
      <c r="M66" s="9"/>
    </row>
    <row r="67" spans="1:13" ht="15.75" customHeight="1">
      <c r="A67" s="199">
        <v>44850</v>
      </c>
      <c r="B67" s="237">
        <f>'Beta calc'!F607</f>
        <v>-1.2613273885745969E-2</v>
      </c>
      <c r="C67" s="9"/>
      <c r="D67" s="9"/>
      <c r="E67" s="9">
        <f t="shared" ca="1" si="0"/>
        <v>0.88139751555540036</v>
      </c>
      <c r="F67" s="9">
        <f t="shared" ca="1" si="1"/>
        <v>1.1820018447380793</v>
      </c>
      <c r="G67" s="9">
        <f t="shared" ca="1" si="3"/>
        <v>3.5141144893128264E-3</v>
      </c>
      <c r="H67" s="9"/>
      <c r="I67" s="9"/>
      <c r="J67" s="9"/>
      <c r="K67" s="9"/>
      <c r="L67" s="9"/>
      <c r="M67" s="9"/>
    </row>
    <row r="68" spans="1:13" ht="15.75" customHeight="1">
      <c r="A68" s="199">
        <v>44853</v>
      </c>
      <c r="B68" s="237">
        <f>'Beta calc'!F608</f>
        <v>0</v>
      </c>
      <c r="C68" s="9"/>
      <c r="D68" s="9"/>
      <c r="E68" s="9">
        <f t="shared" ca="1" si="0"/>
        <v>0.52469080245084565</v>
      </c>
      <c r="F68" s="9">
        <f t="shared" ca="1" si="1"/>
        <v>6.1930228164995153E-2</v>
      </c>
      <c r="G68" s="9">
        <f t="shared" ca="1" si="3"/>
        <v>3.5141144893128264E-3</v>
      </c>
      <c r="H68" s="9"/>
      <c r="I68" s="9"/>
      <c r="J68" s="9"/>
      <c r="K68" s="9"/>
      <c r="L68" s="9"/>
      <c r="M68" s="9"/>
    </row>
    <row r="69" spans="1:13" ht="15.75" customHeight="1">
      <c r="A69" s="199">
        <v>44854</v>
      </c>
      <c r="B69" s="237">
        <f>'Beta calc'!F609</f>
        <v>1.6542600960264681E-3</v>
      </c>
      <c r="C69" s="9"/>
      <c r="D69" s="9"/>
      <c r="E69" s="9">
        <f t="shared" ca="1" si="0"/>
        <v>0.10507810406496587</v>
      </c>
      <c r="F69" s="9">
        <f t="shared" ca="1" si="1"/>
        <v>-1.2531360231087048</v>
      </c>
      <c r="G69" s="9">
        <f t="shared" ca="1" si="3"/>
        <v>3.5141144893128264E-3</v>
      </c>
      <c r="H69" s="9"/>
      <c r="I69" s="9"/>
      <c r="J69" s="9"/>
      <c r="K69" s="9"/>
      <c r="L69" s="9"/>
      <c r="M69" s="9"/>
    </row>
    <row r="70" spans="1:13" ht="15.75" customHeight="1">
      <c r="A70" s="199">
        <v>44857</v>
      </c>
      <c r="B70" s="237">
        <f>'Beta calc'!F610</f>
        <v>-8.2988028146950658E-3</v>
      </c>
      <c r="C70" s="9"/>
      <c r="D70" s="9"/>
      <c r="E70" s="9">
        <f t="shared" ca="1" si="0"/>
        <v>5.356020903614811E-2</v>
      </c>
      <c r="F70" s="9">
        <f t="shared" ca="1" si="1"/>
        <v>-1.6112721502020984</v>
      </c>
      <c r="G70" s="9">
        <f t="shared" ca="1" si="3"/>
        <v>3.5141144893128264E-3</v>
      </c>
      <c r="H70" s="9"/>
      <c r="I70" s="9"/>
      <c r="J70" s="9"/>
      <c r="K70" s="9"/>
      <c r="L70" s="9"/>
      <c r="M70" s="9"/>
    </row>
    <row r="71" spans="1:13" ht="15.75" customHeight="1">
      <c r="A71" s="199">
        <v>44865</v>
      </c>
      <c r="B71" s="237">
        <f>'Beta calc'!F611</f>
        <v>0</v>
      </c>
      <c r="C71" s="9"/>
      <c r="D71" s="9"/>
      <c r="E71" s="9">
        <f t="shared" ca="1" si="0"/>
        <v>8.3356864789901342E-2</v>
      </c>
      <c r="F71" s="9">
        <f t="shared" ca="1" si="1"/>
        <v>-1.3828406568268423</v>
      </c>
      <c r="G71" s="9">
        <f t="shared" ca="1" si="3"/>
        <v>3.5141144893128264E-3</v>
      </c>
      <c r="H71" s="9"/>
      <c r="I71" s="9"/>
      <c r="J71" s="9"/>
      <c r="K71" s="9"/>
      <c r="L71" s="9"/>
      <c r="M71" s="9"/>
    </row>
    <row r="72" spans="1:13" ht="15.75" customHeight="1">
      <c r="A72" s="199">
        <v>44866</v>
      </c>
      <c r="B72" s="237">
        <f>'Beta calc'!F612</f>
        <v>2.2219753452146847E-4</v>
      </c>
      <c r="C72" s="9"/>
      <c r="D72" s="9"/>
      <c r="E72" s="9">
        <f t="shared" ca="1" si="0"/>
        <v>0.29558391276792051</v>
      </c>
      <c r="F72" s="9">
        <f t="shared" ca="1" si="1"/>
        <v>-0.53714446940731375</v>
      </c>
      <c r="G72" s="9">
        <f t="shared" ca="1" si="3"/>
        <v>3.5141144893128264E-3</v>
      </c>
      <c r="H72" s="9"/>
      <c r="I72" s="9"/>
      <c r="J72" s="9"/>
      <c r="K72" s="9"/>
      <c r="L72" s="9"/>
      <c r="M72" s="9"/>
    </row>
    <row r="73" spans="1:13" ht="15.75" customHeight="1">
      <c r="A73" s="199">
        <v>44867</v>
      </c>
      <c r="B73" s="237">
        <f>'Beta calc'!F613</f>
        <v>1.6307104416688967E-2</v>
      </c>
      <c r="C73" s="9"/>
      <c r="D73" s="9"/>
      <c r="E73" s="9">
        <f t="shared" ca="1" si="0"/>
        <v>0.10940586003596497</v>
      </c>
      <c r="F73" s="9">
        <f t="shared" ca="1" si="1"/>
        <v>-1.2296939851062387</v>
      </c>
      <c r="G73" s="9">
        <f t="shared" ca="1" si="3"/>
        <v>3.5141144893128264E-3</v>
      </c>
      <c r="H73" s="9"/>
      <c r="I73" s="9"/>
      <c r="J73" s="9"/>
      <c r="K73" s="9"/>
      <c r="L73" s="9"/>
      <c r="M73" s="9"/>
    </row>
    <row r="74" spans="1:13" ht="15.75" customHeight="1">
      <c r="A74" s="199">
        <v>44868</v>
      </c>
      <c r="B74" s="237">
        <f>'Beta calc'!F614</f>
        <v>6.351340572232593E-2</v>
      </c>
      <c r="C74" s="9"/>
      <c r="D74" s="9"/>
      <c r="E74" s="9">
        <f t="shared" ca="1" si="0"/>
        <v>0.74710872685082841</v>
      </c>
      <c r="F74" s="9">
        <f t="shared" ca="1" si="1"/>
        <v>0.66541898350733963</v>
      </c>
      <c r="G74" s="9">
        <f t="shared" ca="1" si="3"/>
        <v>3.5141144893128264E-3</v>
      </c>
      <c r="H74" s="9"/>
      <c r="I74" s="9"/>
      <c r="J74" s="9"/>
      <c r="K74" s="9"/>
      <c r="L74" s="9"/>
      <c r="M74" s="9"/>
    </row>
    <row r="75" spans="1:13" ht="15.75" customHeight="1">
      <c r="A75" s="199">
        <v>44871</v>
      </c>
      <c r="B75" s="237">
        <f>'Beta calc'!F615</f>
        <v>2.5317807984289786E-2</v>
      </c>
      <c r="C75" s="9"/>
      <c r="D75" s="9"/>
      <c r="E75" s="9">
        <f t="shared" ca="1" si="0"/>
        <v>0.51634958553363575</v>
      </c>
      <c r="F75" s="9">
        <f t="shared" ca="1" si="1"/>
        <v>4.099381211667056E-2</v>
      </c>
      <c r="G75" s="9">
        <f t="shared" ca="1" si="3"/>
        <v>3.5141144893128264E-3</v>
      </c>
      <c r="H75" s="9"/>
      <c r="I75" s="9"/>
      <c r="J75" s="9"/>
      <c r="K75" s="9"/>
      <c r="L75" s="9"/>
      <c r="M75" s="9"/>
    </row>
    <row r="76" spans="1:13" ht="15.75" customHeight="1">
      <c r="A76" s="199">
        <v>44872</v>
      </c>
      <c r="B76" s="237">
        <f>'Beta calc'!F616</f>
        <v>-5.0000124999634001E-6</v>
      </c>
      <c r="C76" s="9"/>
      <c r="D76" s="9"/>
      <c r="E76" s="9">
        <f t="shared" ca="1" si="0"/>
        <v>0.51433950029594178</v>
      </c>
      <c r="F76" s="9">
        <f t="shared" ca="1" si="1"/>
        <v>3.5951540024798535E-2</v>
      </c>
      <c r="G76" s="9">
        <f t="shared" ca="1" si="3"/>
        <v>3.5141144893128264E-3</v>
      </c>
      <c r="H76" s="9"/>
      <c r="I76" s="9"/>
      <c r="J76" s="9"/>
      <c r="K76" s="9"/>
      <c r="L76" s="9"/>
      <c r="M76" s="9"/>
    </row>
    <row r="77" spans="1:13" ht="15.75" customHeight="1">
      <c r="A77" s="199">
        <v>44873</v>
      </c>
      <c r="B77" s="237">
        <f>'Beta calc'!F617</f>
        <v>-2.0197707305019505E-2</v>
      </c>
      <c r="C77" s="9"/>
      <c r="D77" s="9"/>
      <c r="E77" s="9">
        <f t="shared" ca="1" si="0"/>
        <v>0.78285076774222428</v>
      </c>
      <c r="F77" s="9">
        <f t="shared" ca="1" si="1"/>
        <v>0.78185726139974965</v>
      </c>
      <c r="G77" s="9">
        <f t="shared" ca="1" si="3"/>
        <v>3.5141144893128264E-3</v>
      </c>
      <c r="H77" s="9"/>
      <c r="I77" s="9"/>
      <c r="J77" s="9"/>
      <c r="K77" s="9"/>
      <c r="L77" s="9"/>
      <c r="M77" s="9"/>
    </row>
    <row r="78" spans="1:13" ht="15.75" customHeight="1">
      <c r="A78" s="199">
        <v>44874</v>
      </c>
      <c r="B78" s="237">
        <f>'Beta calc'!F618</f>
        <v>-5.6280527170021136E-3</v>
      </c>
      <c r="C78" s="9"/>
      <c r="D78" s="9"/>
      <c r="E78" s="9">
        <f t="shared" ca="1" si="0"/>
        <v>0.90325224381119995</v>
      </c>
      <c r="F78" s="9">
        <f t="shared" ca="1" si="1"/>
        <v>1.3003077515280075</v>
      </c>
      <c r="G78" s="9">
        <f t="shared" ca="1" si="3"/>
        <v>3.5141144893128264E-3</v>
      </c>
      <c r="H78" s="9"/>
      <c r="I78" s="9"/>
      <c r="J78" s="9"/>
      <c r="K78" s="9"/>
      <c r="L78" s="9"/>
      <c r="M78" s="9"/>
    </row>
    <row r="79" spans="1:13" ht="15.75" customHeight="1">
      <c r="A79" s="199">
        <v>44875</v>
      </c>
      <c r="B79" s="237">
        <f>'Beta calc'!F619</f>
        <v>-5.1321530508042113E-4</v>
      </c>
      <c r="C79" s="9"/>
      <c r="D79" s="9"/>
      <c r="E79" s="9">
        <f t="shared" ca="1" si="0"/>
        <v>0.79251683869902911</v>
      </c>
      <c r="F79" s="9">
        <f t="shared" ca="1" si="1"/>
        <v>0.81518517481001784</v>
      </c>
      <c r="G79" s="9">
        <f t="shared" ca="1" si="3"/>
        <v>3.5141144893128264E-3</v>
      </c>
      <c r="H79" s="9"/>
      <c r="I79" s="9"/>
      <c r="J79" s="9"/>
      <c r="K79" s="9"/>
      <c r="L79" s="9"/>
      <c r="M79" s="9"/>
    </row>
    <row r="80" spans="1:13" ht="15.75" customHeight="1">
      <c r="A80" s="199">
        <v>44878</v>
      </c>
      <c r="B80" s="237">
        <f>'Beta calc'!F620</f>
        <v>-1.4478019180653225E-2</v>
      </c>
      <c r="C80" s="9"/>
      <c r="D80" s="9"/>
      <c r="E80" s="9">
        <f t="shared" ca="1" si="0"/>
        <v>0.74605374278578562</v>
      </c>
      <c r="F80" s="9">
        <f t="shared" ca="1" si="1"/>
        <v>0.66212281626156644</v>
      </c>
      <c r="G80" s="9">
        <f t="shared" ca="1" si="3"/>
        <v>3.5141144893128264E-3</v>
      </c>
      <c r="H80" s="9"/>
      <c r="I80" s="9"/>
      <c r="J80" s="9"/>
      <c r="K80" s="9"/>
      <c r="L80" s="9"/>
      <c r="M80" s="9"/>
    </row>
    <row r="81" spans="1:13" ht="15.75" customHeight="1">
      <c r="A81" s="199">
        <v>44880</v>
      </c>
      <c r="B81" s="237">
        <f>'Beta calc'!F621</f>
        <v>2.061928720273561E-2</v>
      </c>
      <c r="C81" s="9"/>
      <c r="D81" s="9"/>
      <c r="E81" s="9">
        <f t="shared" ca="1" si="0"/>
        <v>0.56094286109507985</v>
      </c>
      <c r="F81" s="9">
        <f t="shared" ca="1" si="1"/>
        <v>0.15336013854030273</v>
      </c>
      <c r="G81" s="9">
        <f t="shared" ca="1" si="3"/>
        <v>3.5141144893128264E-3</v>
      </c>
      <c r="H81" s="9"/>
      <c r="I81" s="9"/>
      <c r="J81" s="9"/>
      <c r="K81" s="9"/>
      <c r="L81" s="9"/>
      <c r="M81" s="9"/>
    </row>
    <row r="82" spans="1:13" ht="15.75" customHeight="1">
      <c r="A82" s="199">
        <v>44881</v>
      </c>
      <c r="B82" s="237">
        <f>'Beta calc'!F622</f>
        <v>1.4737801886452056E-2</v>
      </c>
      <c r="C82" s="9"/>
      <c r="D82" s="9"/>
      <c r="E82" s="9">
        <f t="shared" ca="1" si="0"/>
        <v>7.2052560104076679E-2</v>
      </c>
      <c r="F82" s="9">
        <f t="shared" ca="1" si="1"/>
        <v>-1.4606732983513815</v>
      </c>
      <c r="G82" s="9">
        <f t="shared" ca="1" si="3"/>
        <v>3.5141144893128264E-3</v>
      </c>
      <c r="H82" s="9"/>
      <c r="I82" s="9"/>
      <c r="J82" s="9"/>
      <c r="K82" s="9"/>
      <c r="L82" s="9"/>
      <c r="M82" s="9"/>
    </row>
    <row r="83" spans="1:13" ht="15.75" customHeight="1">
      <c r="A83" s="199">
        <v>44882</v>
      </c>
      <c r="B83" s="237">
        <f>'Beta calc'!F623</f>
        <v>-9.6487323789807983E-3</v>
      </c>
      <c r="C83" s="9"/>
      <c r="D83" s="9"/>
      <c r="E83" s="9">
        <f t="shared" ca="1" si="0"/>
        <v>0.11140550416375583</v>
      </c>
      <c r="F83" s="9">
        <f t="shared" ca="1" si="1"/>
        <v>-1.219087435181256</v>
      </c>
      <c r="G83" s="9">
        <f t="shared" ca="1" si="3"/>
        <v>3.5141144893128264E-3</v>
      </c>
      <c r="H83" s="9"/>
      <c r="I83" s="9"/>
      <c r="J83" s="9"/>
      <c r="K83" s="9"/>
      <c r="L83" s="9"/>
      <c r="M83" s="9"/>
    </row>
    <row r="84" spans="1:13" ht="15.75" customHeight="1">
      <c r="A84" s="199">
        <v>44887</v>
      </c>
      <c r="B84" s="237">
        <f>'Beta calc'!F624</f>
        <v>-5.7403293029129006E-2</v>
      </c>
      <c r="C84" s="9"/>
      <c r="D84" s="9"/>
      <c r="E84" s="9">
        <f t="shared" ca="1" si="0"/>
        <v>0.56736574858029731</v>
      </c>
      <c r="F84" s="9">
        <f t="shared" ca="1" si="1"/>
        <v>0.16967148208764005</v>
      </c>
      <c r="G84" s="9">
        <f t="shared" ca="1" si="3"/>
        <v>3.5141144893128264E-3</v>
      </c>
      <c r="H84" s="9"/>
      <c r="I84" s="9"/>
      <c r="J84" s="9"/>
      <c r="K84" s="9"/>
      <c r="L84" s="9"/>
      <c r="M84" s="9"/>
    </row>
    <row r="85" spans="1:13" ht="15.75" customHeight="1">
      <c r="A85" s="199">
        <v>44888</v>
      </c>
      <c r="B85" s="237">
        <f>'Beta calc'!F625</f>
        <v>-5.3761995658176744E-5</v>
      </c>
      <c r="C85" s="9"/>
      <c r="D85" s="9"/>
      <c r="E85" s="9">
        <f t="shared" ca="1" si="0"/>
        <v>0.51600332657090719</v>
      </c>
      <c r="F85" s="9">
        <f t="shared" ca="1" si="1"/>
        <v>4.0125155375557948E-2</v>
      </c>
      <c r="G85" s="9">
        <f t="shared" ca="1" si="3"/>
        <v>3.5141144893128264E-3</v>
      </c>
      <c r="H85" s="9"/>
      <c r="I85" s="9"/>
      <c r="J85" s="9"/>
      <c r="K85" s="9"/>
      <c r="L85" s="9"/>
      <c r="M85" s="9"/>
    </row>
    <row r="86" spans="1:13" ht="15.75" customHeight="1">
      <c r="A86" s="199">
        <v>44889</v>
      </c>
      <c r="B86" s="237">
        <f>'Beta calc'!F626</f>
        <v>0</v>
      </c>
      <c r="C86" s="9"/>
      <c r="D86" s="9"/>
      <c r="E86" s="9">
        <f t="shared" ca="1" si="0"/>
        <v>0.59516019541834042</v>
      </c>
      <c r="F86" s="9">
        <f t="shared" ca="1" si="1"/>
        <v>0.24083937714604584</v>
      </c>
      <c r="G86" s="9">
        <f t="shared" ca="1" si="3"/>
        <v>3.5141144893128264E-3</v>
      </c>
      <c r="H86" s="9"/>
      <c r="I86" s="9"/>
      <c r="J86" s="9"/>
      <c r="K86" s="9"/>
      <c r="L86" s="9"/>
      <c r="M86" s="9"/>
    </row>
    <row r="87" spans="1:13" ht="15.75" customHeight="1">
      <c r="A87" s="199">
        <v>44892</v>
      </c>
      <c r="B87" s="237">
        <f>'Beta calc'!F627</f>
        <v>5.3619431413853731E-3</v>
      </c>
      <c r="C87" s="9"/>
      <c r="D87" s="9"/>
      <c r="E87" s="9">
        <f t="shared" ca="1" si="0"/>
        <v>8.0111605820266663E-2</v>
      </c>
      <c r="F87" s="9">
        <f t="shared" ca="1" si="1"/>
        <v>-1.4043212418708153</v>
      </c>
      <c r="G87" s="9">
        <f t="shared" ca="1" si="3"/>
        <v>3.5141144893128264E-3</v>
      </c>
      <c r="H87" s="9"/>
      <c r="I87" s="9"/>
      <c r="J87" s="9"/>
      <c r="K87" s="9"/>
      <c r="L87" s="9"/>
      <c r="M87" s="9"/>
    </row>
    <row r="88" spans="1:13" ht="15.75" customHeight="1">
      <c r="A88" s="199">
        <v>44893</v>
      </c>
      <c r="B88" s="237">
        <f>'Beta calc'!F628</f>
        <v>-1.0752791776261849E-2</v>
      </c>
      <c r="C88" s="9"/>
      <c r="D88" s="9"/>
      <c r="E88" s="9">
        <f t="shared" ca="1" si="0"/>
        <v>0.7178335670297713</v>
      </c>
      <c r="F88" s="9">
        <f t="shared" ca="1" si="1"/>
        <v>0.57641772589544493</v>
      </c>
      <c r="G88" s="9">
        <f t="shared" ca="1" si="3"/>
        <v>3.5141144893128264E-3</v>
      </c>
      <c r="H88" s="9"/>
      <c r="I88" s="9"/>
      <c r="J88" s="9"/>
      <c r="K88" s="9"/>
      <c r="L88" s="9"/>
      <c r="M88" s="9"/>
    </row>
    <row r="89" spans="1:13" ht="15.75" customHeight="1">
      <c r="A89" s="199">
        <v>44894</v>
      </c>
      <c r="B89" s="237">
        <f>'Beta calc'!F629</f>
        <v>-1.7228645534037055E-2</v>
      </c>
      <c r="C89" s="9"/>
      <c r="D89" s="9"/>
      <c r="E89" s="9">
        <f t="shared" ca="1" si="0"/>
        <v>0.71353388102516224</v>
      </c>
      <c r="F89" s="9">
        <f t="shared" ca="1" si="1"/>
        <v>0.56373831450947398</v>
      </c>
      <c r="G89" s="9">
        <f t="shared" ca="1" si="3"/>
        <v>3.5141144893128264E-3</v>
      </c>
      <c r="H89" s="9"/>
      <c r="I89" s="9"/>
      <c r="J89" s="9"/>
      <c r="K89" s="9"/>
      <c r="L89" s="9"/>
      <c r="M89" s="9"/>
    </row>
    <row r="90" spans="1:13" ht="15.75" customHeight="1">
      <c r="A90" s="199">
        <v>44895</v>
      </c>
      <c r="B90" s="237">
        <f>'Beta calc'!F630</f>
        <v>-2.6977446970458594E-2</v>
      </c>
      <c r="C90" s="9"/>
      <c r="D90" s="9"/>
      <c r="E90" s="9">
        <f t="shared" ca="1" si="0"/>
        <v>0.75926772992068248</v>
      </c>
      <c r="F90" s="9">
        <f t="shared" ca="1" si="1"/>
        <v>0.7039489913493181</v>
      </c>
      <c r="G90" s="9">
        <f t="shared" ca="1" si="3"/>
        <v>3.5141144893128264E-3</v>
      </c>
      <c r="H90" s="9"/>
      <c r="I90" s="9"/>
      <c r="J90" s="9"/>
      <c r="K90" s="9"/>
      <c r="L90" s="9"/>
      <c r="M90" s="9"/>
    </row>
    <row r="91" spans="1:13" ht="15.75" customHeight="1">
      <c r="A91" s="199">
        <v>44896</v>
      </c>
      <c r="B91" s="237">
        <f>'Beta calc'!F631</f>
        <v>3.9600910317245178E-2</v>
      </c>
      <c r="C91" s="9"/>
      <c r="D91" s="9"/>
      <c r="E91" s="9">
        <f t="shared" ca="1" si="0"/>
        <v>0.77593778622347243</v>
      </c>
      <c r="F91" s="9">
        <f t="shared" ca="1" si="1"/>
        <v>0.75854559618545814</v>
      </c>
      <c r="G91" s="9">
        <f t="shared" ca="1" si="3"/>
        <v>3.5141144893128264E-3</v>
      </c>
      <c r="H91" s="9"/>
      <c r="I91" s="9"/>
      <c r="J91" s="9"/>
      <c r="K91" s="9"/>
      <c r="L91" s="9"/>
      <c r="M91" s="9"/>
    </row>
    <row r="92" spans="1:13" ht="15.75" customHeight="1">
      <c r="A92" s="199">
        <v>44899</v>
      </c>
      <c r="B92" s="237">
        <f>'Beta calc'!F632</f>
        <v>4.6051821872504428E-3</v>
      </c>
      <c r="C92" s="9"/>
      <c r="D92" s="9"/>
      <c r="E92" s="9">
        <f t="shared" ca="1" si="0"/>
        <v>0.34627154550707606</v>
      </c>
      <c r="F92" s="9">
        <f t="shared" ca="1" si="1"/>
        <v>-0.39540625845893262</v>
      </c>
      <c r="G92" s="9">
        <f t="shared" ca="1" si="3"/>
        <v>3.5141144893128264E-3</v>
      </c>
      <c r="H92" s="9"/>
      <c r="I92" s="9"/>
      <c r="J92" s="9"/>
      <c r="K92" s="9"/>
      <c r="L92" s="9"/>
      <c r="M92" s="9"/>
    </row>
    <row r="93" spans="1:13" ht="15.75" customHeight="1">
      <c r="A93" s="199">
        <v>44900</v>
      </c>
      <c r="B93" s="237">
        <f>'Beta calc'!F633</f>
        <v>5.390848634876373E-3</v>
      </c>
      <c r="C93" s="9"/>
      <c r="D93" s="9"/>
      <c r="E93" s="9">
        <f t="shared" ca="1" si="0"/>
        <v>8.5667312910459148E-2</v>
      </c>
      <c r="F93" s="9">
        <f t="shared" ca="1" si="1"/>
        <v>-1.3679279632479209</v>
      </c>
      <c r="G93" s="9">
        <f t="shared" ca="1" si="3"/>
        <v>3.5141144893128264E-3</v>
      </c>
      <c r="H93" s="9"/>
      <c r="I93" s="9"/>
      <c r="J93" s="9"/>
      <c r="K93" s="9"/>
      <c r="L93" s="9"/>
      <c r="M93" s="9"/>
    </row>
    <row r="94" spans="1:13" ht="15.75" customHeight="1">
      <c r="A94" s="199">
        <v>44901</v>
      </c>
      <c r="B94" s="237">
        <f>'Beta calc'!F634</f>
        <v>0</v>
      </c>
      <c r="C94" s="9"/>
      <c r="D94" s="9"/>
      <c r="E94" s="9">
        <f t="shared" ca="1" si="0"/>
        <v>0.48697791976064742</v>
      </c>
      <c r="F94" s="9">
        <f t="shared" ca="1" si="1"/>
        <v>-3.2647313102459732E-2</v>
      </c>
      <c r="G94" s="9">
        <f t="shared" ca="1" si="3"/>
        <v>3.5141144893128264E-3</v>
      </c>
      <c r="H94" s="9"/>
      <c r="I94" s="9"/>
      <c r="J94" s="9"/>
      <c r="K94" s="9"/>
      <c r="L94" s="9"/>
      <c r="M94" s="9"/>
    </row>
    <row r="95" spans="1:13" ht="15.75" customHeight="1">
      <c r="A95" s="199">
        <v>44902</v>
      </c>
      <c r="B95" s="237">
        <f>'Beta calc'!F635</f>
        <v>-1.2981748918550402E-2</v>
      </c>
      <c r="C95" s="9"/>
      <c r="D95" s="9"/>
      <c r="E95" s="9">
        <f t="shared" ca="1" si="0"/>
        <v>0.72274446370175793</v>
      </c>
      <c r="F95" s="9">
        <f t="shared" ca="1" si="1"/>
        <v>0.59101395219590636</v>
      </c>
      <c r="G95" s="9">
        <f t="shared" ca="1" si="3"/>
        <v>3.5141144893128264E-3</v>
      </c>
      <c r="H95" s="9"/>
      <c r="I95" s="9"/>
      <c r="J95" s="9"/>
      <c r="K95" s="9"/>
      <c r="L95" s="9"/>
      <c r="M95" s="9"/>
    </row>
    <row r="96" spans="1:13" ht="15.75" customHeight="1">
      <c r="A96" s="199">
        <v>44906</v>
      </c>
      <c r="B96" s="237">
        <f>'Beta calc'!F636</f>
        <v>1.2981748918550419E-2</v>
      </c>
      <c r="C96" s="9"/>
      <c r="D96" s="9"/>
      <c r="E96" s="9">
        <f t="shared" ca="1" si="0"/>
        <v>0.47610845336051788</v>
      </c>
      <c r="F96" s="9">
        <f t="shared" ca="1" si="1"/>
        <v>-5.9923068724936315E-2</v>
      </c>
      <c r="G96" s="9">
        <f t="shared" ca="1" si="3"/>
        <v>3.5141144893128264E-3</v>
      </c>
      <c r="H96" s="9"/>
      <c r="I96" s="9"/>
      <c r="J96" s="9"/>
      <c r="K96" s="9"/>
      <c r="L96" s="9"/>
      <c r="M96" s="9"/>
    </row>
    <row r="97" spans="1:13" ht="15.75" customHeight="1">
      <c r="A97" s="199">
        <v>44907</v>
      </c>
      <c r="B97" s="237">
        <f>'Beta calc'!F637</f>
        <v>-5.3764886165756019E-5</v>
      </c>
      <c r="C97" s="9"/>
      <c r="D97" s="9"/>
      <c r="E97" s="9">
        <f t="shared" ca="1" si="0"/>
        <v>0.20464507162214329</v>
      </c>
      <c r="F97" s="9">
        <f t="shared" ca="1" si="1"/>
        <v>-0.82514346929874394</v>
      </c>
      <c r="G97" s="9">
        <f t="shared" ca="1" si="3"/>
        <v>3.5141144893128264E-3</v>
      </c>
      <c r="H97" s="9"/>
      <c r="I97" s="9"/>
      <c r="J97" s="9"/>
      <c r="K97" s="9"/>
      <c r="L97" s="9"/>
      <c r="M97" s="9"/>
    </row>
    <row r="98" spans="1:13" ht="15.75" customHeight="1">
      <c r="A98" s="199">
        <v>44909</v>
      </c>
      <c r="B98" s="237">
        <f>'Beta calc'!F638</f>
        <v>1.9487359307872414E-2</v>
      </c>
      <c r="C98" s="9"/>
      <c r="D98" s="9"/>
      <c r="E98" s="9">
        <f t="shared" ca="1" si="0"/>
        <v>0.5791319609010358</v>
      </c>
      <c r="F98" s="9">
        <f t="shared" ca="1" si="1"/>
        <v>0.19967332373392641</v>
      </c>
      <c r="G98" s="9">
        <f t="shared" ca="1" si="3"/>
        <v>3.5141144893128264E-3</v>
      </c>
      <c r="H98" s="9"/>
      <c r="I98" s="9"/>
      <c r="J98" s="9"/>
      <c r="K98" s="9"/>
      <c r="L98" s="9"/>
      <c r="M98" s="9"/>
    </row>
    <row r="99" spans="1:13" ht="15.75" customHeight="1">
      <c r="A99" s="199">
        <v>44910</v>
      </c>
      <c r="B99" s="237">
        <f>'Beta calc'!F639</f>
        <v>-6.1353130519426168E-3</v>
      </c>
      <c r="C99" s="9"/>
      <c r="D99" s="9"/>
      <c r="E99" s="9">
        <f t="shared" ca="1" si="0"/>
        <v>0.8691155319450784</v>
      </c>
      <c r="F99" s="9">
        <f t="shared" ca="1" si="1"/>
        <v>1.1222199408726106</v>
      </c>
      <c r="G99" s="9">
        <f t="shared" ca="1" si="3"/>
        <v>3.5141144893128264E-3</v>
      </c>
      <c r="H99" s="9"/>
      <c r="I99" s="9"/>
      <c r="J99" s="9"/>
      <c r="K99" s="9"/>
      <c r="L99" s="9"/>
      <c r="M99" s="9"/>
    </row>
    <row r="100" spans="1:13" ht="15.75" customHeight="1">
      <c r="A100" s="199">
        <v>44914</v>
      </c>
      <c r="B100" s="237">
        <f>'Beta calc'!F640</f>
        <v>-2.0041395254654155E-2</v>
      </c>
      <c r="C100" s="9"/>
      <c r="D100" s="9"/>
      <c r="E100" s="9">
        <f t="shared" ca="1" si="0"/>
        <v>0.6024776114314222</v>
      </c>
      <c r="F100" s="9">
        <f t="shared" ca="1" si="1"/>
        <v>0.25976535412785939</v>
      </c>
      <c r="G100" s="9">
        <f t="shared" ca="1" si="3"/>
        <v>3.5141144893128264E-3</v>
      </c>
      <c r="H100" s="9"/>
      <c r="I100" s="9"/>
      <c r="J100" s="9"/>
      <c r="K100" s="9"/>
      <c r="L100" s="9"/>
      <c r="M100" s="9"/>
    </row>
    <row r="101" spans="1:13" ht="15.75" customHeight="1">
      <c r="A101" s="199">
        <v>44915</v>
      </c>
      <c r="B101" s="237">
        <f>'Beta calc'!F641</f>
        <v>1.7278815800192904E-2</v>
      </c>
      <c r="C101" s="9"/>
      <c r="D101" s="9"/>
      <c r="E101" s="9">
        <f t="shared" ca="1" si="0"/>
        <v>0.96459378580428456</v>
      </c>
      <c r="F101" s="9">
        <f t="shared" ca="1" si="1"/>
        <v>1.8066784581468183</v>
      </c>
      <c r="G101" s="9">
        <f t="shared" ca="1" si="3"/>
        <v>3.5141144893128264E-3</v>
      </c>
      <c r="H101" s="9"/>
      <c r="I101" s="9"/>
      <c r="J101" s="9"/>
      <c r="K101" s="9"/>
      <c r="L101" s="9"/>
      <c r="M101" s="9"/>
    </row>
    <row r="102" spans="1:13" ht="15.75" customHeight="1">
      <c r="A102" s="199">
        <v>44916</v>
      </c>
      <c r="B102" s="237">
        <f>'Beta calc'!F642</f>
        <v>-1.592655055017923E-2</v>
      </c>
      <c r="C102" s="9"/>
      <c r="D102" s="9"/>
      <c r="E102" s="9">
        <f t="shared" ca="1" si="0"/>
        <v>0.16021442573892741</v>
      </c>
      <c r="F102" s="9">
        <f t="shared" ca="1" si="1"/>
        <v>-0.99357698917680615</v>
      </c>
      <c r="G102" s="9">
        <f t="shared" ca="1" si="3"/>
        <v>3.5141144893128264E-3</v>
      </c>
      <c r="H102" s="9"/>
      <c r="I102" s="9"/>
      <c r="J102" s="9"/>
      <c r="K102" s="9"/>
      <c r="L102" s="9"/>
      <c r="M102" s="9"/>
    </row>
    <row r="103" spans="1:13" ht="15.75" customHeight="1">
      <c r="A103" s="199">
        <v>44917</v>
      </c>
      <c r="B103" s="237">
        <f>'Beta calc'!F643</f>
        <v>0</v>
      </c>
      <c r="C103" s="9"/>
      <c r="D103" s="9"/>
      <c r="E103" s="9">
        <f t="shared" ca="1" si="0"/>
        <v>0.22300893740039063</v>
      </c>
      <c r="F103" s="9">
        <f t="shared" ca="1" si="1"/>
        <v>-0.76207058976181996</v>
      </c>
      <c r="G103" s="9">
        <f t="shared" ca="1" si="3"/>
        <v>3.5141144893128264E-3</v>
      </c>
      <c r="H103" s="9"/>
      <c r="I103" s="9"/>
      <c r="J103" s="9"/>
      <c r="K103" s="9"/>
      <c r="L103" s="9"/>
      <c r="M103" s="9"/>
    </row>
    <row r="104" spans="1:13" ht="15.75" customHeight="1">
      <c r="A104" s="199">
        <v>44922</v>
      </c>
      <c r="B104" s="237">
        <f>'Beta calc'!F644</f>
        <v>-1.387966219586814E-2</v>
      </c>
      <c r="C104" s="9"/>
      <c r="D104" s="9"/>
      <c r="E104" s="9">
        <f t="shared" ca="1" si="0"/>
        <v>0.15938482088636741</v>
      </c>
      <c r="F104" s="9">
        <f t="shared" ca="1" si="1"/>
        <v>-0.99698942753693864</v>
      </c>
      <c r="G104" s="9">
        <f t="shared" ca="1" si="3"/>
        <v>3.5141144893128264E-3</v>
      </c>
      <c r="H104" s="9"/>
      <c r="I104" s="9"/>
      <c r="J104" s="9"/>
      <c r="K104" s="9"/>
      <c r="L104" s="9"/>
      <c r="M104" s="9"/>
    </row>
    <row r="105" spans="1:13" ht="15.75" customHeight="1">
      <c r="A105" s="199">
        <v>44923</v>
      </c>
      <c r="B105" s="237">
        <f>'Beta calc'!F645</f>
        <v>8.4595947265290444E-3</v>
      </c>
      <c r="C105" s="9"/>
      <c r="D105" s="9"/>
      <c r="E105" s="9">
        <f t="shared" ca="1" si="0"/>
        <v>0.2392129501496647</v>
      </c>
      <c r="F105" s="9">
        <f t="shared" ca="1" si="1"/>
        <v>-0.70883657105177877</v>
      </c>
      <c r="G105" s="9">
        <f t="shared" ca="1" si="3"/>
        <v>3.5141144893128264E-3</v>
      </c>
      <c r="H105" s="9"/>
      <c r="I105" s="9"/>
      <c r="J105" s="9"/>
      <c r="K105" s="9"/>
      <c r="L105" s="9"/>
      <c r="M105" s="9"/>
    </row>
    <row r="106" spans="1:13" ht="15.75" customHeight="1">
      <c r="A106" s="199">
        <v>44924</v>
      </c>
      <c r="B106" s="237">
        <f>'Beta calc'!F646</f>
        <v>1.4835066403941107E-2</v>
      </c>
      <c r="C106" s="9"/>
      <c r="D106" s="9"/>
      <c r="E106" s="9">
        <f t="shared" ca="1" si="0"/>
        <v>0.62347234143167063</v>
      </c>
      <c r="F106" s="9">
        <f t="shared" ca="1" si="1"/>
        <v>0.31461325067657941</v>
      </c>
      <c r="G106" s="9">
        <f t="shared" ca="1" si="3"/>
        <v>3.5141144893128264E-3</v>
      </c>
      <c r="H106" s="9"/>
      <c r="I106" s="9"/>
      <c r="J106" s="9"/>
      <c r="K106" s="9"/>
      <c r="L106" s="9"/>
      <c r="M106" s="9"/>
    </row>
    <row r="107" spans="1:13" ht="15.75" customHeight="1">
      <c r="A107" s="199">
        <v>44927</v>
      </c>
      <c r="B107" s="237">
        <f>'Beta calc'!F647</f>
        <v>-1.7556156518301721E-2</v>
      </c>
      <c r="C107" s="9"/>
      <c r="D107" s="9"/>
      <c r="E107" s="9">
        <f t="shared" ca="1" si="0"/>
        <v>0.63441778717270569</v>
      </c>
      <c r="F107" s="9">
        <f t="shared" ca="1" si="1"/>
        <v>0.34357699805014985</v>
      </c>
      <c r="G107" s="9">
        <f t="shared" ca="1" si="3"/>
        <v>3.5141144893128264E-3</v>
      </c>
      <c r="H107" s="9"/>
      <c r="I107" s="9"/>
      <c r="J107" s="9"/>
      <c r="K107" s="9"/>
      <c r="L107" s="9"/>
      <c r="M107" s="9"/>
    </row>
    <row r="108" spans="1:13" ht="15.75" customHeight="1">
      <c r="A108" s="199">
        <v>44929</v>
      </c>
      <c r="B108" s="237">
        <f>'Beta calc'!F648</f>
        <v>-1.3717636228799195E-2</v>
      </c>
      <c r="C108" s="9"/>
      <c r="D108" s="9"/>
      <c r="E108" s="9">
        <f t="shared" ca="1" si="0"/>
        <v>0.97450409862787657</v>
      </c>
      <c r="F108" s="9">
        <f t="shared" ca="1" si="1"/>
        <v>1.9515487519677923</v>
      </c>
      <c r="G108" s="9">
        <f t="shared" ca="1" si="3"/>
        <v>3.5141144893128264E-3</v>
      </c>
      <c r="H108" s="9"/>
      <c r="I108" s="9"/>
      <c r="J108" s="9"/>
      <c r="K108" s="9"/>
      <c r="L108" s="9"/>
      <c r="M108" s="9"/>
    </row>
    <row r="109" spans="1:13" ht="15.75" customHeight="1">
      <c r="A109" s="199">
        <v>44930</v>
      </c>
      <c r="B109" s="237">
        <f>'Beta calc'!F649</f>
        <v>1.3717636228799126E-2</v>
      </c>
      <c r="C109" s="9"/>
      <c r="D109" s="9"/>
      <c r="E109" s="9">
        <f t="shared" ca="1" si="0"/>
        <v>0.71212241855468916</v>
      </c>
      <c r="F109" s="9">
        <f t="shared" ca="1" si="1"/>
        <v>0.55959581087670907</v>
      </c>
      <c r="G109" s="9">
        <f t="shared" ca="1" si="3"/>
        <v>3.5141144893128264E-3</v>
      </c>
      <c r="H109" s="9"/>
      <c r="I109" s="9"/>
      <c r="J109" s="9"/>
      <c r="K109" s="9"/>
      <c r="L109" s="9"/>
      <c r="M109" s="9"/>
    </row>
    <row r="110" spans="1:13" ht="15.75" customHeight="1">
      <c r="A110" s="199">
        <v>44931</v>
      </c>
      <c r="B110" s="237">
        <f>'Beta calc'!F650</f>
        <v>-2.7285146532040625E-3</v>
      </c>
      <c r="C110" s="9"/>
      <c r="D110" s="9"/>
      <c r="E110" s="9">
        <f t="shared" ca="1" si="0"/>
        <v>0.71804821092665816</v>
      </c>
      <c r="F110" s="9">
        <f t="shared" ca="1" si="1"/>
        <v>0.57705311068120091</v>
      </c>
      <c r="G110" s="9">
        <f t="shared" ca="1" si="3"/>
        <v>3.5141144893128264E-3</v>
      </c>
      <c r="H110" s="9"/>
      <c r="I110" s="9"/>
      <c r="J110" s="9"/>
      <c r="K110" s="9"/>
      <c r="L110" s="9"/>
      <c r="M110" s="9"/>
    </row>
    <row r="111" spans="1:13" ht="15.75" customHeight="1">
      <c r="A111" s="199">
        <v>44934</v>
      </c>
      <c r="B111" s="237">
        <f>'Beta calc'!F651</f>
        <v>-2.7250209748134425E-3</v>
      </c>
      <c r="C111" s="9"/>
      <c r="D111" s="9"/>
      <c r="E111" s="9">
        <f t="shared" ca="1" si="0"/>
        <v>8.8174638441230857E-2</v>
      </c>
      <c r="F111" s="9">
        <f t="shared" ca="1" si="1"/>
        <v>-1.3520813996344925</v>
      </c>
      <c r="G111" s="9">
        <f t="shared" ca="1" si="3"/>
        <v>3.5141144893128264E-3</v>
      </c>
      <c r="H111" s="9"/>
      <c r="I111" s="9"/>
      <c r="J111" s="9"/>
      <c r="K111" s="9"/>
      <c r="L111" s="9"/>
      <c r="M111" s="9"/>
    </row>
    <row r="112" spans="1:13" ht="15.75" customHeight="1">
      <c r="A112" s="199">
        <v>44935</v>
      </c>
      <c r="B112" s="237">
        <f>'Beta calc'!F652</f>
        <v>2.2741918681069423E-2</v>
      </c>
      <c r="C112" s="9"/>
      <c r="D112" s="9"/>
      <c r="E112" s="9">
        <f t="shared" ca="1" si="0"/>
        <v>0.31057983843174108</v>
      </c>
      <c r="F112" s="9">
        <f t="shared" ca="1" si="1"/>
        <v>-0.49420745281678335</v>
      </c>
      <c r="G112" s="9">
        <f t="shared" ca="1" si="3"/>
        <v>3.5141144893128264E-3</v>
      </c>
      <c r="H112" s="9"/>
      <c r="I112" s="9"/>
      <c r="J112" s="9"/>
      <c r="K112" s="9"/>
      <c r="L112" s="9"/>
      <c r="M112" s="9"/>
    </row>
    <row r="113" spans="1:13" ht="15.75" customHeight="1">
      <c r="A113" s="199">
        <v>44936</v>
      </c>
      <c r="B113" s="237">
        <f>'Beta calc'!F653</f>
        <v>-9.1472254693520955E-3</v>
      </c>
      <c r="C113" s="9"/>
      <c r="D113" s="9"/>
      <c r="E113" s="9">
        <f t="shared" ca="1" si="0"/>
        <v>0.64098194853621915</v>
      </c>
      <c r="F113" s="9">
        <f t="shared" ca="1" si="1"/>
        <v>0.3610847367659894</v>
      </c>
      <c r="G113" s="9">
        <f t="shared" ca="1" si="3"/>
        <v>3.5141144893128264E-3</v>
      </c>
      <c r="H113" s="9"/>
      <c r="I113" s="9"/>
      <c r="J113" s="9"/>
      <c r="K113" s="9"/>
      <c r="L113" s="9"/>
      <c r="M113" s="9"/>
    </row>
    <row r="114" spans="1:13" ht="15.75" customHeight="1">
      <c r="A114" s="199">
        <v>44938</v>
      </c>
      <c r="B114" s="237">
        <f>'Beta calc'!F654</f>
        <v>-1.9100171373419378E-2</v>
      </c>
      <c r="C114" s="9"/>
      <c r="D114" s="9"/>
      <c r="E114" s="9">
        <f t="shared" ca="1" si="0"/>
        <v>0.31531960828386607</v>
      </c>
      <c r="F114" s="9">
        <f t="shared" ca="1" si="1"/>
        <v>-0.48082734107541997</v>
      </c>
      <c r="G114" s="9">
        <f t="shared" ca="1" si="3"/>
        <v>3.5141144893128264E-3</v>
      </c>
      <c r="H114" s="9"/>
      <c r="I114" s="9"/>
      <c r="J114" s="9"/>
      <c r="K114" s="9"/>
      <c r="L114" s="9"/>
      <c r="M114" s="9"/>
    </row>
    <row r="115" spans="1:13" ht="15.75" customHeight="1">
      <c r="A115" s="199">
        <v>44943</v>
      </c>
      <c r="B115" s="237">
        <f>'Beta calc'!F655</f>
        <v>0</v>
      </c>
      <c r="C115" s="9"/>
      <c r="D115" s="9"/>
      <c r="E115" s="9">
        <f t="shared" ca="1" si="0"/>
        <v>0.56358052113636714</v>
      </c>
      <c r="F115" s="9">
        <f t="shared" ca="1" si="1"/>
        <v>0.16005346541400692</v>
      </c>
      <c r="G115" s="9">
        <f t="shared" ca="1" si="3"/>
        <v>3.5141144893128264E-3</v>
      </c>
      <c r="H115" s="9"/>
      <c r="I115" s="9"/>
      <c r="J115" s="9"/>
      <c r="K115" s="9"/>
      <c r="L115" s="9"/>
      <c r="M115" s="9"/>
    </row>
    <row r="116" spans="1:13" ht="15.75" customHeight="1">
      <c r="A116" s="199">
        <v>44944</v>
      </c>
      <c r="B116" s="237">
        <f>'Beta calc'!F656</f>
        <v>8.2304991365154435E-3</v>
      </c>
      <c r="C116" s="9"/>
      <c r="D116" s="9"/>
      <c r="E116" s="9">
        <f t="shared" ca="1" si="0"/>
        <v>0.88727766612677261</v>
      </c>
      <c r="F116" s="9">
        <f t="shared" ca="1" si="1"/>
        <v>1.2121769110551945</v>
      </c>
      <c r="G116" s="9">
        <f t="shared" ca="1" si="3"/>
        <v>3.5141144893128264E-3</v>
      </c>
      <c r="H116" s="9"/>
      <c r="I116" s="9"/>
      <c r="J116" s="9"/>
      <c r="K116" s="9"/>
      <c r="L116" s="9"/>
      <c r="M116" s="9"/>
    </row>
    <row r="117" spans="1:13" ht="15.75" customHeight="1">
      <c r="A117" s="199">
        <v>44949</v>
      </c>
      <c r="B117" s="237">
        <f>'Beta calc'!F657</f>
        <v>-5.4794657646255957E-3</v>
      </c>
      <c r="C117" s="9"/>
      <c r="D117" s="9"/>
      <c r="E117" s="9">
        <f t="shared" ca="1" si="0"/>
        <v>0.52192050236940468</v>
      </c>
      <c r="F117" s="9">
        <f t="shared" ca="1" si="1"/>
        <v>5.497422869094476E-2</v>
      </c>
      <c r="G117" s="9">
        <f t="shared" ca="1" si="3"/>
        <v>3.5141144893128264E-3</v>
      </c>
      <c r="H117" s="9"/>
      <c r="I117" s="9"/>
      <c r="J117" s="9"/>
      <c r="K117" s="9"/>
      <c r="L117" s="9"/>
      <c r="M117" s="9"/>
    </row>
    <row r="118" spans="1:13" ht="15.75" customHeight="1">
      <c r="A118" s="199">
        <v>44951</v>
      </c>
      <c r="B118" s="237">
        <f>'Beta calc'!F658</f>
        <v>1.3642776403786479E-2</v>
      </c>
      <c r="C118" s="9"/>
      <c r="D118" s="9"/>
      <c r="E118" s="9">
        <f t="shared" ca="1" si="0"/>
        <v>0.30396604661213189</v>
      </c>
      <c r="F118" s="9">
        <f t="shared" ca="1" si="1"/>
        <v>-0.51302748726480962</v>
      </c>
      <c r="G118" s="9">
        <f t="shared" ca="1" si="3"/>
        <v>3.5141144893128264E-3</v>
      </c>
      <c r="H118" s="9"/>
      <c r="I118" s="9"/>
      <c r="J118" s="9"/>
      <c r="K118" s="9"/>
      <c r="L118" s="9"/>
      <c r="M118" s="9"/>
    </row>
    <row r="119" spans="1:13" ht="15.75" customHeight="1">
      <c r="A119" s="199">
        <v>44952</v>
      </c>
      <c r="B119" s="237">
        <f>'Beta calc'!F659</f>
        <v>-7.0710112405519788E-3</v>
      </c>
      <c r="C119" s="9"/>
      <c r="D119" s="9"/>
      <c r="E119" s="9">
        <f t="shared" ca="1" si="0"/>
        <v>0.86439083770104397</v>
      </c>
      <c r="F119" s="9">
        <f t="shared" ca="1" si="1"/>
        <v>1.1002612176010858</v>
      </c>
      <c r="G119" s="9">
        <f t="shared" ca="1" si="3"/>
        <v>3.5141144893128264E-3</v>
      </c>
      <c r="H119" s="9"/>
      <c r="I119" s="9"/>
      <c r="J119" s="9"/>
      <c r="K119" s="9"/>
      <c r="L119" s="9"/>
      <c r="M119" s="9"/>
    </row>
    <row r="120" spans="1:13" ht="15.75" customHeight="1">
      <c r="A120" s="199">
        <v>44955</v>
      </c>
      <c r="B120" s="237">
        <f>'Beta calc'!F660</f>
        <v>4.3573053689556262E-3</v>
      </c>
      <c r="C120" s="9"/>
      <c r="D120" s="9"/>
      <c r="E120" s="9">
        <f t="shared" ca="1" si="0"/>
        <v>6.2956173910865609E-2</v>
      </c>
      <c r="F120" s="9">
        <f t="shared" ca="1" si="1"/>
        <v>-1.530421834371525</v>
      </c>
      <c r="G120" s="9">
        <f t="shared" ca="1" si="3"/>
        <v>3.5141144893128264E-3</v>
      </c>
      <c r="H120" s="9"/>
      <c r="I120" s="9"/>
      <c r="J120" s="9"/>
      <c r="K120" s="9"/>
      <c r="L120" s="9"/>
      <c r="M120" s="9"/>
    </row>
    <row r="121" spans="1:13" ht="15.75" customHeight="1">
      <c r="A121" s="199">
        <v>44956</v>
      </c>
      <c r="B121" s="237">
        <f>'Beta calc'!F661</f>
        <v>5.4200674693391133E-3</v>
      </c>
      <c r="C121" s="9"/>
      <c r="D121" s="9"/>
      <c r="E121" s="9">
        <f t="shared" ca="1" si="0"/>
        <v>0.18233470904674731</v>
      </c>
      <c r="F121" s="9">
        <f t="shared" ca="1" si="1"/>
        <v>-0.90650349074328185</v>
      </c>
      <c r="G121" s="9">
        <f t="shared" ca="1" si="3"/>
        <v>3.5141144893128264E-3</v>
      </c>
      <c r="H121" s="9"/>
      <c r="I121" s="9"/>
      <c r="J121" s="9"/>
      <c r="K121" s="9"/>
      <c r="L121" s="9"/>
      <c r="M121" s="9"/>
    </row>
    <row r="122" spans="1:13" ht="15.75" customHeight="1">
      <c r="A122" s="199">
        <v>44957</v>
      </c>
      <c r="B122" s="237">
        <f>'Beta calc'!F662</f>
        <v>-1.5250840252466829E-2</v>
      </c>
      <c r="C122" s="9"/>
      <c r="D122" s="9"/>
      <c r="E122" s="9">
        <f t="shared" ca="1" si="0"/>
        <v>0.9323719531865382</v>
      </c>
      <c r="F122" s="9">
        <f t="shared" ca="1" si="1"/>
        <v>1.4936921791612874</v>
      </c>
      <c r="G122" s="9">
        <f t="shared" ca="1" si="3"/>
        <v>3.5141144893128264E-3</v>
      </c>
      <c r="H122" s="9"/>
      <c r="I122" s="9"/>
      <c r="J122" s="9"/>
      <c r="K122" s="9"/>
      <c r="L122" s="9"/>
      <c r="M122" s="9"/>
    </row>
    <row r="123" spans="1:13" ht="15.75" customHeight="1">
      <c r="A123" s="199">
        <v>44958</v>
      </c>
      <c r="B123" s="237">
        <f>'Beta calc'!F663</f>
        <v>1.2544478654723972E-2</v>
      </c>
      <c r="C123" s="9"/>
      <c r="D123" s="9"/>
      <c r="E123" s="9">
        <f t="shared" ca="1" si="0"/>
        <v>0.74337163609356405</v>
      </c>
      <c r="F123" s="9">
        <f t="shared" ca="1" si="1"/>
        <v>0.65377507368820409</v>
      </c>
      <c r="G123" s="9">
        <f t="shared" ca="1" si="3"/>
        <v>3.5141144893128264E-3</v>
      </c>
      <c r="H123" s="9"/>
      <c r="I123" s="9"/>
      <c r="J123" s="9"/>
      <c r="K123" s="9"/>
      <c r="L123" s="9"/>
      <c r="M123" s="9"/>
    </row>
    <row r="124" spans="1:13" ht="15.75" customHeight="1">
      <c r="A124" s="199">
        <v>44959</v>
      </c>
      <c r="B124" s="237">
        <f>'Beta calc'!F664</f>
        <v>-8.1633106391609811E-3</v>
      </c>
      <c r="C124" s="9"/>
      <c r="D124" s="9"/>
      <c r="E124" s="9">
        <f t="shared" ca="1" si="0"/>
        <v>0.99763366734907866</v>
      </c>
      <c r="F124" s="9">
        <f t="shared" ca="1" si="1"/>
        <v>2.8246881496777352</v>
      </c>
      <c r="G124" s="9">
        <f t="shared" ca="1" si="3"/>
        <v>3.5141144893128264E-3</v>
      </c>
      <c r="H124" s="9"/>
      <c r="I124" s="9"/>
      <c r="J124" s="9"/>
      <c r="K124" s="9"/>
      <c r="L124" s="9"/>
      <c r="M124" s="9"/>
    </row>
    <row r="125" spans="1:13" ht="15.75" customHeight="1">
      <c r="A125" s="199">
        <v>44962</v>
      </c>
      <c r="B125" s="237">
        <f>'Beta calc'!F665</f>
        <v>5.4496047675646848E-3</v>
      </c>
      <c r="C125" s="9"/>
      <c r="D125" s="9"/>
      <c r="E125" s="9">
        <f t="shared" ca="1" si="0"/>
        <v>0.73455994497361177</v>
      </c>
      <c r="F125" s="9">
        <f t="shared" ca="1" si="1"/>
        <v>0.62666307960068401</v>
      </c>
      <c r="G125" s="9">
        <f t="shared" ca="1" si="3"/>
        <v>3.5141144893128264E-3</v>
      </c>
      <c r="H125" s="9"/>
      <c r="I125" s="9"/>
      <c r="J125" s="9"/>
      <c r="K125" s="9"/>
      <c r="L125" s="9"/>
      <c r="M125" s="9"/>
    </row>
    <row r="126" spans="1:13" ht="15.75" customHeight="1">
      <c r="A126" s="199">
        <v>44963</v>
      </c>
      <c r="B126" s="237">
        <f>'Beta calc'!F666</f>
        <v>2.7137058715963258E-3</v>
      </c>
      <c r="C126" s="9"/>
      <c r="D126" s="9"/>
      <c r="E126" s="9">
        <f t="shared" ca="1" si="0"/>
        <v>0.98395010224741608</v>
      </c>
      <c r="F126" s="9">
        <f t="shared" ca="1" si="1"/>
        <v>2.1431656989798467</v>
      </c>
      <c r="G126" s="9">
        <f t="shared" ca="1" si="3"/>
        <v>3.5141144893128264E-3</v>
      </c>
      <c r="H126" s="9"/>
      <c r="I126" s="9"/>
      <c r="J126" s="9"/>
      <c r="K126" s="9"/>
      <c r="L126" s="9"/>
      <c r="M126" s="9"/>
    </row>
    <row r="127" spans="1:13" ht="15.75" customHeight="1">
      <c r="A127" s="199">
        <v>44964</v>
      </c>
      <c r="B127" s="237">
        <f>'Beta calc'!F667</f>
        <v>2.7063615977428457E-3</v>
      </c>
      <c r="C127" s="9"/>
      <c r="D127" s="9"/>
      <c r="E127" s="9">
        <f t="shared" ca="1" si="0"/>
        <v>0.94777061695198828</v>
      </c>
      <c r="F127" s="9">
        <f t="shared" ca="1" si="1"/>
        <v>1.623611422426692</v>
      </c>
      <c r="G127" s="9">
        <f t="shared" ca="1" si="3"/>
        <v>3.5141144893128264E-3</v>
      </c>
      <c r="H127" s="9"/>
      <c r="I127" s="9"/>
      <c r="J127" s="9"/>
      <c r="K127" s="9"/>
      <c r="L127" s="9"/>
      <c r="M127" s="9"/>
    </row>
    <row r="128" spans="1:13" ht="15.75" customHeight="1">
      <c r="A128" s="199">
        <v>44965</v>
      </c>
      <c r="B128" s="237">
        <f>'Beta calc'!F668</f>
        <v>1.3423020332140771E-2</v>
      </c>
      <c r="C128" s="9"/>
      <c r="D128" s="9"/>
      <c r="E128" s="9">
        <f t="shared" ca="1" si="0"/>
        <v>3.8459438247867461E-2</v>
      </c>
      <c r="F128" s="9">
        <f t="shared" ca="1" si="1"/>
        <v>-1.7688502014236429</v>
      </c>
      <c r="G128" s="9">
        <f t="shared" ca="1" si="3"/>
        <v>3.5141144893128264E-3</v>
      </c>
      <c r="H128" s="9"/>
      <c r="I128" s="9"/>
      <c r="J128" s="9"/>
      <c r="K128" s="9"/>
      <c r="L128" s="9"/>
      <c r="M128" s="9"/>
    </row>
    <row r="129" spans="1:13" ht="15.75" customHeight="1">
      <c r="A129" s="199">
        <v>44966</v>
      </c>
      <c r="B129" s="237">
        <f>'Beta calc'!F669</f>
        <v>1.3245226750020723E-2</v>
      </c>
      <c r="C129" s="9"/>
      <c r="D129" s="9"/>
      <c r="E129" s="9">
        <f t="shared" ca="1" si="0"/>
        <v>0.15504547435184024</v>
      </c>
      <c r="F129" s="9">
        <f t="shared" ca="1" si="1"/>
        <v>-1.0150312137017357</v>
      </c>
      <c r="G129" s="9">
        <f t="shared" ca="1" si="3"/>
        <v>3.5141144893128264E-3</v>
      </c>
      <c r="H129" s="9"/>
      <c r="I129" s="9"/>
      <c r="J129" s="9"/>
      <c r="K129" s="9"/>
      <c r="L129" s="9"/>
      <c r="M129" s="9"/>
    </row>
    <row r="130" spans="1:13" ht="15.75" customHeight="1">
      <c r="A130" s="199">
        <v>44969</v>
      </c>
      <c r="B130" s="237">
        <f>'Beta calc'!F670</f>
        <v>5.249355886143745E-3</v>
      </c>
      <c r="C130" s="9"/>
      <c r="D130" s="9"/>
      <c r="E130" s="9">
        <f t="shared" ca="1" si="0"/>
        <v>0.12065671061907279</v>
      </c>
      <c r="F130" s="9">
        <f t="shared" ca="1" si="1"/>
        <v>-1.1717102130234121</v>
      </c>
      <c r="G130" s="9">
        <f t="shared" ca="1" si="3"/>
        <v>3.5141144893128264E-3</v>
      </c>
      <c r="H130" s="9"/>
      <c r="I130" s="9"/>
      <c r="J130" s="9"/>
      <c r="K130" s="9"/>
      <c r="L130" s="9"/>
      <c r="M130" s="9"/>
    </row>
    <row r="131" spans="1:13" ht="15.75" customHeight="1">
      <c r="A131" s="199">
        <v>44971</v>
      </c>
      <c r="B131" s="237">
        <f>'Beta calc'!F671</f>
        <v>5.9404290203243254E-2</v>
      </c>
      <c r="C131" s="9"/>
      <c r="D131" s="9"/>
      <c r="E131" s="9">
        <f t="shared" ca="1" si="0"/>
        <v>0.6004329857064552</v>
      </c>
      <c r="F131" s="9">
        <f t="shared" ca="1" si="1"/>
        <v>0.25446799260784886</v>
      </c>
      <c r="G131" s="9">
        <f t="shared" ca="1" si="3"/>
        <v>3.5141144893128264E-3</v>
      </c>
      <c r="H131" s="9"/>
      <c r="I131" s="9"/>
      <c r="J131" s="9"/>
      <c r="K131" s="9"/>
      <c r="L131" s="9"/>
      <c r="M131" s="9"/>
    </row>
    <row r="132" spans="1:13" ht="15.75" customHeight="1">
      <c r="A132" s="199">
        <v>44972</v>
      </c>
      <c r="B132" s="237">
        <f>'Beta calc'!F672</f>
        <v>8.1949828102488367E-2</v>
      </c>
      <c r="C132" s="9"/>
      <c r="D132" s="9"/>
      <c r="E132" s="9">
        <f t="shared" ca="1" si="0"/>
        <v>0.86889558705737746</v>
      </c>
      <c r="F132" s="9">
        <f t="shared" ca="1" si="1"/>
        <v>1.1211856988064235</v>
      </c>
      <c r="G132" s="9">
        <f t="shared" ca="1" si="3"/>
        <v>3.5141144893128264E-3</v>
      </c>
      <c r="H132" s="9"/>
      <c r="I132" s="9"/>
      <c r="J132" s="9"/>
      <c r="K132" s="9"/>
      <c r="L132" s="9"/>
      <c r="M132" s="9"/>
    </row>
    <row r="133" spans="1:13" ht="15.75" customHeight="1">
      <c r="A133" s="199">
        <v>44973</v>
      </c>
      <c r="B133" s="237">
        <f>'Beta calc'!F673</f>
        <v>-6.0908753086992458E-2</v>
      </c>
      <c r="C133" s="9"/>
      <c r="D133" s="9"/>
      <c r="E133" s="9">
        <f t="shared" ca="1" si="0"/>
        <v>0.59398132106734969</v>
      </c>
      <c r="F133" s="9">
        <f t="shared" ca="1" si="1"/>
        <v>0.23779853128435854</v>
      </c>
      <c r="G133" s="9">
        <f t="shared" ca="1" si="3"/>
        <v>3.5141144893128264E-3</v>
      </c>
      <c r="H133" s="9"/>
      <c r="I133" s="9"/>
      <c r="J133" s="9"/>
      <c r="K133" s="9"/>
      <c r="L133" s="9"/>
      <c r="M133" s="9"/>
    </row>
    <row r="134" spans="1:13" ht="15.75" customHeight="1">
      <c r="A134" s="199">
        <v>44977</v>
      </c>
      <c r="B134" s="237">
        <f>'Beta calc'!F674</f>
        <v>-3.4401426717332435E-2</v>
      </c>
      <c r="C134" s="9"/>
      <c r="D134" s="9"/>
      <c r="E134" s="9">
        <f t="shared" ca="1" si="0"/>
        <v>0.44209910201242597</v>
      </c>
      <c r="F134" s="9">
        <f t="shared" ca="1" si="1"/>
        <v>-0.14564935463805145</v>
      </c>
      <c r="G134" s="9">
        <f t="shared" ca="1" si="3"/>
        <v>3.5141144893128264E-3</v>
      </c>
      <c r="H134" s="9"/>
      <c r="I134" s="9"/>
      <c r="J134" s="9"/>
      <c r="K134" s="9"/>
      <c r="L134" s="9"/>
      <c r="M134" s="9"/>
    </row>
    <row r="135" spans="1:13" ht="15.75" customHeight="1">
      <c r="A135" s="199">
        <v>44979</v>
      </c>
      <c r="B135" s="237">
        <f>'Beta calc'!F675</f>
        <v>1.6857117066422806E-2</v>
      </c>
      <c r="C135" s="9"/>
      <c r="D135" s="9"/>
      <c r="E135" s="9">
        <f t="shared" ca="1" si="0"/>
        <v>0.33801737836424006</v>
      </c>
      <c r="F135" s="9">
        <f t="shared" ca="1" si="1"/>
        <v>-0.41788013571469063</v>
      </c>
      <c r="G135" s="9">
        <f t="shared" ca="1" si="3"/>
        <v>3.5141144893128264E-3</v>
      </c>
      <c r="H135" s="9"/>
      <c r="I135" s="9"/>
      <c r="J135" s="9"/>
      <c r="K135" s="9"/>
      <c r="L135" s="9"/>
      <c r="M135" s="9"/>
    </row>
    <row r="136" spans="1:13" ht="15.75" customHeight="1">
      <c r="A136" s="199">
        <v>44980</v>
      </c>
      <c r="B136" s="237">
        <f>'Beta calc'!F676</f>
        <v>-2.6907452919924382E-2</v>
      </c>
      <c r="C136" s="9"/>
      <c r="D136" s="9"/>
      <c r="E136" s="9">
        <f t="shared" ca="1" si="0"/>
        <v>0.24306830772463439</v>
      </c>
      <c r="F136" s="9">
        <f t="shared" ca="1" si="1"/>
        <v>-0.69646668253190536</v>
      </c>
      <c r="G136" s="9">
        <f t="shared" ca="1" si="3"/>
        <v>3.5141144893128264E-3</v>
      </c>
      <c r="H136" s="9"/>
      <c r="I136" s="9"/>
      <c r="J136" s="9"/>
      <c r="K136" s="9"/>
      <c r="L136" s="9"/>
      <c r="M136" s="9"/>
    </row>
    <row r="137" spans="1:13" ht="15.75" customHeight="1">
      <c r="A137" s="199">
        <v>44983</v>
      </c>
      <c r="B137" s="237">
        <f>'Beta calc'!F677</f>
        <v>7.5472056353829038E-3</v>
      </c>
      <c r="C137" s="9"/>
      <c r="D137" s="9"/>
      <c r="E137" s="9">
        <f t="shared" ca="1" si="0"/>
        <v>0.37733753851079588</v>
      </c>
      <c r="F137" s="9">
        <f t="shared" ca="1" si="1"/>
        <v>-0.3124808992506089</v>
      </c>
      <c r="G137" s="9">
        <f t="shared" ca="1" si="3"/>
        <v>3.5141144893128264E-3</v>
      </c>
      <c r="H137" s="9"/>
      <c r="I137" s="9"/>
      <c r="J137" s="9"/>
      <c r="K137" s="9"/>
      <c r="L137" s="9"/>
      <c r="M137" s="9"/>
    </row>
    <row r="138" spans="1:13" ht="15.75" customHeight="1">
      <c r="A138" s="199">
        <v>44984</v>
      </c>
      <c r="B138" s="237">
        <f>'Beta calc'!F678</f>
        <v>2.5031302181184748E-3</v>
      </c>
      <c r="C138" s="9"/>
      <c r="D138" s="9"/>
      <c r="E138" s="9">
        <f t="shared" ca="1" si="0"/>
        <v>0.50137972889500337</v>
      </c>
      <c r="F138" s="9">
        <f t="shared" ca="1" si="1"/>
        <v>3.4584743540229551E-3</v>
      </c>
      <c r="G138" s="9">
        <f t="shared" ca="1" si="3"/>
        <v>3.5141144893128264E-3</v>
      </c>
      <c r="H138" s="9"/>
      <c r="I138" s="9"/>
      <c r="J138" s="9"/>
      <c r="K138" s="9"/>
      <c r="L138" s="9"/>
      <c r="M138" s="9"/>
    </row>
    <row r="139" spans="1:13" ht="15.75" customHeight="1">
      <c r="A139" s="199">
        <v>44985</v>
      </c>
      <c r="B139" s="237">
        <f>'Beta calc'!F679</f>
        <v>0</v>
      </c>
      <c r="C139" s="9"/>
      <c r="D139" s="9"/>
      <c r="E139" s="9">
        <f t="shared" ca="1" si="0"/>
        <v>9.4599988876910013E-2</v>
      </c>
      <c r="F139" s="9">
        <f t="shared" ca="1" si="1"/>
        <v>-1.3129494635662458</v>
      </c>
      <c r="G139" s="9">
        <f t="shared" ca="1" si="3"/>
        <v>3.5141144893128264E-3</v>
      </c>
      <c r="H139" s="9"/>
      <c r="I139" s="9"/>
      <c r="J139" s="9"/>
      <c r="K139" s="9"/>
      <c r="L139" s="9"/>
      <c r="M139" s="9"/>
    </row>
    <row r="140" spans="1:13" ht="15.75" customHeight="1">
      <c r="A140" s="199">
        <v>44986</v>
      </c>
      <c r="B140" s="237">
        <f>'Beta calc'!F680</f>
        <v>1.1928570865273812E-2</v>
      </c>
      <c r="C140" s="9"/>
      <c r="D140" s="9"/>
      <c r="E140" s="9">
        <f t="shared" ca="1" si="0"/>
        <v>0.58051814409042357</v>
      </c>
      <c r="F140" s="9">
        <f t="shared" ca="1" si="1"/>
        <v>0.20321919320456169</v>
      </c>
      <c r="G140" s="9">
        <f t="shared" ca="1" si="3"/>
        <v>3.5141144893128264E-3</v>
      </c>
      <c r="H140" s="9"/>
      <c r="I140" s="9"/>
      <c r="J140" s="9"/>
      <c r="K140" s="9"/>
      <c r="L140" s="9"/>
      <c r="M140" s="9"/>
    </row>
    <row r="141" spans="1:13" ht="15.75" customHeight="1">
      <c r="A141" s="199">
        <v>44987</v>
      </c>
      <c r="B141" s="237">
        <f>'Beta calc'!F681</f>
        <v>-1.9960742562538058E-2</v>
      </c>
      <c r="C141" s="9"/>
      <c r="D141" s="9"/>
      <c r="E141" s="9">
        <f t="shared" ca="1" si="0"/>
        <v>0.96526814202826128</v>
      </c>
      <c r="F141" s="9">
        <f t="shared" ca="1" si="1"/>
        <v>1.8153918286107122</v>
      </c>
      <c r="G141" s="9">
        <f t="shared" ca="1" si="3"/>
        <v>3.5141144893128264E-3</v>
      </c>
      <c r="H141" s="9"/>
      <c r="I141" s="9"/>
      <c r="J141" s="9"/>
      <c r="K141" s="9"/>
      <c r="L141" s="9"/>
      <c r="M141" s="9"/>
    </row>
    <row r="142" spans="1:13" ht="15.75" customHeight="1">
      <c r="A142" s="199">
        <v>44990</v>
      </c>
      <c r="B142" s="237">
        <f>'Beta calc'!F682</f>
        <v>3.0196298737198914E-3</v>
      </c>
      <c r="C142" s="9"/>
      <c r="D142" s="9"/>
      <c r="E142" s="9">
        <f t="shared" ca="1" si="0"/>
        <v>0.15592420677399643</v>
      </c>
      <c r="F142" s="9">
        <f t="shared" ca="1" si="1"/>
        <v>-1.0113511066479719</v>
      </c>
      <c r="G142" s="9">
        <f t="shared" ca="1" si="3"/>
        <v>3.5141144893128264E-3</v>
      </c>
      <c r="H142" s="9"/>
      <c r="I142" s="9"/>
      <c r="J142" s="9"/>
      <c r="K142" s="9"/>
      <c r="L142" s="9"/>
      <c r="M142" s="9"/>
    </row>
    <row r="143" spans="1:13" ht="15.75" customHeight="1">
      <c r="A143" s="199">
        <v>44994</v>
      </c>
      <c r="B143" s="237">
        <f>'Beta calc'!F683</f>
        <v>0</v>
      </c>
      <c r="C143" s="9"/>
      <c r="D143" s="9"/>
      <c r="E143" s="9">
        <f t="shared" ca="1" si="0"/>
        <v>0.74614252379282142</v>
      </c>
      <c r="F143" s="9">
        <f t="shared" ca="1" si="1"/>
        <v>0.6623999239890791</v>
      </c>
      <c r="G143" s="9">
        <f t="shared" ca="1" si="3"/>
        <v>3.5141144893128264E-3</v>
      </c>
      <c r="H143" s="9"/>
      <c r="I143" s="9"/>
      <c r="J143" s="9"/>
      <c r="K143" s="9"/>
      <c r="L143" s="9"/>
      <c r="M143" s="9"/>
    </row>
    <row r="144" spans="1:13" ht="15.75" customHeight="1">
      <c r="A144" s="199">
        <v>44997</v>
      </c>
      <c r="B144" s="237">
        <f>'Beta calc'!F684</f>
        <v>0</v>
      </c>
      <c r="C144" s="9"/>
      <c r="D144" s="9"/>
      <c r="E144" s="9">
        <f t="shared" ca="1" si="0"/>
        <v>0.99037755906051705</v>
      </c>
      <c r="F144" s="9">
        <f t="shared" ca="1" si="1"/>
        <v>2.340753242250126</v>
      </c>
      <c r="G144" s="9">
        <f t="shared" ca="1" si="3"/>
        <v>3.5141144893128264E-3</v>
      </c>
      <c r="H144" s="9"/>
      <c r="I144" s="9"/>
      <c r="J144" s="9"/>
      <c r="K144" s="9"/>
      <c r="L144" s="9"/>
      <c r="M144" s="9"/>
    </row>
    <row r="145" spans="1:13" ht="15.75" customHeight="1">
      <c r="A145" s="199">
        <v>44998</v>
      </c>
      <c r="B145" s="237">
        <f>'Beta calc'!F685</f>
        <v>0</v>
      </c>
      <c r="C145" s="9"/>
      <c r="D145" s="9"/>
      <c r="E145" s="9">
        <f t="shared" ca="1" si="0"/>
        <v>0.46264189901857289</v>
      </c>
      <c r="F145" s="9">
        <f t="shared" ca="1" si="1"/>
        <v>-9.3780152707014217E-2</v>
      </c>
      <c r="G145" s="9">
        <f t="shared" ca="1" si="3"/>
        <v>3.5141144893128264E-3</v>
      </c>
      <c r="H145" s="9"/>
      <c r="I145" s="9"/>
      <c r="J145" s="9"/>
      <c r="K145" s="9"/>
      <c r="L145" s="9"/>
      <c r="M145" s="9"/>
    </row>
    <row r="146" spans="1:13" ht="15.75" customHeight="1">
      <c r="A146" s="199">
        <v>44999</v>
      </c>
      <c r="B146" s="237">
        <f>'Beta calc'!F686</f>
        <v>-7.5662403833158132E-3</v>
      </c>
      <c r="C146" s="9"/>
      <c r="D146" s="9"/>
      <c r="E146" s="9">
        <f t="shared" ca="1" si="0"/>
        <v>0.32370522666006551</v>
      </c>
      <c r="F146" s="9">
        <f t="shared" ca="1" si="1"/>
        <v>-0.45736258371718019</v>
      </c>
      <c r="G146" s="9">
        <f t="shared" ca="1" si="3"/>
        <v>3.5141144893128264E-3</v>
      </c>
      <c r="H146" s="9"/>
      <c r="I146" s="9"/>
      <c r="J146" s="9"/>
      <c r="K146" s="9"/>
      <c r="L146" s="9"/>
      <c r="M146" s="9"/>
    </row>
    <row r="147" spans="1:13" ht="15.75" customHeight="1">
      <c r="A147" s="199">
        <v>45000</v>
      </c>
      <c r="B147" s="237">
        <f>'Beta calc'!F687</f>
        <v>1.980262729617973E-2</v>
      </c>
      <c r="C147" s="9"/>
      <c r="D147" s="9"/>
      <c r="E147" s="9">
        <f t="shared" ca="1" si="0"/>
        <v>0.29386296194227757</v>
      </c>
      <c r="F147" s="9">
        <f t="shared" ca="1" si="1"/>
        <v>-0.54213439785945461</v>
      </c>
      <c r="G147" s="9">
        <f t="shared" ca="1" si="3"/>
        <v>3.5141144893128264E-3</v>
      </c>
      <c r="H147" s="9"/>
      <c r="I147" s="9"/>
      <c r="J147" s="9"/>
      <c r="K147" s="9"/>
      <c r="L147" s="9"/>
      <c r="M147" s="9"/>
    </row>
    <row r="148" spans="1:13" ht="15.75" customHeight="1">
      <c r="A148" s="199">
        <v>45001</v>
      </c>
      <c r="B148" s="237">
        <f>'Beta calc'!F688</f>
        <v>0</v>
      </c>
      <c r="C148" s="9"/>
      <c r="D148" s="9"/>
      <c r="E148" s="9">
        <f t="shared" ca="1" si="0"/>
        <v>0.13369875748873994</v>
      </c>
      <c r="F148" s="9">
        <f t="shared" ca="1" si="1"/>
        <v>-1.1090757273541629</v>
      </c>
      <c r="G148" s="9">
        <f t="shared" ca="1" si="3"/>
        <v>3.5141144893128264E-3</v>
      </c>
      <c r="H148" s="9"/>
      <c r="I148" s="9"/>
      <c r="J148" s="9"/>
      <c r="K148" s="9"/>
      <c r="L148" s="9"/>
      <c r="M148" s="9"/>
    </row>
    <row r="149" spans="1:13" ht="15.75" customHeight="1">
      <c r="A149" s="199">
        <v>45004</v>
      </c>
      <c r="B149" s="237">
        <f>'Beta calc'!F689</f>
        <v>3.2214127722190538E-3</v>
      </c>
      <c r="C149" s="9"/>
      <c r="D149" s="9"/>
      <c r="E149" s="9">
        <f t="shared" ca="1" si="0"/>
        <v>0.18930081537861942</v>
      </c>
      <c r="F149" s="9">
        <f t="shared" ca="1" si="1"/>
        <v>-0.88047576048791476</v>
      </c>
      <c r="G149" s="9">
        <f t="shared" ca="1" si="3"/>
        <v>3.5141144893128264E-3</v>
      </c>
      <c r="H149" s="9"/>
      <c r="I149" s="9"/>
      <c r="J149" s="9"/>
      <c r="K149" s="9"/>
      <c r="L149" s="9"/>
      <c r="M149" s="9"/>
    </row>
    <row r="150" spans="1:13" ht="15.75" customHeight="1">
      <c r="A150" s="199">
        <v>45005</v>
      </c>
      <c r="B150" s="237">
        <f>'Beta calc'!F690</f>
        <v>1.4247354728832901E-2</v>
      </c>
      <c r="C150" s="9"/>
      <c r="D150" s="9"/>
      <c r="E150" s="9">
        <f t="shared" ca="1" si="0"/>
        <v>0.22956207530943562</v>
      </c>
      <c r="F150" s="9">
        <f t="shared" ca="1" si="1"/>
        <v>-0.74028982989878833</v>
      </c>
      <c r="G150" s="9">
        <f t="shared" ca="1" si="3"/>
        <v>3.5141144893128264E-3</v>
      </c>
      <c r="H150" s="9"/>
      <c r="I150" s="9"/>
      <c r="J150" s="9"/>
      <c r="K150" s="9"/>
      <c r="L150" s="9"/>
      <c r="M150" s="9"/>
    </row>
    <row r="151" spans="1:13" ht="15.75" customHeight="1">
      <c r="A151" s="199">
        <v>45007</v>
      </c>
      <c r="B151" s="237">
        <f>'Beta calc'!F691</f>
        <v>1.980262729617973E-2</v>
      </c>
      <c r="C151" s="9"/>
      <c r="D151" s="9"/>
      <c r="E151" s="9">
        <f t="shared" ca="1" si="0"/>
        <v>0.82038847978388008</v>
      </c>
      <c r="F151" s="9">
        <f t="shared" ca="1" si="1"/>
        <v>0.91684657934224711</v>
      </c>
      <c r="G151" s="9">
        <f t="shared" ca="1" si="3"/>
        <v>3.5141144893128264E-3</v>
      </c>
      <c r="H151" s="9"/>
      <c r="I151" s="9"/>
      <c r="J151" s="9"/>
      <c r="K151" s="9"/>
      <c r="L151" s="9"/>
      <c r="M151" s="9"/>
    </row>
    <row r="152" spans="1:13" ht="15.75" customHeight="1">
      <c r="A152" s="199">
        <v>45008</v>
      </c>
      <c r="B152" s="237">
        <f>'Beta calc'!F692</f>
        <v>4.2949242828808709E-3</v>
      </c>
      <c r="C152" s="9"/>
      <c r="D152" s="9"/>
      <c r="E152" s="9">
        <f t="shared" ca="1" si="0"/>
        <v>0.15002830914347687</v>
      </c>
      <c r="F152" s="9">
        <f t="shared" ca="1" si="1"/>
        <v>-1.0363119813998247</v>
      </c>
      <c r="G152" s="9">
        <f t="shared" ca="1" si="3"/>
        <v>3.5141144893128264E-3</v>
      </c>
      <c r="H152" s="9"/>
      <c r="I152" s="9"/>
      <c r="J152" s="9"/>
      <c r="K152" s="9"/>
      <c r="L152" s="9"/>
      <c r="M152" s="9"/>
    </row>
    <row r="153" spans="1:13" ht="15.75" customHeight="1">
      <c r="A153" s="199">
        <v>45011</v>
      </c>
      <c r="B153" s="237">
        <f>'Beta calc'!F693</f>
        <v>1.4184634991956381E-2</v>
      </c>
      <c r="C153" s="9"/>
      <c r="D153" s="9"/>
      <c r="E153" s="9">
        <f t="shared" ca="1" si="0"/>
        <v>0.45789318336196516</v>
      </c>
      <c r="F153" s="9">
        <f t="shared" ca="1" si="1"/>
        <v>-0.10574286866500417</v>
      </c>
      <c r="G153" s="9">
        <f t="shared" ca="1" si="3"/>
        <v>3.5141144893128264E-3</v>
      </c>
      <c r="H153" s="9"/>
      <c r="I153" s="9"/>
      <c r="J153" s="9"/>
      <c r="K153" s="9"/>
      <c r="L153" s="9"/>
      <c r="M153" s="9"/>
    </row>
    <row r="154" spans="1:13" ht="15.75" customHeight="1">
      <c r="A154" s="199">
        <v>45012</v>
      </c>
      <c r="B154" s="237">
        <f>'Beta calc'!F694</f>
        <v>4.6838493124264375E-3</v>
      </c>
      <c r="C154" s="9"/>
      <c r="D154" s="9"/>
      <c r="E154" s="9">
        <f t="shared" ca="1" si="0"/>
        <v>0.74517094683274099</v>
      </c>
      <c r="F154" s="9">
        <f t="shared" ca="1" si="1"/>
        <v>0.65937014865763843</v>
      </c>
      <c r="G154" s="9">
        <f t="shared" ca="1" si="3"/>
        <v>3.5141144893128264E-3</v>
      </c>
      <c r="H154" s="9"/>
      <c r="I154" s="9"/>
      <c r="J154" s="9"/>
      <c r="K154" s="9"/>
      <c r="L154" s="9"/>
      <c r="M154" s="9"/>
    </row>
    <row r="155" spans="1:13" ht="15.75" customHeight="1">
      <c r="A155" s="199">
        <v>45013</v>
      </c>
      <c r="B155" s="237">
        <f>'Beta calc'!F695</f>
        <v>4.6620131058113714E-3</v>
      </c>
      <c r="C155" s="9"/>
      <c r="D155" s="9"/>
      <c r="E155" s="9">
        <f t="shared" ca="1" si="0"/>
        <v>0.64625144763461773</v>
      </c>
      <c r="F155" s="9">
        <f t="shared" ca="1" si="1"/>
        <v>0.37521966709125343</v>
      </c>
      <c r="G155" s="9">
        <f t="shared" ca="1" si="3"/>
        <v>3.5141144893128264E-3</v>
      </c>
      <c r="H155" s="9"/>
      <c r="I155" s="9"/>
      <c r="J155" s="9"/>
      <c r="K155" s="9"/>
      <c r="L155" s="9"/>
      <c r="M155" s="9"/>
    </row>
    <row r="156" spans="1:13" ht="15.75" customHeight="1">
      <c r="A156" s="199">
        <v>45014</v>
      </c>
      <c r="B156" s="237">
        <f>'Beta calc'!F696</f>
        <v>2.3228814161397287E-3</v>
      </c>
      <c r="C156" s="9"/>
      <c r="D156" s="9"/>
      <c r="E156" s="9">
        <f t="shared" ca="1" si="0"/>
        <v>0.22370857632008756</v>
      </c>
      <c r="F156" s="9">
        <f t="shared" ca="1" si="1"/>
        <v>-0.75972805959149436</v>
      </c>
      <c r="G156" s="9">
        <f t="shared" ca="1" si="3"/>
        <v>3.5141144893128264E-3</v>
      </c>
      <c r="H156" s="9"/>
      <c r="I156" s="9"/>
      <c r="J156" s="9"/>
      <c r="K156" s="9"/>
      <c r="L156" s="9"/>
      <c r="M156" s="9"/>
    </row>
    <row r="157" spans="1:13" ht="15.75" customHeight="1">
      <c r="A157" s="199">
        <v>45015</v>
      </c>
      <c r="B157" s="237">
        <f>'Beta calc'!F697</f>
        <v>2.3174981403624824E-3</v>
      </c>
      <c r="C157" s="9"/>
      <c r="D157" s="9"/>
      <c r="E157" s="9">
        <f t="shared" ca="1" si="0"/>
        <v>0.93589231482625379</v>
      </c>
      <c r="F157" s="9">
        <f t="shared" ca="1" si="1"/>
        <v>1.5211772202564227</v>
      </c>
      <c r="G157" s="9">
        <f t="shared" ca="1" si="3"/>
        <v>3.5141144893128264E-3</v>
      </c>
      <c r="H157" s="9"/>
      <c r="I157" s="9"/>
      <c r="J157" s="9"/>
      <c r="K157" s="9"/>
      <c r="L157" s="9"/>
      <c r="M157" s="9"/>
    </row>
    <row r="158" spans="1:13" ht="15.75" customHeight="1">
      <c r="A158" s="199">
        <v>45018</v>
      </c>
      <c r="B158" s="237">
        <f>'Beta calc'!F698</f>
        <v>0</v>
      </c>
      <c r="C158" s="9"/>
      <c r="D158" s="9"/>
      <c r="E158" s="9">
        <f t="shared" ca="1" si="0"/>
        <v>0.70732298326218079</v>
      </c>
      <c r="F158" s="9">
        <f t="shared" ca="1" si="1"/>
        <v>0.54558093348334213</v>
      </c>
      <c r="G158" s="9">
        <f t="shared" ca="1" si="3"/>
        <v>3.5141144893128264E-3</v>
      </c>
      <c r="H158" s="9"/>
      <c r="I158" s="9"/>
      <c r="J158" s="9"/>
      <c r="K158" s="9"/>
      <c r="L158" s="9"/>
      <c r="M158" s="9"/>
    </row>
    <row r="159" spans="1:13" ht="15.75" customHeight="1">
      <c r="A159" s="199">
        <v>45019</v>
      </c>
      <c r="B159" s="237">
        <f>'Beta calc'!F699</f>
        <v>-4.6403795565022254E-3</v>
      </c>
      <c r="C159" s="9"/>
      <c r="D159" s="9"/>
      <c r="E159" s="9">
        <f t="shared" ca="1" si="0"/>
        <v>0.28671055467570783</v>
      </c>
      <c r="F159" s="9">
        <f t="shared" ca="1" si="1"/>
        <v>-0.56302022879462399</v>
      </c>
      <c r="G159" s="9">
        <f t="shared" ca="1" si="3"/>
        <v>3.5141144893128264E-3</v>
      </c>
      <c r="H159" s="9"/>
      <c r="I159" s="9"/>
      <c r="J159" s="9"/>
      <c r="K159" s="9"/>
      <c r="L159" s="9"/>
      <c r="M159" s="9"/>
    </row>
    <row r="160" spans="1:13" ht="15.75" customHeight="1">
      <c r="A160" s="199">
        <v>45020</v>
      </c>
      <c r="B160" s="237">
        <f>'Beta calc'!F700</f>
        <v>0</v>
      </c>
      <c r="C160" s="9"/>
      <c r="D160" s="9"/>
      <c r="E160" s="9">
        <f t="shared" ca="1" si="0"/>
        <v>0.82789115680391945</v>
      </c>
      <c r="F160" s="9">
        <f t="shared" ca="1" si="1"/>
        <v>0.94586453105886448</v>
      </c>
      <c r="G160" s="9">
        <f t="shared" ca="1" si="3"/>
        <v>3.5141144893128264E-3</v>
      </c>
      <c r="H160" s="9"/>
      <c r="I160" s="9"/>
      <c r="J160" s="9"/>
      <c r="K160" s="9"/>
      <c r="L160" s="9"/>
      <c r="M160" s="9"/>
    </row>
    <row r="161" spans="1:13" ht="15.75" customHeight="1">
      <c r="A161" s="199">
        <v>45021</v>
      </c>
      <c r="B161" s="237">
        <f>'Beta calc'!F701</f>
        <v>1.3952514963458035E-4</v>
      </c>
      <c r="C161" s="9"/>
      <c r="D161" s="9"/>
      <c r="E161" s="9">
        <f t="shared" ca="1" si="0"/>
        <v>0.23088161528361018</v>
      </c>
      <c r="F161" s="9">
        <f t="shared" ca="1" si="1"/>
        <v>-0.7359465435221455</v>
      </c>
      <c r="G161" s="9">
        <f t="shared" ca="1" si="3"/>
        <v>3.5141144893128264E-3</v>
      </c>
      <c r="H161" s="9"/>
      <c r="I161" s="9"/>
      <c r="J161" s="9"/>
      <c r="K161" s="9"/>
      <c r="L161" s="9"/>
      <c r="M161" s="9"/>
    </row>
    <row r="162" spans="1:13" ht="15.75" customHeight="1">
      <c r="A162" s="199">
        <v>45022</v>
      </c>
      <c r="B162" s="237">
        <f>'Beta calc'!F702</f>
        <v>6.8129941652472804E-3</v>
      </c>
      <c r="C162" s="9"/>
      <c r="D162" s="9"/>
      <c r="E162" s="9">
        <f t="shared" ca="1" si="0"/>
        <v>0.43616196983723887</v>
      </c>
      <c r="F162" s="9">
        <f t="shared" ca="1" si="1"/>
        <v>-0.16070729991155411</v>
      </c>
      <c r="G162" s="9">
        <f t="shared" ca="1" si="3"/>
        <v>3.5141144893128264E-3</v>
      </c>
      <c r="H162" s="9"/>
      <c r="I162" s="9"/>
      <c r="J162" s="9"/>
      <c r="K162" s="9"/>
      <c r="L162" s="9"/>
      <c r="M162" s="9"/>
    </row>
    <row r="163" spans="1:13" ht="15.75" customHeight="1">
      <c r="A163" s="199">
        <v>45025</v>
      </c>
      <c r="B163" s="237">
        <f>'Beta calc'!F703</f>
        <v>1.6036998909817104E-2</v>
      </c>
      <c r="C163" s="9"/>
      <c r="D163" s="9"/>
      <c r="E163" s="9">
        <f t="shared" ca="1" si="0"/>
        <v>0.74288404494950144</v>
      </c>
      <c r="F163" s="9">
        <f t="shared" ca="1" si="1"/>
        <v>0.65226240220759646</v>
      </c>
      <c r="G163" s="9">
        <f t="shared" ca="1" si="3"/>
        <v>3.5141144893128264E-3</v>
      </c>
      <c r="H163" s="9"/>
      <c r="I163" s="9"/>
      <c r="J163" s="9"/>
      <c r="K163" s="9"/>
      <c r="L163" s="9"/>
      <c r="M163" s="9"/>
    </row>
    <row r="164" spans="1:13" ht="15.75" customHeight="1">
      <c r="A164" s="199">
        <v>45026</v>
      </c>
      <c r="B164" s="237">
        <f>'Beta calc'!F704</f>
        <v>1.3992555086125354E-2</v>
      </c>
      <c r="C164" s="9"/>
      <c r="D164" s="9"/>
      <c r="E164" s="9">
        <f t="shared" ca="1" si="0"/>
        <v>0.43244366589004934</v>
      </c>
      <c r="F164" s="9">
        <f t="shared" ca="1" si="1"/>
        <v>-0.17015615534317474</v>
      </c>
      <c r="G164" s="9">
        <f t="shared" ca="1" si="3"/>
        <v>3.5141144893128264E-3</v>
      </c>
      <c r="H164" s="9"/>
      <c r="I164" s="9"/>
      <c r="J164" s="9"/>
      <c r="K164" s="9"/>
      <c r="L164" s="9"/>
      <c r="M164" s="9"/>
    </row>
    <row r="165" spans="1:13" ht="15.75" customHeight="1">
      <c r="A165" s="199">
        <v>45027</v>
      </c>
      <c r="B165" s="237">
        <f>'Beta calc'!F705</f>
        <v>6.4650572232987855E-2</v>
      </c>
      <c r="C165" s="9"/>
      <c r="D165" s="9"/>
      <c r="E165" s="9">
        <f t="shared" ca="1" si="0"/>
        <v>0.29539192405966541</v>
      </c>
      <c r="F165" s="9">
        <f t="shared" ca="1" si="1"/>
        <v>-0.53770047956290368</v>
      </c>
      <c r="G165" s="9">
        <f t="shared" ca="1" si="3"/>
        <v>3.5141144893128264E-3</v>
      </c>
      <c r="H165" s="9"/>
      <c r="I165" s="9"/>
      <c r="J165" s="9"/>
      <c r="K165" s="9"/>
      <c r="L165" s="9"/>
      <c r="M165" s="9"/>
    </row>
    <row r="166" spans="1:13" ht="15.75" customHeight="1">
      <c r="A166" s="199">
        <v>45028</v>
      </c>
      <c r="B166" s="237">
        <f>'Beta calc'!F706</f>
        <v>4.9190244190771781E-2</v>
      </c>
      <c r="C166" s="9"/>
      <c r="D166" s="9"/>
      <c r="E166" s="9">
        <f t="shared" ca="1" si="0"/>
        <v>0.10950142275597841</v>
      </c>
      <c r="F166" s="9">
        <f t="shared" ca="1" si="1"/>
        <v>-1.2291839490608072</v>
      </c>
      <c r="G166" s="9">
        <f t="shared" ca="1" si="3"/>
        <v>3.5141144893128264E-3</v>
      </c>
      <c r="H166" s="9"/>
      <c r="I166" s="9"/>
      <c r="J166" s="9"/>
      <c r="K166" s="9"/>
      <c r="L166" s="9"/>
      <c r="M166" s="9"/>
    </row>
    <row r="167" spans="1:13" ht="15.75" customHeight="1">
      <c r="A167" s="199">
        <v>45029</v>
      </c>
      <c r="B167" s="237">
        <f>'Beta calc'!F707</f>
        <v>-4.0405414635038862E-2</v>
      </c>
      <c r="C167" s="9"/>
      <c r="D167" s="9"/>
      <c r="E167" s="9">
        <f t="shared" ca="1" si="0"/>
        <v>0.35419464140954593</v>
      </c>
      <c r="F167" s="9">
        <f t="shared" ca="1" si="1"/>
        <v>-0.37402020651377238</v>
      </c>
      <c r="G167" s="9">
        <f t="shared" ca="1" si="3"/>
        <v>3.5141144893128264E-3</v>
      </c>
      <c r="H167" s="9"/>
      <c r="I167" s="9"/>
      <c r="J167" s="9"/>
      <c r="K167" s="9"/>
      <c r="L167" s="9"/>
      <c r="M167" s="9"/>
    </row>
    <row r="168" spans="1:13" ht="15.75" customHeight="1">
      <c r="A168" s="199">
        <v>45032</v>
      </c>
      <c r="B168" s="237">
        <f>'Beta calc'!F708</f>
        <v>-4.0401251447091634E-2</v>
      </c>
      <c r="C168" s="9"/>
      <c r="D168" s="9"/>
      <c r="E168" s="9">
        <f t="shared" ca="1" si="0"/>
        <v>0.62120793419426812</v>
      </c>
      <c r="F168" s="9">
        <f t="shared" ca="1" si="1"/>
        <v>0.30865479834885579</v>
      </c>
      <c r="G168" s="9">
        <f t="shared" ca="1" si="3"/>
        <v>3.5141144893128264E-3</v>
      </c>
      <c r="H168" s="9"/>
      <c r="I168" s="9"/>
      <c r="J168" s="9"/>
      <c r="K168" s="9"/>
      <c r="L168" s="9"/>
      <c r="M168" s="9"/>
    </row>
    <row r="169" spans="1:13" ht="15.75" customHeight="1">
      <c r="A169" s="199">
        <v>45033</v>
      </c>
      <c r="B169" s="237">
        <f>'Beta calc'!F709</f>
        <v>-2.5749428569205816E-3</v>
      </c>
      <c r="C169" s="9"/>
      <c r="D169" s="9"/>
      <c r="E169" s="9">
        <f t="shared" ca="1" si="0"/>
        <v>0.48150259954429109</v>
      </c>
      <c r="F169" s="9">
        <f t="shared" ca="1" si="1"/>
        <v>-4.6382732600188603E-2</v>
      </c>
      <c r="G169" s="9">
        <f t="shared" ca="1" si="3"/>
        <v>3.5141144893128264E-3</v>
      </c>
      <c r="H169" s="9"/>
      <c r="I169" s="9"/>
      <c r="J169" s="9"/>
      <c r="K169" s="9"/>
      <c r="L169" s="9"/>
      <c r="M169" s="9"/>
    </row>
    <row r="170" spans="1:13" ht="15.75" customHeight="1">
      <c r="A170" s="199">
        <v>45034</v>
      </c>
      <c r="B170" s="237">
        <f>'Beta calc'!F710</f>
        <v>-8.7336799687545534E-3</v>
      </c>
      <c r="C170" s="9"/>
      <c r="D170" s="9"/>
      <c r="E170" s="9">
        <f t="shared" ca="1" si="0"/>
        <v>0.15679853770226126</v>
      </c>
      <c r="F170" s="9">
        <f t="shared" ca="1" si="1"/>
        <v>-1.0077029770105772</v>
      </c>
      <c r="G170" s="9">
        <f t="shared" ca="1" si="3"/>
        <v>3.5141144893128264E-3</v>
      </c>
      <c r="H170" s="9"/>
      <c r="I170" s="9"/>
      <c r="J170" s="9"/>
      <c r="K170" s="9"/>
      <c r="L170" s="9"/>
      <c r="M170" s="9"/>
    </row>
    <row r="171" spans="1:13" ht="15.75" customHeight="1">
      <c r="A171" s="199">
        <v>45035</v>
      </c>
      <c r="B171" s="237">
        <f>'Beta calc'!F711</f>
        <v>-1.7253248147559453E-2</v>
      </c>
      <c r="C171" s="9"/>
      <c r="D171" s="9"/>
      <c r="E171" s="9">
        <f t="shared" ca="1" si="0"/>
        <v>0.88930764838234522</v>
      </c>
      <c r="F171" s="9">
        <f t="shared" ca="1" si="1"/>
        <v>1.2228543762614621</v>
      </c>
      <c r="G171" s="9">
        <f t="shared" ca="1" si="3"/>
        <v>3.5141144893128264E-3</v>
      </c>
      <c r="H171" s="9"/>
      <c r="I171" s="9"/>
      <c r="J171" s="9"/>
      <c r="K171" s="9"/>
      <c r="L171" s="9"/>
      <c r="M171" s="9"/>
    </row>
    <row r="172" spans="1:13" ht="15.75" customHeight="1">
      <c r="A172" s="199">
        <v>45036</v>
      </c>
      <c r="B172" s="237">
        <f>'Beta calc'!F712</f>
        <v>1.1711605782571256E-2</v>
      </c>
      <c r="C172" s="9"/>
      <c r="D172" s="9"/>
      <c r="E172" s="9">
        <f t="shared" ca="1" si="0"/>
        <v>0.75974125459101338</v>
      </c>
      <c r="F172" s="9">
        <f t="shared" ca="1" si="1"/>
        <v>0.70547048911994736</v>
      </c>
      <c r="G172" s="9">
        <f t="shared" ca="1" si="3"/>
        <v>3.5141144893128264E-3</v>
      </c>
      <c r="H172" s="9"/>
      <c r="I172" s="9"/>
      <c r="J172" s="9"/>
      <c r="K172" s="9"/>
      <c r="L172" s="9"/>
      <c r="M172" s="9"/>
    </row>
    <row r="173" spans="1:13" ht="15.75" customHeight="1">
      <c r="A173" s="199">
        <v>45039</v>
      </c>
      <c r="B173" s="237">
        <f>'Beta calc'!F713</f>
        <v>1.9781872549827901E-2</v>
      </c>
      <c r="C173" s="9"/>
      <c r="D173" s="9"/>
      <c r="E173" s="9">
        <f t="shared" ca="1" si="0"/>
        <v>7.7306368435703487E-2</v>
      </c>
      <c r="F173" s="9">
        <f t="shared" ca="1" si="1"/>
        <v>-1.4234258720321449</v>
      </c>
      <c r="G173" s="9">
        <f t="shared" ca="1" si="3"/>
        <v>3.5141144893128264E-3</v>
      </c>
      <c r="H173" s="9"/>
      <c r="I173" s="9"/>
      <c r="J173" s="9"/>
      <c r="K173" s="9"/>
      <c r="L173" s="9"/>
      <c r="M173" s="9"/>
    </row>
    <row r="174" spans="1:13" ht="15.75" customHeight="1">
      <c r="A174" s="199">
        <v>45040</v>
      </c>
      <c r="B174" s="237">
        <f>'Beta calc'!F714</f>
        <v>-1.168148617486968E-3</v>
      </c>
      <c r="C174" s="9"/>
      <c r="D174" s="9"/>
      <c r="E174" s="9">
        <f t="shared" ca="1" si="0"/>
        <v>0.99841950655524669</v>
      </c>
      <c r="F174" s="9">
        <f t="shared" ca="1" si="1"/>
        <v>2.9516327008846663</v>
      </c>
      <c r="G174" s="9">
        <f t="shared" ca="1" si="3"/>
        <v>3.5141144893128264E-3</v>
      </c>
      <c r="H174" s="9"/>
      <c r="I174" s="9"/>
      <c r="J174" s="9"/>
      <c r="K174" s="9"/>
      <c r="L174" s="9"/>
      <c r="M174" s="9"/>
    </row>
    <row r="175" spans="1:13" ht="15.75" customHeight="1">
      <c r="A175" s="199">
        <v>45041</v>
      </c>
      <c r="B175" s="237">
        <f>'Beta calc'!F715</f>
        <v>2.774991295290246E-2</v>
      </c>
      <c r="C175" s="9"/>
      <c r="D175" s="9"/>
      <c r="E175" s="9">
        <f t="shared" ca="1" si="0"/>
        <v>0.9856172110179493</v>
      </c>
      <c r="F175" s="9">
        <f t="shared" ca="1" si="1"/>
        <v>2.1866843075298186</v>
      </c>
      <c r="G175" s="9">
        <f t="shared" ca="1" si="3"/>
        <v>3.5141144893128264E-3</v>
      </c>
      <c r="H175" s="9"/>
      <c r="I175" s="9"/>
      <c r="J175" s="9"/>
      <c r="K175" s="9"/>
      <c r="L175" s="9"/>
      <c r="M175" s="9"/>
    </row>
    <row r="176" spans="1:13" ht="15.75" customHeight="1">
      <c r="A176" s="199">
        <v>45042</v>
      </c>
      <c r="B176" s="237">
        <f>'Beta calc'!F716</f>
        <v>-8.0321716972642666E-3</v>
      </c>
      <c r="C176" s="9"/>
      <c r="D176" s="9"/>
      <c r="E176" s="9">
        <f t="shared" ca="1" si="0"/>
        <v>0.92703543479672013</v>
      </c>
      <c r="F176" s="9">
        <f t="shared" ca="1" si="1"/>
        <v>1.4540619541785413</v>
      </c>
      <c r="G176" s="9">
        <f t="shared" ca="1" si="3"/>
        <v>3.5141144893128264E-3</v>
      </c>
      <c r="H176" s="9"/>
      <c r="I176" s="9"/>
      <c r="J176" s="9"/>
      <c r="K176" s="9"/>
      <c r="L176" s="9"/>
      <c r="M176" s="9"/>
    </row>
    <row r="177" spans="1:13" ht="15.75" customHeight="1">
      <c r="A177" s="199">
        <v>45043</v>
      </c>
      <c r="B177" s="237">
        <f>'Beta calc'!F717</f>
        <v>-5.9458069905152185E-2</v>
      </c>
      <c r="C177" s="9"/>
      <c r="D177" s="9"/>
      <c r="E177" s="9">
        <f t="shared" ca="1" si="0"/>
        <v>0.23432012400037294</v>
      </c>
      <c r="F177" s="9">
        <f t="shared" ca="1" si="1"/>
        <v>-0.72469323215009307</v>
      </c>
      <c r="G177" s="9">
        <f t="shared" ca="1" si="3"/>
        <v>3.5141144893128264E-3</v>
      </c>
      <c r="H177" s="9"/>
      <c r="I177" s="9"/>
      <c r="J177" s="9"/>
      <c r="K177" s="9"/>
      <c r="L177" s="9"/>
      <c r="M177" s="9"/>
    </row>
    <row r="178" spans="1:13" ht="15.75" customHeight="1">
      <c r="A178" s="199">
        <v>45046</v>
      </c>
      <c r="B178" s="237">
        <f>'Beta calc'!F718</f>
        <v>-4.5146803545265827E-3</v>
      </c>
      <c r="C178" s="9"/>
      <c r="D178" s="9"/>
      <c r="E178" s="9">
        <f t="shared" ca="1" si="0"/>
        <v>0.54952538208463242</v>
      </c>
      <c r="F178" s="9">
        <f t="shared" ca="1" si="1"/>
        <v>0.12446231596888939</v>
      </c>
      <c r="G178" s="9">
        <f t="shared" ca="1" si="3"/>
        <v>3.5141144893128264E-3</v>
      </c>
      <c r="H178" s="9"/>
      <c r="I178" s="9"/>
      <c r="J178" s="9"/>
      <c r="K178" s="9"/>
      <c r="L178" s="9"/>
      <c r="M178" s="9"/>
    </row>
    <row r="179" spans="1:13" ht="15.75" customHeight="1">
      <c r="A179" s="199">
        <v>45048</v>
      </c>
      <c r="B179" s="237">
        <f>'Beta calc'!F719</f>
        <v>1.980262729617973E-2</v>
      </c>
      <c r="C179" s="9"/>
      <c r="D179" s="9"/>
      <c r="E179" s="9">
        <f t="shared" ca="1" si="0"/>
        <v>0.62519273684333754</v>
      </c>
      <c r="F179" s="9">
        <f t="shared" ca="1" si="1"/>
        <v>0.31914768379388592</v>
      </c>
      <c r="G179" s="9">
        <f t="shared" ca="1" si="3"/>
        <v>3.5141144893128264E-3</v>
      </c>
      <c r="H179" s="9"/>
      <c r="I179" s="9"/>
      <c r="J179" s="9"/>
      <c r="K179" s="9"/>
      <c r="L179" s="9"/>
      <c r="M179" s="9"/>
    </row>
    <row r="180" spans="1:13" ht="15.75" customHeight="1">
      <c r="A180" s="199">
        <v>45049</v>
      </c>
      <c r="B180" s="237">
        <f>'Beta calc'!F720</f>
        <v>2.8772042852377402E-2</v>
      </c>
      <c r="C180" s="9"/>
      <c r="D180" s="9"/>
      <c r="E180" s="9">
        <f t="shared" ca="1" si="0"/>
        <v>0.49567365010753472</v>
      </c>
      <c r="F180" s="9">
        <f t="shared" ca="1" si="1"/>
        <v>-1.0844763536094976E-2</v>
      </c>
      <c r="G180" s="9">
        <f t="shared" ca="1" si="3"/>
        <v>3.5141144893128264E-3</v>
      </c>
      <c r="H180" s="9"/>
      <c r="I180" s="9"/>
      <c r="J180" s="9"/>
      <c r="K180" s="9"/>
      <c r="L180" s="9"/>
      <c r="M180" s="9"/>
    </row>
    <row r="181" spans="1:13" ht="15.75" customHeight="1">
      <c r="A181" s="199">
        <v>45050</v>
      </c>
      <c r="B181" s="237">
        <f>'Beta calc'!F721</f>
        <v>8.6264778210106505E-3</v>
      </c>
      <c r="C181" s="9"/>
      <c r="D181" s="9"/>
      <c r="E181" s="9">
        <f t="shared" ca="1" si="0"/>
        <v>0.42275543640843249</v>
      </c>
      <c r="F181" s="9">
        <f t="shared" ca="1" si="1"/>
        <v>-0.19484936801791791</v>
      </c>
      <c r="G181" s="9">
        <f t="shared" ca="1" si="3"/>
        <v>3.5141144893128264E-3</v>
      </c>
      <c r="H181" s="9"/>
      <c r="I181" s="9"/>
      <c r="J181" s="9"/>
      <c r="K181" s="9"/>
      <c r="L181" s="9"/>
      <c r="M181" s="9"/>
    </row>
    <row r="182" spans="1:13" ht="15.75" customHeight="1">
      <c r="A182" s="199">
        <v>45053</v>
      </c>
      <c r="B182" s="237">
        <f>'Beta calc'!F722</f>
        <v>-4.2734129619166394E-5</v>
      </c>
      <c r="C182" s="9"/>
      <c r="D182" s="9"/>
      <c r="E182" s="9">
        <f t="shared" ca="1" si="0"/>
        <v>0.96997916776596171</v>
      </c>
      <c r="F182" s="9">
        <f t="shared" ca="1" si="1"/>
        <v>1.88048752876586</v>
      </c>
      <c r="G182" s="9">
        <f t="shared" ca="1" si="3"/>
        <v>3.5141144893128264E-3</v>
      </c>
      <c r="H182" s="9"/>
      <c r="I182" s="9"/>
      <c r="J182" s="9"/>
      <c r="K182" s="9"/>
      <c r="L182" s="9"/>
      <c r="M182" s="9"/>
    </row>
    <row r="183" spans="1:13" ht="15.75" customHeight="1">
      <c r="A183" s="199">
        <v>45054</v>
      </c>
      <c r="B183" s="237">
        <f>'Beta calc'!F723</f>
        <v>-4.2826617920008478E-3</v>
      </c>
      <c r="C183" s="9"/>
      <c r="D183" s="9"/>
      <c r="E183" s="9">
        <f t="shared" ca="1" si="0"/>
        <v>0.3442520630126088</v>
      </c>
      <c r="F183" s="9">
        <f t="shared" ca="1" si="1"/>
        <v>-0.40088590733600926</v>
      </c>
      <c r="G183" s="9">
        <f t="shared" ca="1" si="3"/>
        <v>3.5141144893128264E-3</v>
      </c>
      <c r="H183" s="9"/>
      <c r="I183" s="9"/>
      <c r="J183" s="9"/>
      <c r="K183" s="9"/>
      <c r="L183" s="9"/>
      <c r="M183" s="9"/>
    </row>
    <row r="184" spans="1:13" ht="15.75" customHeight="1">
      <c r="A184" s="199">
        <v>45055</v>
      </c>
      <c r="B184" s="237">
        <f>'Beta calc'!F724</f>
        <v>3.959205390394327E-2</v>
      </c>
      <c r="C184" s="9"/>
      <c r="D184" s="9"/>
      <c r="E184" s="9">
        <f t="shared" ca="1" si="0"/>
        <v>0.42273127675662014</v>
      </c>
      <c r="F184" s="9">
        <f t="shared" ca="1" si="1"/>
        <v>-0.1949110882412671</v>
      </c>
      <c r="G184" s="9">
        <f t="shared" ca="1" si="3"/>
        <v>3.5141144893128264E-3</v>
      </c>
      <c r="H184" s="9"/>
      <c r="I184" s="9"/>
      <c r="J184" s="9"/>
      <c r="K184" s="9"/>
      <c r="L184" s="9"/>
      <c r="M184" s="9"/>
    </row>
    <row r="185" spans="1:13" ht="15.75" customHeight="1">
      <c r="A185" s="199">
        <v>45056</v>
      </c>
      <c r="B185" s="237">
        <f>'Beta calc'!F725</f>
        <v>9.811043168527156E-3</v>
      </c>
      <c r="C185" s="9"/>
      <c r="D185" s="9"/>
      <c r="E185" s="9">
        <f t="shared" ca="1" si="0"/>
        <v>0.97959625506295145</v>
      </c>
      <c r="F185" s="9">
        <f t="shared" ca="1" si="1"/>
        <v>2.045480701810019</v>
      </c>
      <c r="G185" s="9">
        <f t="shared" ca="1" si="3"/>
        <v>3.5141144893128264E-3</v>
      </c>
      <c r="H185" s="9"/>
      <c r="I185" s="9"/>
      <c r="J185" s="9"/>
      <c r="K185" s="9"/>
      <c r="L185" s="9"/>
      <c r="M185" s="9"/>
    </row>
    <row r="186" spans="1:13" ht="15.75" customHeight="1">
      <c r="A186" s="199">
        <v>45057</v>
      </c>
      <c r="B186" s="237">
        <f>'Beta calc'!F726</f>
        <v>1.6810522450020765E-2</v>
      </c>
      <c r="C186" s="9"/>
      <c r="D186" s="9"/>
      <c r="E186" s="9">
        <f t="shared" ca="1" si="0"/>
        <v>5.1099397807680025E-2</v>
      </c>
      <c r="F186" s="9">
        <f t="shared" ca="1" si="1"/>
        <v>-1.6342860777354828</v>
      </c>
      <c r="G186" s="9">
        <f t="shared" ca="1" si="3"/>
        <v>3.5141144893128264E-3</v>
      </c>
      <c r="H186" s="9"/>
      <c r="I186" s="9"/>
      <c r="J186" s="9"/>
      <c r="K186" s="9"/>
      <c r="L186" s="9"/>
      <c r="M186" s="9"/>
    </row>
    <row r="187" spans="1:13" ht="15.75" customHeight="1">
      <c r="A187" s="199">
        <v>45060</v>
      </c>
      <c r="B187" s="237">
        <f>'Beta calc'!F727</f>
        <v>4.208844774054696E-3</v>
      </c>
      <c r="C187" s="9"/>
      <c r="D187" s="9"/>
      <c r="E187" s="9">
        <f t="shared" ca="1" si="0"/>
        <v>0.38017405468144305</v>
      </c>
      <c r="F187" s="9">
        <f t="shared" ca="1" si="1"/>
        <v>-0.30502369023334941</v>
      </c>
      <c r="G187" s="9">
        <f t="shared" ca="1" si="3"/>
        <v>3.5141144893128264E-3</v>
      </c>
      <c r="H187" s="9"/>
      <c r="I187" s="9"/>
      <c r="J187" s="9"/>
      <c r="K187" s="9"/>
      <c r="L187" s="9"/>
      <c r="M187" s="9"/>
    </row>
    <row r="188" spans="1:13" ht="15.75" customHeight="1">
      <c r="A188" s="199">
        <v>45061</v>
      </c>
      <c r="B188" s="237">
        <f>'Beta calc'!F728</f>
        <v>-4.0008002133969133E-4</v>
      </c>
      <c r="C188" s="9"/>
      <c r="D188" s="9"/>
      <c r="E188" s="9">
        <f t="shared" ca="1" si="0"/>
        <v>9.0913708274310223E-2</v>
      </c>
      <c r="F188" s="9">
        <f t="shared" ca="1" si="1"/>
        <v>-1.3351495143471346</v>
      </c>
      <c r="G188" s="9">
        <f t="shared" ca="1" si="3"/>
        <v>3.5141144893128264E-3</v>
      </c>
      <c r="H188" s="9"/>
      <c r="I188" s="9"/>
      <c r="J188" s="9"/>
      <c r="K188" s="9"/>
      <c r="L188" s="9"/>
      <c r="M188" s="9"/>
    </row>
    <row r="189" spans="1:13" ht="15.75" customHeight="1">
      <c r="A189" s="199">
        <v>45062</v>
      </c>
      <c r="B189" s="237">
        <f>'Beta calc'!F729</f>
        <v>1.4302985190331262E-2</v>
      </c>
      <c r="C189" s="9"/>
      <c r="D189" s="9"/>
      <c r="E189" s="9">
        <f t="shared" ca="1" si="0"/>
        <v>0.83610493430079658</v>
      </c>
      <c r="F189" s="9">
        <f t="shared" ca="1" si="1"/>
        <v>0.97857476826098488</v>
      </c>
      <c r="G189" s="9">
        <f t="shared" ca="1" si="3"/>
        <v>3.5141144893128264E-3</v>
      </c>
      <c r="H189" s="9"/>
      <c r="I189" s="9"/>
      <c r="J189" s="9"/>
      <c r="K189" s="9"/>
      <c r="L189" s="9"/>
      <c r="M189" s="9"/>
    </row>
    <row r="190" spans="1:13" ht="15.75" customHeight="1">
      <c r="A190" s="199">
        <v>45063</v>
      </c>
      <c r="B190" s="237">
        <f>'Beta calc'!F730</f>
        <v>-1.9743343037176295E-3</v>
      </c>
      <c r="C190" s="9"/>
      <c r="D190" s="9"/>
      <c r="E190" s="9">
        <f t="shared" ca="1" si="0"/>
        <v>0.20423283144971671</v>
      </c>
      <c r="F190" s="9">
        <f t="shared" ca="1" si="1"/>
        <v>-0.82659674501253744</v>
      </c>
      <c r="G190" s="9">
        <f t="shared" ca="1" si="3"/>
        <v>3.5141144893128264E-3</v>
      </c>
      <c r="H190" s="9"/>
      <c r="I190" s="9"/>
      <c r="J190" s="9"/>
      <c r="K190" s="9"/>
      <c r="L190" s="9"/>
      <c r="M190" s="9"/>
    </row>
    <row r="191" spans="1:13" ht="15.75" customHeight="1">
      <c r="A191" s="199">
        <v>45064</v>
      </c>
      <c r="B191" s="237">
        <f>'Beta calc'!F731</f>
        <v>-3.7620081988803638E-3</v>
      </c>
      <c r="C191" s="9"/>
      <c r="D191" s="9"/>
      <c r="E191" s="9">
        <f t="shared" ca="1" si="0"/>
        <v>3.4059714555713105E-3</v>
      </c>
      <c r="F191" s="9">
        <f t="shared" ca="1" si="1"/>
        <v>-2.705900615310989</v>
      </c>
      <c r="G191" s="9">
        <f t="shared" ca="1" si="3"/>
        <v>3.5141144893128264E-3</v>
      </c>
      <c r="H191" s="9"/>
      <c r="I191" s="9"/>
      <c r="J191" s="9"/>
      <c r="K191" s="9"/>
      <c r="L191" s="9"/>
      <c r="M191" s="9"/>
    </row>
    <row r="192" spans="1:13" ht="15.75" customHeight="1">
      <c r="A192" s="199">
        <v>45067</v>
      </c>
      <c r="B192" s="237">
        <f>'Beta calc'!F732</f>
        <v>-1.0168565337066523E-2</v>
      </c>
      <c r="C192" s="9"/>
      <c r="D192" s="9"/>
      <c r="E192" s="9">
        <f t="shared" ca="1" si="0"/>
        <v>1.9587579757081031E-3</v>
      </c>
      <c r="F192" s="9">
        <f t="shared" ca="1" si="1"/>
        <v>-2.8847283022320083</v>
      </c>
      <c r="G192" s="9">
        <f t="shared" ca="1" si="3"/>
        <v>3.5141144893128264E-3</v>
      </c>
      <c r="H192" s="9"/>
      <c r="I192" s="9"/>
      <c r="J192" s="9"/>
      <c r="K192" s="9"/>
      <c r="L192" s="9"/>
      <c r="M192" s="9"/>
    </row>
    <row r="193" spans="1:13" ht="15.75" customHeight="1">
      <c r="A193" s="199">
        <v>45068</v>
      </c>
      <c r="B193" s="237">
        <f>'Beta calc'!F733</f>
        <v>6.7789743208676131E-2</v>
      </c>
      <c r="C193" s="9"/>
      <c r="D193" s="9"/>
      <c r="E193" s="9">
        <f t="shared" ca="1" si="0"/>
        <v>0.52840923939981288</v>
      </c>
      <c r="F193" s="9">
        <f t="shared" ca="1" si="1"/>
        <v>7.1271696059885203E-2</v>
      </c>
      <c r="G193" s="9">
        <f t="shared" ca="1" si="3"/>
        <v>3.5141144893128264E-3</v>
      </c>
      <c r="H193" s="9"/>
      <c r="I193" s="9"/>
      <c r="J193" s="9"/>
      <c r="K193" s="9"/>
      <c r="L193" s="9"/>
      <c r="M193" s="9"/>
    </row>
    <row r="194" spans="1:13" ht="15.75" customHeight="1">
      <c r="A194" s="199">
        <v>45069</v>
      </c>
      <c r="B194" s="237">
        <f>'Beta calc'!F734</f>
        <v>4.7540944768999976E-2</v>
      </c>
      <c r="C194" s="9"/>
      <c r="D194" s="9"/>
      <c r="E194" s="9">
        <f t="shared" ca="1" si="0"/>
        <v>0.49851913111621726</v>
      </c>
      <c r="F194" s="9">
        <f t="shared" ca="1" si="1"/>
        <v>-3.7119963396415778E-3</v>
      </c>
      <c r="G194" s="9">
        <f t="shared" ca="1" si="3"/>
        <v>3.5141144893128264E-3</v>
      </c>
      <c r="H194" s="9"/>
      <c r="I194" s="9"/>
      <c r="J194" s="9"/>
      <c r="K194" s="9"/>
      <c r="L194" s="9"/>
      <c r="M194" s="9"/>
    </row>
    <row r="195" spans="1:13" ht="15.75" customHeight="1">
      <c r="A195" s="199">
        <v>45070</v>
      </c>
      <c r="B195" s="237">
        <f>'Beta calc'!F735</f>
        <v>9.4985451761205084E-2</v>
      </c>
      <c r="C195" s="9"/>
      <c r="D195" s="9"/>
      <c r="E195" s="9">
        <f t="shared" ca="1" si="0"/>
        <v>0.56794992062427951</v>
      </c>
      <c r="F195" s="9">
        <f t="shared" ca="1" si="1"/>
        <v>0.17115720193843176</v>
      </c>
      <c r="G195" s="9">
        <f t="shared" ca="1" si="3"/>
        <v>3.5141144893128264E-3</v>
      </c>
      <c r="H195" s="9"/>
      <c r="I195" s="9"/>
      <c r="J195" s="9"/>
      <c r="K195" s="9"/>
      <c r="L195" s="9"/>
      <c r="M195" s="9"/>
    </row>
    <row r="196" spans="1:13" ht="15.75" customHeight="1">
      <c r="A196" s="199">
        <v>45074</v>
      </c>
      <c r="B196" s="237">
        <f>'Beta calc'!F736</f>
        <v>6.9317599530071161E-2</v>
      </c>
      <c r="C196" s="9"/>
      <c r="D196" s="9"/>
      <c r="E196" s="9">
        <f t="shared" ca="1" si="0"/>
        <v>0.30642631053634384</v>
      </c>
      <c r="F196" s="9">
        <f t="shared" ca="1" si="1"/>
        <v>-0.50600573867318133</v>
      </c>
      <c r="G196" s="9">
        <f t="shared" ca="1" si="3"/>
        <v>3.5141144893128264E-3</v>
      </c>
      <c r="H196" s="9"/>
      <c r="I196" s="9"/>
      <c r="J196" s="9"/>
      <c r="K196" s="9"/>
      <c r="L196" s="9"/>
      <c r="M196" s="9"/>
    </row>
    <row r="197" spans="1:13" ht="15.75" customHeight="1">
      <c r="A197" s="199">
        <v>45076</v>
      </c>
      <c r="B197" s="237">
        <f>'Beta calc'!F737</f>
        <v>1.2856395183963054E-2</v>
      </c>
      <c r="C197" s="9"/>
      <c r="D197" s="9"/>
      <c r="E197" s="9">
        <f t="shared" ca="1" si="0"/>
        <v>0.92984154936653496</v>
      </c>
      <c r="F197" s="9">
        <f t="shared" ca="1" si="1"/>
        <v>1.4746119463978329</v>
      </c>
      <c r="G197" s="9">
        <f t="shared" ca="1" si="3"/>
        <v>3.5141144893128264E-3</v>
      </c>
      <c r="H197" s="9"/>
      <c r="I197" s="9"/>
      <c r="J197" s="9"/>
      <c r="K197" s="9"/>
      <c r="L197" s="9"/>
      <c r="M197" s="9"/>
    </row>
    <row r="198" spans="1:13" ht="15.75" customHeight="1">
      <c r="A198" s="199">
        <v>45077</v>
      </c>
      <c r="B198" s="237">
        <f>'Beta calc'!F738</f>
        <v>-0.10536051565782628</v>
      </c>
      <c r="C198" s="9"/>
      <c r="D198" s="9"/>
      <c r="E198" s="9">
        <f t="shared" ca="1" si="0"/>
        <v>0.66154691281634381</v>
      </c>
      <c r="F198" s="9">
        <f t="shared" ca="1" si="1"/>
        <v>0.41668862667381767</v>
      </c>
      <c r="G198" s="9">
        <f t="shared" ca="1" si="3"/>
        <v>3.5141144893128264E-3</v>
      </c>
      <c r="H198" s="9"/>
      <c r="I198" s="9"/>
      <c r="J198" s="9"/>
      <c r="K198" s="9"/>
      <c r="L198" s="9"/>
      <c r="M198" s="9"/>
    </row>
    <row r="199" spans="1:13" ht="15.75" customHeight="1">
      <c r="A199" s="199">
        <v>45078</v>
      </c>
      <c r="B199" s="237">
        <f>'Beta calc'!F739</f>
        <v>2.0259213600534624E-2</v>
      </c>
      <c r="C199" s="9"/>
      <c r="D199" s="9"/>
      <c r="E199" s="9">
        <f t="shared" ca="1" si="0"/>
        <v>0.45787982486619683</v>
      </c>
      <c r="F199" s="9">
        <f t="shared" ca="1" si="1"/>
        <v>-0.10577654123840813</v>
      </c>
      <c r="G199" s="9">
        <f t="shared" ca="1" si="3"/>
        <v>3.5141144893128264E-3</v>
      </c>
      <c r="H199" s="9"/>
      <c r="I199" s="9"/>
      <c r="J199" s="9"/>
      <c r="K199" s="9"/>
      <c r="L199" s="9"/>
      <c r="M199" s="9"/>
    </row>
    <row r="200" spans="1:13" ht="15.75" customHeight="1">
      <c r="A200" s="199">
        <v>45081</v>
      </c>
      <c r="B200" s="237">
        <f>'Beta calc'!F740</f>
        <v>3.9126747325451426E-2</v>
      </c>
      <c r="C200" s="9"/>
      <c r="D200" s="9"/>
      <c r="E200" s="9">
        <f t="shared" ca="1" si="0"/>
        <v>0.10276004758256518</v>
      </c>
      <c r="F200" s="9">
        <f t="shared" ca="1" si="1"/>
        <v>-1.2659804121434037</v>
      </c>
      <c r="G200" s="9">
        <f t="shared" ca="1" si="3"/>
        <v>3.5141144893128264E-3</v>
      </c>
      <c r="H200" s="9"/>
      <c r="I200" s="9"/>
      <c r="J200" s="9"/>
      <c r="K200" s="9"/>
      <c r="L200" s="9"/>
      <c r="M200" s="9"/>
    </row>
    <row r="201" spans="1:13" ht="15.75" customHeight="1">
      <c r="A201" s="199">
        <v>45082</v>
      </c>
      <c r="B201" s="237">
        <f>'Beta calc'!F741</f>
        <v>-2.9402197433456775E-2</v>
      </c>
      <c r="C201" s="9"/>
      <c r="D201" s="9"/>
      <c r="E201" s="9">
        <f t="shared" ca="1" si="0"/>
        <v>0.66328721774289146</v>
      </c>
      <c r="F201" s="9">
        <f t="shared" ca="1" si="1"/>
        <v>0.42145130161477928</v>
      </c>
      <c r="G201" s="9">
        <f t="shared" ca="1" si="3"/>
        <v>3.5141144893128264E-3</v>
      </c>
      <c r="H201" s="9"/>
      <c r="I201" s="9"/>
      <c r="J201" s="9"/>
      <c r="K201" s="9"/>
      <c r="L201" s="9"/>
      <c r="M201" s="9"/>
    </row>
    <row r="202" spans="1:13" ht="15.75" customHeight="1">
      <c r="A202" s="199">
        <v>45083</v>
      </c>
      <c r="B202" s="237">
        <f>'Beta calc'!F742</f>
        <v>6.4308903302903314E-3</v>
      </c>
      <c r="C202" s="9"/>
      <c r="D202" s="9"/>
      <c r="E202" s="9">
        <f t="shared" ca="1" si="0"/>
        <v>0.64335689633382631</v>
      </c>
      <c r="F202" s="9">
        <f t="shared" ca="1" si="1"/>
        <v>0.36744621082407442</v>
      </c>
      <c r="G202" s="9">
        <f t="shared" ca="1" si="3"/>
        <v>3.5141144893128264E-3</v>
      </c>
      <c r="H202" s="9"/>
      <c r="I202" s="9"/>
      <c r="J202" s="9"/>
      <c r="K202" s="9"/>
      <c r="L202" s="9"/>
      <c r="M202" s="9"/>
    </row>
    <row r="203" spans="1:13" ht="15.75" customHeight="1">
      <c r="A203" s="199">
        <v>45084</v>
      </c>
      <c r="B203" s="237">
        <f>'Beta calc'!F743</f>
        <v>3.2000027306708497E-3</v>
      </c>
      <c r="C203" s="9"/>
      <c r="D203" s="9"/>
      <c r="E203" s="9">
        <f t="shared" ca="1" si="0"/>
        <v>0.65927861141167177</v>
      </c>
      <c r="F203" s="9">
        <f t="shared" ca="1" si="1"/>
        <v>0.41049512732432447</v>
      </c>
      <c r="G203" s="9">
        <f t="shared" ca="1" si="3"/>
        <v>3.5141144893128264E-3</v>
      </c>
      <c r="H203" s="9"/>
      <c r="I203" s="9"/>
      <c r="J203" s="9"/>
      <c r="K203" s="9"/>
      <c r="L203" s="9"/>
      <c r="M203" s="9"/>
    </row>
    <row r="204" spans="1:13" ht="15.75" customHeight="1">
      <c r="A204" s="199">
        <v>45085</v>
      </c>
      <c r="B204" s="237">
        <f>'Beta calc'!F744</f>
        <v>-2.0202707317519466E-2</v>
      </c>
      <c r="C204" s="9"/>
      <c r="D204" s="9"/>
      <c r="E204" s="9">
        <f t="shared" ca="1" si="0"/>
        <v>0.81004533847366456</v>
      </c>
      <c r="F204" s="9">
        <f t="shared" ca="1" si="1"/>
        <v>0.87806338274926621</v>
      </c>
      <c r="G204" s="9">
        <f t="shared" ca="1" si="3"/>
        <v>3.5141144893128264E-3</v>
      </c>
      <c r="H204" s="9"/>
      <c r="I204" s="9"/>
      <c r="J204" s="9"/>
      <c r="K204" s="9"/>
      <c r="L204" s="9"/>
      <c r="M204" s="9"/>
    </row>
    <row r="205" spans="1:13" ht="15.75" customHeight="1">
      <c r="A205" s="199">
        <v>45088</v>
      </c>
      <c r="B205" s="237">
        <f>'Beta calc'!F745</f>
        <v>6.1939299440290557E-2</v>
      </c>
      <c r="C205" s="9"/>
      <c r="D205" s="9"/>
      <c r="E205" s="9">
        <f t="shared" ca="1" si="0"/>
        <v>8.5071829502423646E-2</v>
      </c>
      <c r="F205" s="9">
        <f t="shared" ca="1" si="1"/>
        <v>-1.3717423519959873</v>
      </c>
      <c r="G205" s="9">
        <f t="shared" ca="1" si="3"/>
        <v>3.5141144893128264E-3</v>
      </c>
      <c r="H205" s="9"/>
      <c r="I205" s="9"/>
      <c r="J205" s="9"/>
      <c r="K205" s="9"/>
      <c r="L205" s="9"/>
      <c r="M205" s="9"/>
    </row>
    <row r="206" spans="1:13" ht="15.75" customHeight="1">
      <c r="A206" s="199">
        <v>45089</v>
      </c>
      <c r="B206" s="237">
        <f>'Beta calc'!F746</f>
        <v>5.2672804520498252E-2</v>
      </c>
      <c r="C206" s="9"/>
      <c r="D206" s="9"/>
      <c r="E206" s="9">
        <f t="shared" ca="1" si="0"/>
        <v>0.39515459238334316</v>
      </c>
      <c r="F206" s="9">
        <f t="shared" ca="1" si="1"/>
        <v>-0.26590914126494641</v>
      </c>
      <c r="G206" s="9">
        <f t="shared" ca="1" si="3"/>
        <v>3.5141144893128264E-3</v>
      </c>
      <c r="H206" s="9"/>
      <c r="I206" s="9"/>
      <c r="J206" s="9"/>
      <c r="K206" s="9"/>
      <c r="L206" s="9"/>
      <c r="M206" s="9"/>
    </row>
    <row r="207" spans="1:13" ht="15.75" customHeight="1">
      <c r="A207" s="199">
        <v>45090</v>
      </c>
      <c r="B207" s="237">
        <f>'Beta calc'!F747</f>
        <v>-3.1869676890734944E-2</v>
      </c>
      <c r="C207" s="9"/>
      <c r="D207" s="9"/>
      <c r="E207" s="9">
        <f t="shared" ca="1" si="0"/>
        <v>0.63905023388485915</v>
      </c>
      <c r="F207" s="9">
        <f t="shared" ca="1" si="1"/>
        <v>0.35592126213730479</v>
      </c>
      <c r="G207" s="9">
        <f t="shared" ca="1" si="3"/>
        <v>3.5141144893128264E-3</v>
      </c>
      <c r="H207" s="9"/>
      <c r="I207" s="9"/>
      <c r="J207" s="9"/>
      <c r="K207" s="9"/>
      <c r="L207" s="9"/>
      <c r="M207" s="9"/>
    </row>
    <row r="208" spans="1:13" ht="15.75" customHeight="1">
      <c r="A208" s="199">
        <v>45091</v>
      </c>
      <c r="B208" s="237">
        <f>'Beta calc'!F748</f>
        <v>-4.204823624349939E-2</v>
      </c>
      <c r="C208" s="9"/>
      <c r="D208" s="9"/>
      <c r="E208" s="9">
        <f t="shared" ca="1" si="0"/>
        <v>0.702616098289783</v>
      </c>
      <c r="F208" s="9">
        <f t="shared" ca="1" si="1"/>
        <v>0.53193963720099335</v>
      </c>
      <c r="G208" s="9">
        <f t="shared" ca="1" si="3"/>
        <v>3.5141144893128264E-3</v>
      </c>
      <c r="H208" s="9"/>
      <c r="I208" s="9"/>
      <c r="J208" s="9"/>
      <c r="K208" s="9"/>
      <c r="L208" s="9"/>
      <c r="M208" s="9"/>
    </row>
    <row r="209" spans="1:13" ht="15.75" customHeight="1">
      <c r="A209" s="199">
        <v>45092</v>
      </c>
      <c r="B209" s="237">
        <f>'Beta calc'!F749</f>
        <v>1.626321744584099E-3</v>
      </c>
      <c r="C209" s="9"/>
      <c r="D209" s="9"/>
      <c r="E209" s="9">
        <f t="shared" ca="1" si="0"/>
        <v>0.82487867211975097</v>
      </c>
      <c r="F209" s="9">
        <f t="shared" ca="1" si="1"/>
        <v>0.93411872147440578</v>
      </c>
      <c r="G209" s="9">
        <f t="shared" ca="1" si="3"/>
        <v>3.5141144893128264E-3</v>
      </c>
      <c r="H209" s="9"/>
      <c r="I209" s="9"/>
      <c r="J209" s="9"/>
      <c r="K209" s="9"/>
      <c r="L209" s="9"/>
      <c r="M209" s="9"/>
    </row>
    <row r="210" spans="1:13" ht="15.75" customHeight="1">
      <c r="A210" s="199">
        <v>45095</v>
      </c>
      <c r="B210" s="237">
        <f>'Beta calc'!F750</f>
        <v>1.5504186535965254E-2</v>
      </c>
      <c r="C210" s="9"/>
      <c r="D210" s="9"/>
      <c r="E210" s="9">
        <f t="shared" ca="1" si="0"/>
        <v>0.51163445055595758</v>
      </c>
      <c r="F210" s="9">
        <f t="shared" ca="1" si="1"/>
        <v>2.9167377818374477E-2</v>
      </c>
      <c r="G210" s="9">
        <f t="shared" ca="1" si="3"/>
        <v>3.5141144893128264E-3</v>
      </c>
      <c r="H210" s="9"/>
      <c r="I210" s="9"/>
      <c r="J210" s="9"/>
      <c r="K210" s="9"/>
      <c r="L210" s="9"/>
      <c r="M210" s="9"/>
    </row>
    <row r="211" spans="1:13" ht="15.75" customHeight="1">
      <c r="A211" s="199">
        <v>45096</v>
      </c>
      <c r="B211" s="237">
        <f>'Beta calc'!F751</f>
        <v>-3.7590043418149761E-2</v>
      </c>
      <c r="C211" s="9"/>
      <c r="D211" s="9"/>
      <c r="E211" s="9">
        <f t="shared" ca="1" si="0"/>
        <v>0.49684432876228179</v>
      </c>
      <c r="F211" s="9">
        <f t="shared" ca="1" si="1"/>
        <v>-7.9101772402867844E-3</v>
      </c>
      <c r="G211" s="9">
        <f t="shared" ca="1" si="3"/>
        <v>3.5141144893128264E-3</v>
      </c>
      <c r="H211" s="9"/>
      <c r="I211" s="9"/>
      <c r="J211" s="9"/>
      <c r="K211" s="9"/>
      <c r="L211" s="9"/>
      <c r="M211" s="9"/>
    </row>
    <row r="212" spans="1:13" ht="15.75" customHeight="1">
      <c r="A212" s="199">
        <v>45097</v>
      </c>
      <c r="B212" s="237">
        <f>'Beta calc'!F752</f>
        <v>1.892461541951684E-2</v>
      </c>
      <c r="C212" s="9"/>
      <c r="D212" s="9"/>
      <c r="E212" s="9">
        <f t="shared" ca="1" si="0"/>
        <v>0.4050460696915823</v>
      </c>
      <c r="F212" s="9">
        <f t="shared" ca="1" si="1"/>
        <v>-0.24030716691804768</v>
      </c>
      <c r="G212" s="9">
        <f t="shared" ca="1" si="3"/>
        <v>3.5141144893128264E-3</v>
      </c>
      <c r="H212" s="9"/>
      <c r="I212" s="9"/>
      <c r="J212" s="9"/>
      <c r="K212" s="9"/>
      <c r="L212" s="9"/>
      <c r="M212" s="9"/>
    </row>
    <row r="213" spans="1:13" ht="15.75" customHeight="1">
      <c r="A213" s="199">
        <v>45098</v>
      </c>
      <c r="B213" s="237">
        <f>'Beta calc'!F753</f>
        <v>2.3025141391445372E-2</v>
      </c>
      <c r="C213" s="9"/>
      <c r="D213" s="9"/>
      <c r="E213" s="9">
        <f t="shared" ca="1" si="0"/>
        <v>0.99508067390122656</v>
      </c>
      <c r="F213" s="9">
        <f t="shared" ca="1" si="1"/>
        <v>2.581449018260138</v>
      </c>
      <c r="G213" s="9">
        <f t="shared" ca="1" si="3"/>
        <v>3.5141144893128264E-3</v>
      </c>
      <c r="H213" s="9"/>
      <c r="I213" s="9"/>
      <c r="J213" s="9"/>
      <c r="K213" s="9"/>
      <c r="L213" s="9"/>
      <c r="M213" s="9"/>
    </row>
    <row r="214" spans="1:13" ht="15.75" customHeight="1">
      <c r="A214" s="199">
        <v>45099</v>
      </c>
      <c r="B214" s="237">
        <f>'Beta calc'!F754</f>
        <v>-3.5453539334485251E-2</v>
      </c>
      <c r="C214" s="9"/>
      <c r="D214" s="9"/>
      <c r="E214" s="9">
        <f t="shared" ca="1" si="0"/>
        <v>0.52147501656732365</v>
      </c>
      <c r="F214" s="9">
        <f t="shared" ca="1" si="1"/>
        <v>5.3855906875267687E-2</v>
      </c>
      <c r="G214" s="9">
        <f t="shared" ca="1" si="3"/>
        <v>3.5141144893128264E-3</v>
      </c>
      <c r="H214" s="9"/>
      <c r="I214" s="9"/>
      <c r="J214" s="9"/>
      <c r="K214" s="9"/>
      <c r="L214" s="9"/>
      <c r="M214" s="9"/>
    </row>
    <row r="215" spans="1:13" ht="15.75" customHeight="1">
      <c r="A215" s="199">
        <v>45102</v>
      </c>
      <c r="B215" s="237">
        <f>'Beta calc'!F755</f>
        <v>3.9977327462538022E-2</v>
      </c>
      <c r="C215" s="9"/>
      <c r="D215" s="9"/>
      <c r="E215" s="9">
        <f t="shared" ca="1" si="0"/>
        <v>0.20469972598396358</v>
      </c>
      <c r="F215" s="9">
        <f t="shared" ca="1" si="1"/>
        <v>-0.82495092639640255</v>
      </c>
      <c r="G215" s="9">
        <f t="shared" ca="1" si="3"/>
        <v>3.5141144893128264E-3</v>
      </c>
      <c r="H215" s="9"/>
      <c r="I215" s="9"/>
      <c r="J215" s="9"/>
      <c r="K215" s="9"/>
      <c r="L215" s="9"/>
      <c r="M215" s="9"/>
    </row>
    <row r="216" spans="1:13" ht="15.75" customHeight="1">
      <c r="A216" s="199">
        <v>45103</v>
      </c>
      <c r="B216" s="237">
        <f>'Beta calc'!F756</f>
        <v>-3.7518473712776337E-4</v>
      </c>
      <c r="C216" s="9"/>
      <c r="D216" s="9"/>
      <c r="E216" s="9">
        <f t="shared" ca="1" si="0"/>
        <v>0.32144757055620043</v>
      </c>
      <c r="F216" s="9">
        <f t="shared" ca="1" si="1"/>
        <v>-0.46365472283854814</v>
      </c>
      <c r="G216" s="9">
        <f t="shared" ca="1" si="3"/>
        <v>3.5141144893128264E-3</v>
      </c>
      <c r="H216" s="9"/>
      <c r="I216" s="9"/>
      <c r="J216" s="9"/>
      <c r="K216" s="9"/>
      <c r="L216" s="9"/>
      <c r="M216" s="9"/>
    </row>
    <row r="217" spans="1:13" ht="15.75" customHeight="1">
      <c r="A217" s="199">
        <v>45104</v>
      </c>
      <c r="B217" s="237">
        <f>'Beta calc'!F757</f>
        <v>-2.2204347062530615E-3</v>
      </c>
      <c r="C217" s="9"/>
      <c r="D217" s="9"/>
      <c r="E217" s="9">
        <f t="shared" ca="1" si="0"/>
        <v>0.18437764826803626</v>
      </c>
      <c r="F217" s="9">
        <f t="shared" ca="1" si="1"/>
        <v>-0.89880732730683255</v>
      </c>
      <c r="G217" s="9">
        <f t="shared" ca="1" si="3"/>
        <v>3.5141144893128264E-3</v>
      </c>
      <c r="H217" s="9"/>
      <c r="I217" s="9"/>
      <c r="J217" s="9"/>
      <c r="K217" s="9"/>
      <c r="L217" s="9"/>
      <c r="M217" s="9"/>
    </row>
    <row r="218" spans="1:13" ht="15.75" customHeight="1">
      <c r="A218" s="199">
        <v>45105</v>
      </c>
      <c r="B218" s="237">
        <f>'Beta calc'!F758</f>
        <v>1.8929920906472199E-2</v>
      </c>
      <c r="C218" s="9"/>
      <c r="D218" s="9"/>
      <c r="E218" s="9">
        <f t="shared" ca="1" si="0"/>
        <v>0.47966493935920551</v>
      </c>
      <c r="F218" s="9">
        <f t="shared" ca="1" si="1"/>
        <v>-5.0994530738200247E-2</v>
      </c>
      <c r="G218" s="9">
        <f t="shared" ca="1" si="3"/>
        <v>3.5141144893128264E-3</v>
      </c>
      <c r="H218" s="9"/>
      <c r="I218" s="9"/>
      <c r="J218" s="9"/>
      <c r="K218" s="9"/>
      <c r="L218" s="9"/>
      <c r="M218" s="9"/>
    </row>
    <row r="219" spans="1:13" ht="15.75" customHeight="1">
      <c r="A219" s="199">
        <v>45109</v>
      </c>
      <c r="B219" s="237">
        <f>'Beta calc'!F759</f>
        <v>-2.2605832535304633E-2</v>
      </c>
      <c r="C219" s="9"/>
      <c r="D219" s="9"/>
      <c r="E219" s="9">
        <f t="shared" ca="1" si="0"/>
        <v>0.33765518258338645</v>
      </c>
      <c r="F219" s="9">
        <f t="shared" ca="1" si="1"/>
        <v>-0.4188710643659514</v>
      </c>
      <c r="G219" s="9">
        <f t="shared" ca="1" si="3"/>
        <v>3.5141144893128264E-3</v>
      </c>
      <c r="H219" s="9"/>
      <c r="I219" s="9"/>
      <c r="J219" s="9"/>
      <c r="K219" s="9"/>
      <c r="L219" s="9"/>
      <c r="M219" s="9"/>
    </row>
    <row r="220" spans="1:13" ht="15.75" customHeight="1">
      <c r="A220" s="199">
        <v>45110</v>
      </c>
      <c r="B220" s="237">
        <f>'Beta calc'!F760</f>
        <v>-1.6679689198655426E-2</v>
      </c>
      <c r="C220" s="9"/>
      <c r="D220" s="9"/>
      <c r="E220" s="9">
        <f t="shared" ca="1" si="0"/>
        <v>0.1258171900189301</v>
      </c>
      <c r="F220" s="9">
        <f t="shared" ca="1" si="1"/>
        <v>-1.1463886423103884</v>
      </c>
      <c r="G220" s="9">
        <f t="shared" ca="1" si="3"/>
        <v>3.5141144893128264E-3</v>
      </c>
      <c r="H220" s="9"/>
      <c r="I220" s="9"/>
      <c r="J220" s="9"/>
      <c r="K220" s="9"/>
      <c r="L220" s="9"/>
      <c r="M220" s="9"/>
    </row>
    <row r="221" spans="1:13" ht="15.75" customHeight="1">
      <c r="A221" s="199">
        <v>45111</v>
      </c>
      <c r="B221" s="237">
        <f>'Beta calc'!F761</f>
        <v>2.6178025420788799E-3</v>
      </c>
      <c r="C221" s="9"/>
      <c r="D221" s="9"/>
      <c r="E221" s="9">
        <f t="shared" ca="1" si="0"/>
        <v>0.38580777396349963</v>
      </c>
      <c r="F221" s="9">
        <f t="shared" ca="1" si="1"/>
        <v>-0.29026233943373109</v>
      </c>
      <c r="G221" s="9">
        <f t="shared" ca="1" si="3"/>
        <v>3.5141144893128264E-3</v>
      </c>
      <c r="H221" s="9"/>
      <c r="I221" s="9"/>
      <c r="J221" s="9"/>
      <c r="K221" s="9"/>
      <c r="L221" s="9"/>
      <c r="M221" s="9"/>
    </row>
    <row r="222" spans="1:13" ht="15.75" customHeight="1">
      <c r="A222" s="199">
        <v>45112</v>
      </c>
      <c r="B222" s="237">
        <f>'Beta calc'!F762</f>
        <v>-1.3441947000763626E-2</v>
      </c>
      <c r="C222" s="9"/>
      <c r="D222" s="9"/>
      <c r="E222" s="9">
        <f t="shared" ca="1" si="0"/>
        <v>3.260769054659407E-2</v>
      </c>
      <c r="F222" s="9">
        <f t="shared" ca="1" si="1"/>
        <v>-1.8437788167195699</v>
      </c>
      <c r="G222" s="9">
        <f t="shared" ca="1" si="3"/>
        <v>3.5141144893128264E-3</v>
      </c>
      <c r="H222" s="9"/>
      <c r="I222" s="9"/>
      <c r="J222" s="9"/>
      <c r="K222" s="9"/>
      <c r="L222" s="9"/>
      <c r="M222" s="9"/>
    </row>
    <row r="223" spans="1:13" ht="15.75" customHeight="1">
      <c r="A223" s="199">
        <v>45113</v>
      </c>
      <c r="B223" s="237">
        <f>'Beta calc'!F763</f>
        <v>6.2577836637953957E-3</v>
      </c>
      <c r="C223" s="9"/>
      <c r="D223" s="9"/>
      <c r="E223" s="9">
        <f t="shared" ca="1" si="0"/>
        <v>0.90374061681462425</v>
      </c>
      <c r="F223" s="9">
        <f t="shared" ca="1" si="1"/>
        <v>1.3031640331592862</v>
      </c>
      <c r="G223" s="9">
        <f t="shared" ca="1" si="3"/>
        <v>3.5141144893128264E-3</v>
      </c>
      <c r="H223" s="9"/>
      <c r="I223" s="9"/>
      <c r="J223" s="9"/>
      <c r="K223" s="9"/>
      <c r="L223" s="9"/>
      <c r="M223" s="9"/>
    </row>
    <row r="224" spans="1:13" ht="15.75" customHeight="1">
      <c r="A224" s="199">
        <v>45116</v>
      </c>
      <c r="B224" s="237">
        <f>'Beta calc'!F764</f>
        <v>3.1343049935324442E-4</v>
      </c>
      <c r="C224" s="9"/>
      <c r="D224" s="9"/>
      <c r="E224" s="9">
        <f t="shared" ca="1" si="0"/>
        <v>0.96600396594582361</v>
      </c>
      <c r="F224" s="9">
        <f t="shared" ca="1" si="1"/>
        <v>1.8250593864259796</v>
      </c>
      <c r="G224" s="9">
        <f t="shared" ca="1" si="3"/>
        <v>3.5141144893128264E-3</v>
      </c>
      <c r="H224" s="9"/>
      <c r="I224" s="9"/>
      <c r="J224" s="9"/>
      <c r="K224" s="9"/>
      <c r="L224" s="9"/>
      <c r="M224" s="9"/>
    </row>
    <row r="225" spans="1:13" ht="15.75" customHeight="1">
      <c r="A225" s="199">
        <v>45117</v>
      </c>
      <c r="B225" s="237">
        <f>'Beta calc'!F765</f>
        <v>2.1239462086350497E-2</v>
      </c>
      <c r="C225" s="9"/>
      <c r="D225" s="9"/>
      <c r="E225" s="9">
        <f t="shared" ca="1" si="0"/>
        <v>0.99913611496904631</v>
      </c>
      <c r="F225" s="9">
        <f t="shared" ca="1" si="1"/>
        <v>3.1334285016300529</v>
      </c>
      <c r="G225" s="9">
        <f t="shared" ca="1" si="3"/>
        <v>3.5141144893128264E-3</v>
      </c>
      <c r="H225" s="9"/>
      <c r="I225" s="9"/>
      <c r="J225" s="9"/>
      <c r="K225" s="9"/>
      <c r="L225" s="9"/>
      <c r="M225" s="9"/>
    </row>
    <row r="226" spans="1:13" ht="15.75" customHeight="1">
      <c r="A226" s="199">
        <v>45118</v>
      </c>
      <c r="B226" s="237">
        <f>'Beta calc'!F766</f>
        <v>-6.168492091392679E-4</v>
      </c>
      <c r="C226" s="9"/>
      <c r="D226" s="9"/>
      <c r="E226" s="9">
        <f t="shared" ca="1" si="0"/>
        <v>0.93715240065811023</v>
      </c>
      <c r="F226" s="9">
        <f t="shared" ca="1" si="1"/>
        <v>1.5313002707459056</v>
      </c>
      <c r="G226" s="9">
        <f t="shared" ca="1" si="3"/>
        <v>3.5141144893128264E-3</v>
      </c>
      <c r="H226" s="9"/>
      <c r="I226" s="9"/>
      <c r="J226" s="9"/>
      <c r="K226" s="9"/>
      <c r="L226" s="9"/>
      <c r="M226" s="9"/>
    </row>
    <row r="227" spans="1:13" ht="15.75" customHeight="1">
      <c r="A227" s="199">
        <v>45119</v>
      </c>
      <c r="B227" s="237">
        <f>'Beta calc'!F767</f>
        <v>-1.1948845624400587E-3</v>
      </c>
      <c r="C227" s="9"/>
      <c r="D227" s="9"/>
      <c r="E227" s="9">
        <f t="shared" ca="1" si="0"/>
        <v>7.0736113799816147E-2</v>
      </c>
      <c r="F227" s="9">
        <f t="shared" ca="1" si="1"/>
        <v>-1.470330635893613</v>
      </c>
      <c r="G227" s="9">
        <f t="shared" ca="1" si="3"/>
        <v>3.5141144893128264E-3</v>
      </c>
      <c r="H227" s="9"/>
      <c r="I227" s="9"/>
      <c r="J227" s="9"/>
      <c r="K227" s="9"/>
      <c r="L227" s="9"/>
      <c r="M227" s="9"/>
    </row>
    <row r="228" spans="1:13" ht="15.75" customHeight="1">
      <c r="A228" s="199">
        <v>45120</v>
      </c>
      <c r="B228" s="237">
        <f>'Beta calc'!F768</f>
        <v>-1.1070792692316474E-3</v>
      </c>
      <c r="C228" s="9"/>
      <c r="D228" s="9"/>
      <c r="E228" s="9">
        <f t="shared" ca="1" si="0"/>
        <v>0.32031155810511203</v>
      </c>
      <c r="F228" s="9">
        <f t="shared" ca="1" si="1"/>
        <v>-0.46682775563279688</v>
      </c>
      <c r="G228" s="9">
        <f t="shared" ca="1" si="3"/>
        <v>3.5141144893128264E-3</v>
      </c>
      <c r="H228" s="9"/>
      <c r="I228" s="9"/>
      <c r="J228" s="9"/>
      <c r="K228" s="9"/>
      <c r="L228" s="9"/>
      <c r="M228" s="9"/>
    </row>
    <row r="229" spans="1:13" ht="15.75" customHeight="1">
      <c r="A229" s="199">
        <v>45123</v>
      </c>
      <c r="B229" s="237">
        <f>'Beta calc'!F769</f>
        <v>1.5206864233560945E-2</v>
      </c>
      <c r="C229" s="9"/>
      <c r="D229" s="9"/>
      <c r="E229" s="9">
        <f t="shared" ca="1" si="0"/>
        <v>0.90701321748233366</v>
      </c>
      <c r="F229" s="9">
        <f t="shared" ca="1" si="1"/>
        <v>1.3225845798634219</v>
      </c>
      <c r="G229" s="9">
        <f t="shared" ca="1" si="3"/>
        <v>3.5141144893128264E-3</v>
      </c>
      <c r="H229" s="9"/>
      <c r="I229" s="9"/>
      <c r="J229" s="9"/>
      <c r="K229" s="9"/>
      <c r="L229" s="9"/>
      <c r="M229" s="9"/>
    </row>
    <row r="230" spans="1:13" ht="15.75" customHeight="1">
      <c r="A230" s="199">
        <v>45124</v>
      </c>
      <c r="B230" s="237">
        <f>'Beta calc'!F770</f>
        <v>1.4770073131452063E-2</v>
      </c>
      <c r="C230" s="9"/>
      <c r="D230" s="9"/>
      <c r="E230" s="9">
        <f t="shared" ca="1" si="0"/>
        <v>0.3155821158938521</v>
      </c>
      <c r="F230" s="9">
        <f t="shared" ca="1" si="1"/>
        <v>-0.48008882814691839</v>
      </c>
      <c r="G230" s="9">
        <f t="shared" ca="1" si="3"/>
        <v>3.5141144893128264E-3</v>
      </c>
      <c r="H230" s="9"/>
      <c r="I230" s="9"/>
      <c r="J230" s="9"/>
      <c r="K230" s="9"/>
      <c r="L230" s="9"/>
      <c r="M230" s="9"/>
    </row>
    <row r="231" spans="1:13" ht="15.75" customHeight="1">
      <c r="A231" s="199">
        <v>45125</v>
      </c>
      <c r="B231" s="237">
        <f>'Beta calc'!F771</f>
        <v>8.0600714570100207E-2</v>
      </c>
      <c r="C231" s="9"/>
      <c r="D231" s="9"/>
      <c r="E231" s="9">
        <f t="shared" ca="1" si="0"/>
        <v>0.67726886820592092</v>
      </c>
      <c r="F231" s="9">
        <f t="shared" ca="1" si="1"/>
        <v>0.46007517317526747</v>
      </c>
      <c r="G231" s="9">
        <f t="shared" ca="1" si="3"/>
        <v>3.5141144893128264E-3</v>
      </c>
      <c r="H231" s="9"/>
      <c r="I231" s="9"/>
      <c r="J231" s="9"/>
      <c r="K231" s="9"/>
      <c r="L231" s="9"/>
      <c r="M231" s="9"/>
    </row>
    <row r="232" spans="1:13" ht="15.75" customHeight="1">
      <c r="A232" s="199">
        <v>45126</v>
      </c>
      <c r="B232" s="237">
        <f>'Beta calc'!F772</f>
        <v>2.5297146613820331E-2</v>
      </c>
      <c r="C232" s="9"/>
      <c r="D232" s="9"/>
      <c r="E232" s="9">
        <f t="shared" ca="1" si="0"/>
        <v>0.21800258110699688</v>
      </c>
      <c r="F232" s="9">
        <f t="shared" ca="1" si="1"/>
        <v>-0.77895680126991496</v>
      </c>
      <c r="G232" s="9">
        <f t="shared" ca="1" si="3"/>
        <v>3.5141144893128264E-3</v>
      </c>
      <c r="H232" s="9"/>
      <c r="I232" s="9"/>
      <c r="J232" s="9"/>
      <c r="K232" s="9"/>
      <c r="L232" s="9"/>
      <c r="M232" s="9"/>
    </row>
    <row r="233" spans="1:13" ht="15.75" customHeight="1">
      <c r="A233" s="199">
        <v>45127</v>
      </c>
      <c r="B233" s="237">
        <f>'Beta calc'!F773</f>
        <v>3.2329630131933067E-2</v>
      </c>
      <c r="C233" s="9"/>
      <c r="D233" s="9"/>
      <c r="E233" s="9">
        <f t="shared" ca="1" si="0"/>
        <v>0.35593159625765258</v>
      </c>
      <c r="F233" s="9">
        <f t="shared" ca="1" si="1"/>
        <v>-0.36935492289131611</v>
      </c>
      <c r="G233" s="9">
        <f t="shared" ca="1" si="3"/>
        <v>3.5141144893128264E-3</v>
      </c>
      <c r="H233" s="9"/>
      <c r="I233" s="9"/>
      <c r="J233" s="9"/>
      <c r="K233" s="9"/>
      <c r="L233" s="9"/>
      <c r="M233" s="9"/>
    </row>
    <row r="234" spans="1:13" ht="15.75" customHeight="1">
      <c r="A234" s="199">
        <v>45130</v>
      </c>
      <c r="B234" s="237">
        <f>'Beta calc'!F774</f>
        <v>-1.1989945894810417E-2</v>
      </c>
      <c r="C234" s="9"/>
      <c r="D234" s="9"/>
      <c r="E234" s="9">
        <f t="shared" ca="1" si="0"/>
        <v>0.90014779433063485</v>
      </c>
      <c r="F234" s="9">
        <f t="shared" ca="1" si="1"/>
        <v>1.2823941613529763</v>
      </c>
      <c r="G234" s="9">
        <f t="shared" ca="1" si="3"/>
        <v>3.5141144893128264E-3</v>
      </c>
      <c r="H234" s="9"/>
      <c r="I234" s="9"/>
      <c r="J234" s="9"/>
      <c r="K234" s="9"/>
      <c r="L234" s="9"/>
      <c r="M234" s="9"/>
    </row>
    <row r="235" spans="1:13" ht="15.75" customHeight="1">
      <c r="A235" s="199">
        <v>45131</v>
      </c>
      <c r="B235" s="237">
        <f>'Beta calc'!F775</f>
        <v>-1.8461245471978374E-2</v>
      </c>
      <c r="C235" s="9"/>
      <c r="D235" s="9"/>
      <c r="E235" s="9">
        <f t="shared" ca="1" si="0"/>
        <v>0.67981551058688205</v>
      </c>
      <c r="F235" s="9">
        <f t="shared" ca="1" si="1"/>
        <v>0.46718296712443219</v>
      </c>
      <c r="G235" s="9">
        <f t="shared" ca="1" si="3"/>
        <v>3.5141144893128264E-3</v>
      </c>
      <c r="H235" s="9"/>
      <c r="I235" s="9"/>
      <c r="J235" s="9"/>
      <c r="K235" s="9"/>
      <c r="L235" s="9"/>
      <c r="M235" s="9"/>
    </row>
    <row r="236" spans="1:13" ht="15.75" customHeight="1">
      <c r="A236" s="199">
        <v>45132</v>
      </c>
      <c r="B236" s="237">
        <f>'Beta calc'!F776</f>
        <v>5.7307345257306366E-2</v>
      </c>
      <c r="C236" s="9"/>
      <c r="D236" s="9"/>
      <c r="E236" s="9">
        <f t="shared" ca="1" si="0"/>
        <v>0.84482977634116718</v>
      </c>
      <c r="F236" s="9">
        <f t="shared" ca="1" si="1"/>
        <v>1.0145079302162872</v>
      </c>
      <c r="G236" s="9">
        <f t="shared" ca="1" si="3"/>
        <v>3.5141144893128264E-3</v>
      </c>
      <c r="H236" s="9"/>
      <c r="I236" s="9"/>
      <c r="J236" s="9"/>
      <c r="K236" s="9"/>
      <c r="L236" s="9"/>
      <c r="M236" s="9"/>
    </row>
    <row r="237" spans="1:13" ht="15.75" customHeight="1">
      <c r="A237" s="199">
        <v>45133</v>
      </c>
      <c r="B237" s="237">
        <f>'Beta calc'!F777</f>
        <v>-6.5382759262851739E-2</v>
      </c>
      <c r="C237" s="9"/>
      <c r="D237" s="9"/>
      <c r="E237" s="9">
        <f t="shared" ca="1" si="0"/>
        <v>0.26715776774470523</v>
      </c>
      <c r="F237" s="9">
        <f t="shared" ca="1" si="1"/>
        <v>-0.62143182867183955</v>
      </c>
      <c r="G237" s="9">
        <f t="shared" ca="1" si="3"/>
        <v>3.5141144893128264E-3</v>
      </c>
      <c r="H237" s="9"/>
      <c r="I237" s="9"/>
      <c r="J237" s="9"/>
      <c r="K237" s="9"/>
      <c r="L237" s="9"/>
      <c r="M237" s="9"/>
    </row>
    <row r="238" spans="1:13" ht="15.75" customHeight="1">
      <c r="A238" s="199">
        <v>45134</v>
      </c>
      <c r="B238" s="237">
        <f>'Beta calc'!F778</f>
        <v>-2.4597346858025265E-2</v>
      </c>
      <c r="C238" s="9"/>
      <c r="D238" s="9"/>
      <c r="E238" s="9">
        <f t="shared" ca="1" si="0"/>
        <v>0.51677115544062202</v>
      </c>
      <c r="F238" s="9">
        <f t="shared" ca="1" si="1"/>
        <v>4.2051442566987403E-2</v>
      </c>
      <c r="G238" s="9">
        <f t="shared" ca="1" si="3"/>
        <v>3.5141144893128264E-3</v>
      </c>
      <c r="H238" s="9"/>
      <c r="I238" s="9"/>
      <c r="J238" s="9"/>
      <c r="K238" s="9"/>
      <c r="L238" s="9"/>
      <c r="M238" s="9"/>
    </row>
    <row r="239" spans="1:13" ht="15.75" customHeight="1">
      <c r="A239" s="199">
        <v>45137</v>
      </c>
      <c r="B239" s="237">
        <f>'Beta calc'!F779</f>
        <v>1.5092862546461255E-2</v>
      </c>
      <c r="C239" s="9"/>
      <c r="D239" s="9"/>
      <c r="E239" s="9">
        <f t="shared" ca="1" si="0"/>
        <v>0.38927049036640937</v>
      </c>
      <c r="F239" s="9">
        <f t="shared" ca="1" si="1"/>
        <v>-0.28122089299883379</v>
      </c>
      <c r="G239" s="9">
        <f t="shared" ca="1" si="3"/>
        <v>3.5141144893128264E-3</v>
      </c>
      <c r="H239" s="9"/>
      <c r="I239" s="9"/>
      <c r="J239" s="9"/>
      <c r="K239" s="9"/>
      <c r="L239" s="9"/>
      <c r="M239" s="9"/>
    </row>
    <row r="240" spans="1:13" ht="15.75" customHeight="1">
      <c r="A240" s="199">
        <v>45138</v>
      </c>
      <c r="B240" s="237">
        <f>'Beta calc'!F780</f>
        <v>1.2203541280729063E-2</v>
      </c>
      <c r="C240" s="9"/>
      <c r="D240" s="9"/>
      <c r="E240" s="9">
        <f t="shared" ca="1" si="0"/>
        <v>0.29966167464585292</v>
      </c>
      <c r="F240" s="9">
        <f t="shared" ca="1" si="1"/>
        <v>-0.5253738199978889</v>
      </c>
      <c r="G240" s="9">
        <f t="shared" ca="1" si="3"/>
        <v>3.5141144893128264E-3</v>
      </c>
      <c r="H240" s="9"/>
      <c r="I240" s="9"/>
      <c r="J240" s="9"/>
      <c r="K240" s="9"/>
      <c r="L240" s="9"/>
      <c r="M240" s="9"/>
    </row>
    <row r="241" spans="1:13" ht="15.75" customHeight="1">
      <c r="A241" s="199">
        <v>45139</v>
      </c>
      <c r="B241" s="237">
        <f>'Beta calc'!F781</f>
        <v>-2.9292799887458681E-2</v>
      </c>
      <c r="C241" s="9"/>
      <c r="D241" s="9"/>
      <c r="E241" s="9">
        <f t="shared" ca="1" si="0"/>
        <v>5.3857370630420953E-2</v>
      </c>
      <c r="F241" s="9">
        <f t="shared" ca="1" si="1"/>
        <v>-1.6085501532070161</v>
      </c>
      <c r="G241" s="9">
        <f t="shared" ca="1" si="3"/>
        <v>3.5141144893128264E-3</v>
      </c>
      <c r="H241" s="9"/>
      <c r="I241" s="9"/>
      <c r="J241" s="9"/>
      <c r="K241" s="9"/>
      <c r="L241" s="9"/>
      <c r="M241" s="9"/>
    </row>
    <row r="242" spans="1:13" ht="15.75" customHeight="1">
      <c r="A242" s="199">
        <v>45140</v>
      </c>
      <c r="B242" s="237">
        <f>'Beta calc'!F782</f>
        <v>5.3148914039838936E-3</v>
      </c>
      <c r="C242" s="9"/>
      <c r="D242" s="9"/>
      <c r="E242" s="9">
        <f t="shared" ca="1" si="0"/>
        <v>0.39988017694079736</v>
      </c>
      <c r="F242" s="9">
        <f t="shared" ca="1" si="1"/>
        <v>-0.25365726253716891</v>
      </c>
      <c r="G242" s="9">
        <f t="shared" ca="1" si="3"/>
        <v>3.5141144893128264E-3</v>
      </c>
      <c r="H242" s="9"/>
      <c r="I242" s="9"/>
      <c r="J242" s="9"/>
      <c r="K242" s="9"/>
      <c r="L242" s="9"/>
      <c r="M242" s="9"/>
    </row>
    <row r="243" spans="1:13" ht="15.75" customHeight="1">
      <c r="A243" s="199">
        <v>45141</v>
      </c>
      <c r="B243" s="237">
        <f>'Beta calc'!F783</f>
        <v>-2.1723697590409819E-3</v>
      </c>
      <c r="C243" s="9"/>
      <c r="D243" s="9"/>
      <c r="E243" s="9">
        <f t="shared" ca="1" si="0"/>
        <v>0.54831793181660093</v>
      </c>
      <c r="F243" s="9">
        <f t="shared" ca="1" si="1"/>
        <v>0.12141272750460022</v>
      </c>
      <c r="G243" s="9">
        <f t="shared" ca="1" si="3"/>
        <v>3.5141144893128264E-3</v>
      </c>
      <c r="H243" s="9"/>
      <c r="I243" s="9"/>
      <c r="J243" s="9"/>
      <c r="K243" s="9"/>
      <c r="L243" s="9"/>
      <c r="M243" s="9"/>
    </row>
    <row r="244" spans="1:13" ht="15.75" customHeight="1">
      <c r="A244" s="199">
        <v>45144</v>
      </c>
      <c r="B244" s="237">
        <f>'Beta calc'!F784</f>
        <v>-3.9755310783510314E-3</v>
      </c>
      <c r="C244" s="9"/>
      <c r="D244" s="9"/>
      <c r="E244" s="9">
        <f t="shared" ca="1" si="0"/>
        <v>0.13217025068461885</v>
      </c>
      <c r="F244" s="9">
        <f t="shared" ca="1" si="1"/>
        <v>-1.1161907306607837</v>
      </c>
      <c r="G244" s="9">
        <f t="shared" ca="1" si="3"/>
        <v>3.5141144893128264E-3</v>
      </c>
      <c r="H244" s="9"/>
      <c r="I244" s="9"/>
      <c r="J244" s="9"/>
      <c r="K244" s="9"/>
      <c r="L244" s="9"/>
      <c r="M244" s="9"/>
    </row>
    <row r="245" spans="1:13" ht="15.75" customHeight="1">
      <c r="A245" s="199">
        <v>45145</v>
      </c>
      <c r="B245" s="237">
        <f>'Beta calc'!F785</f>
        <v>1.4157034384355627E-3</v>
      </c>
      <c r="C245" s="9"/>
      <c r="D245" s="9"/>
      <c r="E245" s="9">
        <f t="shared" ca="1" si="0"/>
        <v>0.78294309626482705</v>
      </c>
      <c r="F245" s="9">
        <f t="shared" ca="1" si="1"/>
        <v>0.78217147244671481</v>
      </c>
      <c r="G245" s="9">
        <f t="shared" ca="1" si="3"/>
        <v>3.5141144893128264E-3</v>
      </c>
      <c r="H245" s="9"/>
      <c r="I245" s="9"/>
      <c r="J245" s="9"/>
      <c r="K245" s="9"/>
      <c r="L245" s="9"/>
      <c r="M245" s="9"/>
    </row>
    <row r="246" spans="1:13" ht="15.75" customHeight="1">
      <c r="A246" s="199">
        <v>45146</v>
      </c>
      <c r="B246" s="237">
        <f>'Beta calc'!F786</f>
        <v>5.5325175697256979E-3</v>
      </c>
      <c r="C246" s="9"/>
      <c r="D246" s="9"/>
      <c r="E246" s="9">
        <f t="shared" ca="1" si="0"/>
        <v>0.53118846576702305</v>
      </c>
      <c r="F246" s="9">
        <f t="shared" ca="1" si="1"/>
        <v>7.8257695309711592E-2</v>
      </c>
      <c r="G246" s="9">
        <f t="shared" ca="1" si="3"/>
        <v>3.5141144893128264E-3</v>
      </c>
      <c r="H246" s="9"/>
      <c r="I246" s="9"/>
      <c r="J246" s="9"/>
      <c r="K246" s="9"/>
      <c r="L246" s="9"/>
      <c r="M246" s="9"/>
    </row>
    <row r="247" spans="1:13" ht="15.75" customHeight="1">
      <c r="A247" s="199">
        <v>45147</v>
      </c>
      <c r="B247" s="237">
        <f>'Beta calc'!F787</f>
        <v>6.9002761727379701E-3</v>
      </c>
      <c r="C247" s="9"/>
      <c r="D247" s="9"/>
      <c r="E247" s="9">
        <f t="shared" ca="1" si="0"/>
        <v>0.12837860102182164</v>
      </c>
      <c r="F247" s="9">
        <f t="shared" ca="1" si="1"/>
        <v>-1.134089036347335</v>
      </c>
      <c r="G247" s="9">
        <f t="shared" ca="1" si="3"/>
        <v>3.5141144893128264E-3</v>
      </c>
      <c r="H247" s="9"/>
      <c r="I247" s="9"/>
      <c r="J247" s="9"/>
      <c r="K247" s="9"/>
      <c r="L247" s="9"/>
      <c r="M247" s="9"/>
    </row>
    <row r="248" spans="1:13" ht="15.75" customHeight="1">
      <c r="A248" s="199">
        <v>45148</v>
      </c>
      <c r="B248" s="237">
        <f>'Beta calc'!F788</f>
        <v>1.600773402807781E-2</v>
      </c>
      <c r="C248" s="9"/>
      <c r="D248" s="9"/>
      <c r="E248" s="9">
        <f t="shared" ca="1" si="0"/>
        <v>8.4526275727799915E-2</v>
      </c>
      <c r="F248" s="9">
        <f t="shared" ca="1" si="1"/>
        <v>-1.3752545187420009</v>
      </c>
      <c r="G248" s="9">
        <f t="shared" ca="1" si="3"/>
        <v>3.5141144893128264E-3</v>
      </c>
      <c r="H248" s="9"/>
      <c r="I248" s="9"/>
      <c r="J248" s="9"/>
      <c r="K248" s="9"/>
      <c r="L248" s="9"/>
      <c r="M248" s="9"/>
    </row>
    <row r="249" spans="1:13" ht="15.75" customHeight="1">
      <c r="A249" s="199">
        <v>45151</v>
      </c>
      <c r="B249" s="237">
        <f>'Beta calc'!F789</f>
        <v>5.6459351482705308E-3</v>
      </c>
      <c r="C249" s="9"/>
      <c r="D249" s="9"/>
      <c r="E249" s="9">
        <f t="shared" ca="1" si="0"/>
        <v>0.40982124025109434</v>
      </c>
      <c r="F249" s="9">
        <f t="shared" ca="1" si="1"/>
        <v>-0.22800483658122281</v>
      </c>
      <c r="G249" s="9">
        <f t="shared" ca="1" si="3"/>
        <v>3.5141144893128264E-3</v>
      </c>
      <c r="H249" s="9"/>
      <c r="I249" s="9"/>
      <c r="J249" s="9"/>
      <c r="K249" s="9"/>
      <c r="L249" s="9"/>
      <c r="M249" s="9"/>
    </row>
    <row r="250" spans="1:13" ht="15.75" customHeight="1">
      <c r="A250" s="199">
        <v>45152</v>
      </c>
      <c r="B250" s="237">
        <f>'Beta calc'!F790</f>
        <v>1.8966447484586521E-2</v>
      </c>
      <c r="C250" s="9"/>
      <c r="D250" s="9"/>
      <c r="E250" s="9">
        <f t="shared" ca="1" si="0"/>
        <v>0.91637602186070588</v>
      </c>
      <c r="F250" s="9">
        <f t="shared" ca="1" si="1"/>
        <v>1.3811008435165937</v>
      </c>
      <c r="G250" s="9">
        <f t="shared" ca="1" si="3"/>
        <v>3.5141144893128264E-3</v>
      </c>
      <c r="H250" s="9"/>
      <c r="I250" s="9"/>
      <c r="J250" s="9"/>
      <c r="K250" s="9"/>
      <c r="L250" s="9"/>
      <c r="M250" s="9"/>
    </row>
    <row r="251" spans="1:13" ht="15.75" customHeight="1">
      <c r="A251" s="199">
        <v>45153</v>
      </c>
      <c r="B251" s="237">
        <f>'Beta calc'!F791</f>
        <v>-2.1651012855255364E-2</v>
      </c>
      <c r="C251" s="9"/>
      <c r="D251" s="9"/>
      <c r="E251" s="9">
        <f t="shared" ca="1" si="0"/>
        <v>0.29180337023870551</v>
      </c>
      <c r="F251" s="9">
        <f t="shared" ca="1" si="1"/>
        <v>-0.54812403166054779</v>
      </c>
      <c r="G251" s="9">
        <f t="shared" ca="1" si="3"/>
        <v>3.5141144893128264E-3</v>
      </c>
      <c r="H251" s="9"/>
      <c r="I251" s="9"/>
      <c r="J251" s="9"/>
      <c r="K251" s="9"/>
      <c r="L251" s="9"/>
      <c r="M251" s="9"/>
    </row>
    <row r="252" spans="1:13" ht="15.75" customHeight="1">
      <c r="A252" s="199">
        <v>45154</v>
      </c>
      <c r="B252" s="237">
        <f>'Beta calc'!F792</f>
        <v>-6.7701778505746043E-3</v>
      </c>
      <c r="C252" s="9"/>
      <c r="D252" s="9"/>
      <c r="E252" s="9">
        <f t="shared" ca="1" si="0"/>
        <v>0.73087617591032683</v>
      </c>
      <c r="F252" s="9">
        <f t="shared" ca="1" si="1"/>
        <v>0.61546504302866956</v>
      </c>
      <c r="G252" s="9">
        <f t="shared" ca="1" si="3"/>
        <v>3.5141144893128264E-3</v>
      </c>
      <c r="H252" s="9"/>
      <c r="I252" s="9"/>
      <c r="J252" s="9"/>
      <c r="K252" s="9"/>
      <c r="L252" s="9"/>
      <c r="M252" s="9"/>
    </row>
    <row r="253" spans="1:13" ht="15.75" customHeight="1">
      <c r="A253" s="199">
        <v>45155</v>
      </c>
      <c r="B253" s="237">
        <f>'Beta calc'!F793</f>
        <v>-2.601964497241625E-2</v>
      </c>
      <c r="C253" s="9"/>
      <c r="D253" s="9"/>
      <c r="E253" s="9">
        <f t="shared" ca="1" si="0"/>
        <v>0.37414941292389647</v>
      </c>
      <c r="F253" s="9">
        <f t="shared" ca="1" si="1"/>
        <v>-0.32088330539525073</v>
      </c>
      <c r="G253" s="9">
        <f t="shared" ca="1" si="3"/>
        <v>3.5141144893128264E-3</v>
      </c>
      <c r="H253" s="9"/>
      <c r="I253" s="9"/>
      <c r="J253" s="9"/>
      <c r="K253" s="9"/>
      <c r="L253" s="9"/>
      <c r="M253" s="9"/>
    </row>
    <row r="254" spans="1:13" ht="15.75" customHeight="1">
      <c r="A254" s="9"/>
      <c r="B254" s="9"/>
      <c r="C254" s="9"/>
      <c r="D254" s="9"/>
      <c r="E254" s="9">
        <f t="shared" ca="1" si="0"/>
        <v>0.4193732562782494</v>
      </c>
      <c r="F254" s="9">
        <f t="shared" ca="1" si="1"/>
        <v>-0.20349709945185049</v>
      </c>
      <c r="G254" s="9">
        <f t="shared" ca="1" si="3"/>
        <v>3.5141144893128264E-3</v>
      </c>
      <c r="H254" s="9"/>
      <c r="I254" s="9"/>
      <c r="J254" s="9"/>
      <c r="K254" s="9"/>
      <c r="L254" s="9"/>
      <c r="M254" s="9"/>
    </row>
    <row r="255" spans="1:13" ht="15.75" customHeight="1">
      <c r="A255" s="9"/>
      <c r="B255" s="9"/>
      <c r="C255" s="9"/>
      <c r="D255" s="9"/>
      <c r="E255" s="9">
        <f t="shared" ca="1" si="0"/>
        <v>0.41952588035231808</v>
      </c>
      <c r="F255" s="9">
        <f t="shared" ca="1" si="1"/>
        <v>-0.2031065392123475</v>
      </c>
      <c r="G255" s="9">
        <f t="shared" ca="1" si="3"/>
        <v>3.5141144893128264E-3</v>
      </c>
      <c r="H255" s="9"/>
      <c r="I255" s="9"/>
      <c r="J255" s="9"/>
      <c r="K255" s="9"/>
      <c r="L255" s="9"/>
      <c r="M255" s="9"/>
    </row>
    <row r="256" spans="1:13" ht="15.75" customHeight="1">
      <c r="A256" s="9"/>
      <c r="B256" s="9"/>
      <c r="C256" s="9"/>
      <c r="D256" s="9"/>
      <c r="E256" s="9">
        <f t="shared" ca="1" si="0"/>
        <v>0.50564620215792577</v>
      </c>
      <c r="F256" s="9">
        <f t="shared" ca="1" si="1"/>
        <v>1.415340249124649E-2</v>
      </c>
      <c r="G256" s="9">
        <f t="shared" ca="1" si="3"/>
        <v>3.5141144893128264E-3</v>
      </c>
      <c r="H256" s="9"/>
      <c r="I256" s="9"/>
      <c r="J256" s="9"/>
      <c r="K256" s="9"/>
      <c r="L256" s="9"/>
      <c r="M256" s="9"/>
    </row>
    <row r="257" spans="1:13" ht="15.75" customHeight="1">
      <c r="A257" s="9"/>
      <c r="B257" s="9"/>
      <c r="C257" s="9"/>
      <c r="D257" s="9"/>
      <c r="E257" s="9">
        <f t="shared" ca="1" si="0"/>
        <v>0.74992731230160681</v>
      </c>
      <c r="F257" s="9">
        <f t="shared" ca="1" si="1"/>
        <v>0.67426102945748545</v>
      </c>
      <c r="G257" s="9">
        <f t="shared" ca="1" si="3"/>
        <v>3.5141144893128264E-3</v>
      </c>
      <c r="H257" s="9"/>
      <c r="I257" s="9"/>
      <c r="J257" s="9"/>
      <c r="K257" s="9"/>
      <c r="L257" s="9"/>
      <c r="M257" s="9"/>
    </row>
    <row r="258" spans="1:13" ht="15.75" customHeight="1">
      <c r="A258" s="9"/>
      <c r="B258" s="9"/>
      <c r="C258" s="9"/>
      <c r="D258" s="9"/>
      <c r="E258" s="9">
        <f t="shared" ca="1" si="0"/>
        <v>0.42621279509363552</v>
      </c>
      <c r="F258" s="9">
        <f t="shared" ca="1" si="1"/>
        <v>-0.18602444676059107</v>
      </c>
      <c r="G258" s="9">
        <f t="shared" ca="1" si="3"/>
        <v>3.5141144893128264E-3</v>
      </c>
      <c r="H258" s="9"/>
      <c r="I258" s="9"/>
      <c r="J258" s="9"/>
      <c r="K258" s="9"/>
      <c r="L258" s="9"/>
      <c r="M258" s="9"/>
    </row>
    <row r="259" spans="1:13" ht="15.75" customHeight="1">
      <c r="A259" s="9"/>
      <c r="B259" s="9"/>
      <c r="C259" s="9"/>
      <c r="D259" s="9"/>
      <c r="E259" s="9">
        <f t="shared" ca="1" si="0"/>
        <v>0.19736885174126906</v>
      </c>
      <c r="F259" s="9">
        <f t="shared" ca="1" si="1"/>
        <v>-0.85105697612016118</v>
      </c>
      <c r="G259" s="9">
        <f t="shared" ca="1" si="3"/>
        <v>3.5141144893128264E-3</v>
      </c>
      <c r="H259" s="9"/>
      <c r="I259" s="9"/>
      <c r="J259" s="9"/>
      <c r="K259" s="9"/>
      <c r="L259" s="9"/>
      <c r="M259" s="9"/>
    </row>
    <row r="260" spans="1:13" ht="15.75" customHeight="1">
      <c r="A260" s="9"/>
      <c r="B260" s="9"/>
      <c r="C260" s="9"/>
      <c r="D260" s="9"/>
      <c r="E260" s="9">
        <f t="shared" ca="1" si="0"/>
        <v>0.30426177104363961</v>
      </c>
      <c r="F260" s="9">
        <f t="shared" ca="1" si="1"/>
        <v>-0.51218213920428468</v>
      </c>
      <c r="G260" s="9">
        <f t="shared" ca="1" si="3"/>
        <v>3.5141144893128264E-3</v>
      </c>
      <c r="H260" s="9"/>
      <c r="I260" s="9"/>
      <c r="J260" s="9"/>
      <c r="K260" s="9"/>
      <c r="L260" s="9"/>
      <c r="M260" s="9"/>
    </row>
    <row r="261" spans="1:13" ht="15.75" customHeight="1">
      <c r="A261" s="9"/>
      <c r="B261" s="9"/>
      <c r="C261" s="9"/>
      <c r="D261" s="9"/>
      <c r="E261" s="9">
        <f t="shared" ca="1" si="0"/>
        <v>0.93644626567877354</v>
      </c>
      <c r="F261" s="9">
        <f t="shared" ca="1" si="1"/>
        <v>1.5256082004298617</v>
      </c>
      <c r="G261" s="9">
        <f t="shared" ca="1" si="3"/>
        <v>3.5141144893128264E-3</v>
      </c>
      <c r="H261" s="9"/>
      <c r="I261" s="9"/>
      <c r="J261" s="9"/>
      <c r="K261" s="9"/>
      <c r="L261" s="9"/>
      <c r="M261" s="9"/>
    </row>
    <row r="262" spans="1:13" ht="15.75" customHeight="1">
      <c r="A262" s="9"/>
      <c r="B262" s="9"/>
      <c r="C262" s="9"/>
      <c r="D262" s="9"/>
      <c r="E262" s="9">
        <f t="shared" ca="1" si="0"/>
        <v>6.3730125626523249E-3</v>
      </c>
      <c r="F262" s="9">
        <f t="shared" ca="1" si="1"/>
        <v>-2.4907877120269935</v>
      </c>
      <c r="G262" s="9">
        <f t="shared" ca="1" si="3"/>
        <v>3.5141144893128264E-3</v>
      </c>
      <c r="H262" s="9"/>
      <c r="I262" s="9"/>
      <c r="J262" s="9"/>
      <c r="K262" s="9"/>
      <c r="L262" s="9"/>
      <c r="M262" s="9"/>
    </row>
    <row r="263" spans="1:13" ht="15.75" customHeight="1">
      <c r="A263" s="9"/>
      <c r="B263" s="9"/>
      <c r="C263" s="9"/>
      <c r="D263" s="9"/>
      <c r="E263" s="9">
        <f t="shared" ca="1" si="0"/>
        <v>0.9813447156428633</v>
      </c>
      <c r="F263" s="9">
        <f t="shared" ca="1" si="1"/>
        <v>2.0823493780810645</v>
      </c>
      <c r="G263" s="9">
        <f t="shared" ca="1" si="3"/>
        <v>3.5141144893128264E-3</v>
      </c>
      <c r="H263" s="9"/>
      <c r="I263" s="9"/>
      <c r="J263" s="9"/>
      <c r="K263" s="9"/>
      <c r="L263" s="9"/>
      <c r="M263" s="9"/>
    </row>
    <row r="264" spans="1:13" ht="15.75" customHeight="1">
      <c r="A264" s="9"/>
      <c r="B264" s="9"/>
      <c r="C264" s="9"/>
      <c r="D264" s="9"/>
      <c r="E264" s="9">
        <f t="shared" ca="1" si="0"/>
        <v>0.23786528351647718</v>
      </c>
      <c r="F264" s="9">
        <f t="shared" ca="1" si="1"/>
        <v>-0.71318616363802367</v>
      </c>
      <c r="G264" s="9">
        <f t="shared" ca="1" si="3"/>
        <v>3.5141144893128264E-3</v>
      </c>
      <c r="H264" s="9"/>
      <c r="I264" s="9"/>
      <c r="J264" s="9"/>
      <c r="K264" s="9"/>
      <c r="L264" s="9"/>
      <c r="M264" s="9"/>
    </row>
    <row r="265" spans="1:13" ht="15.75" customHeight="1">
      <c r="A265" s="9"/>
      <c r="B265" s="9"/>
      <c r="C265" s="9"/>
      <c r="D265" s="9"/>
      <c r="E265" s="9">
        <f t="shared" ca="1" si="0"/>
        <v>0.93577598780063531</v>
      </c>
      <c r="F265" s="9">
        <f t="shared" ca="1" si="1"/>
        <v>1.5202505208618167</v>
      </c>
      <c r="G265" s="9">
        <f t="shared" ca="1" si="3"/>
        <v>3.5141144893128264E-3</v>
      </c>
      <c r="H265" s="9"/>
      <c r="I265" s="9"/>
      <c r="J265" s="9"/>
      <c r="K265" s="9"/>
      <c r="L265" s="9"/>
      <c r="M265" s="9"/>
    </row>
    <row r="266" spans="1:13" ht="15.75" customHeight="1">
      <c r="A266" s="9"/>
      <c r="B266" s="9"/>
      <c r="C266" s="9"/>
      <c r="D266" s="9"/>
      <c r="E266" s="9">
        <f t="shared" ca="1" si="0"/>
        <v>0.23910825628307286</v>
      </c>
      <c r="F266" s="9">
        <f t="shared" ca="1" si="1"/>
        <v>-0.70917398932062603</v>
      </c>
      <c r="G266" s="9">
        <f t="shared" ca="1" si="3"/>
        <v>3.5141144893128264E-3</v>
      </c>
      <c r="H266" s="9"/>
      <c r="I266" s="9"/>
      <c r="J266" s="9"/>
      <c r="K266" s="9"/>
      <c r="L266" s="9"/>
      <c r="M266" s="9"/>
    </row>
    <row r="267" spans="1:13" ht="15.75" customHeight="1">
      <c r="A267" s="9"/>
      <c r="B267" s="9"/>
      <c r="C267" s="9"/>
      <c r="D267" s="9"/>
      <c r="E267" s="9">
        <f t="shared" ca="1" si="0"/>
        <v>0.82187594938463071</v>
      </c>
      <c r="F267" s="9">
        <f t="shared" ca="1" si="1"/>
        <v>0.92253784150056461</v>
      </c>
      <c r="G267" s="9">
        <f t="shared" ca="1" si="3"/>
        <v>3.5141144893128264E-3</v>
      </c>
      <c r="H267" s="9"/>
      <c r="I267" s="9"/>
      <c r="J267" s="9"/>
      <c r="K267" s="9"/>
      <c r="L267" s="9"/>
      <c r="M267" s="9"/>
    </row>
    <row r="268" spans="1:13" ht="15.75" customHeight="1">
      <c r="A268" s="9"/>
      <c r="B268" s="9"/>
      <c r="C268" s="9"/>
      <c r="D268" s="9"/>
      <c r="E268" s="9">
        <f t="shared" ca="1" si="0"/>
        <v>0.68560996254181539</v>
      </c>
      <c r="F268" s="9">
        <f t="shared" ca="1" si="1"/>
        <v>0.48344461692894092</v>
      </c>
      <c r="G268" s="9">
        <f t="shared" ca="1" si="3"/>
        <v>3.5141144893128264E-3</v>
      </c>
      <c r="H268" s="9"/>
      <c r="I268" s="9"/>
      <c r="J268" s="9"/>
      <c r="K268" s="9"/>
      <c r="L268" s="9"/>
      <c r="M268" s="9"/>
    </row>
    <row r="269" spans="1:13" ht="15.75" customHeight="1">
      <c r="A269" s="9"/>
      <c r="B269" s="9"/>
      <c r="C269" s="9"/>
      <c r="D269" s="9"/>
      <c r="E269" s="9">
        <f t="shared" ca="1" si="0"/>
        <v>0.68629894446361783</v>
      </c>
      <c r="F269" s="9">
        <f t="shared" ca="1" si="1"/>
        <v>0.48538663496303552</v>
      </c>
      <c r="G269" s="9">
        <f t="shared" ca="1" si="3"/>
        <v>3.5141144893128264E-3</v>
      </c>
      <c r="H269" s="9"/>
      <c r="I269" s="9"/>
      <c r="J269" s="9"/>
      <c r="K269" s="9"/>
      <c r="L269" s="9"/>
      <c r="M269" s="9"/>
    </row>
    <row r="270" spans="1:13" ht="15.75" customHeight="1">
      <c r="A270" s="9"/>
      <c r="B270" s="9"/>
      <c r="C270" s="9"/>
      <c r="D270" s="9"/>
      <c r="E270" s="9">
        <f t="shared" ca="1" si="0"/>
        <v>0.82806430414322296</v>
      </c>
      <c r="F270" s="9">
        <f t="shared" ca="1" si="1"/>
        <v>0.94654360669141413</v>
      </c>
      <c r="G270" s="9">
        <f t="shared" ca="1" si="3"/>
        <v>3.5141144893128264E-3</v>
      </c>
      <c r="H270" s="9"/>
      <c r="I270" s="9"/>
      <c r="J270" s="9"/>
      <c r="K270" s="9"/>
      <c r="L270" s="9"/>
      <c r="M270" s="9"/>
    </row>
    <row r="271" spans="1:13" ht="15.75" customHeight="1">
      <c r="A271" s="9"/>
      <c r="B271" s="9"/>
      <c r="C271" s="9"/>
      <c r="D271" s="9"/>
      <c r="E271" s="9">
        <f t="shared" ca="1" si="0"/>
        <v>0.70138444851231818</v>
      </c>
      <c r="F271" s="9">
        <f t="shared" ca="1" si="1"/>
        <v>0.52838650364787454</v>
      </c>
      <c r="G271" s="9">
        <f t="shared" ca="1" si="3"/>
        <v>3.5141144893128264E-3</v>
      </c>
      <c r="H271" s="9"/>
      <c r="I271" s="9"/>
      <c r="J271" s="9"/>
      <c r="K271" s="9"/>
      <c r="L271" s="9"/>
      <c r="M271" s="9"/>
    </row>
    <row r="272" spans="1:13" ht="15.75" customHeight="1">
      <c r="A272" s="9"/>
      <c r="B272" s="9"/>
      <c r="C272" s="9"/>
      <c r="D272" s="9"/>
      <c r="E272" s="9">
        <f t="shared" ca="1" si="0"/>
        <v>0.18231746114622882</v>
      </c>
      <c r="F272" s="9">
        <f t="shared" ca="1" si="1"/>
        <v>-0.90656869552492547</v>
      </c>
      <c r="G272" s="9">
        <f t="shared" ca="1" si="3"/>
        <v>3.5141144893128264E-3</v>
      </c>
      <c r="H272" s="9"/>
      <c r="I272" s="9"/>
      <c r="J272" s="9"/>
      <c r="K272" s="9"/>
      <c r="L272" s="9"/>
      <c r="M272" s="9"/>
    </row>
    <row r="273" spans="1:13" ht="15.75" customHeight="1">
      <c r="A273" s="9"/>
      <c r="B273" s="9"/>
      <c r="C273" s="9"/>
      <c r="D273" s="9"/>
      <c r="E273" s="9">
        <f t="shared" ca="1" si="0"/>
        <v>0.41140761740407283</v>
      </c>
      <c r="F273" s="9">
        <f t="shared" ca="1" si="1"/>
        <v>-0.22392554956705596</v>
      </c>
      <c r="G273" s="9">
        <f t="shared" ca="1" si="3"/>
        <v>3.5141144893128264E-3</v>
      </c>
      <c r="H273" s="9"/>
      <c r="I273" s="9"/>
      <c r="J273" s="9"/>
      <c r="K273" s="9"/>
      <c r="L273" s="9"/>
      <c r="M273" s="9"/>
    </row>
    <row r="274" spans="1:13" ht="15.75" customHeight="1">
      <c r="A274" s="9"/>
      <c r="B274" s="9"/>
      <c r="C274" s="9"/>
      <c r="D274" s="9"/>
      <c r="E274" s="9">
        <f t="shared" ca="1" si="0"/>
        <v>0.81155537625926832</v>
      </c>
      <c r="F274" s="9">
        <f t="shared" ca="1" si="1"/>
        <v>0.88364246579984751</v>
      </c>
      <c r="G274" s="9">
        <f t="shared" ca="1" si="3"/>
        <v>3.5141144893128264E-3</v>
      </c>
      <c r="H274" s="9"/>
      <c r="I274" s="9"/>
      <c r="J274" s="9"/>
      <c r="K274" s="9"/>
      <c r="L274" s="9"/>
      <c r="M274" s="9"/>
    </row>
    <row r="275" spans="1:13" ht="15.75" customHeight="1">
      <c r="A275" s="9"/>
      <c r="B275" s="9"/>
      <c r="C275" s="9"/>
      <c r="D275" s="9"/>
      <c r="E275" s="9">
        <f t="shared" ca="1" si="0"/>
        <v>0.94242847148382436</v>
      </c>
      <c r="F275" s="9">
        <f t="shared" ca="1" si="1"/>
        <v>1.5754914214914524</v>
      </c>
      <c r="G275" s="9">
        <f t="shared" ca="1" si="3"/>
        <v>3.5141144893128264E-3</v>
      </c>
      <c r="H275" s="9"/>
      <c r="I275" s="9"/>
      <c r="J275" s="9"/>
      <c r="K275" s="9"/>
      <c r="L275" s="9"/>
      <c r="M275" s="9"/>
    </row>
    <row r="276" spans="1:13" ht="15.75" customHeight="1">
      <c r="A276" s="9"/>
      <c r="B276" s="9"/>
      <c r="C276" s="9"/>
      <c r="D276" s="9"/>
      <c r="E276" s="9">
        <f t="shared" ca="1" si="0"/>
        <v>0.82359111606184621</v>
      </c>
      <c r="F276" s="9">
        <f t="shared" ca="1" si="1"/>
        <v>0.92913762476808792</v>
      </c>
      <c r="G276" s="9">
        <f t="shared" ca="1" si="3"/>
        <v>3.5141144893128264E-3</v>
      </c>
      <c r="H276" s="9"/>
      <c r="I276" s="9"/>
      <c r="J276" s="9"/>
      <c r="K276" s="9"/>
      <c r="L276" s="9"/>
      <c r="M276" s="9"/>
    </row>
    <row r="277" spans="1:13" ht="15.75" customHeight="1">
      <c r="A277" s="9"/>
      <c r="B277" s="9"/>
      <c r="C277" s="9"/>
      <c r="D277" s="9"/>
      <c r="E277" s="9">
        <f t="shared" ca="1" si="0"/>
        <v>0.99589854011249113</v>
      </c>
      <c r="F277" s="9">
        <f t="shared" ca="1" si="1"/>
        <v>2.6436013749849683</v>
      </c>
      <c r="G277" s="9">
        <f t="shared" ca="1" si="3"/>
        <v>3.5141144893128264E-3</v>
      </c>
      <c r="H277" s="9"/>
      <c r="I277" s="9"/>
      <c r="J277" s="9"/>
      <c r="K277" s="9"/>
      <c r="L277" s="9"/>
      <c r="M277" s="9"/>
    </row>
    <row r="278" spans="1:13" ht="15.75" customHeight="1">
      <c r="A278" s="9"/>
      <c r="B278" s="9"/>
      <c r="C278" s="9"/>
      <c r="D278" s="9"/>
      <c r="E278" s="9">
        <f t="shared" ca="1" si="0"/>
        <v>8.1708404163247761E-2</v>
      </c>
      <c r="F278" s="9">
        <f t="shared" ca="1" si="1"/>
        <v>-1.3936715595428484</v>
      </c>
      <c r="G278" s="9">
        <f t="shared" ca="1" si="3"/>
        <v>3.5141144893128264E-3</v>
      </c>
      <c r="H278" s="9"/>
      <c r="I278" s="9"/>
      <c r="J278" s="9"/>
      <c r="K278" s="9"/>
      <c r="L278" s="9"/>
      <c r="M278" s="9"/>
    </row>
    <row r="279" spans="1:13" ht="15.75" customHeight="1">
      <c r="A279" s="9"/>
      <c r="B279" s="9"/>
      <c r="C279" s="9"/>
      <c r="D279" s="9"/>
      <c r="E279" s="9">
        <f t="shared" ca="1" si="0"/>
        <v>0.21715821404896596</v>
      </c>
      <c r="F279" s="9">
        <f t="shared" ca="1" si="1"/>
        <v>-0.78182669882231215</v>
      </c>
      <c r="G279" s="9">
        <f t="shared" ca="1" si="3"/>
        <v>3.5141144893128264E-3</v>
      </c>
      <c r="H279" s="9"/>
      <c r="I279" s="9"/>
      <c r="J279" s="9"/>
      <c r="K279" s="9"/>
      <c r="L279" s="9"/>
      <c r="M279" s="9"/>
    </row>
    <row r="280" spans="1:13" ht="15.75" customHeight="1">
      <c r="A280" s="9"/>
      <c r="B280" s="9"/>
      <c r="C280" s="9"/>
      <c r="D280" s="9"/>
      <c r="E280" s="9">
        <f t="shared" ca="1" si="0"/>
        <v>0.9691936374781065</v>
      </c>
      <c r="F280" s="9">
        <f t="shared" ca="1" si="1"/>
        <v>1.8690725240827561</v>
      </c>
      <c r="G280" s="9">
        <f t="shared" ca="1" si="3"/>
        <v>3.5141144893128264E-3</v>
      </c>
      <c r="H280" s="9"/>
      <c r="I280" s="9"/>
      <c r="J280" s="9"/>
      <c r="K280" s="9"/>
      <c r="L280" s="9"/>
      <c r="M280" s="9"/>
    </row>
    <row r="281" spans="1:13" ht="15.75" customHeight="1">
      <c r="A281" s="9"/>
      <c r="B281" s="9"/>
      <c r="C281" s="9"/>
      <c r="D281" s="9"/>
      <c r="E281" s="9">
        <f t="shared" ca="1" si="0"/>
        <v>0.30647227560786106</v>
      </c>
      <c r="F281" s="9">
        <f t="shared" ca="1" si="1"/>
        <v>-0.50587478965118371</v>
      </c>
      <c r="G281" s="9">
        <f t="shared" ca="1" si="3"/>
        <v>3.5141144893128264E-3</v>
      </c>
      <c r="H281" s="9"/>
      <c r="I281" s="9"/>
      <c r="J281" s="9"/>
      <c r="K281" s="9"/>
      <c r="L281" s="9"/>
      <c r="M281" s="9"/>
    </row>
    <row r="282" spans="1:13" ht="15.75" customHeight="1">
      <c r="A282" s="9"/>
      <c r="B282" s="9"/>
      <c r="C282" s="9"/>
      <c r="D282" s="9"/>
      <c r="E282" s="9">
        <f t="shared" ca="1" si="0"/>
        <v>0.45977709414635282</v>
      </c>
      <c r="F282" s="9">
        <f t="shared" ca="1" si="1"/>
        <v>-0.10099530360831251</v>
      </c>
      <c r="G282" s="9">
        <f t="shared" ca="1" si="3"/>
        <v>3.5141144893128264E-3</v>
      </c>
      <c r="H282" s="9"/>
      <c r="I282" s="9"/>
      <c r="J282" s="9"/>
      <c r="K282" s="9"/>
      <c r="L282" s="9"/>
      <c r="M282" s="9"/>
    </row>
    <row r="283" spans="1:13" ht="15.75" customHeight="1">
      <c r="A283" s="9"/>
      <c r="B283" s="9"/>
      <c r="C283" s="9"/>
      <c r="D283" s="9"/>
      <c r="E283" s="9">
        <f t="shared" ca="1" si="0"/>
        <v>0.44550706810273177</v>
      </c>
      <c r="F283" s="9">
        <f t="shared" ca="1" si="1"/>
        <v>-0.13702107573264558</v>
      </c>
      <c r="G283" s="9">
        <f t="shared" ca="1" si="3"/>
        <v>3.5141144893128264E-3</v>
      </c>
      <c r="H283" s="9"/>
      <c r="I283" s="9"/>
      <c r="J283" s="9"/>
      <c r="K283" s="9"/>
      <c r="L283" s="9"/>
      <c r="M283" s="9"/>
    </row>
    <row r="284" spans="1:13" ht="15.75" customHeight="1">
      <c r="A284" s="9"/>
      <c r="B284" s="9"/>
      <c r="C284" s="9"/>
      <c r="D284" s="9"/>
      <c r="E284" s="9">
        <f t="shared" ca="1" si="0"/>
        <v>0.93580081061513465</v>
      </c>
      <c r="F284" s="9">
        <f t="shared" ca="1" si="1"/>
        <v>1.5204481580086724</v>
      </c>
      <c r="G284" s="9">
        <f t="shared" ca="1" si="3"/>
        <v>3.5141144893128264E-3</v>
      </c>
      <c r="H284" s="9"/>
      <c r="I284" s="9"/>
      <c r="J284" s="9"/>
      <c r="K284" s="9"/>
      <c r="L284" s="9"/>
      <c r="M284" s="9"/>
    </row>
    <row r="285" spans="1:13" ht="15.75" customHeight="1">
      <c r="A285" s="9"/>
      <c r="B285" s="9"/>
      <c r="C285" s="9"/>
      <c r="D285" s="9"/>
      <c r="E285" s="9">
        <f t="shared" ca="1" si="0"/>
        <v>0.14083222613203694</v>
      </c>
      <c r="F285" s="9">
        <f t="shared" ca="1" si="1"/>
        <v>-1.0765878105274687</v>
      </c>
      <c r="G285" s="9">
        <f t="shared" ca="1" si="3"/>
        <v>3.5141144893128264E-3</v>
      </c>
      <c r="H285" s="9"/>
      <c r="I285" s="9"/>
      <c r="J285" s="9"/>
      <c r="K285" s="9"/>
      <c r="L285" s="9"/>
      <c r="M285" s="9"/>
    </row>
    <row r="286" spans="1:13" ht="15.75" customHeight="1">
      <c r="A286" s="9"/>
      <c r="B286" s="9"/>
      <c r="C286" s="9"/>
      <c r="D286" s="9"/>
      <c r="E286" s="9">
        <f t="shared" ca="1" si="0"/>
        <v>0.46527400771275695</v>
      </c>
      <c r="F286" s="9">
        <f t="shared" ca="1" si="1"/>
        <v>-8.7155368064713495E-2</v>
      </c>
      <c r="G286" s="9">
        <f t="shared" ca="1" si="3"/>
        <v>3.5141144893128264E-3</v>
      </c>
      <c r="H286" s="9"/>
      <c r="I286" s="9"/>
      <c r="J286" s="9"/>
      <c r="K286" s="9"/>
      <c r="L286" s="9"/>
      <c r="M286" s="9"/>
    </row>
    <row r="287" spans="1:13" ht="15.75" customHeight="1">
      <c r="A287" s="9"/>
      <c r="B287" s="9"/>
      <c r="C287" s="9"/>
      <c r="D287" s="9"/>
      <c r="E287" s="9">
        <f t="shared" ca="1" si="0"/>
        <v>0.6693711709547896</v>
      </c>
      <c r="F287" s="9">
        <f t="shared" ca="1" si="1"/>
        <v>0.43817744417343779</v>
      </c>
      <c r="G287" s="9">
        <f t="shared" ca="1" si="3"/>
        <v>3.5141144893128264E-3</v>
      </c>
      <c r="H287" s="9"/>
      <c r="I287" s="9"/>
      <c r="J287" s="9"/>
      <c r="K287" s="9"/>
      <c r="L287" s="9"/>
      <c r="M287" s="9"/>
    </row>
    <row r="288" spans="1:13" ht="15.75" customHeight="1">
      <c r="A288" s="9"/>
      <c r="B288" s="9"/>
      <c r="C288" s="9"/>
      <c r="D288" s="9"/>
      <c r="E288" s="9">
        <f t="shared" ca="1" si="0"/>
        <v>0.13885883759297513</v>
      </c>
      <c r="F288" s="9">
        <f t="shared" ca="1" si="1"/>
        <v>-1.0854606673231899</v>
      </c>
      <c r="G288" s="9">
        <f t="shared" ca="1" si="3"/>
        <v>3.5141144893128264E-3</v>
      </c>
      <c r="H288" s="9"/>
      <c r="I288" s="9"/>
      <c r="J288" s="9"/>
      <c r="K288" s="9"/>
      <c r="L288" s="9"/>
      <c r="M288" s="9"/>
    </row>
    <row r="289" spans="1:13" ht="15.75" customHeight="1">
      <c r="A289" s="9"/>
      <c r="B289" s="9"/>
      <c r="C289" s="9"/>
      <c r="D289" s="9"/>
      <c r="E289" s="9">
        <f t="shared" ca="1" si="0"/>
        <v>0.19503864125638093</v>
      </c>
      <c r="F289" s="9">
        <f t="shared" ca="1" si="1"/>
        <v>-0.85947722033080642</v>
      </c>
      <c r="G289" s="9">
        <f t="shared" ca="1" si="3"/>
        <v>3.5141144893128264E-3</v>
      </c>
      <c r="H289" s="9"/>
      <c r="I289" s="9"/>
      <c r="J289" s="9"/>
      <c r="K289" s="9"/>
      <c r="L289" s="9"/>
      <c r="M289" s="9"/>
    </row>
    <row r="290" spans="1:13" ht="15.75" customHeight="1">
      <c r="A290" s="9"/>
      <c r="B290" s="9"/>
      <c r="C290" s="9"/>
      <c r="D290" s="9"/>
      <c r="E290" s="9">
        <f t="shared" ca="1" si="0"/>
        <v>0.46568123383360049</v>
      </c>
      <c r="F290" s="9">
        <f t="shared" ca="1" si="1"/>
        <v>-8.61307648615732E-2</v>
      </c>
      <c r="G290" s="9">
        <f t="shared" ca="1" si="3"/>
        <v>3.5141144893128264E-3</v>
      </c>
      <c r="H290" s="9"/>
      <c r="I290" s="9"/>
      <c r="J290" s="9"/>
      <c r="K290" s="9"/>
      <c r="L290" s="9"/>
      <c r="M290" s="9"/>
    </row>
    <row r="291" spans="1:13" ht="15.75" customHeight="1">
      <c r="A291" s="9"/>
      <c r="B291" s="9"/>
      <c r="C291" s="9"/>
      <c r="D291" s="9"/>
      <c r="E291" s="9">
        <f t="shared" ca="1" si="0"/>
        <v>0.48993312773330822</v>
      </c>
      <c r="F291" s="9">
        <f t="shared" ca="1" si="1"/>
        <v>-2.5236585206302023E-2</v>
      </c>
      <c r="G291" s="9">
        <f t="shared" ca="1" si="3"/>
        <v>3.5141144893128264E-3</v>
      </c>
      <c r="H291" s="9"/>
      <c r="I291" s="9"/>
      <c r="J291" s="9"/>
      <c r="K291" s="9"/>
      <c r="L291" s="9"/>
      <c r="M291" s="9"/>
    </row>
    <row r="292" spans="1:13" ht="15.75" customHeight="1">
      <c r="A292" s="9"/>
      <c r="B292" s="9"/>
      <c r="C292" s="9"/>
      <c r="D292" s="9"/>
      <c r="E292" s="9">
        <f t="shared" ca="1" si="0"/>
        <v>1.9594989034716459E-2</v>
      </c>
      <c r="F292" s="9">
        <f t="shared" ca="1" si="1"/>
        <v>-2.0621865569327049</v>
      </c>
      <c r="G292" s="9">
        <f t="shared" ca="1" si="3"/>
        <v>3.5141144893128264E-3</v>
      </c>
      <c r="H292" s="9"/>
      <c r="I292" s="9"/>
      <c r="J292" s="9"/>
      <c r="K292" s="9"/>
      <c r="L292" s="9"/>
      <c r="M292" s="9"/>
    </row>
    <row r="293" spans="1:13" ht="15.75" customHeight="1">
      <c r="A293" s="9"/>
      <c r="B293" s="9"/>
      <c r="C293" s="9"/>
      <c r="D293" s="9"/>
      <c r="E293" s="9">
        <f t="shared" ca="1" si="0"/>
        <v>0.58108919292557892</v>
      </c>
      <c r="F293" s="9">
        <f t="shared" ca="1" si="1"/>
        <v>0.20468068232252357</v>
      </c>
      <c r="G293" s="9">
        <f t="shared" ca="1" si="3"/>
        <v>3.5141144893128264E-3</v>
      </c>
      <c r="H293" s="9"/>
      <c r="I293" s="9"/>
      <c r="J293" s="9"/>
      <c r="K293" s="9"/>
      <c r="L293" s="9"/>
      <c r="M293" s="9"/>
    </row>
    <row r="294" spans="1:13" ht="15.75" customHeight="1">
      <c r="A294" s="9"/>
      <c r="B294" s="9"/>
      <c r="C294" s="9"/>
      <c r="D294" s="9"/>
      <c r="E294" s="9">
        <f t="shared" ca="1" si="0"/>
        <v>0.69349157476501622</v>
      </c>
      <c r="F294" s="9">
        <f t="shared" ca="1" si="1"/>
        <v>0.50577180975642888</v>
      </c>
      <c r="G294" s="9">
        <f t="shared" ca="1" si="3"/>
        <v>3.5141144893128264E-3</v>
      </c>
      <c r="H294" s="9"/>
      <c r="I294" s="9"/>
      <c r="J294" s="9"/>
      <c r="K294" s="9"/>
      <c r="L294" s="9"/>
      <c r="M294" s="9"/>
    </row>
    <row r="295" spans="1:13" ht="15.75" customHeight="1">
      <c r="A295" s="9"/>
      <c r="B295" s="9"/>
      <c r="C295" s="9"/>
      <c r="D295" s="9"/>
      <c r="E295" s="9">
        <f t="shared" ca="1" si="0"/>
        <v>0.4863895399079966</v>
      </c>
      <c r="F295" s="9">
        <f t="shared" ca="1" si="1"/>
        <v>-3.4122984950342508E-2</v>
      </c>
      <c r="G295" s="9">
        <f t="shared" ca="1" si="3"/>
        <v>3.5141144893128264E-3</v>
      </c>
      <c r="H295" s="9"/>
      <c r="I295" s="9"/>
      <c r="J295" s="9"/>
      <c r="K295" s="9"/>
      <c r="L295" s="9"/>
      <c r="M295" s="9"/>
    </row>
    <row r="296" spans="1:13" ht="15.75" customHeight="1">
      <c r="A296" s="9"/>
      <c r="B296" s="9"/>
      <c r="C296" s="9"/>
      <c r="D296" s="9"/>
      <c r="E296" s="9">
        <f t="shared" ca="1" si="0"/>
        <v>0.29436847553485312</v>
      </c>
      <c r="F296" s="9">
        <f t="shared" ca="1" si="1"/>
        <v>-0.54066725676565408</v>
      </c>
      <c r="G296" s="9">
        <f t="shared" ca="1" si="3"/>
        <v>3.5141144893128264E-3</v>
      </c>
      <c r="H296" s="9"/>
      <c r="I296" s="9"/>
      <c r="J296" s="9"/>
      <c r="K296" s="9"/>
      <c r="L296" s="9"/>
      <c r="M296" s="9"/>
    </row>
    <row r="297" spans="1:13" ht="15.75" customHeight="1">
      <c r="A297" s="9"/>
      <c r="B297" s="9"/>
      <c r="C297" s="9"/>
      <c r="D297" s="9"/>
      <c r="E297" s="9">
        <f t="shared" ca="1" si="0"/>
        <v>0.87993386105717986</v>
      </c>
      <c r="F297" s="9">
        <f t="shared" ca="1" si="1"/>
        <v>1.1746562284763564</v>
      </c>
      <c r="G297" s="9">
        <f t="shared" ca="1" si="3"/>
        <v>3.5141144893128264E-3</v>
      </c>
      <c r="H297" s="9"/>
      <c r="I297" s="9"/>
      <c r="J297" s="9"/>
      <c r="K297" s="9"/>
      <c r="L297" s="9"/>
      <c r="M297" s="9"/>
    </row>
    <row r="298" spans="1:13" ht="15.75" customHeight="1">
      <c r="A298" s="9"/>
      <c r="B298" s="9"/>
      <c r="C298" s="9"/>
      <c r="D298" s="9"/>
      <c r="E298" s="9">
        <f t="shared" ca="1" si="0"/>
        <v>0.1661222376400362</v>
      </c>
      <c r="F298" s="9">
        <f t="shared" ca="1" si="1"/>
        <v>-0.96960288309342624</v>
      </c>
      <c r="G298" s="9">
        <f t="shared" ca="1" si="3"/>
        <v>3.5141144893128264E-3</v>
      </c>
      <c r="H298" s="9"/>
      <c r="I298" s="9"/>
      <c r="J298" s="9"/>
      <c r="K298" s="9"/>
      <c r="L298" s="9"/>
      <c r="M298" s="9"/>
    </row>
    <row r="299" spans="1:13" ht="15.75" customHeight="1">
      <c r="A299" s="9"/>
      <c r="B299" s="9"/>
      <c r="C299" s="9"/>
      <c r="D299" s="9"/>
      <c r="E299" s="9">
        <f t="shared" ca="1" si="0"/>
        <v>0.32058314110489572</v>
      </c>
      <c r="F299" s="9">
        <f t="shared" ca="1" si="1"/>
        <v>-0.46606876203527164</v>
      </c>
      <c r="G299" s="9">
        <f t="shared" ca="1" si="3"/>
        <v>3.5141144893128264E-3</v>
      </c>
      <c r="H299" s="9"/>
      <c r="I299" s="9"/>
      <c r="J299" s="9"/>
      <c r="K299" s="9"/>
      <c r="L299" s="9"/>
      <c r="M299" s="9"/>
    </row>
    <row r="300" spans="1:13" ht="15.75" customHeight="1">
      <c r="A300" s="9"/>
      <c r="B300" s="9"/>
      <c r="C300" s="9"/>
      <c r="D300" s="9"/>
      <c r="E300" s="9">
        <f t="shared" ca="1" si="0"/>
        <v>0.39670973270397047</v>
      </c>
      <c r="F300" s="9">
        <f t="shared" ca="1" si="1"/>
        <v>-0.26187285844418373</v>
      </c>
      <c r="G300" s="9">
        <f t="shared" ca="1" si="3"/>
        <v>3.5141144893128264E-3</v>
      </c>
      <c r="H300" s="9"/>
      <c r="I300" s="9"/>
      <c r="J300" s="9"/>
      <c r="K300" s="9"/>
      <c r="L300" s="9"/>
      <c r="M300" s="9"/>
    </row>
    <row r="301" spans="1:13" ht="15.75" customHeight="1">
      <c r="A301" s="9"/>
      <c r="B301" s="9"/>
      <c r="C301" s="9"/>
      <c r="D301" s="9"/>
      <c r="E301" s="9">
        <f t="shared" ca="1" si="0"/>
        <v>0.99528638951135873</v>
      </c>
      <c r="F301" s="9">
        <f t="shared" ca="1" si="1"/>
        <v>2.5961597997126069</v>
      </c>
      <c r="G301" s="9">
        <f t="shared" ca="1" si="3"/>
        <v>3.5141144893128264E-3</v>
      </c>
      <c r="H301" s="9"/>
      <c r="I301" s="9"/>
      <c r="J301" s="9"/>
      <c r="K301" s="9"/>
      <c r="L301" s="9"/>
      <c r="M301" s="9"/>
    </row>
    <row r="302" spans="1:13" ht="15.75" customHeight="1">
      <c r="A302" s="9"/>
      <c r="B302" s="9"/>
      <c r="C302" s="9"/>
      <c r="D302" s="9"/>
      <c r="E302" s="9">
        <f t="shared" ca="1" si="0"/>
        <v>0.25659671047552246</v>
      </c>
      <c r="F302" s="9">
        <f t="shared" ca="1" si="1"/>
        <v>-0.65387332495258199</v>
      </c>
      <c r="G302" s="9">
        <f t="shared" ca="1" si="3"/>
        <v>3.5141144893128264E-3</v>
      </c>
      <c r="H302" s="9"/>
      <c r="I302" s="9"/>
      <c r="J302" s="9"/>
      <c r="K302" s="9"/>
      <c r="L302" s="9"/>
      <c r="M302" s="9"/>
    </row>
    <row r="303" spans="1:13" ht="15.75" customHeight="1">
      <c r="A303" s="9"/>
      <c r="B303" s="9"/>
      <c r="C303" s="9"/>
      <c r="D303" s="9"/>
      <c r="E303" s="9">
        <f t="shared" ca="1" si="0"/>
        <v>0.7976758011110574</v>
      </c>
      <c r="F303" s="9">
        <f t="shared" ca="1" si="1"/>
        <v>0.83334816811297696</v>
      </c>
      <c r="G303" s="9">
        <f t="shared" ca="1" si="3"/>
        <v>3.5141144893128264E-3</v>
      </c>
      <c r="H303" s="9"/>
      <c r="I303" s="9"/>
      <c r="J303" s="9"/>
      <c r="K303" s="9"/>
      <c r="L303" s="9"/>
      <c r="M303" s="9"/>
    </row>
    <row r="304" spans="1:13" ht="15.75" customHeight="1">
      <c r="A304" s="9"/>
      <c r="B304" s="9"/>
      <c r="C304" s="9"/>
      <c r="D304" s="9"/>
      <c r="E304" s="9">
        <f t="shared" ca="1" si="0"/>
        <v>0.19862971725562972</v>
      </c>
      <c r="F304" s="9">
        <f t="shared" ca="1" si="1"/>
        <v>-0.84652589474991913</v>
      </c>
      <c r="G304" s="9">
        <f t="shared" ca="1" si="3"/>
        <v>3.5141144893128264E-3</v>
      </c>
      <c r="H304" s="9"/>
      <c r="I304" s="9"/>
      <c r="J304" s="9"/>
      <c r="K304" s="9"/>
      <c r="L304" s="9"/>
      <c r="M304" s="9"/>
    </row>
    <row r="305" spans="1:13" ht="15.75" customHeight="1">
      <c r="A305" s="9"/>
      <c r="B305" s="9"/>
      <c r="C305" s="9"/>
      <c r="D305" s="9"/>
      <c r="E305" s="9">
        <f t="shared" ca="1" si="0"/>
        <v>0.65550332284606816</v>
      </c>
      <c r="F305" s="9">
        <f t="shared" ca="1" si="1"/>
        <v>0.40022153534093996</v>
      </c>
      <c r="G305" s="9">
        <f t="shared" ca="1" si="3"/>
        <v>3.5141144893128264E-3</v>
      </c>
      <c r="H305" s="9"/>
      <c r="I305" s="9"/>
      <c r="J305" s="9"/>
      <c r="K305" s="9"/>
      <c r="L305" s="9"/>
      <c r="M305" s="9"/>
    </row>
    <row r="306" spans="1:13" ht="15.75" customHeight="1">
      <c r="A306" s="9"/>
      <c r="B306" s="9"/>
      <c r="C306" s="9"/>
      <c r="D306" s="9"/>
      <c r="E306" s="9">
        <f t="shared" ca="1" si="0"/>
        <v>0.53689769201579407</v>
      </c>
      <c r="F306" s="9">
        <f t="shared" ca="1" si="1"/>
        <v>9.2621055263608157E-2</v>
      </c>
      <c r="G306" s="9">
        <f t="shared" ca="1" si="3"/>
        <v>3.5141144893128264E-3</v>
      </c>
      <c r="H306" s="9"/>
      <c r="I306" s="9"/>
      <c r="J306" s="9"/>
      <c r="K306" s="9"/>
      <c r="L306" s="9"/>
      <c r="M306" s="9"/>
    </row>
    <row r="307" spans="1:13" ht="15.75" customHeight="1">
      <c r="A307" s="9"/>
      <c r="B307" s="9"/>
      <c r="C307" s="9"/>
      <c r="D307" s="9"/>
      <c r="E307" s="9">
        <f t="shared" ca="1" si="0"/>
        <v>0.16257399281316531</v>
      </c>
      <c r="F307" s="9">
        <f t="shared" ca="1" si="1"/>
        <v>-0.98393395823419805</v>
      </c>
      <c r="G307" s="9">
        <f t="shared" ca="1" si="3"/>
        <v>3.5141144893128264E-3</v>
      </c>
      <c r="H307" s="9"/>
      <c r="I307" s="9"/>
      <c r="J307" s="9"/>
      <c r="K307" s="9"/>
      <c r="L307" s="9"/>
      <c r="M307" s="9"/>
    </row>
    <row r="308" spans="1:13" ht="15.75" customHeight="1">
      <c r="A308" s="9"/>
      <c r="B308" s="9"/>
      <c r="C308" s="9"/>
      <c r="D308" s="9"/>
      <c r="E308" s="9">
        <f t="shared" ca="1" si="0"/>
        <v>0.65486927416513607</v>
      </c>
      <c r="F308" s="9">
        <f t="shared" ca="1" si="1"/>
        <v>0.39850028036725171</v>
      </c>
      <c r="G308" s="9">
        <f t="shared" ca="1" si="3"/>
        <v>3.5141144893128264E-3</v>
      </c>
      <c r="H308" s="9"/>
      <c r="I308" s="9"/>
      <c r="J308" s="9"/>
      <c r="K308" s="9"/>
      <c r="L308" s="9"/>
      <c r="M308" s="9"/>
    </row>
    <row r="309" spans="1:13" ht="15.75" customHeight="1">
      <c r="A309" s="9"/>
      <c r="B309" s="9"/>
      <c r="C309" s="9"/>
      <c r="D309" s="9"/>
      <c r="E309" s="9">
        <f t="shared" ca="1" si="0"/>
        <v>0.19028684044448352</v>
      </c>
      <c r="F309" s="9">
        <f t="shared" ca="1" si="1"/>
        <v>-0.87683975791206237</v>
      </c>
      <c r="G309" s="9">
        <f t="shared" ca="1" si="3"/>
        <v>3.5141144893128264E-3</v>
      </c>
      <c r="H309" s="9"/>
      <c r="I309" s="9"/>
      <c r="J309" s="9"/>
      <c r="K309" s="9"/>
      <c r="L309" s="9"/>
      <c r="M309" s="9"/>
    </row>
    <row r="310" spans="1:13" ht="15.75" customHeight="1">
      <c r="A310" s="9"/>
      <c r="B310" s="9"/>
      <c r="C310" s="9"/>
      <c r="D310" s="9"/>
      <c r="E310" s="9">
        <f t="shared" ca="1" si="0"/>
        <v>0.83301559469285413</v>
      </c>
      <c r="F310" s="9">
        <f t="shared" ca="1" si="1"/>
        <v>0.96615063459673056</v>
      </c>
      <c r="G310" s="9">
        <f t="shared" ca="1" si="3"/>
        <v>3.5141144893128264E-3</v>
      </c>
      <c r="H310" s="9"/>
      <c r="I310" s="9"/>
      <c r="J310" s="9"/>
      <c r="K310" s="9"/>
      <c r="L310" s="9"/>
      <c r="M310" s="9"/>
    </row>
    <row r="311" spans="1:13" ht="15.75" customHeight="1">
      <c r="A311" s="9"/>
      <c r="B311" s="9"/>
      <c r="C311" s="9"/>
      <c r="D311" s="9"/>
      <c r="E311" s="9">
        <f t="shared" ca="1" si="0"/>
        <v>0.97068687810988308</v>
      </c>
      <c r="F311" s="9">
        <f t="shared" ca="1" si="1"/>
        <v>1.8909857702294448</v>
      </c>
      <c r="G311" s="9">
        <f t="shared" ca="1" si="3"/>
        <v>3.5141144893128264E-3</v>
      </c>
      <c r="H311" s="9"/>
      <c r="I311" s="9"/>
      <c r="J311" s="9"/>
      <c r="K311" s="9"/>
      <c r="L311" s="9"/>
      <c r="M311" s="9"/>
    </row>
    <row r="312" spans="1:13" ht="15.75" customHeight="1">
      <c r="A312" s="9"/>
      <c r="B312" s="9"/>
      <c r="C312" s="9"/>
      <c r="D312" s="9"/>
      <c r="E312" s="9">
        <f t="shared" ca="1" si="0"/>
        <v>0.82140253934246876</v>
      </c>
      <c r="F312" s="9">
        <f t="shared" ca="1" si="1"/>
        <v>0.92072327494377482</v>
      </c>
      <c r="G312" s="9">
        <f t="shared" ca="1" si="3"/>
        <v>3.5141144893128264E-3</v>
      </c>
      <c r="H312" s="9"/>
      <c r="I312" s="9"/>
      <c r="J312" s="9"/>
      <c r="K312" s="9"/>
      <c r="L312" s="9"/>
      <c r="M312" s="9"/>
    </row>
    <row r="313" spans="1:13" ht="15.75" customHeight="1">
      <c r="A313" s="9"/>
      <c r="B313" s="9"/>
      <c r="C313" s="9"/>
      <c r="D313" s="9"/>
      <c r="E313" s="9">
        <f t="shared" ca="1" si="0"/>
        <v>0.82601679861670252</v>
      </c>
      <c r="F313" s="9">
        <f t="shared" ca="1" si="1"/>
        <v>0.93854110572559479</v>
      </c>
      <c r="G313" s="9">
        <f t="shared" ca="1" si="3"/>
        <v>3.5141144893128264E-3</v>
      </c>
      <c r="H313" s="9"/>
      <c r="I313" s="9"/>
      <c r="J313" s="9"/>
      <c r="K313" s="9"/>
      <c r="L313" s="9"/>
      <c r="M313" s="9"/>
    </row>
    <row r="314" spans="1:13" ht="15.75" customHeight="1">
      <c r="A314" s="9"/>
      <c r="B314" s="9"/>
      <c r="C314" s="9"/>
      <c r="D314" s="9"/>
      <c r="E314" s="9">
        <f t="shared" ca="1" si="0"/>
        <v>0.85156092486458057</v>
      </c>
      <c r="F314" s="9">
        <f t="shared" ca="1" si="1"/>
        <v>1.043151460304006</v>
      </c>
      <c r="G314" s="9">
        <f t="shared" ca="1" si="3"/>
        <v>3.5141144893128264E-3</v>
      </c>
      <c r="H314" s="9"/>
      <c r="I314" s="9"/>
      <c r="J314" s="9"/>
      <c r="K314" s="9"/>
      <c r="L314" s="9"/>
      <c r="M314" s="9"/>
    </row>
    <row r="315" spans="1:13" ht="15.75" customHeight="1">
      <c r="A315" s="9"/>
      <c r="B315" s="9"/>
      <c r="C315" s="9"/>
      <c r="D315" s="9"/>
      <c r="E315" s="9">
        <f t="shared" ca="1" si="0"/>
        <v>0.35572499070732189</v>
      </c>
      <c r="F315" s="9">
        <f t="shared" ca="1" si="1"/>
        <v>-0.36990942130003029</v>
      </c>
      <c r="G315" s="9">
        <f t="shared" ca="1" si="3"/>
        <v>3.5141144893128264E-3</v>
      </c>
      <c r="H315" s="9"/>
      <c r="I315" s="9"/>
      <c r="J315" s="9"/>
      <c r="K315" s="9"/>
      <c r="L315" s="9"/>
      <c r="M315" s="9"/>
    </row>
    <row r="316" spans="1:13" ht="15.75" customHeight="1">
      <c r="A316" s="9"/>
      <c r="B316" s="9"/>
      <c r="C316" s="9"/>
      <c r="D316" s="9"/>
      <c r="E316" s="9">
        <f t="shared" ca="1" si="0"/>
        <v>0.28295979168459773</v>
      </c>
      <c r="F316" s="9">
        <f t="shared" ca="1" si="1"/>
        <v>-0.57407125608516862</v>
      </c>
      <c r="G316" s="9">
        <f t="shared" ca="1" si="3"/>
        <v>3.5141144893128264E-3</v>
      </c>
      <c r="H316" s="9"/>
      <c r="I316" s="9"/>
      <c r="J316" s="9"/>
      <c r="K316" s="9"/>
      <c r="L316" s="9"/>
      <c r="M316" s="9"/>
    </row>
    <row r="317" spans="1:13" ht="15.75" customHeight="1">
      <c r="A317" s="9"/>
      <c r="B317" s="9"/>
      <c r="C317" s="9"/>
      <c r="D317" s="9"/>
      <c r="E317" s="9">
        <f t="shared" ca="1" si="0"/>
        <v>0.89583303441611506</v>
      </c>
      <c r="F317" s="9">
        <f t="shared" ca="1" si="1"/>
        <v>1.2581599076624841</v>
      </c>
      <c r="G317" s="9">
        <f t="shared" ca="1" si="3"/>
        <v>3.5141144893128264E-3</v>
      </c>
      <c r="H317" s="9"/>
      <c r="I317" s="9"/>
      <c r="J317" s="9"/>
      <c r="K317" s="9"/>
      <c r="L317" s="9"/>
      <c r="M317" s="9"/>
    </row>
    <row r="318" spans="1:13" ht="15.75" customHeight="1">
      <c r="A318" s="9"/>
      <c r="B318" s="9"/>
      <c r="C318" s="9"/>
      <c r="D318" s="9"/>
      <c r="E318" s="9">
        <f t="shared" ca="1" si="0"/>
        <v>0.51092052773102026</v>
      </c>
      <c r="F318" s="9">
        <f t="shared" ca="1" si="1"/>
        <v>2.737712309031717E-2</v>
      </c>
      <c r="G318" s="9">
        <f t="shared" ca="1" si="3"/>
        <v>3.5141144893128264E-3</v>
      </c>
      <c r="H318" s="9"/>
      <c r="I318" s="9"/>
      <c r="J318" s="9"/>
      <c r="K318" s="9"/>
      <c r="L318" s="9"/>
      <c r="M318" s="9"/>
    </row>
    <row r="319" spans="1:13" ht="15.75" customHeight="1">
      <c r="A319" s="9"/>
      <c r="B319" s="9"/>
      <c r="C319" s="9"/>
      <c r="D319" s="9"/>
      <c r="E319" s="9">
        <f t="shared" ca="1" si="0"/>
        <v>0.47168103821336371</v>
      </c>
      <c r="F319" s="9">
        <f t="shared" ca="1" si="1"/>
        <v>-7.1044830000147385E-2</v>
      </c>
      <c r="G319" s="9">
        <f t="shared" ca="1" si="3"/>
        <v>3.5141144893128264E-3</v>
      </c>
      <c r="H319" s="9"/>
      <c r="I319" s="9"/>
      <c r="J319" s="9"/>
      <c r="K319" s="9"/>
      <c r="L319" s="9"/>
      <c r="M319" s="9"/>
    </row>
    <row r="320" spans="1:13" ht="15.75" customHeight="1">
      <c r="A320" s="9"/>
      <c r="B320" s="9"/>
      <c r="C320" s="9"/>
      <c r="D320" s="9"/>
      <c r="E320" s="9">
        <f t="shared" ca="1" si="0"/>
        <v>0.80670807523061006</v>
      </c>
      <c r="F320" s="9">
        <f t="shared" ca="1" si="1"/>
        <v>0.8658291710375835</v>
      </c>
      <c r="G320" s="9">
        <f t="shared" ca="1" si="3"/>
        <v>3.5141144893128264E-3</v>
      </c>
      <c r="H320" s="9"/>
      <c r="I320" s="9"/>
      <c r="J320" s="9"/>
      <c r="K320" s="9"/>
      <c r="L320" s="9"/>
      <c r="M320" s="9"/>
    </row>
    <row r="321" spans="1:13" ht="15.75" customHeight="1">
      <c r="A321" s="9"/>
      <c r="B321" s="9"/>
      <c r="C321" s="9"/>
      <c r="D321" s="9"/>
      <c r="E321" s="9">
        <f t="shared" ca="1" si="0"/>
        <v>0.78853391971605791</v>
      </c>
      <c r="F321" s="9">
        <f t="shared" ca="1" si="1"/>
        <v>0.80134462964557185</v>
      </c>
      <c r="G321" s="9">
        <f t="shared" ca="1" si="3"/>
        <v>3.5141144893128264E-3</v>
      </c>
      <c r="H321" s="9"/>
      <c r="I321" s="9"/>
      <c r="J321" s="9"/>
      <c r="K321" s="9"/>
      <c r="L321" s="9"/>
      <c r="M321" s="9"/>
    </row>
    <row r="322" spans="1:13" ht="15.75" customHeight="1">
      <c r="A322" s="9"/>
      <c r="B322" s="9"/>
      <c r="C322" s="9"/>
      <c r="D322" s="9"/>
      <c r="E322" s="9">
        <f t="shared" ca="1" si="0"/>
        <v>0.98161606030063842</v>
      </c>
      <c r="F322" s="9">
        <f t="shared" ca="1" si="1"/>
        <v>2.0883321929350891</v>
      </c>
      <c r="G322" s="9">
        <f t="shared" ca="1" si="3"/>
        <v>3.5141144893128264E-3</v>
      </c>
      <c r="H322" s="9"/>
      <c r="I322" s="9"/>
      <c r="J322" s="9"/>
      <c r="K322" s="9"/>
      <c r="L322" s="9"/>
      <c r="M322" s="9"/>
    </row>
    <row r="323" spans="1:13" ht="15.75" customHeight="1">
      <c r="A323" s="9"/>
      <c r="B323" s="9"/>
      <c r="C323" s="9"/>
      <c r="D323" s="9"/>
      <c r="E323" s="9">
        <f t="shared" ca="1" si="0"/>
        <v>3.9612367627840039E-2</v>
      </c>
      <c r="F323" s="9">
        <f t="shared" ca="1" si="1"/>
        <v>-1.7552021560422004</v>
      </c>
      <c r="G323" s="9">
        <f t="shared" ca="1" si="3"/>
        <v>3.5141144893128264E-3</v>
      </c>
      <c r="H323" s="9"/>
      <c r="I323" s="9"/>
      <c r="J323" s="9"/>
      <c r="K323" s="9"/>
      <c r="L323" s="9"/>
      <c r="M323" s="9"/>
    </row>
    <row r="324" spans="1:13" ht="15.75" customHeight="1">
      <c r="A324" s="9"/>
      <c r="B324" s="9"/>
      <c r="C324" s="9"/>
      <c r="D324" s="9"/>
      <c r="E324" s="9">
        <f t="shared" ca="1" si="0"/>
        <v>0.98822657508170786</v>
      </c>
      <c r="F324" s="9">
        <f t="shared" ca="1" si="1"/>
        <v>2.2644435200832995</v>
      </c>
      <c r="G324" s="9">
        <f t="shared" ca="1" si="3"/>
        <v>3.5141144893128264E-3</v>
      </c>
      <c r="H324" s="9"/>
      <c r="I324" s="9"/>
      <c r="J324" s="9"/>
      <c r="K324" s="9"/>
      <c r="L324" s="9"/>
      <c r="M324" s="9"/>
    </row>
    <row r="325" spans="1:13" ht="15.75" customHeight="1">
      <c r="A325" s="9"/>
      <c r="B325" s="9"/>
      <c r="C325" s="9"/>
      <c r="D325" s="9"/>
      <c r="E325" s="9">
        <f t="shared" ca="1" si="0"/>
        <v>0.3385844178968751</v>
      </c>
      <c r="F325" s="9">
        <f t="shared" ca="1" si="1"/>
        <v>-0.41632959984108675</v>
      </c>
      <c r="G325" s="9">
        <f t="shared" ca="1" si="3"/>
        <v>3.5141144893128264E-3</v>
      </c>
      <c r="H325" s="9"/>
      <c r="I325" s="9"/>
      <c r="J325" s="9"/>
      <c r="K325" s="9"/>
      <c r="L325" s="9"/>
      <c r="M325" s="9"/>
    </row>
    <row r="326" spans="1:13" ht="15.75" customHeight="1">
      <c r="A326" s="9"/>
      <c r="B326" s="9"/>
      <c r="C326" s="9"/>
      <c r="D326" s="9"/>
      <c r="E326" s="9">
        <f t="shared" ca="1" si="0"/>
        <v>0.51141492217454021</v>
      </c>
      <c r="F326" s="9">
        <f t="shared" ca="1" si="1"/>
        <v>2.8616872042738294E-2</v>
      </c>
      <c r="G326" s="9">
        <f t="shared" ca="1" si="3"/>
        <v>3.5141144893128264E-3</v>
      </c>
      <c r="H326" s="9"/>
      <c r="I326" s="9"/>
      <c r="J326" s="9"/>
      <c r="K326" s="9"/>
      <c r="L326" s="9"/>
      <c r="M326" s="9"/>
    </row>
    <row r="327" spans="1:13" ht="15.75" customHeight="1">
      <c r="A327" s="9"/>
      <c r="B327" s="9"/>
      <c r="C327" s="9"/>
      <c r="D327" s="9"/>
      <c r="E327" s="9">
        <f t="shared" ca="1" si="0"/>
        <v>0.89334538801114782</v>
      </c>
      <c r="F327" s="9">
        <f t="shared" ca="1" si="1"/>
        <v>1.2445173334296318</v>
      </c>
      <c r="G327" s="9">
        <f t="shared" ca="1" si="3"/>
        <v>3.5141144893128264E-3</v>
      </c>
      <c r="H327" s="9"/>
      <c r="I327" s="9"/>
      <c r="J327" s="9"/>
      <c r="K327" s="9"/>
      <c r="L327" s="9"/>
      <c r="M327" s="9"/>
    </row>
    <row r="328" spans="1:13" ht="15.75" customHeight="1">
      <c r="A328" s="9"/>
      <c r="B328" s="9"/>
      <c r="C328" s="9"/>
      <c r="D328" s="9"/>
      <c r="E328" s="9">
        <f t="shared" ca="1" si="0"/>
        <v>0.81115121352272757</v>
      </c>
      <c r="F328" s="9">
        <f t="shared" ca="1" si="1"/>
        <v>0.88214652959939077</v>
      </c>
      <c r="G328" s="9">
        <f t="shared" ca="1" si="3"/>
        <v>3.5141144893128264E-3</v>
      </c>
      <c r="H328" s="9"/>
      <c r="I328" s="9"/>
      <c r="J328" s="9"/>
      <c r="K328" s="9"/>
      <c r="L328" s="9"/>
      <c r="M328" s="9"/>
    </row>
    <row r="329" spans="1:13" ht="15.75" customHeight="1">
      <c r="A329" s="9"/>
      <c r="B329" s="9"/>
      <c r="C329" s="9"/>
      <c r="D329" s="9"/>
      <c r="E329" s="9">
        <f t="shared" ca="1" si="0"/>
        <v>3.9222528151057978E-2</v>
      </c>
      <c r="F329" s="9">
        <f t="shared" ca="1" si="1"/>
        <v>-1.7597803483942187</v>
      </c>
      <c r="G329" s="9">
        <f t="shared" ca="1" si="3"/>
        <v>3.5141144893128264E-3</v>
      </c>
      <c r="H329" s="9"/>
      <c r="I329" s="9"/>
      <c r="J329" s="9"/>
      <c r="K329" s="9"/>
      <c r="L329" s="9"/>
      <c r="M329" s="9"/>
    </row>
    <row r="330" spans="1:13" ht="15.75" customHeight="1">
      <c r="A330" s="9"/>
      <c r="B330" s="9"/>
      <c r="C330" s="9"/>
      <c r="D330" s="9"/>
      <c r="E330" s="9">
        <f t="shared" ca="1" si="0"/>
        <v>0.9689988699960056</v>
      </c>
      <c r="F330" s="9">
        <f t="shared" ca="1" si="1"/>
        <v>1.8662795812688113</v>
      </c>
      <c r="G330" s="9">
        <f t="shared" ca="1" si="3"/>
        <v>3.5141144893128264E-3</v>
      </c>
      <c r="H330" s="9"/>
      <c r="I330" s="9"/>
      <c r="J330" s="9"/>
      <c r="K330" s="9"/>
      <c r="L330" s="9"/>
      <c r="M330" s="9"/>
    </row>
    <row r="331" spans="1:13" ht="15.75" customHeight="1">
      <c r="A331" s="9"/>
      <c r="B331" s="9"/>
      <c r="C331" s="9"/>
      <c r="D331" s="9"/>
      <c r="E331" s="9">
        <f t="shared" ca="1" si="0"/>
        <v>9.9002957410783021E-2</v>
      </c>
      <c r="F331" s="9">
        <f t="shared" ca="1" si="1"/>
        <v>-1.2872535875505562</v>
      </c>
      <c r="G331" s="9">
        <f t="shared" ca="1" si="3"/>
        <v>3.5141144893128264E-3</v>
      </c>
      <c r="H331" s="9"/>
      <c r="I331" s="9"/>
      <c r="J331" s="9"/>
      <c r="K331" s="9"/>
      <c r="L331" s="9"/>
      <c r="M331" s="9"/>
    </row>
    <row r="332" spans="1:13" ht="15.75" customHeight="1">
      <c r="A332" s="9"/>
      <c r="B332" s="9"/>
      <c r="C332" s="9"/>
      <c r="D332" s="9"/>
      <c r="E332" s="9">
        <f t="shared" ca="1" si="0"/>
        <v>0.73147246903935648</v>
      </c>
      <c r="F332" s="9">
        <f t="shared" ca="1" si="1"/>
        <v>0.61727240971307928</v>
      </c>
      <c r="G332" s="9">
        <f t="shared" ca="1" si="3"/>
        <v>3.5141144893128264E-3</v>
      </c>
      <c r="H332" s="9"/>
      <c r="I332" s="9"/>
      <c r="J332" s="9"/>
      <c r="K332" s="9"/>
      <c r="L332" s="9"/>
      <c r="M332" s="9"/>
    </row>
    <row r="333" spans="1:13" ht="15.75" customHeight="1">
      <c r="A333" s="9"/>
      <c r="B333" s="9"/>
      <c r="C333" s="9"/>
      <c r="D333" s="9"/>
      <c r="E333" s="9">
        <f t="shared" ca="1" si="0"/>
        <v>0.50940111896276918</v>
      </c>
      <c r="F333" s="9">
        <f t="shared" ca="1" si="1"/>
        <v>2.3567292036940777E-2</v>
      </c>
      <c r="G333" s="9">
        <f t="shared" ca="1" si="3"/>
        <v>3.5141144893128264E-3</v>
      </c>
      <c r="H333" s="9"/>
      <c r="I333" s="9"/>
      <c r="J333" s="9"/>
      <c r="K333" s="9"/>
      <c r="L333" s="9"/>
      <c r="M333" s="9"/>
    </row>
    <row r="334" spans="1:13" ht="15.75" customHeight="1">
      <c r="A334" s="9"/>
      <c r="B334" s="9"/>
      <c r="C334" s="9"/>
      <c r="D334" s="9"/>
      <c r="E334" s="9">
        <f t="shared" ca="1" si="0"/>
        <v>0.17238871166286962</v>
      </c>
      <c r="F334" s="9">
        <f t="shared" ca="1" si="1"/>
        <v>-0.94476782156502159</v>
      </c>
      <c r="G334" s="9">
        <f t="shared" ca="1" si="3"/>
        <v>3.5141144893128264E-3</v>
      </c>
      <c r="H334" s="9"/>
      <c r="I334" s="9"/>
      <c r="J334" s="9"/>
      <c r="K334" s="9"/>
      <c r="L334" s="9"/>
      <c r="M334" s="9"/>
    </row>
    <row r="335" spans="1:13" ht="15.75" customHeight="1">
      <c r="A335" s="9"/>
      <c r="B335" s="9"/>
      <c r="C335" s="9"/>
      <c r="D335" s="9"/>
      <c r="E335" s="9">
        <f t="shared" ca="1" si="0"/>
        <v>0.37018642038936778</v>
      </c>
      <c r="F335" s="9">
        <f t="shared" ca="1" si="1"/>
        <v>-0.3313596483065448</v>
      </c>
      <c r="G335" s="9">
        <f t="shared" ca="1" si="3"/>
        <v>3.5141144893128264E-3</v>
      </c>
      <c r="H335" s="9"/>
      <c r="I335" s="9"/>
      <c r="J335" s="9"/>
      <c r="K335" s="9"/>
      <c r="L335" s="9"/>
      <c r="M335" s="9"/>
    </row>
    <row r="336" spans="1:13" ht="15.75" customHeight="1">
      <c r="A336" s="9"/>
      <c r="B336" s="9"/>
      <c r="C336" s="9"/>
      <c r="D336" s="9"/>
      <c r="E336" s="9">
        <f t="shared" ca="1" si="0"/>
        <v>0.49456318627006801</v>
      </c>
      <c r="F336" s="9">
        <f t="shared" ca="1" si="1"/>
        <v>-1.36284928908096E-2</v>
      </c>
      <c r="G336" s="9">
        <f t="shared" ca="1" si="3"/>
        <v>3.5141144893128264E-3</v>
      </c>
      <c r="H336" s="9"/>
      <c r="I336" s="9"/>
      <c r="J336" s="9"/>
      <c r="K336" s="9"/>
      <c r="L336" s="9"/>
      <c r="M336" s="9"/>
    </row>
    <row r="337" spans="1:13" ht="15.75" customHeight="1">
      <c r="A337" s="9"/>
      <c r="B337" s="9"/>
      <c r="C337" s="9"/>
      <c r="D337" s="9"/>
      <c r="E337" s="9">
        <f t="shared" ca="1" si="0"/>
        <v>0.70303414133430142</v>
      </c>
      <c r="F337" s="9">
        <f t="shared" ca="1" si="1"/>
        <v>0.53314715752433062</v>
      </c>
      <c r="G337" s="9">
        <f t="shared" ca="1" si="3"/>
        <v>3.5141144893128264E-3</v>
      </c>
      <c r="H337" s="9"/>
      <c r="I337" s="9"/>
      <c r="J337" s="9"/>
      <c r="K337" s="9"/>
      <c r="L337" s="9"/>
      <c r="M337" s="9"/>
    </row>
    <row r="338" spans="1:13" ht="15.75" customHeight="1">
      <c r="A338" s="9"/>
      <c r="B338" s="9"/>
      <c r="C338" s="9"/>
      <c r="D338" s="9"/>
      <c r="E338" s="9">
        <f t="shared" ca="1" si="0"/>
        <v>0.84626997854671393</v>
      </c>
      <c r="F338" s="9">
        <f t="shared" ca="1" si="1"/>
        <v>1.0205661307086533</v>
      </c>
      <c r="G338" s="9">
        <f t="shared" ca="1" si="3"/>
        <v>3.5141144893128264E-3</v>
      </c>
      <c r="H338" s="9"/>
      <c r="I338" s="9"/>
      <c r="J338" s="9"/>
      <c r="K338" s="9"/>
      <c r="L338" s="9"/>
      <c r="M338" s="9"/>
    </row>
    <row r="339" spans="1:13" ht="15.75" customHeight="1">
      <c r="A339" s="9"/>
      <c r="B339" s="9"/>
      <c r="C339" s="9"/>
      <c r="D339" s="9"/>
      <c r="E339" s="9">
        <f t="shared" ca="1" si="0"/>
        <v>2.0496781360415994E-2</v>
      </c>
      <c r="F339" s="9">
        <f t="shared" ca="1" si="1"/>
        <v>-2.0435951104820806</v>
      </c>
      <c r="G339" s="9">
        <f t="shared" ca="1" si="3"/>
        <v>3.5141144893128264E-3</v>
      </c>
      <c r="H339" s="9"/>
      <c r="I339" s="9"/>
      <c r="J339" s="9"/>
      <c r="K339" s="9"/>
      <c r="L339" s="9"/>
      <c r="M339" s="9"/>
    </row>
    <row r="340" spans="1:13" ht="15.75" customHeight="1">
      <c r="A340" s="9"/>
      <c r="B340" s="9"/>
      <c r="C340" s="9"/>
      <c r="D340" s="9"/>
      <c r="E340" s="9">
        <f t="shared" ca="1" si="0"/>
        <v>0.12808181949746245</v>
      </c>
      <c r="F340" s="9">
        <f t="shared" ca="1" si="1"/>
        <v>-1.1355053561631239</v>
      </c>
      <c r="G340" s="9">
        <f t="shared" ca="1" si="3"/>
        <v>3.5141144893128264E-3</v>
      </c>
      <c r="H340" s="9"/>
      <c r="I340" s="9"/>
      <c r="J340" s="9"/>
      <c r="K340" s="9"/>
      <c r="L340" s="9"/>
      <c r="M340" s="9"/>
    </row>
    <row r="341" spans="1:13" ht="15.75" customHeight="1">
      <c r="A341" s="9"/>
      <c r="B341" s="9"/>
      <c r="C341" s="9"/>
      <c r="D341" s="9"/>
      <c r="E341" s="9">
        <f t="shared" ca="1" si="0"/>
        <v>0.60810824028864696</v>
      </c>
      <c r="F341" s="9">
        <f t="shared" ca="1" si="1"/>
        <v>0.27439183189821409</v>
      </c>
      <c r="G341" s="9">
        <f t="shared" ca="1" si="3"/>
        <v>3.5141144893128264E-3</v>
      </c>
      <c r="H341" s="9"/>
      <c r="I341" s="9"/>
      <c r="J341" s="9"/>
      <c r="K341" s="9"/>
      <c r="L341" s="9"/>
      <c r="M341" s="9"/>
    </row>
    <row r="342" spans="1:13" ht="15.75" customHeight="1">
      <c r="A342" s="9"/>
      <c r="B342" s="9"/>
      <c r="C342" s="9"/>
      <c r="D342" s="9"/>
      <c r="E342" s="9">
        <f t="shared" ca="1" si="0"/>
        <v>7.1381294786578953E-2</v>
      </c>
      <c r="F342" s="9">
        <f t="shared" ca="1" si="1"/>
        <v>-1.465580563461242</v>
      </c>
      <c r="G342" s="9">
        <f t="shared" ca="1" si="3"/>
        <v>3.5141144893128264E-3</v>
      </c>
      <c r="H342" s="9"/>
      <c r="I342" s="9"/>
      <c r="J342" s="9"/>
      <c r="K342" s="9"/>
      <c r="L342" s="9"/>
      <c r="M342" s="9"/>
    </row>
    <row r="343" spans="1:13" ht="15.75" customHeight="1">
      <c r="A343" s="9"/>
      <c r="B343" s="9"/>
      <c r="C343" s="9"/>
      <c r="D343" s="9"/>
      <c r="E343" s="9">
        <f t="shared" ca="1" si="0"/>
        <v>0.90808927192199229</v>
      </c>
      <c r="F343" s="9">
        <f t="shared" ca="1" si="1"/>
        <v>1.3290803689287243</v>
      </c>
      <c r="G343" s="9">
        <f t="shared" ca="1" si="3"/>
        <v>3.5141144893128264E-3</v>
      </c>
      <c r="H343" s="9"/>
      <c r="I343" s="9"/>
      <c r="J343" s="9"/>
      <c r="K343" s="9"/>
      <c r="L343" s="9"/>
      <c r="M343" s="9"/>
    </row>
    <row r="344" spans="1:13" ht="15.75" customHeight="1">
      <c r="A344" s="9"/>
      <c r="B344" s="9"/>
      <c r="C344" s="9"/>
      <c r="D344" s="9"/>
      <c r="E344" s="9">
        <f t="shared" ca="1" si="0"/>
        <v>0.7968259258509206</v>
      </c>
      <c r="F344" s="9">
        <f t="shared" ca="1" si="1"/>
        <v>0.83033722278621103</v>
      </c>
      <c r="G344" s="9">
        <f t="shared" ca="1" si="3"/>
        <v>3.5141144893128264E-3</v>
      </c>
      <c r="H344" s="9"/>
      <c r="I344" s="9"/>
      <c r="J344" s="9"/>
      <c r="K344" s="9"/>
      <c r="L344" s="9"/>
      <c r="M344" s="9"/>
    </row>
    <row r="345" spans="1:13" ht="15.75" customHeight="1">
      <c r="A345" s="9"/>
      <c r="B345" s="9"/>
      <c r="C345" s="9"/>
      <c r="D345" s="9"/>
      <c r="E345" s="9">
        <f t="shared" ca="1" si="0"/>
        <v>0.76177650436155164</v>
      </c>
      <c r="F345" s="9">
        <f t="shared" ca="1" si="1"/>
        <v>0.71202872059904576</v>
      </c>
      <c r="G345" s="9">
        <f t="shared" ca="1" si="3"/>
        <v>3.5141144893128264E-3</v>
      </c>
      <c r="H345" s="9"/>
      <c r="I345" s="9"/>
      <c r="J345" s="9"/>
      <c r="K345" s="9"/>
      <c r="L345" s="9"/>
      <c r="M345" s="9"/>
    </row>
    <row r="346" spans="1:13" ht="15.75" customHeight="1">
      <c r="A346" s="9"/>
      <c r="B346" s="9"/>
      <c r="C346" s="9"/>
      <c r="D346" s="9"/>
      <c r="E346" s="9">
        <f t="shared" ca="1" si="0"/>
        <v>0.84768280329090895</v>
      </c>
      <c r="F346" s="9">
        <f t="shared" ca="1" si="1"/>
        <v>1.0265457860265494</v>
      </c>
      <c r="G346" s="9">
        <f t="shared" ca="1" si="3"/>
        <v>3.5141144893128264E-3</v>
      </c>
      <c r="H346" s="9"/>
      <c r="I346" s="9"/>
      <c r="J346" s="9"/>
      <c r="K346" s="9"/>
      <c r="L346" s="9"/>
      <c r="M346" s="9"/>
    </row>
    <row r="347" spans="1:13" ht="15.75" customHeight="1">
      <c r="A347" s="9"/>
      <c r="B347" s="9"/>
      <c r="C347" s="9"/>
      <c r="D347" s="9"/>
      <c r="E347" s="9">
        <f t="shared" ca="1" si="0"/>
        <v>0.2395209898067453</v>
      </c>
      <c r="F347" s="9">
        <f t="shared" ca="1" si="1"/>
        <v>-0.70784425648961236</v>
      </c>
      <c r="G347" s="9">
        <f t="shared" ca="1" si="3"/>
        <v>3.5141144893128264E-3</v>
      </c>
      <c r="H347" s="9"/>
      <c r="I347" s="9"/>
      <c r="J347" s="9"/>
      <c r="K347" s="9"/>
      <c r="L347" s="9"/>
      <c r="M347" s="9"/>
    </row>
    <row r="348" spans="1:13" ht="15.75" customHeight="1">
      <c r="A348" s="9"/>
      <c r="B348" s="9"/>
      <c r="C348" s="9"/>
      <c r="D348" s="9"/>
      <c r="E348" s="9">
        <f t="shared" ca="1" si="0"/>
        <v>0.92908834644359095</v>
      </c>
      <c r="F348" s="9">
        <f t="shared" ca="1" si="1"/>
        <v>1.4690349599969552</v>
      </c>
      <c r="G348" s="9">
        <f t="shared" ca="1" si="3"/>
        <v>3.5141144893128264E-3</v>
      </c>
      <c r="H348" s="9"/>
      <c r="I348" s="9"/>
      <c r="J348" s="9"/>
      <c r="K348" s="9"/>
      <c r="L348" s="9"/>
      <c r="M348" s="9"/>
    </row>
    <row r="349" spans="1:13" ht="15.75" customHeight="1">
      <c r="A349" s="9"/>
      <c r="B349" s="9"/>
      <c r="C349" s="9"/>
      <c r="D349" s="9"/>
      <c r="E349" s="9">
        <f t="shared" ca="1" si="0"/>
        <v>0.62745875743111601</v>
      </c>
      <c r="F349" s="9">
        <f t="shared" ca="1" si="1"/>
        <v>0.32513026357830843</v>
      </c>
      <c r="G349" s="9">
        <f t="shared" ca="1" si="3"/>
        <v>3.5141144893128264E-3</v>
      </c>
      <c r="H349" s="9"/>
      <c r="I349" s="9"/>
      <c r="J349" s="9"/>
      <c r="K349" s="9"/>
      <c r="L349" s="9"/>
      <c r="M349" s="9"/>
    </row>
    <row r="350" spans="1:13" ht="15.75" customHeight="1">
      <c r="A350" s="9"/>
      <c r="B350" s="9"/>
      <c r="C350" s="9"/>
      <c r="D350" s="9"/>
      <c r="E350" s="9">
        <f t="shared" ca="1" si="0"/>
        <v>0.79205394816449404</v>
      </c>
      <c r="F350" s="9">
        <f t="shared" ca="1" si="1"/>
        <v>0.8135686498348772</v>
      </c>
      <c r="G350" s="9">
        <f t="shared" ca="1" si="3"/>
        <v>3.5141144893128264E-3</v>
      </c>
      <c r="H350" s="9"/>
      <c r="I350" s="9"/>
      <c r="J350" s="9"/>
      <c r="K350" s="9"/>
      <c r="L350" s="9"/>
      <c r="M350" s="9"/>
    </row>
    <row r="351" spans="1:13" ht="15.75" customHeight="1">
      <c r="A351" s="9"/>
      <c r="B351" s="9"/>
      <c r="C351" s="9"/>
      <c r="D351" s="9"/>
      <c r="E351" s="9">
        <f t="shared" ca="1" si="0"/>
        <v>0.40546155321563671</v>
      </c>
      <c r="F351" s="9">
        <f t="shared" ca="1" si="1"/>
        <v>-0.2392353327189469</v>
      </c>
      <c r="G351" s="9">
        <f t="shared" ca="1" si="3"/>
        <v>3.5141144893128264E-3</v>
      </c>
      <c r="H351" s="9"/>
      <c r="I351" s="9"/>
      <c r="J351" s="9"/>
      <c r="K351" s="9"/>
      <c r="L351" s="9"/>
      <c r="M351" s="9"/>
    </row>
    <row r="352" spans="1:13" ht="15.75" customHeight="1">
      <c r="A352" s="9"/>
      <c r="B352" s="9"/>
      <c r="C352" s="9"/>
      <c r="D352" s="9"/>
      <c r="E352" s="9">
        <f t="shared" ca="1" si="0"/>
        <v>0.97126687570731629</v>
      </c>
      <c r="F352" s="9">
        <f t="shared" ca="1" si="1"/>
        <v>1.8997476141137024</v>
      </c>
      <c r="G352" s="9">
        <f t="shared" ca="1" si="3"/>
        <v>3.5141144893128264E-3</v>
      </c>
      <c r="H352" s="9"/>
      <c r="I352" s="9"/>
      <c r="J352" s="9"/>
      <c r="K352" s="9"/>
      <c r="L352" s="9"/>
      <c r="M352" s="9"/>
    </row>
    <row r="353" spans="1:13" ht="15.75" customHeight="1">
      <c r="A353" s="9"/>
      <c r="B353" s="9"/>
      <c r="C353" s="9"/>
      <c r="D353" s="9"/>
      <c r="E353" s="9">
        <f t="shared" ca="1" si="0"/>
        <v>0.9080699496327217</v>
      </c>
      <c r="F353" s="9">
        <f t="shared" ca="1" si="1"/>
        <v>1.3289632315621291</v>
      </c>
      <c r="G353" s="9">
        <f t="shared" ca="1" si="3"/>
        <v>3.5141144893128264E-3</v>
      </c>
      <c r="H353" s="9"/>
      <c r="I353" s="9"/>
      <c r="J353" s="9"/>
      <c r="K353" s="9"/>
      <c r="L353" s="9"/>
      <c r="M353" s="9"/>
    </row>
    <row r="354" spans="1:13" ht="15.75" customHeight="1">
      <c r="A354" s="9"/>
      <c r="B354" s="9"/>
      <c r="C354" s="9"/>
      <c r="D354" s="9"/>
      <c r="E354" s="9">
        <f t="shared" ca="1" si="0"/>
        <v>0.87009184291932085</v>
      </c>
      <c r="F354" s="9">
        <f t="shared" ca="1" si="1"/>
        <v>1.1268253881274086</v>
      </c>
      <c r="G354" s="9">
        <f t="shared" ca="1" si="3"/>
        <v>3.5141144893128264E-3</v>
      </c>
      <c r="H354" s="9"/>
      <c r="I354" s="9"/>
      <c r="J354" s="9"/>
      <c r="K354" s="9"/>
      <c r="L354" s="9"/>
      <c r="M354" s="9"/>
    </row>
    <row r="355" spans="1:13" ht="15.75" customHeight="1">
      <c r="A355" s="9"/>
      <c r="B355" s="9"/>
      <c r="C355" s="9"/>
      <c r="D355" s="9"/>
      <c r="E355" s="9">
        <f t="shared" ca="1" si="0"/>
        <v>0.95611434331225531</v>
      </c>
      <c r="F355" s="9">
        <f t="shared" ca="1" si="1"/>
        <v>1.7072730470548132</v>
      </c>
      <c r="G355" s="9">
        <f t="shared" ca="1" si="3"/>
        <v>3.5141144893128264E-3</v>
      </c>
      <c r="H355" s="9"/>
      <c r="I355" s="9"/>
      <c r="J355" s="9"/>
      <c r="K355" s="9"/>
      <c r="L355" s="9"/>
      <c r="M355" s="9"/>
    </row>
    <row r="356" spans="1:13" ht="15.75" customHeight="1">
      <c r="A356" s="9"/>
      <c r="B356" s="9"/>
      <c r="C356" s="9"/>
      <c r="D356" s="9"/>
      <c r="E356" s="9">
        <f t="shared" ca="1" si="0"/>
        <v>0.26885451548709982</v>
      </c>
      <c r="F356" s="9">
        <f t="shared" ca="1" si="1"/>
        <v>-0.61628106909992986</v>
      </c>
      <c r="G356" s="9">
        <f t="shared" ca="1" si="3"/>
        <v>3.5141144893128264E-3</v>
      </c>
      <c r="H356" s="9"/>
      <c r="I356" s="9"/>
      <c r="J356" s="9"/>
      <c r="K356" s="9"/>
      <c r="L356" s="9"/>
      <c r="M356" s="9"/>
    </row>
    <row r="357" spans="1:13" ht="15.75" customHeight="1">
      <c r="A357" s="9"/>
      <c r="B357" s="9"/>
      <c r="C357" s="9"/>
      <c r="D357" s="9"/>
      <c r="E357" s="9">
        <f t="shared" ca="1" si="0"/>
        <v>0.27794589009869664</v>
      </c>
      <c r="F357" s="9">
        <f t="shared" ca="1" si="1"/>
        <v>-0.58895452416254968</v>
      </c>
      <c r="G357" s="9">
        <f t="shared" ca="1" si="3"/>
        <v>3.5141144893128264E-3</v>
      </c>
      <c r="H357" s="9"/>
      <c r="I357" s="9"/>
      <c r="J357" s="9"/>
      <c r="K357" s="9"/>
      <c r="L357" s="9"/>
      <c r="M357" s="9"/>
    </row>
    <row r="358" spans="1:13" ht="15.75" customHeight="1">
      <c r="A358" s="9"/>
      <c r="B358" s="9"/>
      <c r="C358" s="9"/>
      <c r="D358" s="9"/>
      <c r="E358" s="9">
        <f t="shared" ca="1" si="0"/>
        <v>0.57335160925438788</v>
      </c>
      <c r="F358" s="9">
        <f t="shared" ca="1" si="1"/>
        <v>0.18491362830040942</v>
      </c>
      <c r="G358" s="9">
        <f t="shared" ca="1" si="3"/>
        <v>3.5141144893128264E-3</v>
      </c>
      <c r="H358" s="9"/>
      <c r="I358" s="9"/>
      <c r="J358" s="9"/>
      <c r="K358" s="9"/>
      <c r="L358" s="9"/>
      <c r="M358" s="9"/>
    </row>
    <row r="359" spans="1:13" ht="15.75" customHeight="1">
      <c r="A359" s="9"/>
      <c r="B359" s="9"/>
      <c r="C359" s="9"/>
      <c r="D359" s="9"/>
      <c r="E359" s="9">
        <f t="shared" ca="1" si="0"/>
        <v>0.15874202476644694</v>
      </c>
      <c r="F359" s="9">
        <f t="shared" ca="1" si="1"/>
        <v>-0.9996414637237423</v>
      </c>
      <c r="G359" s="9">
        <f t="shared" ca="1" si="3"/>
        <v>3.5141144893128264E-3</v>
      </c>
      <c r="H359" s="9"/>
      <c r="I359" s="9"/>
      <c r="J359" s="9"/>
      <c r="K359" s="9"/>
      <c r="L359" s="9"/>
      <c r="M359" s="9"/>
    </row>
    <row r="360" spans="1:13" ht="15.75" customHeight="1">
      <c r="A360" s="9"/>
      <c r="B360" s="9"/>
      <c r="C360" s="9"/>
      <c r="D360" s="9"/>
      <c r="E360" s="9">
        <f t="shared" ca="1" si="0"/>
        <v>0.57803579238563541</v>
      </c>
      <c r="F360" s="9">
        <f t="shared" ca="1" si="1"/>
        <v>0.19687109321630158</v>
      </c>
      <c r="G360" s="9">
        <f t="shared" ca="1" si="3"/>
        <v>3.5141144893128264E-3</v>
      </c>
      <c r="H360" s="9"/>
      <c r="I360" s="9"/>
      <c r="J360" s="9"/>
      <c r="K360" s="9"/>
      <c r="L360" s="9"/>
      <c r="M360" s="9"/>
    </row>
    <row r="361" spans="1:13" ht="15.75" customHeight="1">
      <c r="A361" s="9"/>
      <c r="B361" s="9"/>
      <c r="C361" s="9"/>
      <c r="D361" s="9"/>
      <c r="E361" s="9">
        <f t="shared" ca="1" si="0"/>
        <v>0.79329162467152348</v>
      </c>
      <c r="F361" s="9">
        <f t="shared" ca="1" si="1"/>
        <v>0.81789569162262676</v>
      </c>
      <c r="G361" s="9">
        <f t="shared" ca="1" si="3"/>
        <v>3.5141144893128264E-3</v>
      </c>
      <c r="H361" s="9"/>
      <c r="I361" s="9"/>
      <c r="J361" s="9"/>
      <c r="K361" s="9"/>
      <c r="L361" s="9"/>
      <c r="M361" s="9"/>
    </row>
    <row r="362" spans="1:13" ht="15.75" customHeight="1">
      <c r="A362" s="9"/>
      <c r="B362" s="9"/>
      <c r="C362" s="9"/>
      <c r="D362" s="9"/>
      <c r="E362" s="9">
        <f t="shared" ca="1" si="0"/>
        <v>0.74309138912756012</v>
      </c>
      <c r="F362" s="9">
        <f t="shared" ca="1" si="1"/>
        <v>0.652905470899378</v>
      </c>
      <c r="G362" s="9">
        <f t="shared" ca="1" si="3"/>
        <v>3.5141144893128264E-3</v>
      </c>
      <c r="H362" s="9"/>
      <c r="I362" s="9"/>
      <c r="J362" s="9"/>
      <c r="K362" s="9"/>
      <c r="L362" s="9"/>
      <c r="M362" s="9"/>
    </row>
    <row r="363" spans="1:13" ht="15.75" customHeight="1">
      <c r="A363" s="9"/>
      <c r="B363" s="9"/>
      <c r="C363" s="9"/>
      <c r="D363" s="9"/>
      <c r="E363" s="9">
        <f t="shared" ca="1" si="0"/>
        <v>0.25637950986382962</v>
      </c>
      <c r="F363" s="9">
        <f t="shared" ca="1" si="1"/>
        <v>-0.65454767925153079</v>
      </c>
      <c r="G363" s="9">
        <f t="shared" ca="1" si="3"/>
        <v>3.5141144893128264E-3</v>
      </c>
      <c r="H363" s="9"/>
      <c r="I363" s="9"/>
      <c r="J363" s="9"/>
      <c r="K363" s="9"/>
      <c r="L363" s="9"/>
      <c r="M363" s="9"/>
    </row>
    <row r="364" spans="1:13" ht="15.75" customHeight="1">
      <c r="A364" s="9"/>
      <c r="B364" s="9"/>
      <c r="C364" s="9"/>
      <c r="D364" s="9"/>
      <c r="E364" s="9">
        <f t="shared" ca="1" si="0"/>
        <v>0.72671268844133963</v>
      </c>
      <c r="F364" s="9">
        <f t="shared" ca="1" si="1"/>
        <v>0.60290089114547885</v>
      </c>
      <c r="G364" s="9">
        <f t="shared" ca="1" si="3"/>
        <v>3.5141144893128264E-3</v>
      </c>
      <c r="H364" s="9"/>
      <c r="I364" s="9"/>
      <c r="J364" s="9"/>
      <c r="K364" s="9"/>
      <c r="L364" s="9"/>
      <c r="M364" s="9"/>
    </row>
    <row r="365" spans="1:13" ht="15.75" customHeight="1">
      <c r="A365" s="9"/>
      <c r="B365" s="9"/>
      <c r="C365" s="9"/>
      <c r="D365" s="9"/>
      <c r="E365" s="9">
        <f t="shared" ca="1" si="0"/>
        <v>0.36086226828458989</v>
      </c>
      <c r="F365" s="9">
        <f t="shared" ca="1" si="1"/>
        <v>-0.35615493780042645</v>
      </c>
      <c r="G365" s="9">
        <f t="shared" ca="1" si="3"/>
        <v>3.5141144893128264E-3</v>
      </c>
      <c r="H365" s="9"/>
      <c r="I365" s="9"/>
      <c r="J365" s="9"/>
      <c r="K365" s="9"/>
      <c r="L365" s="9"/>
      <c r="M365" s="9"/>
    </row>
    <row r="366" spans="1:13" ht="15.75" customHeight="1">
      <c r="A366" s="9"/>
      <c r="B366" s="9"/>
      <c r="C366" s="9"/>
      <c r="D366" s="9"/>
      <c r="E366" s="9">
        <f t="shared" ca="1" si="0"/>
        <v>0.43486998645824704</v>
      </c>
      <c r="F366" s="9">
        <f t="shared" ca="1" si="1"/>
        <v>-0.1639887845517036</v>
      </c>
      <c r="G366" s="9">
        <f t="shared" ca="1" si="3"/>
        <v>3.5141144893128264E-3</v>
      </c>
      <c r="H366" s="9"/>
      <c r="I366" s="9"/>
      <c r="J366" s="9"/>
      <c r="K366" s="9"/>
      <c r="L366" s="9"/>
      <c r="M366" s="9"/>
    </row>
    <row r="367" spans="1:13" ht="15.75" customHeight="1">
      <c r="A367" s="9"/>
      <c r="B367" s="9"/>
      <c r="C367" s="9"/>
      <c r="D367" s="9"/>
      <c r="E367" s="9">
        <f t="shared" ca="1" si="0"/>
        <v>0.43942929549365606</v>
      </c>
      <c r="F367" s="9">
        <f t="shared" ca="1" si="1"/>
        <v>-0.15241631362538577</v>
      </c>
      <c r="G367" s="9">
        <f t="shared" ca="1" si="3"/>
        <v>3.5141144893128264E-3</v>
      </c>
      <c r="H367" s="9"/>
      <c r="I367" s="9"/>
      <c r="J367" s="9"/>
      <c r="K367" s="9"/>
      <c r="L367" s="9"/>
      <c r="M367" s="9"/>
    </row>
    <row r="368" spans="1:13" ht="15.75" customHeight="1">
      <c r="A368" s="9"/>
      <c r="B368" s="9"/>
      <c r="C368" s="9"/>
      <c r="D368" s="9"/>
      <c r="E368" s="9">
        <f t="shared" ca="1" si="0"/>
        <v>0.91083904549091133</v>
      </c>
      <c r="F368" s="9">
        <f t="shared" ca="1" si="1"/>
        <v>1.3459398710164538</v>
      </c>
      <c r="G368" s="9">
        <f t="shared" ca="1" si="3"/>
        <v>3.5141144893128264E-3</v>
      </c>
      <c r="H368" s="9"/>
      <c r="I368" s="9"/>
      <c r="J368" s="9"/>
      <c r="K368" s="9"/>
      <c r="L368" s="9"/>
      <c r="M368" s="9"/>
    </row>
    <row r="369" spans="1:13" ht="15.75" customHeight="1">
      <c r="A369" s="9"/>
      <c r="B369" s="9"/>
      <c r="C369" s="9"/>
      <c r="D369" s="9"/>
      <c r="E369" s="9">
        <f t="shared" ca="1" si="0"/>
        <v>0.97161140913554866</v>
      </c>
      <c r="F369" s="9">
        <f t="shared" ca="1" si="1"/>
        <v>1.9050222282761133</v>
      </c>
      <c r="G369" s="9">
        <f t="shared" ca="1" si="3"/>
        <v>3.5141144893128264E-3</v>
      </c>
      <c r="H369" s="9"/>
      <c r="I369" s="9"/>
      <c r="J369" s="9"/>
      <c r="K369" s="9"/>
      <c r="L369" s="9"/>
      <c r="M369" s="9"/>
    </row>
    <row r="370" spans="1:13" ht="15.75" customHeight="1">
      <c r="A370" s="9"/>
      <c r="B370" s="9"/>
      <c r="C370" s="9"/>
      <c r="D370" s="9"/>
      <c r="E370" s="9">
        <f t="shared" ca="1" si="0"/>
        <v>0.80561149295973866</v>
      </c>
      <c r="F370" s="9">
        <f t="shared" ca="1" si="1"/>
        <v>0.86183737613317424</v>
      </c>
      <c r="G370" s="9">
        <f t="shared" ca="1" si="3"/>
        <v>3.5141144893128264E-3</v>
      </c>
      <c r="H370" s="9"/>
      <c r="I370" s="9"/>
      <c r="J370" s="9"/>
      <c r="K370" s="9"/>
      <c r="L370" s="9"/>
      <c r="M370" s="9"/>
    </row>
    <row r="371" spans="1:13" ht="15.75" customHeight="1">
      <c r="A371" s="9"/>
      <c r="B371" s="9"/>
      <c r="C371" s="9"/>
      <c r="D371" s="9"/>
      <c r="E371" s="9">
        <f t="shared" ca="1" si="0"/>
        <v>1.1483500194763074E-2</v>
      </c>
      <c r="F371" s="9">
        <f t="shared" ca="1" si="1"/>
        <v>-2.2739831376946236</v>
      </c>
      <c r="G371" s="9">
        <f t="shared" ca="1" si="3"/>
        <v>3.5141144893128264E-3</v>
      </c>
      <c r="H371" s="9"/>
      <c r="I371" s="9"/>
      <c r="J371" s="9"/>
      <c r="K371" s="9"/>
      <c r="L371" s="9"/>
      <c r="M371" s="9"/>
    </row>
    <row r="372" spans="1:13" ht="15.75" customHeight="1">
      <c r="A372" s="9"/>
      <c r="B372" s="9"/>
      <c r="C372" s="9"/>
      <c r="D372" s="9"/>
      <c r="E372" s="9">
        <f t="shared" ca="1" si="0"/>
        <v>0.84903835499009328</v>
      </c>
      <c r="F372" s="9">
        <f t="shared" ca="1" si="1"/>
        <v>1.0323177468914391</v>
      </c>
      <c r="G372" s="9">
        <f t="shared" ca="1" si="3"/>
        <v>3.5141144893128264E-3</v>
      </c>
      <c r="H372" s="9"/>
      <c r="I372" s="9"/>
      <c r="J372" s="9"/>
      <c r="K372" s="9"/>
      <c r="L372" s="9"/>
      <c r="M372" s="9"/>
    </row>
    <row r="373" spans="1:13" ht="15.75" customHeight="1">
      <c r="A373" s="9"/>
      <c r="B373" s="9"/>
      <c r="C373" s="9"/>
      <c r="D373" s="9"/>
      <c r="E373" s="9">
        <f t="shared" ca="1" si="0"/>
        <v>0.50799600414259849</v>
      </c>
      <c r="F373" s="9">
        <f t="shared" ca="1" si="1"/>
        <v>2.0044352210478025E-2</v>
      </c>
      <c r="G373" s="9">
        <f t="shared" ca="1" si="3"/>
        <v>3.5141144893128264E-3</v>
      </c>
      <c r="H373" s="9"/>
      <c r="I373" s="9"/>
      <c r="J373" s="9"/>
      <c r="K373" s="9"/>
      <c r="L373" s="9"/>
      <c r="M373" s="9"/>
    </row>
    <row r="374" spans="1:13" ht="15.75" customHeight="1">
      <c r="A374" s="9"/>
      <c r="B374" s="9"/>
      <c r="C374" s="9"/>
      <c r="D374" s="9"/>
      <c r="E374" s="9">
        <f t="shared" ca="1" si="0"/>
        <v>0.77629330944666786</v>
      </c>
      <c r="F374" s="9">
        <f t="shared" ca="1" si="1"/>
        <v>0.75973436790770765</v>
      </c>
      <c r="G374" s="9">
        <f t="shared" ca="1" si="3"/>
        <v>3.5141144893128264E-3</v>
      </c>
      <c r="H374" s="9"/>
      <c r="I374" s="9"/>
      <c r="J374" s="9"/>
      <c r="K374" s="9"/>
      <c r="L374" s="9"/>
      <c r="M374" s="9"/>
    </row>
    <row r="375" spans="1:13" ht="15.75" customHeight="1">
      <c r="A375" s="9"/>
      <c r="B375" s="9"/>
      <c r="C375" s="9"/>
      <c r="D375" s="9"/>
      <c r="E375" s="9">
        <f t="shared" ca="1" si="0"/>
        <v>0.67458777611365051</v>
      </c>
      <c r="F375" s="9">
        <f t="shared" ca="1" si="1"/>
        <v>0.45261714927636537</v>
      </c>
      <c r="G375" s="9">
        <f t="shared" ca="1" si="3"/>
        <v>3.5141144893128264E-3</v>
      </c>
      <c r="H375" s="9"/>
      <c r="I375" s="9"/>
      <c r="J375" s="9"/>
      <c r="K375" s="9"/>
      <c r="L375" s="9"/>
      <c r="M375" s="9"/>
    </row>
    <row r="376" spans="1:13" ht="15.75" customHeight="1">
      <c r="A376" s="9"/>
      <c r="B376" s="9"/>
      <c r="C376" s="9"/>
      <c r="D376" s="9"/>
      <c r="E376" s="9">
        <f t="shared" ca="1" si="0"/>
        <v>0.80913236322860016</v>
      </c>
      <c r="F376" s="9">
        <f t="shared" ca="1" si="1"/>
        <v>0.8747034663814256</v>
      </c>
      <c r="G376" s="9">
        <f t="shared" ca="1" si="3"/>
        <v>3.5141144893128264E-3</v>
      </c>
      <c r="H376" s="9"/>
      <c r="I376" s="9"/>
      <c r="J376" s="9"/>
      <c r="K376" s="9"/>
      <c r="L376" s="9"/>
      <c r="M376" s="9"/>
    </row>
    <row r="377" spans="1:13" ht="15.75" customHeight="1">
      <c r="A377" s="9"/>
      <c r="B377" s="9"/>
      <c r="C377" s="9"/>
      <c r="D377" s="9"/>
      <c r="E377" s="9">
        <f t="shared" ca="1" si="0"/>
        <v>3.114587048895856E-2</v>
      </c>
      <c r="F377" s="9">
        <f t="shared" ca="1" si="1"/>
        <v>-1.8642134096453262</v>
      </c>
      <c r="G377" s="9">
        <f t="shared" ca="1" si="3"/>
        <v>3.5141144893128264E-3</v>
      </c>
      <c r="H377" s="9"/>
      <c r="I377" s="9"/>
      <c r="J377" s="9"/>
      <c r="K377" s="9"/>
      <c r="L377" s="9"/>
      <c r="M377" s="9"/>
    </row>
    <row r="378" spans="1:13" ht="15.75" customHeight="1">
      <c r="A378" s="9"/>
      <c r="B378" s="9"/>
      <c r="C378" s="9"/>
      <c r="D378" s="9"/>
      <c r="E378" s="9">
        <f t="shared" ca="1" si="0"/>
        <v>0.44967657198224664</v>
      </c>
      <c r="F378" s="9">
        <f t="shared" ca="1" si="1"/>
        <v>-0.12647852895093939</v>
      </c>
      <c r="G378" s="9">
        <f t="shared" ca="1" si="3"/>
        <v>3.5141144893128264E-3</v>
      </c>
      <c r="H378" s="9"/>
      <c r="I378" s="9"/>
      <c r="J378" s="9"/>
      <c r="K378" s="9"/>
      <c r="L378" s="9"/>
      <c r="M378" s="9"/>
    </row>
    <row r="379" spans="1:13" ht="15.75" customHeight="1">
      <c r="A379" s="9"/>
      <c r="B379" s="9"/>
      <c r="C379" s="9"/>
      <c r="D379" s="9"/>
      <c r="E379" s="9">
        <f t="shared" ca="1" si="0"/>
        <v>0.92147664911496996</v>
      </c>
      <c r="F379" s="9">
        <f t="shared" ca="1" si="1"/>
        <v>1.4150743365877934</v>
      </c>
      <c r="G379" s="9">
        <f t="shared" ca="1" si="3"/>
        <v>3.5141144893128264E-3</v>
      </c>
      <c r="H379" s="9"/>
      <c r="I379" s="9"/>
      <c r="J379" s="9"/>
      <c r="K379" s="9"/>
      <c r="L379" s="9"/>
      <c r="M379" s="9"/>
    </row>
    <row r="380" spans="1:13" ht="15.75" customHeight="1">
      <c r="A380" s="9"/>
      <c r="B380" s="9"/>
      <c r="C380" s="9"/>
      <c r="D380" s="9"/>
      <c r="E380" s="9">
        <f t="shared" ca="1" si="0"/>
        <v>2.0695497874105184E-2</v>
      </c>
      <c r="F380" s="9">
        <f t="shared" ca="1" si="1"/>
        <v>-2.0395918371893496</v>
      </c>
      <c r="G380" s="9">
        <f t="shared" ca="1" si="3"/>
        <v>3.5141144893128264E-3</v>
      </c>
      <c r="H380" s="9"/>
      <c r="I380" s="9"/>
      <c r="J380" s="9"/>
      <c r="K380" s="9"/>
      <c r="L380" s="9"/>
      <c r="M380" s="9"/>
    </row>
    <row r="381" spans="1:13" ht="15.75" customHeight="1">
      <c r="A381" s="9"/>
      <c r="B381" s="9"/>
      <c r="C381" s="9"/>
      <c r="D381" s="9"/>
      <c r="E381" s="9">
        <f t="shared" ca="1" si="0"/>
        <v>0.23217435679657694</v>
      </c>
      <c r="F381" s="9">
        <f t="shared" ca="1" si="1"/>
        <v>-0.73170488592259575</v>
      </c>
      <c r="G381" s="9">
        <f t="shared" ca="1" si="3"/>
        <v>3.5141144893128264E-3</v>
      </c>
      <c r="H381" s="9"/>
      <c r="I381" s="9"/>
      <c r="J381" s="9"/>
      <c r="K381" s="9"/>
      <c r="L381" s="9"/>
      <c r="M381" s="9"/>
    </row>
    <row r="382" spans="1:13" ht="15.75" customHeight="1">
      <c r="A382" s="9"/>
      <c r="B382" s="9"/>
      <c r="C382" s="9"/>
      <c r="D382" s="9"/>
      <c r="E382" s="9">
        <f t="shared" ca="1" si="0"/>
        <v>0.41976204987458876</v>
      </c>
      <c r="F382" s="9">
        <f t="shared" ca="1" si="1"/>
        <v>-0.20250224981318082</v>
      </c>
      <c r="G382" s="9">
        <f t="shared" ca="1" si="3"/>
        <v>3.5141144893128264E-3</v>
      </c>
      <c r="H382" s="9"/>
      <c r="I382" s="9"/>
      <c r="J382" s="9"/>
      <c r="K382" s="9"/>
      <c r="L382" s="9"/>
      <c r="M382" s="9"/>
    </row>
    <row r="383" spans="1:13" ht="15.75" customHeight="1">
      <c r="A383" s="9"/>
      <c r="B383" s="9"/>
      <c r="C383" s="9"/>
      <c r="D383" s="9"/>
      <c r="E383" s="9">
        <f t="shared" ca="1" si="0"/>
        <v>0.34882175943412208</v>
      </c>
      <c r="F383" s="9">
        <f t="shared" ca="1" si="1"/>
        <v>-0.38850342646399849</v>
      </c>
      <c r="G383" s="9">
        <f t="shared" ca="1" si="3"/>
        <v>3.5141144893128264E-3</v>
      </c>
      <c r="H383" s="9"/>
      <c r="I383" s="9"/>
      <c r="J383" s="9"/>
      <c r="K383" s="9"/>
      <c r="L383" s="9"/>
      <c r="M383" s="9"/>
    </row>
    <row r="384" spans="1:13" ht="15.75" customHeight="1">
      <c r="A384" s="9"/>
      <c r="B384" s="9"/>
      <c r="C384" s="9"/>
      <c r="D384" s="9"/>
      <c r="E384" s="9">
        <f t="shared" ca="1" si="0"/>
        <v>0.823207637014581</v>
      </c>
      <c r="F384" s="9">
        <f t="shared" ca="1" si="1"/>
        <v>0.92765853075655158</v>
      </c>
      <c r="G384" s="9">
        <f t="shared" ca="1" si="3"/>
        <v>3.5141144893128264E-3</v>
      </c>
      <c r="H384" s="9"/>
      <c r="I384" s="9"/>
      <c r="J384" s="9"/>
      <c r="K384" s="9"/>
      <c r="L384" s="9"/>
      <c r="M384" s="9"/>
    </row>
    <row r="385" spans="1:13" ht="15.75" customHeight="1">
      <c r="A385" s="9"/>
      <c r="B385" s="9"/>
      <c r="C385" s="9"/>
      <c r="D385" s="9"/>
      <c r="E385" s="9">
        <f t="shared" ca="1" si="0"/>
        <v>0.1382006146010254</v>
      </c>
      <c r="F385" s="9">
        <f t="shared" ca="1" si="1"/>
        <v>-1.0884392782988261</v>
      </c>
      <c r="G385" s="9">
        <f t="shared" ca="1" si="3"/>
        <v>3.5141144893128264E-3</v>
      </c>
      <c r="H385" s="9"/>
      <c r="I385" s="9"/>
      <c r="J385" s="9"/>
      <c r="K385" s="9"/>
      <c r="L385" s="9"/>
      <c r="M385" s="9"/>
    </row>
    <row r="386" spans="1:13" ht="15.75" customHeight="1">
      <c r="A386" s="9"/>
      <c r="B386" s="9"/>
      <c r="C386" s="9"/>
      <c r="D386" s="9"/>
      <c r="E386" s="9">
        <f t="shared" ca="1" si="0"/>
        <v>0.43194802405880894</v>
      </c>
      <c r="F386" s="9">
        <f t="shared" ca="1" si="1"/>
        <v>-0.17141679704713111</v>
      </c>
      <c r="G386" s="9">
        <f t="shared" ca="1" si="3"/>
        <v>3.5141144893128264E-3</v>
      </c>
      <c r="H386" s="9"/>
      <c r="I386" s="9"/>
      <c r="J386" s="9"/>
      <c r="K386" s="9"/>
      <c r="L386" s="9"/>
      <c r="M386" s="9"/>
    </row>
    <row r="387" spans="1:13" ht="15.75" customHeight="1">
      <c r="A387" s="9"/>
      <c r="B387" s="9"/>
      <c r="C387" s="9"/>
      <c r="D387" s="9"/>
      <c r="E387" s="9">
        <f t="shared" ca="1" si="0"/>
        <v>0.28768093528303895</v>
      </c>
      <c r="F387" s="9">
        <f t="shared" ca="1" si="1"/>
        <v>-0.56017237099946005</v>
      </c>
      <c r="G387" s="9">
        <f t="shared" ca="1" si="3"/>
        <v>3.5141144893128264E-3</v>
      </c>
      <c r="H387" s="9"/>
      <c r="I387" s="9"/>
      <c r="J387" s="9"/>
      <c r="K387" s="9"/>
      <c r="L387" s="9"/>
      <c r="M387" s="9"/>
    </row>
    <row r="388" spans="1:13" ht="15.75" customHeight="1">
      <c r="A388" s="9"/>
      <c r="B388" s="9"/>
      <c r="C388" s="9"/>
      <c r="D388" s="9"/>
      <c r="E388" s="9">
        <f t="shared" ca="1" si="0"/>
        <v>0.18729684527017176</v>
      </c>
      <c r="F388" s="9">
        <f t="shared" ca="1" si="1"/>
        <v>-0.88790158784839546</v>
      </c>
      <c r="G388" s="9">
        <f t="shared" ca="1" si="3"/>
        <v>3.5141144893128264E-3</v>
      </c>
      <c r="H388" s="9"/>
      <c r="I388" s="9"/>
      <c r="J388" s="9"/>
      <c r="K388" s="9"/>
      <c r="L388" s="9"/>
      <c r="M388" s="9"/>
    </row>
    <row r="389" spans="1:13" ht="15.75" customHeight="1">
      <c r="A389" s="9"/>
      <c r="B389" s="9"/>
      <c r="C389" s="9"/>
      <c r="D389" s="9"/>
      <c r="E389" s="9">
        <f t="shared" ca="1" si="0"/>
        <v>0.74143107258255314</v>
      </c>
      <c r="F389" s="9">
        <f t="shared" ca="1" si="1"/>
        <v>0.64776361054677145</v>
      </c>
      <c r="G389" s="9">
        <f t="shared" ca="1" si="3"/>
        <v>3.5141144893128264E-3</v>
      </c>
      <c r="H389" s="9"/>
      <c r="I389" s="9"/>
      <c r="J389" s="9"/>
      <c r="K389" s="9"/>
      <c r="L389" s="9"/>
      <c r="M389" s="9"/>
    </row>
    <row r="390" spans="1:13" ht="15.75" customHeight="1">
      <c r="A390" s="9"/>
      <c r="B390" s="9"/>
      <c r="C390" s="9"/>
      <c r="D390" s="9"/>
      <c r="E390" s="9">
        <f t="shared" ca="1" si="0"/>
        <v>2.664604209495447E-2</v>
      </c>
      <c r="F390" s="9">
        <f t="shared" ca="1" si="1"/>
        <v>-1.9325465348420077</v>
      </c>
      <c r="G390" s="9">
        <f t="shared" ca="1" si="3"/>
        <v>3.5141144893128264E-3</v>
      </c>
      <c r="H390" s="9"/>
      <c r="I390" s="9"/>
      <c r="J390" s="9"/>
      <c r="K390" s="9"/>
      <c r="L390" s="9"/>
      <c r="M390" s="9"/>
    </row>
    <row r="391" spans="1:13" ht="15.75" customHeight="1">
      <c r="A391" s="9"/>
      <c r="B391" s="9"/>
      <c r="C391" s="9"/>
      <c r="D391" s="9"/>
      <c r="E391" s="9">
        <f t="shared" ca="1" si="0"/>
        <v>0.56770741772923572</v>
      </c>
      <c r="F391" s="9">
        <f t="shared" ca="1" si="1"/>
        <v>0.17054040068544399</v>
      </c>
      <c r="G391" s="9">
        <f t="shared" ca="1" si="3"/>
        <v>3.5141144893128264E-3</v>
      </c>
      <c r="H391" s="9"/>
      <c r="I391" s="9"/>
      <c r="J391" s="9"/>
      <c r="K391" s="9"/>
      <c r="L391" s="9"/>
      <c r="M391" s="9"/>
    </row>
    <row r="392" spans="1:13" ht="15.75" customHeight="1">
      <c r="A392" s="9"/>
      <c r="B392" s="9"/>
      <c r="C392" s="9"/>
      <c r="D392" s="9"/>
      <c r="E392" s="9">
        <f t="shared" ca="1" si="0"/>
        <v>0.65930606618721388</v>
      </c>
      <c r="F392" s="9">
        <f t="shared" ca="1" si="1"/>
        <v>0.41056999686572015</v>
      </c>
      <c r="G392" s="9">
        <f t="shared" ca="1" si="3"/>
        <v>3.5141144893128264E-3</v>
      </c>
      <c r="H392" s="9"/>
      <c r="I392" s="9"/>
      <c r="J392" s="9"/>
      <c r="K392" s="9"/>
      <c r="L392" s="9"/>
      <c r="M392" s="9"/>
    </row>
    <row r="393" spans="1:13" ht="15.75" customHeight="1">
      <c r="A393" s="9"/>
      <c r="B393" s="9"/>
      <c r="C393" s="9"/>
      <c r="D393" s="9"/>
      <c r="E393" s="9">
        <f t="shared" ca="1" si="0"/>
        <v>0.28296967755239222</v>
      </c>
      <c r="F393" s="9">
        <f t="shared" ca="1" si="1"/>
        <v>-0.57404203719885372</v>
      </c>
      <c r="G393" s="9">
        <f t="shared" ca="1" si="3"/>
        <v>3.5141144893128264E-3</v>
      </c>
      <c r="H393" s="9"/>
      <c r="I393" s="9"/>
      <c r="J393" s="9"/>
      <c r="K393" s="9"/>
      <c r="L393" s="9"/>
      <c r="M393" s="9"/>
    </row>
    <row r="394" spans="1:13" ht="15.75" customHeight="1">
      <c r="A394" s="9"/>
      <c r="B394" s="9"/>
      <c r="C394" s="9"/>
      <c r="D394" s="9"/>
      <c r="E394" s="9">
        <f t="shared" ca="1" si="0"/>
        <v>0.20130255124385077</v>
      </c>
      <c r="F394" s="9">
        <f t="shared" ca="1" si="1"/>
        <v>-0.8369777008782483</v>
      </c>
      <c r="G394" s="9">
        <f t="shared" ca="1" si="3"/>
        <v>3.5141144893128264E-3</v>
      </c>
      <c r="H394" s="9"/>
      <c r="I394" s="9"/>
      <c r="J394" s="9"/>
      <c r="K394" s="9"/>
      <c r="L394" s="9"/>
      <c r="M394" s="9"/>
    </row>
    <row r="395" spans="1:13" ht="15.75" customHeight="1">
      <c r="A395" s="9"/>
      <c r="B395" s="9"/>
      <c r="C395" s="9"/>
      <c r="D395" s="9"/>
      <c r="E395" s="9">
        <f t="shared" ca="1" si="0"/>
        <v>0.79649803671411235</v>
      </c>
      <c r="F395" s="9">
        <f t="shared" ca="1" si="1"/>
        <v>0.82917758523534091</v>
      </c>
      <c r="G395" s="9">
        <f t="shared" ca="1" si="3"/>
        <v>3.5141144893128264E-3</v>
      </c>
      <c r="H395" s="9"/>
      <c r="I395" s="9"/>
      <c r="J395" s="9"/>
      <c r="K395" s="9"/>
      <c r="L395" s="9"/>
      <c r="M395" s="9"/>
    </row>
    <row r="396" spans="1:13" ht="15.75" customHeight="1">
      <c r="A396" s="9"/>
      <c r="B396" s="9"/>
      <c r="C396" s="9"/>
      <c r="D396" s="9"/>
      <c r="E396" s="9">
        <f t="shared" ca="1" si="0"/>
        <v>0.84530673985046456</v>
      </c>
      <c r="F396" s="9">
        <f t="shared" ca="1" si="1"/>
        <v>1.0165101421530811</v>
      </c>
      <c r="G396" s="9">
        <f t="shared" ca="1" si="3"/>
        <v>3.5141144893128264E-3</v>
      </c>
      <c r="H396" s="9"/>
      <c r="I396" s="9"/>
      <c r="J396" s="9"/>
      <c r="K396" s="9"/>
      <c r="L396" s="9"/>
      <c r="M396" s="9"/>
    </row>
    <row r="397" spans="1:13" ht="15.75" customHeight="1">
      <c r="A397" s="9"/>
      <c r="B397" s="9"/>
      <c r="C397" s="9"/>
      <c r="D397" s="9"/>
      <c r="E397" s="9">
        <f t="shared" ca="1" si="0"/>
        <v>0.16069383933032688</v>
      </c>
      <c r="F397" s="9">
        <f t="shared" ca="1" si="1"/>
        <v>-0.99161026759538951</v>
      </c>
      <c r="G397" s="9">
        <f t="shared" ca="1" si="3"/>
        <v>3.5141144893128264E-3</v>
      </c>
      <c r="H397" s="9"/>
      <c r="I397" s="9"/>
      <c r="J397" s="9"/>
      <c r="K397" s="9"/>
      <c r="L397" s="9"/>
      <c r="M397" s="9"/>
    </row>
    <row r="398" spans="1:13" ht="15.75" customHeight="1">
      <c r="A398" s="9"/>
      <c r="B398" s="9"/>
      <c r="C398" s="9"/>
      <c r="D398" s="9"/>
      <c r="E398" s="9">
        <f t="shared" ca="1" si="0"/>
        <v>5.4722171891120719E-2</v>
      </c>
      <c r="F398" s="9">
        <f t="shared" ca="1" si="1"/>
        <v>-1.6006956559777843</v>
      </c>
      <c r="G398" s="9">
        <f t="shared" ca="1" si="3"/>
        <v>3.5141144893128264E-3</v>
      </c>
      <c r="H398" s="9"/>
      <c r="I398" s="9"/>
      <c r="J398" s="9"/>
      <c r="K398" s="9"/>
      <c r="L398" s="9"/>
      <c r="M398" s="9"/>
    </row>
    <row r="399" spans="1:13" ht="15.75" customHeight="1">
      <c r="A399" s="9"/>
      <c r="B399" s="9"/>
      <c r="C399" s="9"/>
      <c r="D399" s="9"/>
      <c r="E399" s="9">
        <f t="shared" ca="1" si="0"/>
        <v>0.50103964932043965</v>
      </c>
      <c r="F399" s="9">
        <f t="shared" ca="1" si="1"/>
        <v>2.6060173320309517E-3</v>
      </c>
      <c r="G399" s="9">
        <f t="shared" ca="1" si="3"/>
        <v>3.5141144893128264E-3</v>
      </c>
      <c r="H399" s="9"/>
      <c r="I399" s="9"/>
      <c r="J399" s="9"/>
      <c r="K399" s="9"/>
      <c r="L399" s="9"/>
      <c r="M399" s="9"/>
    </row>
    <row r="400" spans="1:13" ht="15.75" customHeight="1">
      <c r="A400" s="9"/>
      <c r="B400" s="9"/>
      <c r="C400" s="9"/>
      <c r="D400" s="9"/>
      <c r="E400" s="9">
        <f t="shared" ca="1" si="0"/>
        <v>0.1444726525367922</v>
      </c>
      <c r="F400" s="9">
        <f t="shared" ca="1" si="1"/>
        <v>-1.0604381695792138</v>
      </c>
      <c r="G400" s="9">
        <f t="shared" ca="1" si="3"/>
        <v>3.5141144893128264E-3</v>
      </c>
      <c r="H400" s="9"/>
      <c r="I400" s="9"/>
      <c r="J400" s="9"/>
      <c r="K400" s="9"/>
      <c r="L400" s="9"/>
      <c r="M400" s="9"/>
    </row>
    <row r="401" spans="1:13" ht="15.75" customHeight="1">
      <c r="A401" s="9"/>
      <c r="B401" s="9"/>
      <c r="C401" s="9"/>
      <c r="D401" s="9"/>
      <c r="E401" s="9">
        <f t="shared" ca="1" si="0"/>
        <v>0.95769273495263851</v>
      </c>
      <c r="F401" s="9">
        <f t="shared" ca="1" si="1"/>
        <v>1.7245171253440637</v>
      </c>
      <c r="G401" s="9">
        <f t="shared" ca="1" si="3"/>
        <v>3.5141144893128264E-3</v>
      </c>
      <c r="H401" s="9"/>
      <c r="I401" s="9"/>
      <c r="J401" s="9"/>
      <c r="K401" s="9"/>
      <c r="L401" s="9"/>
      <c r="M401" s="9"/>
    </row>
    <row r="402" spans="1:13" ht="15.75" customHeight="1">
      <c r="A402" s="9"/>
      <c r="B402" s="9"/>
      <c r="C402" s="9"/>
      <c r="D402" s="9"/>
      <c r="E402" s="9">
        <f t="shared" ca="1" si="0"/>
        <v>0.93710343851687217</v>
      </c>
      <c r="F402" s="9">
        <f t="shared" ca="1" si="1"/>
        <v>1.5309039900600032</v>
      </c>
      <c r="G402" s="9">
        <f t="shared" ca="1" si="3"/>
        <v>3.5141144893128264E-3</v>
      </c>
      <c r="H402" s="9"/>
      <c r="I402" s="9"/>
      <c r="J402" s="9"/>
      <c r="K402" s="9"/>
      <c r="L402" s="9"/>
      <c r="M402" s="9"/>
    </row>
    <row r="403" spans="1:13" ht="15.75" customHeight="1">
      <c r="A403" s="9"/>
      <c r="B403" s="9"/>
      <c r="C403" s="9"/>
      <c r="D403" s="9"/>
      <c r="E403" s="9">
        <f t="shared" ca="1" si="0"/>
        <v>0.63934935659076719</v>
      </c>
      <c r="F403" s="9">
        <f t="shared" ca="1" si="1"/>
        <v>0.35672019320095893</v>
      </c>
      <c r="G403" s="9">
        <f t="shared" ca="1" si="3"/>
        <v>3.5141144893128264E-3</v>
      </c>
      <c r="H403" s="9"/>
      <c r="I403" s="9"/>
      <c r="J403" s="9"/>
      <c r="K403" s="9"/>
      <c r="L403" s="9"/>
      <c r="M403" s="9"/>
    </row>
    <row r="404" spans="1:13" ht="15.75" customHeight="1">
      <c r="A404" s="9"/>
      <c r="B404" s="9"/>
      <c r="C404" s="9"/>
      <c r="D404" s="9"/>
      <c r="E404" s="9">
        <f t="shared" ca="1" si="0"/>
        <v>0.16157905874548995</v>
      </c>
      <c r="F404" s="9">
        <f t="shared" ca="1" si="1"/>
        <v>-0.98798883250542058</v>
      </c>
      <c r="G404" s="9">
        <f t="shared" ca="1" si="3"/>
        <v>3.5141144893128264E-3</v>
      </c>
      <c r="H404" s="9"/>
      <c r="I404" s="9"/>
      <c r="J404" s="9"/>
      <c r="K404" s="9"/>
      <c r="L404" s="9"/>
      <c r="M404" s="9"/>
    </row>
    <row r="405" spans="1:13" ht="15.75" customHeight="1">
      <c r="A405" s="9"/>
      <c r="B405" s="9"/>
      <c r="C405" s="9"/>
      <c r="D405" s="9"/>
      <c r="E405" s="9">
        <f t="shared" ca="1" si="0"/>
        <v>0.88891931256559309</v>
      </c>
      <c r="F405" s="9">
        <f t="shared" ca="1" si="1"/>
        <v>1.2208010006264312</v>
      </c>
      <c r="G405" s="9">
        <f t="shared" ca="1" si="3"/>
        <v>3.5141144893128264E-3</v>
      </c>
      <c r="H405" s="9"/>
      <c r="I405" s="9"/>
      <c r="J405" s="9"/>
      <c r="K405" s="9"/>
      <c r="L405" s="9"/>
      <c r="M405" s="9"/>
    </row>
    <row r="406" spans="1:13" ht="15.75" customHeight="1">
      <c r="A406" s="9"/>
      <c r="B406" s="9"/>
      <c r="C406" s="9"/>
      <c r="D406" s="9"/>
      <c r="E406" s="9">
        <f t="shared" ca="1" si="0"/>
        <v>0.67242828754627126</v>
      </c>
      <c r="F406" s="9">
        <f t="shared" ca="1" si="1"/>
        <v>0.44662834691417908</v>
      </c>
      <c r="G406" s="9">
        <f t="shared" ca="1" si="3"/>
        <v>3.5141144893128264E-3</v>
      </c>
      <c r="H406" s="9"/>
      <c r="I406" s="9"/>
      <c r="J406" s="9"/>
      <c r="K406" s="9"/>
      <c r="L406" s="9"/>
      <c r="M406" s="9"/>
    </row>
    <row r="407" spans="1:13" ht="15.75" customHeight="1">
      <c r="A407" s="9"/>
      <c r="B407" s="9"/>
      <c r="C407" s="9"/>
      <c r="D407" s="9"/>
      <c r="E407" s="9">
        <f t="shared" ca="1" si="0"/>
        <v>8.7922382609314731E-2</v>
      </c>
      <c r="F407" s="9">
        <f t="shared" ca="1" si="1"/>
        <v>-1.3536603443853408</v>
      </c>
      <c r="G407" s="9">
        <f t="shared" ca="1" si="3"/>
        <v>3.5141144893128264E-3</v>
      </c>
      <c r="H407" s="9"/>
      <c r="I407" s="9"/>
      <c r="J407" s="9"/>
      <c r="K407" s="9"/>
      <c r="L407" s="9"/>
      <c r="M407" s="9"/>
    </row>
    <row r="408" spans="1:13" ht="15.75" customHeight="1">
      <c r="A408" s="9"/>
      <c r="B408" s="9"/>
      <c r="C408" s="9"/>
      <c r="D408" s="9"/>
      <c r="E408" s="9">
        <f t="shared" ca="1" si="0"/>
        <v>0.22891563267200399</v>
      </c>
      <c r="F408" s="9">
        <f t="shared" ca="1" si="1"/>
        <v>-0.74242270816197919</v>
      </c>
      <c r="G408" s="9">
        <f t="shared" ca="1" si="3"/>
        <v>3.5141144893128264E-3</v>
      </c>
      <c r="H408" s="9"/>
      <c r="I408" s="9"/>
      <c r="J408" s="9"/>
      <c r="K408" s="9"/>
      <c r="L408" s="9"/>
      <c r="M408" s="9"/>
    </row>
    <row r="409" spans="1:13" ht="15.75" customHeight="1">
      <c r="A409" s="9"/>
      <c r="B409" s="9"/>
      <c r="C409" s="9"/>
      <c r="D409" s="9"/>
      <c r="E409" s="9">
        <f t="shared" ca="1" si="0"/>
        <v>0.24728694575025612</v>
      </c>
      <c r="F409" s="9">
        <f t="shared" ca="1" si="1"/>
        <v>-0.68305214750805054</v>
      </c>
      <c r="G409" s="9">
        <f t="shared" ca="1" si="3"/>
        <v>3.5141144893128264E-3</v>
      </c>
      <c r="H409" s="9"/>
      <c r="I409" s="9"/>
      <c r="J409" s="9"/>
      <c r="K409" s="9"/>
      <c r="L409" s="9"/>
      <c r="M409" s="9"/>
    </row>
    <row r="410" spans="1:13" ht="15.75" customHeight="1">
      <c r="A410" s="9"/>
      <c r="B410" s="9"/>
      <c r="C410" s="9"/>
      <c r="D410" s="9"/>
      <c r="E410" s="9">
        <f t="shared" ca="1" si="0"/>
        <v>0.93446241442783928</v>
      </c>
      <c r="F410" s="9">
        <f t="shared" ca="1" si="1"/>
        <v>1.5098755947222722</v>
      </c>
      <c r="G410" s="9">
        <f t="shared" ca="1" si="3"/>
        <v>3.5141144893128264E-3</v>
      </c>
      <c r="H410" s="9"/>
      <c r="I410" s="9"/>
      <c r="J410" s="9"/>
      <c r="K410" s="9"/>
      <c r="L410" s="9"/>
      <c r="M410" s="9"/>
    </row>
    <row r="411" spans="1:13" ht="15.75" customHeight="1">
      <c r="A411" s="9"/>
      <c r="B411" s="9"/>
      <c r="C411" s="9"/>
      <c r="D411" s="9"/>
      <c r="E411" s="9">
        <f t="shared" ca="1" si="0"/>
        <v>0.45726985422095601</v>
      </c>
      <c r="F411" s="9">
        <f t="shared" ca="1" si="1"/>
        <v>-0.10731421409868483</v>
      </c>
      <c r="G411" s="9">
        <f t="shared" ca="1" si="3"/>
        <v>3.5141144893128264E-3</v>
      </c>
      <c r="H411" s="9"/>
      <c r="I411" s="9"/>
      <c r="J411" s="9"/>
      <c r="K411" s="9"/>
      <c r="L411" s="9"/>
      <c r="M411" s="9"/>
    </row>
    <row r="412" spans="1:13" ht="15.75" customHeight="1">
      <c r="A412" s="9"/>
      <c r="B412" s="9"/>
      <c r="C412" s="9"/>
      <c r="D412" s="9"/>
      <c r="E412" s="9">
        <f t="shared" ca="1" si="0"/>
        <v>0.33393982243614539</v>
      </c>
      <c r="F412" s="9">
        <f t="shared" ca="1" si="1"/>
        <v>-0.42905988456767419</v>
      </c>
      <c r="G412" s="9">
        <f t="shared" ca="1" si="3"/>
        <v>3.5141144893128264E-3</v>
      </c>
      <c r="H412" s="9"/>
      <c r="I412" s="9"/>
      <c r="J412" s="9"/>
      <c r="K412" s="9"/>
      <c r="L412" s="9"/>
      <c r="M412" s="9"/>
    </row>
    <row r="413" spans="1:13" ht="15.75" customHeight="1">
      <c r="A413" s="9"/>
      <c r="B413" s="9"/>
      <c r="C413" s="9"/>
      <c r="D413" s="9"/>
      <c r="E413" s="9">
        <f t="shared" ca="1" si="0"/>
        <v>0.94095674106275917</v>
      </c>
      <c r="F413" s="9">
        <f t="shared" ca="1" si="1"/>
        <v>1.5628557918214543</v>
      </c>
      <c r="G413" s="9">
        <f t="shared" ca="1" si="3"/>
        <v>3.5141144893128264E-3</v>
      </c>
      <c r="H413" s="9"/>
      <c r="I413" s="9"/>
      <c r="J413" s="9"/>
      <c r="K413" s="9"/>
      <c r="L413" s="9"/>
      <c r="M413" s="9"/>
    </row>
    <row r="414" spans="1:13" ht="15.75" customHeight="1">
      <c r="A414" s="9"/>
      <c r="B414" s="9"/>
      <c r="C414" s="9"/>
      <c r="D414" s="9"/>
      <c r="E414" s="9">
        <f t="shared" ca="1" si="0"/>
        <v>0.55715348438170875</v>
      </c>
      <c r="F414" s="9">
        <f t="shared" ca="1" si="1"/>
        <v>0.14375614887188831</v>
      </c>
      <c r="G414" s="9">
        <f t="shared" ca="1" si="3"/>
        <v>3.5141144893128264E-3</v>
      </c>
      <c r="H414" s="9"/>
      <c r="I414" s="9"/>
      <c r="J414" s="9"/>
      <c r="K414" s="9"/>
      <c r="L414" s="9"/>
      <c r="M414" s="9"/>
    </row>
    <row r="415" spans="1:13" ht="15.75" customHeight="1">
      <c r="A415" s="9"/>
      <c r="B415" s="9"/>
      <c r="C415" s="9"/>
      <c r="D415" s="9"/>
      <c r="E415" s="9">
        <f t="shared" ca="1" si="0"/>
        <v>0.30517785822396959</v>
      </c>
      <c r="F415" s="9">
        <f t="shared" ca="1" si="1"/>
        <v>-0.50956576073858106</v>
      </c>
      <c r="G415" s="9">
        <f t="shared" ca="1" si="3"/>
        <v>3.5141144893128264E-3</v>
      </c>
      <c r="H415" s="9"/>
      <c r="I415" s="9"/>
      <c r="J415" s="9"/>
      <c r="K415" s="9"/>
      <c r="L415" s="9"/>
      <c r="M415" s="9"/>
    </row>
    <row r="416" spans="1:13" ht="15.75" customHeight="1">
      <c r="A416" s="9"/>
      <c r="B416" s="9"/>
      <c r="C416" s="9"/>
      <c r="D416" s="9"/>
      <c r="E416" s="9">
        <f t="shared" ca="1" si="0"/>
        <v>0.38360725315438893</v>
      </c>
      <c r="F416" s="9">
        <f t="shared" ca="1" si="1"/>
        <v>-0.29602039469970287</v>
      </c>
      <c r="G416" s="9">
        <f t="shared" ca="1" si="3"/>
        <v>3.5141144893128264E-3</v>
      </c>
      <c r="H416" s="9"/>
      <c r="I416" s="9"/>
      <c r="J416" s="9"/>
      <c r="K416" s="9"/>
      <c r="L416" s="9"/>
      <c r="M416" s="9"/>
    </row>
    <row r="417" spans="1:13" ht="15.75" customHeight="1">
      <c r="A417" s="9"/>
      <c r="B417" s="9"/>
      <c r="C417" s="9"/>
      <c r="D417" s="9"/>
      <c r="E417" s="9">
        <f t="shared" ca="1" si="0"/>
        <v>0.17186744678172683</v>
      </c>
      <c r="F417" s="9">
        <f t="shared" ca="1" si="1"/>
        <v>-0.94681139628162936</v>
      </c>
      <c r="G417" s="9">
        <f t="shared" ca="1" si="3"/>
        <v>3.5141144893128264E-3</v>
      </c>
      <c r="H417" s="9"/>
      <c r="I417" s="9"/>
      <c r="J417" s="9"/>
      <c r="K417" s="9"/>
      <c r="L417" s="9"/>
      <c r="M417" s="9"/>
    </row>
    <row r="418" spans="1:13" ht="15.75" customHeight="1">
      <c r="A418" s="9"/>
      <c r="B418" s="9"/>
      <c r="C418" s="9"/>
      <c r="D418" s="9"/>
      <c r="E418" s="9">
        <f t="shared" ca="1" si="0"/>
        <v>0.73105631627651557</v>
      </c>
      <c r="F418" s="9">
        <f t="shared" ca="1" si="1"/>
        <v>0.61601083696877734</v>
      </c>
      <c r="G418" s="9">
        <f t="shared" ca="1" si="3"/>
        <v>3.5141144893128264E-3</v>
      </c>
      <c r="H418" s="9"/>
      <c r="I418" s="9"/>
      <c r="J418" s="9"/>
      <c r="K418" s="9"/>
      <c r="L418" s="9"/>
      <c r="M418" s="9"/>
    </row>
    <row r="419" spans="1:13" ht="15.75" customHeight="1">
      <c r="A419" s="9"/>
      <c r="B419" s="9"/>
      <c r="C419" s="9"/>
      <c r="D419" s="9"/>
      <c r="E419" s="9">
        <f t="shared" ca="1" si="0"/>
        <v>0.15679848539164254</v>
      </c>
      <c r="F419" s="9">
        <f t="shared" ca="1" si="1"/>
        <v>-1.0077031948745019</v>
      </c>
      <c r="G419" s="9">
        <f t="shared" ca="1" si="3"/>
        <v>3.5141144893128264E-3</v>
      </c>
      <c r="H419" s="9"/>
      <c r="I419" s="9"/>
      <c r="J419" s="9"/>
      <c r="K419" s="9"/>
      <c r="L419" s="9"/>
      <c r="M419" s="9"/>
    </row>
    <row r="420" spans="1:13" ht="15.75" customHeight="1">
      <c r="A420" s="9"/>
      <c r="B420" s="9"/>
      <c r="C420" s="9"/>
      <c r="D420" s="9"/>
      <c r="E420" s="9">
        <f t="shared" ca="1" si="0"/>
        <v>0.24088448239306171</v>
      </c>
      <c r="F420" s="9">
        <f t="shared" ca="1" si="1"/>
        <v>-0.70346025900565357</v>
      </c>
      <c r="G420" s="9">
        <f t="shared" ca="1" si="3"/>
        <v>3.5141144893128264E-3</v>
      </c>
      <c r="H420" s="9"/>
      <c r="I420" s="9"/>
      <c r="J420" s="9"/>
      <c r="K420" s="9"/>
      <c r="L420" s="9"/>
      <c r="M420" s="9"/>
    </row>
    <row r="421" spans="1:13" ht="15.75" customHeight="1">
      <c r="A421" s="9"/>
      <c r="B421" s="9"/>
      <c r="C421" s="9"/>
      <c r="D421" s="9"/>
      <c r="E421" s="9">
        <f t="shared" ca="1" si="0"/>
        <v>0.41025688154129203</v>
      </c>
      <c r="F421" s="9">
        <f t="shared" ca="1" si="1"/>
        <v>-0.22688423239953695</v>
      </c>
      <c r="G421" s="9">
        <f t="shared" ca="1" si="3"/>
        <v>3.5141144893128264E-3</v>
      </c>
      <c r="H421" s="9"/>
      <c r="I421" s="9"/>
      <c r="J421" s="9"/>
      <c r="K421" s="9"/>
      <c r="L421" s="9"/>
      <c r="M421" s="9"/>
    </row>
    <row r="422" spans="1:13" ht="15.75" customHeight="1">
      <c r="A422" s="9"/>
      <c r="B422" s="9"/>
      <c r="C422" s="9"/>
      <c r="D422" s="9"/>
      <c r="E422" s="9">
        <f t="shared" ca="1" si="0"/>
        <v>0.73152917090082925</v>
      </c>
      <c r="F422" s="9">
        <f t="shared" ca="1" si="1"/>
        <v>0.61744437820399223</v>
      </c>
      <c r="G422" s="9">
        <f t="shared" ca="1" si="3"/>
        <v>3.5141144893128264E-3</v>
      </c>
      <c r="H422" s="9"/>
      <c r="I422" s="9"/>
      <c r="J422" s="9"/>
      <c r="K422" s="9"/>
      <c r="L422" s="9"/>
      <c r="M422" s="9"/>
    </row>
    <row r="423" spans="1:13" ht="15.75" customHeight="1">
      <c r="A423" s="9"/>
      <c r="B423" s="9"/>
      <c r="C423" s="9"/>
      <c r="D423" s="9"/>
      <c r="E423" s="9">
        <f t="shared" ca="1" si="0"/>
        <v>0.85909788559793043</v>
      </c>
      <c r="F423" s="9">
        <f t="shared" ca="1" si="1"/>
        <v>1.0762751278985605</v>
      </c>
      <c r="G423" s="9">
        <f t="shared" ca="1" si="3"/>
        <v>3.5141144893128264E-3</v>
      </c>
      <c r="H423" s="9"/>
      <c r="I423" s="9"/>
      <c r="J423" s="9"/>
      <c r="K423" s="9"/>
      <c r="L423" s="9"/>
      <c r="M423" s="9"/>
    </row>
    <row r="424" spans="1:13" ht="15.75" customHeight="1">
      <c r="A424" s="9"/>
      <c r="B424" s="9"/>
      <c r="C424" s="9"/>
      <c r="D424" s="9"/>
      <c r="E424" s="9">
        <f t="shared" ca="1" si="0"/>
        <v>0.34819988203979635</v>
      </c>
      <c r="F424" s="9">
        <f t="shared" ca="1" si="1"/>
        <v>-0.39018498450236239</v>
      </c>
      <c r="G424" s="9">
        <f t="shared" ca="1" si="3"/>
        <v>3.5141144893128264E-3</v>
      </c>
      <c r="H424" s="9"/>
      <c r="I424" s="9"/>
      <c r="J424" s="9"/>
      <c r="K424" s="9"/>
      <c r="L424" s="9"/>
      <c r="M424" s="9"/>
    </row>
    <row r="425" spans="1:13" ht="15.75" customHeight="1">
      <c r="A425" s="9"/>
      <c r="B425" s="9"/>
      <c r="C425" s="9"/>
      <c r="D425" s="9"/>
      <c r="E425" s="9">
        <f t="shared" ca="1" si="0"/>
        <v>0.13595715163810895</v>
      </c>
      <c r="F425" s="9">
        <f t="shared" ca="1" si="1"/>
        <v>-1.0986647961544425</v>
      </c>
      <c r="G425" s="9">
        <f t="shared" ca="1" si="3"/>
        <v>3.5141144893128264E-3</v>
      </c>
      <c r="H425" s="9"/>
      <c r="I425" s="9"/>
      <c r="J425" s="9"/>
      <c r="K425" s="9"/>
      <c r="L425" s="9"/>
      <c r="M425" s="9"/>
    </row>
    <row r="426" spans="1:13" ht="15.75" customHeight="1">
      <c r="A426" s="9"/>
      <c r="B426" s="9"/>
      <c r="C426" s="9"/>
      <c r="D426" s="9"/>
      <c r="E426" s="9">
        <f t="shared" ca="1" si="0"/>
        <v>0.87477794146770305</v>
      </c>
      <c r="F426" s="9">
        <f t="shared" ca="1" si="1"/>
        <v>1.1492713278788411</v>
      </c>
      <c r="G426" s="9">
        <f t="shared" ca="1" si="3"/>
        <v>3.5141144893128264E-3</v>
      </c>
      <c r="H426" s="9"/>
      <c r="I426" s="9"/>
      <c r="J426" s="9"/>
      <c r="K426" s="9"/>
      <c r="L426" s="9"/>
      <c r="M426" s="9"/>
    </row>
    <row r="427" spans="1:13" ht="15.75" customHeight="1">
      <c r="A427" s="9"/>
      <c r="B427" s="9"/>
      <c r="C427" s="9"/>
      <c r="D427" s="9"/>
      <c r="E427" s="9">
        <f t="shared" ca="1" si="0"/>
        <v>0.14821194579177355</v>
      </c>
      <c r="F427" s="9">
        <f t="shared" ca="1" si="1"/>
        <v>-1.044132931530247</v>
      </c>
      <c r="G427" s="9">
        <f t="shared" ca="1" si="3"/>
        <v>3.5141144893128264E-3</v>
      </c>
      <c r="H427" s="9"/>
      <c r="I427" s="9"/>
      <c r="J427" s="9"/>
      <c r="K427" s="9"/>
      <c r="L427" s="9"/>
      <c r="M427" s="9"/>
    </row>
    <row r="428" spans="1:13" ht="15.75" customHeight="1">
      <c r="A428" s="9"/>
      <c r="B428" s="9"/>
      <c r="C428" s="9"/>
      <c r="D428" s="9"/>
      <c r="E428" s="9">
        <f t="shared" ca="1" si="0"/>
        <v>0.87093819569319664</v>
      </c>
      <c r="F428" s="9">
        <f t="shared" ca="1" si="1"/>
        <v>1.1308372257371373</v>
      </c>
      <c r="G428" s="9">
        <f t="shared" ca="1" si="3"/>
        <v>3.5141144893128264E-3</v>
      </c>
      <c r="H428" s="9"/>
      <c r="I428" s="9"/>
      <c r="J428" s="9"/>
      <c r="K428" s="9"/>
      <c r="L428" s="9"/>
      <c r="M428" s="9"/>
    </row>
    <row r="429" spans="1:13" ht="15.75" customHeight="1">
      <c r="A429" s="9"/>
      <c r="B429" s="9"/>
      <c r="C429" s="9"/>
      <c r="D429" s="9"/>
      <c r="E429" s="9">
        <f t="shared" ca="1" si="0"/>
        <v>0.53622423194572966</v>
      </c>
      <c r="F429" s="9">
        <f t="shared" ca="1" si="1"/>
        <v>9.0925817064115427E-2</v>
      </c>
      <c r="G429" s="9">
        <f t="shared" ca="1" si="3"/>
        <v>3.5141144893128264E-3</v>
      </c>
      <c r="H429" s="9"/>
      <c r="I429" s="9"/>
      <c r="J429" s="9"/>
      <c r="K429" s="9"/>
      <c r="L429" s="9"/>
      <c r="M429" s="9"/>
    </row>
    <row r="430" spans="1:13" ht="15.75" customHeight="1">
      <c r="A430" s="9"/>
      <c r="B430" s="9"/>
      <c r="C430" s="9"/>
      <c r="D430" s="9"/>
      <c r="E430" s="9">
        <f t="shared" ca="1" si="0"/>
        <v>0.96443820218650556</v>
      </c>
      <c r="F430" s="9">
        <f t="shared" ca="1" si="1"/>
        <v>1.8046875085265346</v>
      </c>
      <c r="G430" s="9">
        <f t="shared" ca="1" si="3"/>
        <v>3.5141144893128264E-3</v>
      </c>
      <c r="H430" s="9"/>
      <c r="I430" s="9"/>
      <c r="J430" s="9"/>
      <c r="K430" s="9"/>
      <c r="L430" s="9"/>
      <c r="M430" s="9"/>
    </row>
    <row r="431" spans="1:13" ht="15.75" customHeight="1">
      <c r="A431" s="9"/>
      <c r="B431" s="9"/>
      <c r="C431" s="9"/>
      <c r="D431" s="9"/>
      <c r="E431" s="9">
        <f t="shared" ca="1" si="0"/>
        <v>0.71932596734287124</v>
      </c>
      <c r="F431" s="9">
        <f t="shared" ca="1" si="1"/>
        <v>0.58084033857732498</v>
      </c>
      <c r="G431" s="9">
        <f t="shared" ca="1" si="3"/>
        <v>3.5141144893128264E-3</v>
      </c>
      <c r="H431" s="9"/>
      <c r="I431" s="9"/>
      <c r="J431" s="9"/>
      <c r="K431" s="9"/>
      <c r="L431" s="9"/>
      <c r="M431" s="9"/>
    </row>
    <row r="432" spans="1:13" ht="15.75" customHeight="1">
      <c r="A432" s="9"/>
      <c r="B432" s="9"/>
      <c r="C432" s="9"/>
      <c r="D432" s="9"/>
      <c r="E432" s="9">
        <f t="shared" ca="1" si="0"/>
        <v>0.38813549936310054</v>
      </c>
      <c r="F432" s="9">
        <f t="shared" ca="1" si="1"/>
        <v>-0.28418188287777801</v>
      </c>
      <c r="G432" s="9">
        <f t="shared" ca="1" si="3"/>
        <v>3.5141144893128264E-3</v>
      </c>
      <c r="H432" s="9"/>
      <c r="I432" s="9"/>
      <c r="J432" s="9"/>
      <c r="K432" s="9"/>
      <c r="L432" s="9"/>
      <c r="M432" s="9"/>
    </row>
    <row r="433" spans="1:13" ht="15.75" customHeight="1">
      <c r="A433" s="9"/>
      <c r="B433" s="9"/>
      <c r="C433" s="9"/>
      <c r="D433" s="9"/>
      <c r="E433" s="9">
        <f t="shared" ca="1" si="0"/>
        <v>9.27584390056716E-2</v>
      </c>
      <c r="F433" s="9">
        <f t="shared" ca="1" si="1"/>
        <v>-1.3239583487928115</v>
      </c>
      <c r="G433" s="9">
        <f t="shared" ca="1" si="3"/>
        <v>3.5141144893128264E-3</v>
      </c>
      <c r="H433" s="9"/>
      <c r="I433" s="9"/>
      <c r="J433" s="9"/>
      <c r="K433" s="9"/>
      <c r="L433" s="9"/>
      <c r="M433" s="9"/>
    </row>
    <row r="434" spans="1:13" ht="15.75" customHeight="1">
      <c r="A434" s="9"/>
      <c r="B434" s="9"/>
      <c r="C434" s="9"/>
      <c r="D434" s="9"/>
      <c r="E434" s="9">
        <f t="shared" ca="1" si="0"/>
        <v>0.20015739315450842</v>
      </c>
      <c r="F434" s="9">
        <f t="shared" ca="1" si="1"/>
        <v>-0.84105917163743782</v>
      </c>
      <c r="G434" s="9">
        <f t="shared" ca="1" si="3"/>
        <v>3.5141144893128264E-3</v>
      </c>
      <c r="H434" s="9"/>
      <c r="I434" s="9"/>
      <c r="J434" s="9"/>
      <c r="K434" s="9"/>
      <c r="L434" s="9"/>
      <c r="M434" s="9"/>
    </row>
    <row r="435" spans="1:13" ht="15.75" customHeight="1">
      <c r="A435" s="9"/>
      <c r="B435" s="9"/>
      <c r="C435" s="9"/>
      <c r="D435" s="9"/>
      <c r="E435" s="9">
        <f t="shared" ca="1" si="0"/>
        <v>0.87268544829733707</v>
      </c>
      <c r="F435" s="9">
        <f t="shared" ca="1" si="1"/>
        <v>1.1391775592245159</v>
      </c>
      <c r="G435" s="9">
        <f t="shared" ca="1" si="3"/>
        <v>3.5141144893128264E-3</v>
      </c>
      <c r="H435" s="9"/>
      <c r="I435" s="9"/>
      <c r="J435" s="9"/>
      <c r="K435" s="9"/>
      <c r="L435" s="9"/>
      <c r="M435" s="9"/>
    </row>
    <row r="436" spans="1:13" ht="15.75" customHeight="1">
      <c r="A436" s="9"/>
      <c r="B436" s="9"/>
      <c r="C436" s="9"/>
      <c r="D436" s="9"/>
      <c r="E436" s="9">
        <f t="shared" ca="1" si="0"/>
        <v>0.89471272428309667</v>
      </c>
      <c r="F436" s="9">
        <f t="shared" ca="1" si="1"/>
        <v>1.2519871360551305</v>
      </c>
      <c r="G436" s="9">
        <f t="shared" ca="1" si="3"/>
        <v>3.5141144893128264E-3</v>
      </c>
      <c r="H436" s="9"/>
      <c r="I436" s="9"/>
      <c r="J436" s="9"/>
      <c r="K436" s="9"/>
      <c r="L436" s="9"/>
      <c r="M436" s="9"/>
    </row>
    <row r="437" spans="1:13" ht="15.75" customHeight="1">
      <c r="A437" s="9"/>
      <c r="B437" s="9"/>
      <c r="C437" s="9"/>
      <c r="D437" s="9"/>
      <c r="E437" s="9">
        <f t="shared" ca="1" si="0"/>
        <v>0.17399623149025167</v>
      </c>
      <c r="F437" s="9">
        <f t="shared" ca="1" si="1"/>
        <v>-0.93849037118116474</v>
      </c>
      <c r="G437" s="9">
        <f t="shared" ca="1" si="3"/>
        <v>3.5141144893128264E-3</v>
      </c>
      <c r="H437" s="9"/>
      <c r="I437" s="9"/>
      <c r="J437" s="9"/>
      <c r="K437" s="9"/>
      <c r="L437" s="9"/>
      <c r="M437" s="9"/>
    </row>
    <row r="438" spans="1:13" ht="15.75" customHeight="1">
      <c r="A438" s="9"/>
      <c r="B438" s="9"/>
      <c r="C438" s="9"/>
      <c r="D438" s="9"/>
      <c r="E438" s="9">
        <f t="shared" ca="1" si="0"/>
        <v>0.7084711660890961</v>
      </c>
      <c r="F438" s="9">
        <f t="shared" ca="1" si="1"/>
        <v>0.54892391142299524</v>
      </c>
      <c r="G438" s="9">
        <f t="shared" ca="1" si="3"/>
        <v>3.5141144893128264E-3</v>
      </c>
      <c r="H438" s="9"/>
      <c r="I438" s="9"/>
      <c r="J438" s="9"/>
      <c r="K438" s="9"/>
      <c r="L438" s="9"/>
      <c r="M438" s="9"/>
    </row>
    <row r="439" spans="1:13" ht="15.75" customHeight="1">
      <c r="A439" s="9"/>
      <c r="B439" s="9"/>
      <c r="C439" s="9"/>
      <c r="D439" s="9"/>
      <c r="E439" s="9">
        <f t="shared" ca="1" si="0"/>
        <v>0.40933242736183162</v>
      </c>
      <c r="F439" s="9">
        <f t="shared" ca="1" si="1"/>
        <v>-0.22926255559881681</v>
      </c>
      <c r="G439" s="9">
        <f t="shared" ca="1" si="3"/>
        <v>3.5141144893128264E-3</v>
      </c>
      <c r="H439" s="9"/>
      <c r="I439" s="9"/>
      <c r="J439" s="9"/>
      <c r="K439" s="9"/>
      <c r="L439" s="9"/>
      <c r="M439" s="9"/>
    </row>
    <row r="440" spans="1:13" ht="15.75" customHeight="1">
      <c r="A440" s="9"/>
      <c r="B440" s="9"/>
      <c r="C440" s="9"/>
      <c r="D440" s="9"/>
      <c r="E440" s="9">
        <f t="shared" ca="1" si="0"/>
        <v>0.28228866941606823</v>
      </c>
      <c r="F440" s="9">
        <f t="shared" ca="1" si="1"/>
        <v>-0.57605598787688317</v>
      </c>
      <c r="G440" s="9">
        <f t="shared" ca="1" si="3"/>
        <v>3.5141144893128264E-3</v>
      </c>
      <c r="H440" s="9"/>
      <c r="I440" s="9"/>
      <c r="J440" s="9"/>
      <c r="K440" s="9"/>
      <c r="L440" s="9"/>
      <c r="M440" s="9"/>
    </row>
    <row r="441" spans="1:13" ht="15.75" customHeight="1">
      <c r="A441" s="9"/>
      <c r="B441" s="9"/>
      <c r="C441" s="9"/>
      <c r="D441" s="9"/>
      <c r="E441" s="9">
        <f t="shared" ca="1" si="0"/>
        <v>0.36296559623924107</v>
      </c>
      <c r="F441" s="9">
        <f t="shared" ca="1" si="1"/>
        <v>-0.35054304384002111</v>
      </c>
      <c r="G441" s="9">
        <f t="shared" ca="1" si="3"/>
        <v>3.5141144893128264E-3</v>
      </c>
      <c r="H441" s="9"/>
      <c r="I441" s="9"/>
      <c r="J441" s="9"/>
      <c r="K441" s="9"/>
      <c r="L441" s="9"/>
      <c r="M441" s="9"/>
    </row>
    <row r="442" spans="1:13" ht="15.75" customHeight="1">
      <c r="A442" s="9"/>
      <c r="B442" s="9"/>
      <c r="C442" s="9"/>
      <c r="D442" s="9"/>
      <c r="E442" s="9">
        <f t="shared" ca="1" si="0"/>
        <v>0.20929003624871068</v>
      </c>
      <c r="F442" s="9">
        <f t="shared" ca="1" si="1"/>
        <v>-0.80888712987576283</v>
      </c>
      <c r="G442" s="9">
        <f t="shared" ca="1" si="3"/>
        <v>3.5141144893128264E-3</v>
      </c>
      <c r="H442" s="9"/>
      <c r="I442" s="9"/>
      <c r="J442" s="9"/>
      <c r="K442" s="9"/>
      <c r="L442" s="9"/>
      <c r="M442" s="9"/>
    </row>
    <row r="443" spans="1:13" ht="15.75" customHeight="1">
      <c r="A443" s="9"/>
      <c r="B443" s="9"/>
      <c r="C443" s="9"/>
      <c r="D443" s="9"/>
      <c r="E443" s="9">
        <f t="shared" ca="1" si="0"/>
        <v>0.46141147025174356</v>
      </c>
      <c r="F443" s="9">
        <f t="shared" ca="1" si="1"/>
        <v>-9.687842758580377E-2</v>
      </c>
      <c r="G443" s="9">
        <f t="shared" ca="1" si="3"/>
        <v>3.5141144893128264E-3</v>
      </c>
      <c r="H443" s="9"/>
      <c r="I443" s="9"/>
      <c r="J443" s="9"/>
      <c r="K443" s="9"/>
      <c r="L443" s="9"/>
      <c r="M443" s="9"/>
    </row>
    <row r="444" spans="1:13" ht="15.75" customHeight="1">
      <c r="A444" s="9"/>
      <c r="B444" s="9"/>
      <c r="C444" s="9"/>
      <c r="D444" s="9"/>
      <c r="E444" s="9">
        <f t="shared" ca="1" si="0"/>
        <v>0.93444363918238105</v>
      </c>
      <c r="F444" s="9">
        <f t="shared" ca="1" si="1"/>
        <v>1.5097284776179767</v>
      </c>
      <c r="G444" s="9">
        <f t="shared" ca="1" si="3"/>
        <v>3.5141144893128264E-3</v>
      </c>
      <c r="H444" s="9"/>
      <c r="I444" s="9"/>
      <c r="J444" s="9"/>
      <c r="K444" s="9"/>
      <c r="L444" s="9"/>
      <c r="M444" s="9"/>
    </row>
    <row r="445" spans="1:13" ht="15.75" customHeight="1">
      <c r="A445" s="9"/>
      <c r="B445" s="9"/>
      <c r="C445" s="9"/>
      <c r="D445" s="9"/>
      <c r="E445" s="9">
        <f t="shared" ca="1" si="0"/>
        <v>0.93139082604499912</v>
      </c>
      <c r="F445" s="9">
        <f t="shared" ca="1" si="1"/>
        <v>1.486229799494361</v>
      </c>
      <c r="G445" s="9">
        <f t="shared" ca="1" si="3"/>
        <v>3.5141144893128264E-3</v>
      </c>
      <c r="H445" s="9"/>
      <c r="I445" s="9"/>
      <c r="J445" s="9"/>
      <c r="K445" s="9"/>
      <c r="L445" s="9"/>
      <c r="M445" s="9"/>
    </row>
    <row r="446" spans="1:13" ht="15.75" customHeight="1">
      <c r="A446" s="9"/>
      <c r="B446" s="9"/>
      <c r="C446" s="9"/>
      <c r="D446" s="9"/>
      <c r="E446" s="9">
        <f t="shared" ca="1" si="0"/>
        <v>0.38555364815355364</v>
      </c>
      <c r="F446" s="9">
        <f t="shared" ca="1" si="1"/>
        <v>-0.29092681001993315</v>
      </c>
      <c r="G446" s="9">
        <f t="shared" ca="1" si="3"/>
        <v>3.5141144893128264E-3</v>
      </c>
      <c r="H446" s="9"/>
      <c r="I446" s="9"/>
      <c r="J446" s="9"/>
      <c r="K446" s="9"/>
      <c r="L446" s="9"/>
      <c r="M446" s="9"/>
    </row>
    <row r="447" spans="1:13" ht="15.75" customHeight="1">
      <c r="A447" s="9"/>
      <c r="B447" s="9"/>
      <c r="C447" s="9"/>
      <c r="D447" s="9"/>
      <c r="E447" s="9">
        <f t="shared" ca="1" si="0"/>
        <v>0.71955934209130934</v>
      </c>
      <c r="F447" s="9">
        <f t="shared" ca="1" si="1"/>
        <v>0.58153295270438965</v>
      </c>
      <c r="G447" s="9">
        <f t="shared" ca="1" si="3"/>
        <v>3.5141144893128264E-3</v>
      </c>
      <c r="H447" s="9"/>
      <c r="I447" s="9"/>
      <c r="J447" s="9"/>
      <c r="K447" s="9"/>
      <c r="L447" s="9"/>
      <c r="M447" s="9"/>
    </row>
    <row r="448" spans="1:13" ht="15.75" customHeight="1">
      <c r="A448" s="9"/>
      <c r="B448" s="9"/>
      <c r="C448" s="9"/>
      <c r="D448" s="9"/>
      <c r="E448" s="9">
        <f t="shared" ca="1" si="0"/>
        <v>0.83592548601381156</v>
      </c>
      <c r="F448" s="9">
        <f t="shared" ca="1" si="1"/>
        <v>0.97784896801386323</v>
      </c>
      <c r="G448" s="9">
        <f t="shared" ca="1" si="3"/>
        <v>3.5141144893128264E-3</v>
      </c>
      <c r="H448" s="9"/>
      <c r="I448" s="9"/>
      <c r="J448" s="9"/>
      <c r="K448" s="9"/>
      <c r="L448" s="9"/>
      <c r="M448" s="9"/>
    </row>
    <row r="449" spans="1:13" ht="15.75" customHeight="1">
      <c r="A449" s="9"/>
      <c r="B449" s="9"/>
      <c r="C449" s="9"/>
      <c r="D449" s="9"/>
      <c r="E449" s="9">
        <f t="shared" ca="1" si="0"/>
        <v>0.4506293244592684</v>
      </c>
      <c r="F449" s="9">
        <f t="shared" ca="1" si="1"/>
        <v>-0.12407151838796314</v>
      </c>
      <c r="G449" s="9">
        <f t="shared" ca="1" si="3"/>
        <v>3.5141144893128264E-3</v>
      </c>
      <c r="H449" s="9"/>
      <c r="I449" s="9"/>
      <c r="J449" s="9"/>
      <c r="K449" s="9"/>
      <c r="L449" s="9"/>
      <c r="M449" s="9"/>
    </row>
    <row r="450" spans="1:13" ht="15.75" customHeight="1">
      <c r="A450" s="9"/>
      <c r="B450" s="9"/>
      <c r="C450" s="9"/>
      <c r="D450" s="9"/>
      <c r="E450" s="9">
        <f t="shared" ca="1" si="0"/>
        <v>0.89482082707685395</v>
      </c>
      <c r="F450" s="9">
        <f t="shared" ca="1" si="1"/>
        <v>1.2525806902909942</v>
      </c>
      <c r="G450" s="9">
        <f t="shared" ca="1" si="3"/>
        <v>3.5141144893128264E-3</v>
      </c>
      <c r="H450" s="9"/>
      <c r="I450" s="9"/>
      <c r="J450" s="9"/>
      <c r="K450" s="9"/>
      <c r="L450" s="9"/>
      <c r="M450" s="9"/>
    </row>
    <row r="451" spans="1:13" ht="15.75" customHeight="1">
      <c r="A451" s="9"/>
      <c r="B451" s="9"/>
      <c r="C451" s="9"/>
      <c r="D451" s="9"/>
      <c r="E451" s="9">
        <f t="shared" ca="1" si="0"/>
        <v>7.1989207743366812E-2</v>
      </c>
      <c r="F451" s="9">
        <f t="shared" ca="1" si="1"/>
        <v>-1.4611349317702491</v>
      </c>
      <c r="G451" s="9">
        <f t="shared" ca="1" si="3"/>
        <v>3.5141144893128264E-3</v>
      </c>
      <c r="H451" s="9"/>
      <c r="I451" s="9"/>
      <c r="J451" s="9"/>
      <c r="K451" s="9"/>
      <c r="L451" s="9"/>
      <c r="M451" s="9"/>
    </row>
    <row r="452" spans="1:13" ht="15.75" customHeight="1">
      <c r="A452" s="9"/>
      <c r="B452" s="9"/>
      <c r="C452" s="9"/>
      <c r="D452" s="9"/>
      <c r="E452" s="9">
        <f t="shared" ca="1" si="0"/>
        <v>3.7433967233425847E-2</v>
      </c>
      <c r="F452" s="9">
        <f t="shared" ca="1" si="1"/>
        <v>-1.7812725628879242</v>
      </c>
      <c r="G452" s="9">
        <f t="shared" ca="1" si="3"/>
        <v>3.5141144893128264E-3</v>
      </c>
      <c r="H452" s="9"/>
      <c r="I452" s="9"/>
      <c r="J452" s="9"/>
      <c r="K452" s="9"/>
      <c r="L452" s="9"/>
      <c r="M452" s="9"/>
    </row>
    <row r="453" spans="1:13" ht="15.75" customHeight="1">
      <c r="A453" s="9"/>
      <c r="B453" s="9"/>
      <c r="C453" s="9"/>
      <c r="D453" s="9"/>
      <c r="E453" s="9">
        <f t="shared" ca="1" si="0"/>
        <v>0.93712506989600564</v>
      </c>
      <c r="F453" s="9">
        <f t="shared" ca="1" si="1"/>
        <v>1.531079036452097</v>
      </c>
      <c r="G453" s="9">
        <f t="shared" ca="1" si="3"/>
        <v>3.5141144893128264E-3</v>
      </c>
      <c r="H453" s="9"/>
      <c r="I453" s="9"/>
      <c r="J453" s="9"/>
      <c r="K453" s="9"/>
      <c r="L453" s="9"/>
      <c r="M453" s="9"/>
    </row>
    <row r="454" spans="1:13" ht="15.75" customHeight="1">
      <c r="A454" s="9"/>
      <c r="B454" s="9"/>
      <c r="C454" s="9"/>
      <c r="D454" s="9"/>
      <c r="E454" s="9">
        <f t="shared" ca="1" si="0"/>
        <v>0.66182660242017921</v>
      </c>
      <c r="F454" s="9">
        <f t="shared" ca="1" si="1"/>
        <v>0.41745341041387396</v>
      </c>
      <c r="G454" s="9">
        <f t="shared" ca="1" si="3"/>
        <v>3.5141144893128264E-3</v>
      </c>
      <c r="H454" s="9"/>
      <c r="I454" s="9"/>
      <c r="J454" s="9"/>
      <c r="K454" s="9"/>
      <c r="L454" s="9"/>
      <c r="M454" s="9"/>
    </row>
    <row r="455" spans="1:13" ht="15.75" customHeight="1">
      <c r="A455" s="9"/>
      <c r="B455" s="9"/>
      <c r="C455" s="9"/>
      <c r="D455" s="9"/>
      <c r="E455" s="9">
        <f t="shared" ca="1" si="0"/>
        <v>0.68877145517723171</v>
      </c>
      <c r="F455" s="9">
        <f t="shared" ca="1" si="1"/>
        <v>0.49237100952832685</v>
      </c>
      <c r="G455" s="9">
        <f t="shared" ca="1" si="3"/>
        <v>3.5141144893128264E-3</v>
      </c>
      <c r="H455" s="9"/>
      <c r="I455" s="9"/>
      <c r="J455" s="9"/>
      <c r="K455" s="9"/>
      <c r="L455" s="9"/>
      <c r="M455" s="9"/>
    </row>
    <row r="456" spans="1:13" ht="15.75" customHeight="1">
      <c r="A456" s="9"/>
      <c r="B456" s="9"/>
      <c r="C456" s="9"/>
      <c r="D456" s="9"/>
      <c r="E456" s="9">
        <f t="shared" ca="1" si="0"/>
        <v>0.36394639506265092</v>
      </c>
      <c r="F456" s="9">
        <f t="shared" ca="1" si="1"/>
        <v>-0.34792995251699671</v>
      </c>
      <c r="G456" s="9">
        <f t="shared" ca="1" si="3"/>
        <v>3.5141144893128264E-3</v>
      </c>
      <c r="H456" s="9"/>
      <c r="I456" s="9"/>
      <c r="J456" s="9"/>
      <c r="K456" s="9"/>
      <c r="L456" s="9"/>
      <c r="M456" s="9"/>
    </row>
    <row r="457" spans="1:13" ht="15.75" customHeight="1">
      <c r="A457" s="9"/>
      <c r="B457" s="9"/>
      <c r="C457" s="9"/>
      <c r="D457" s="9"/>
      <c r="E457" s="9">
        <f t="shared" ca="1" si="0"/>
        <v>0.95751079783481896</v>
      </c>
      <c r="F457" s="9">
        <f t="shared" ca="1" si="1"/>
        <v>1.7225031960647608</v>
      </c>
      <c r="G457" s="9">
        <f t="shared" ca="1" si="3"/>
        <v>3.5141144893128264E-3</v>
      </c>
      <c r="H457" s="9"/>
      <c r="I457" s="9"/>
      <c r="J457" s="9"/>
      <c r="K457" s="9"/>
      <c r="L457" s="9"/>
      <c r="M457" s="9"/>
    </row>
    <row r="458" spans="1:13" ht="15.75" customHeight="1">
      <c r="A458" s="9"/>
      <c r="B458" s="9"/>
      <c r="C458" s="9"/>
      <c r="D458" s="9"/>
      <c r="E458" s="9">
        <f t="shared" ca="1" si="0"/>
        <v>0.57343870653670337</v>
      </c>
      <c r="F458" s="9">
        <f t="shared" ca="1" si="1"/>
        <v>0.18513571798423895</v>
      </c>
      <c r="G458" s="9">
        <f t="shared" ca="1" si="3"/>
        <v>3.5141144893128264E-3</v>
      </c>
      <c r="H458" s="9"/>
      <c r="I458" s="9"/>
      <c r="J458" s="9"/>
      <c r="K458" s="9"/>
      <c r="L458" s="9"/>
      <c r="M458" s="9"/>
    </row>
    <row r="459" spans="1:13" ht="15.75" customHeight="1">
      <c r="A459" s="9"/>
      <c r="B459" s="9"/>
      <c r="C459" s="9"/>
      <c r="D459" s="9"/>
      <c r="E459" s="9">
        <f t="shared" ca="1" si="0"/>
        <v>0.23057011358878909</v>
      </c>
      <c r="F459" s="9">
        <f t="shared" ca="1" si="1"/>
        <v>-0.73697060203657305</v>
      </c>
      <c r="G459" s="9">
        <f t="shared" ca="1" si="3"/>
        <v>3.5141144893128264E-3</v>
      </c>
      <c r="H459" s="9"/>
      <c r="I459" s="9"/>
      <c r="J459" s="9"/>
      <c r="K459" s="9"/>
      <c r="L459" s="9"/>
      <c r="M459" s="9"/>
    </row>
    <row r="460" spans="1:13" ht="15.75" customHeight="1">
      <c r="A460" s="9"/>
      <c r="B460" s="9"/>
      <c r="C460" s="9"/>
      <c r="D460" s="9"/>
      <c r="E460" s="9">
        <f t="shared" ca="1" si="0"/>
        <v>0.6160832862975435</v>
      </c>
      <c r="F460" s="9">
        <f t="shared" ca="1" si="1"/>
        <v>0.29521004705086351</v>
      </c>
      <c r="G460" s="9">
        <f t="shared" ca="1" si="3"/>
        <v>3.5141144893128264E-3</v>
      </c>
      <c r="H460" s="9"/>
      <c r="I460" s="9"/>
      <c r="J460" s="9"/>
      <c r="K460" s="9"/>
      <c r="L460" s="9"/>
      <c r="M460" s="9"/>
    </row>
    <row r="461" spans="1:13" ht="15.75" customHeight="1">
      <c r="A461" s="9"/>
      <c r="B461" s="9"/>
      <c r="C461" s="9"/>
      <c r="D461" s="9"/>
      <c r="E461" s="9">
        <f t="shared" ca="1" si="0"/>
        <v>0.5348942777315977</v>
      </c>
      <c r="F461" s="9">
        <f t="shared" ca="1" si="1"/>
        <v>8.7578810109233671E-2</v>
      </c>
      <c r="G461" s="9">
        <f t="shared" ca="1" si="3"/>
        <v>3.5141144893128264E-3</v>
      </c>
      <c r="H461" s="9"/>
      <c r="I461" s="9"/>
      <c r="J461" s="9"/>
      <c r="K461" s="9"/>
      <c r="L461" s="9"/>
      <c r="M461" s="9"/>
    </row>
    <row r="462" spans="1:13" ht="15.75" customHeight="1">
      <c r="A462" s="9"/>
      <c r="B462" s="9"/>
      <c r="C462" s="9"/>
      <c r="D462" s="9"/>
      <c r="E462" s="9">
        <f t="shared" ca="1" si="0"/>
        <v>0.31082929783719859</v>
      </c>
      <c r="F462" s="9">
        <f t="shared" ca="1" si="1"/>
        <v>-0.49350105344570477</v>
      </c>
      <c r="G462" s="9">
        <f t="shared" ca="1" si="3"/>
        <v>3.5141144893128264E-3</v>
      </c>
      <c r="H462" s="9"/>
      <c r="I462" s="9"/>
      <c r="J462" s="9"/>
      <c r="K462" s="9"/>
      <c r="L462" s="9"/>
      <c r="M462" s="9"/>
    </row>
    <row r="463" spans="1:13" ht="15.75" customHeight="1">
      <c r="A463" s="9"/>
      <c r="B463" s="9"/>
      <c r="C463" s="9"/>
      <c r="D463" s="9"/>
      <c r="E463" s="9">
        <f t="shared" ca="1" si="0"/>
        <v>0.94962503291903777</v>
      </c>
      <c r="F463" s="9">
        <f t="shared" ca="1" si="1"/>
        <v>1.6412287774962406</v>
      </c>
      <c r="G463" s="9">
        <f t="shared" ca="1" si="3"/>
        <v>3.5141144893128264E-3</v>
      </c>
      <c r="H463" s="9"/>
      <c r="I463" s="9"/>
      <c r="J463" s="9"/>
      <c r="K463" s="9"/>
      <c r="L463" s="9"/>
      <c r="M463" s="9"/>
    </row>
    <row r="464" spans="1:13" ht="15.75" customHeight="1">
      <c r="A464" s="9"/>
      <c r="B464" s="9"/>
      <c r="C464" s="9"/>
      <c r="D464" s="9"/>
      <c r="E464" s="9">
        <f t="shared" ca="1" si="0"/>
        <v>7.8774866793504206E-2</v>
      </c>
      <c r="F464" s="9">
        <f t="shared" ca="1" si="1"/>
        <v>-1.4133605678684762</v>
      </c>
      <c r="G464" s="9">
        <f t="shared" ca="1" si="3"/>
        <v>3.5141144893128264E-3</v>
      </c>
      <c r="H464" s="9"/>
      <c r="I464" s="9"/>
      <c r="J464" s="9"/>
      <c r="K464" s="9"/>
      <c r="L464" s="9"/>
      <c r="M464" s="9"/>
    </row>
    <row r="465" spans="1:13" ht="15.75" customHeight="1">
      <c r="A465" s="9"/>
      <c r="B465" s="9"/>
      <c r="C465" s="9"/>
      <c r="D465" s="9"/>
      <c r="E465" s="9">
        <f t="shared" ca="1" si="0"/>
        <v>0.98519555170538498</v>
      </c>
      <c r="F465" s="9">
        <f t="shared" ca="1" si="1"/>
        <v>2.1752832546761676</v>
      </c>
      <c r="G465" s="9">
        <f t="shared" ca="1" si="3"/>
        <v>3.5141144893128264E-3</v>
      </c>
      <c r="H465" s="9"/>
      <c r="I465" s="9"/>
      <c r="J465" s="9"/>
      <c r="K465" s="9"/>
      <c r="L465" s="9"/>
      <c r="M465" s="9"/>
    </row>
    <row r="466" spans="1:13" ht="15.75" customHeight="1">
      <c r="A466" s="9"/>
      <c r="B466" s="9"/>
      <c r="C466" s="9"/>
      <c r="D466" s="9"/>
      <c r="E466" s="9">
        <f t="shared" ca="1" si="0"/>
        <v>0.6150887122575609</v>
      </c>
      <c r="F466" s="9">
        <f t="shared" ca="1" si="1"/>
        <v>0.29260698317569256</v>
      </c>
      <c r="G466" s="9">
        <f t="shared" ca="1" si="3"/>
        <v>3.5141144893128264E-3</v>
      </c>
      <c r="H466" s="9"/>
      <c r="I466" s="9"/>
      <c r="J466" s="9"/>
      <c r="K466" s="9"/>
      <c r="L466" s="9"/>
      <c r="M466" s="9"/>
    </row>
    <row r="467" spans="1:13" ht="15.75" customHeight="1">
      <c r="A467" s="9"/>
      <c r="B467" s="9"/>
      <c r="C467" s="9"/>
      <c r="D467" s="9"/>
      <c r="E467" s="9">
        <f t="shared" ca="1" si="0"/>
        <v>0.5573334359152623</v>
      </c>
      <c r="F467" s="9">
        <f t="shared" ca="1" si="1"/>
        <v>0.14421192046849643</v>
      </c>
      <c r="G467" s="9">
        <f t="shared" ca="1" si="3"/>
        <v>3.5141144893128264E-3</v>
      </c>
      <c r="H467" s="9"/>
      <c r="I467" s="9"/>
      <c r="J467" s="9"/>
      <c r="K467" s="9"/>
      <c r="L467" s="9"/>
      <c r="M467" s="9"/>
    </row>
    <row r="468" spans="1:13" ht="15.75" customHeight="1">
      <c r="A468" s="9"/>
      <c r="B468" s="9"/>
      <c r="C468" s="9"/>
      <c r="D468" s="9"/>
      <c r="E468" s="9">
        <f t="shared" ca="1" si="0"/>
        <v>0.5847764408123296</v>
      </c>
      <c r="F468" s="9">
        <f t="shared" ca="1" si="1"/>
        <v>0.21412815764586843</v>
      </c>
      <c r="G468" s="9">
        <f t="shared" ca="1" si="3"/>
        <v>3.5141144893128264E-3</v>
      </c>
      <c r="H468" s="9"/>
      <c r="I468" s="9"/>
      <c r="J468" s="9"/>
      <c r="K468" s="9"/>
      <c r="L468" s="9"/>
      <c r="M468" s="9"/>
    </row>
    <row r="469" spans="1:13" ht="15.75" customHeight="1">
      <c r="A469" s="9"/>
      <c r="B469" s="9"/>
      <c r="C469" s="9"/>
      <c r="D469" s="9"/>
      <c r="E469" s="9">
        <f t="shared" ca="1" si="0"/>
        <v>0.9226685134048247</v>
      </c>
      <c r="F469" s="9">
        <f t="shared" ca="1" si="1"/>
        <v>1.423252493575458</v>
      </c>
      <c r="G469" s="9">
        <f t="shared" ca="1" si="3"/>
        <v>3.5141144893128264E-3</v>
      </c>
      <c r="H469" s="9"/>
      <c r="I469" s="9"/>
      <c r="J469" s="9"/>
      <c r="K469" s="9"/>
      <c r="L469" s="9"/>
      <c r="M469" s="9"/>
    </row>
    <row r="470" spans="1:13" ht="15.75" customHeight="1">
      <c r="A470" s="9"/>
      <c r="B470" s="9"/>
      <c r="C470" s="9"/>
      <c r="D470" s="9"/>
      <c r="E470" s="9">
        <f t="shared" ca="1" si="0"/>
        <v>2.4959304995580744E-2</v>
      </c>
      <c r="F470" s="9">
        <f t="shared" ca="1" si="1"/>
        <v>-1.9606607550570672</v>
      </c>
      <c r="G470" s="9">
        <f t="shared" ca="1" si="3"/>
        <v>3.5141144893128264E-3</v>
      </c>
      <c r="H470" s="9"/>
      <c r="I470" s="9"/>
      <c r="J470" s="9"/>
      <c r="K470" s="9"/>
      <c r="L470" s="9"/>
      <c r="M470" s="9"/>
    </row>
    <row r="471" spans="1:13" ht="15.75" customHeight="1">
      <c r="A471" s="9"/>
      <c r="B471" s="9"/>
      <c r="C471" s="9"/>
      <c r="D471" s="9"/>
      <c r="E471" s="9">
        <f t="shared" ca="1" si="0"/>
        <v>0.59976787553493016</v>
      </c>
      <c r="F471" s="9">
        <f t="shared" ca="1" si="1"/>
        <v>0.2527463232733525</v>
      </c>
      <c r="G471" s="9">
        <f t="shared" ca="1" si="3"/>
        <v>3.5141144893128264E-3</v>
      </c>
      <c r="H471" s="9"/>
      <c r="I471" s="9"/>
      <c r="J471" s="9"/>
      <c r="K471" s="9"/>
      <c r="L471" s="9"/>
      <c r="M471" s="9"/>
    </row>
    <row r="472" spans="1:13" ht="15.75" customHeight="1">
      <c r="A472" s="9"/>
      <c r="B472" s="9"/>
      <c r="C472" s="9"/>
      <c r="D472" s="9"/>
      <c r="E472" s="9">
        <f t="shared" ca="1" si="0"/>
        <v>0.93451214532831051</v>
      </c>
      <c r="F472" s="9">
        <f t="shared" ca="1" si="1"/>
        <v>1.5102654289065476</v>
      </c>
      <c r="G472" s="9">
        <f t="shared" ca="1" si="3"/>
        <v>3.5141144893128264E-3</v>
      </c>
      <c r="H472" s="9"/>
      <c r="I472" s="9"/>
      <c r="J472" s="9"/>
      <c r="K472" s="9"/>
      <c r="L472" s="9"/>
      <c r="M472" s="9"/>
    </row>
    <row r="473" spans="1:13" ht="15.75" customHeight="1">
      <c r="A473" s="9"/>
      <c r="B473" s="9"/>
      <c r="C473" s="9"/>
      <c r="D473" s="9"/>
      <c r="E473" s="9">
        <f t="shared" ca="1" si="0"/>
        <v>0.12704705493336454</v>
      </c>
      <c r="F473" s="9">
        <f t="shared" ca="1" si="1"/>
        <v>-1.1404614369439594</v>
      </c>
      <c r="G473" s="9">
        <f t="shared" ca="1" si="3"/>
        <v>3.5141144893128264E-3</v>
      </c>
      <c r="H473" s="9"/>
      <c r="I473" s="9"/>
      <c r="J473" s="9"/>
      <c r="K473" s="9"/>
      <c r="L473" s="9"/>
      <c r="M473" s="9"/>
    </row>
    <row r="474" spans="1:13" ht="15.75" customHeight="1">
      <c r="A474" s="9"/>
      <c r="B474" s="9"/>
      <c r="C474" s="9"/>
      <c r="D474" s="9"/>
      <c r="E474" s="9">
        <f t="shared" ca="1" si="0"/>
        <v>0.6229502596563683</v>
      </c>
      <c r="F474" s="9">
        <f t="shared" ca="1" si="1"/>
        <v>0.31323848639621577</v>
      </c>
      <c r="G474" s="9">
        <f t="shared" ca="1" si="3"/>
        <v>3.5141144893128264E-3</v>
      </c>
      <c r="H474" s="9"/>
      <c r="I474" s="9"/>
      <c r="J474" s="9"/>
      <c r="K474" s="9"/>
      <c r="L474" s="9"/>
      <c r="M474" s="9"/>
    </row>
    <row r="475" spans="1:13" ht="15.75" customHeight="1">
      <c r="A475" s="9"/>
      <c r="B475" s="9"/>
      <c r="C475" s="9"/>
      <c r="D475" s="9"/>
      <c r="E475" s="9">
        <f t="shared" ca="1" si="0"/>
        <v>0.95072912831150214</v>
      </c>
      <c r="F475" s="9">
        <f t="shared" ca="1" si="1"/>
        <v>1.6519647185583379</v>
      </c>
      <c r="G475" s="9">
        <f t="shared" ca="1" si="3"/>
        <v>3.5141144893128264E-3</v>
      </c>
      <c r="H475" s="9"/>
      <c r="I475" s="9"/>
      <c r="J475" s="9"/>
      <c r="K475" s="9"/>
      <c r="L475" s="9"/>
      <c r="M475" s="9"/>
    </row>
    <row r="476" spans="1:13" ht="15.75" customHeight="1">
      <c r="A476" s="9"/>
      <c r="B476" s="9"/>
      <c r="C476" s="9"/>
      <c r="D476" s="9"/>
      <c r="E476" s="9">
        <f t="shared" ca="1" si="0"/>
        <v>0.58322334942661813</v>
      </c>
      <c r="F476" s="9">
        <f t="shared" ca="1" si="1"/>
        <v>0.21014654199763505</v>
      </c>
      <c r="G476" s="9">
        <f t="shared" ca="1" si="3"/>
        <v>3.5141144893128264E-3</v>
      </c>
      <c r="H476" s="9"/>
      <c r="I476" s="9"/>
      <c r="J476" s="9"/>
      <c r="K476" s="9"/>
      <c r="L476" s="9"/>
      <c r="M476" s="9"/>
    </row>
    <row r="477" spans="1:13" ht="15.75" customHeight="1">
      <c r="A477" s="9"/>
      <c r="B477" s="9"/>
      <c r="C477" s="9"/>
      <c r="D477" s="9"/>
      <c r="E477" s="9">
        <f t="shared" ca="1" si="0"/>
        <v>0.69342579615178301</v>
      </c>
      <c r="F477" s="9">
        <f t="shared" ca="1" si="1"/>
        <v>0.50558443915607432</v>
      </c>
      <c r="G477" s="9">
        <f t="shared" ca="1" si="3"/>
        <v>3.5141144893128264E-3</v>
      </c>
      <c r="H477" s="9"/>
      <c r="I477" s="9"/>
      <c r="J477" s="9"/>
      <c r="K477" s="9"/>
      <c r="L477" s="9"/>
      <c r="M477" s="9"/>
    </row>
    <row r="478" spans="1:13" ht="15.75" customHeight="1">
      <c r="A478" s="9"/>
      <c r="B478" s="9"/>
      <c r="C478" s="9"/>
      <c r="D478" s="9"/>
      <c r="E478" s="9">
        <f t="shared" ca="1" si="0"/>
        <v>0.8592315349408286</v>
      </c>
      <c r="F478" s="9">
        <f t="shared" ca="1" si="1"/>
        <v>1.0768731717053879</v>
      </c>
      <c r="G478" s="9">
        <f t="shared" ca="1" si="3"/>
        <v>3.5141144893128264E-3</v>
      </c>
      <c r="H478" s="9"/>
      <c r="I478" s="9"/>
      <c r="J478" s="9"/>
      <c r="K478" s="9"/>
      <c r="L478" s="9"/>
      <c r="M478" s="9"/>
    </row>
    <row r="479" spans="1:13" ht="15.75" customHeight="1">
      <c r="A479" s="9"/>
      <c r="B479" s="9"/>
      <c r="C479" s="9"/>
      <c r="D479" s="9"/>
      <c r="E479" s="9">
        <f t="shared" ca="1" si="0"/>
        <v>0.86729181659179322</v>
      </c>
      <c r="F479" s="9">
        <f t="shared" ca="1" si="1"/>
        <v>1.1136802925321554</v>
      </c>
      <c r="G479" s="9">
        <f t="shared" ca="1" si="3"/>
        <v>3.5141144893128264E-3</v>
      </c>
      <c r="H479" s="9"/>
      <c r="I479" s="9"/>
      <c r="J479" s="9"/>
      <c r="K479" s="9"/>
      <c r="L479" s="9"/>
      <c r="M479" s="9"/>
    </row>
    <row r="480" spans="1:13" ht="15.75" customHeight="1">
      <c r="A480" s="9"/>
      <c r="B480" s="9"/>
      <c r="C480" s="9"/>
      <c r="D480" s="9"/>
      <c r="E480" s="9">
        <f t="shared" ca="1" si="0"/>
        <v>0.7629033414027937</v>
      </c>
      <c r="F480" s="9">
        <f t="shared" ca="1" si="1"/>
        <v>0.71567295004035947</v>
      </c>
      <c r="G480" s="9">
        <f t="shared" ca="1" si="3"/>
        <v>3.5141144893128264E-3</v>
      </c>
      <c r="H480" s="9"/>
      <c r="I480" s="9"/>
      <c r="J480" s="9"/>
      <c r="K480" s="9"/>
      <c r="L480" s="9"/>
      <c r="M480" s="9"/>
    </row>
    <row r="481" spans="1:13" ht="15.75" customHeight="1">
      <c r="A481" s="9"/>
      <c r="B481" s="9"/>
      <c r="C481" s="9"/>
      <c r="D481" s="9"/>
      <c r="E481" s="9">
        <f t="shared" ca="1" si="0"/>
        <v>0.61604879398575285</v>
      </c>
      <c r="F481" s="9">
        <f t="shared" ca="1" si="1"/>
        <v>0.2951197381393888</v>
      </c>
      <c r="G481" s="9">
        <f t="shared" ca="1" si="3"/>
        <v>3.5141144893128264E-3</v>
      </c>
      <c r="H481" s="9"/>
      <c r="I481" s="9"/>
      <c r="J481" s="9"/>
      <c r="K481" s="9"/>
      <c r="L481" s="9"/>
      <c r="M481" s="9"/>
    </row>
    <row r="482" spans="1:13" ht="15.75" customHeight="1">
      <c r="A482" s="9"/>
      <c r="B482" s="9"/>
      <c r="C482" s="9"/>
      <c r="D482" s="9"/>
      <c r="E482" s="9">
        <f t="shared" ca="1" si="0"/>
        <v>0.41967984928904256</v>
      </c>
      <c r="F482" s="9">
        <f t="shared" ca="1" si="1"/>
        <v>-0.20271256890064288</v>
      </c>
      <c r="G482" s="9">
        <f t="shared" ca="1" si="3"/>
        <v>3.5141144893128264E-3</v>
      </c>
      <c r="H482" s="9"/>
      <c r="I482" s="9"/>
      <c r="J482" s="9"/>
      <c r="K482" s="9"/>
      <c r="L482" s="9"/>
      <c r="M482" s="9"/>
    </row>
    <row r="483" spans="1:13" ht="15.75" customHeight="1">
      <c r="A483" s="9"/>
      <c r="B483" s="9"/>
      <c r="C483" s="9"/>
      <c r="D483" s="9"/>
      <c r="E483" s="9">
        <f t="shared" ca="1" si="0"/>
        <v>0.45107432860682362</v>
      </c>
      <c r="F483" s="9">
        <f t="shared" ca="1" si="1"/>
        <v>-0.12294751787362648</v>
      </c>
      <c r="G483" s="9">
        <f t="shared" ca="1" si="3"/>
        <v>3.5141144893128264E-3</v>
      </c>
      <c r="H483" s="9"/>
      <c r="I483" s="9"/>
      <c r="J483" s="9"/>
      <c r="K483" s="9"/>
      <c r="L483" s="9"/>
      <c r="M483" s="9"/>
    </row>
    <row r="484" spans="1:13" ht="15.75" customHeight="1">
      <c r="A484" s="9"/>
      <c r="B484" s="9"/>
      <c r="C484" s="9"/>
      <c r="D484" s="9"/>
      <c r="E484" s="9">
        <f t="shared" ca="1" si="0"/>
        <v>0.38898284015261297</v>
      </c>
      <c r="F484" s="9">
        <f t="shared" ca="1" si="1"/>
        <v>-0.28197108705315277</v>
      </c>
      <c r="G484" s="9">
        <f t="shared" ca="1" si="3"/>
        <v>3.5141144893128264E-3</v>
      </c>
      <c r="H484" s="9"/>
      <c r="I484" s="9"/>
      <c r="J484" s="9"/>
      <c r="K484" s="9"/>
      <c r="L484" s="9"/>
      <c r="M484" s="9"/>
    </row>
    <row r="485" spans="1:13" ht="15.75" customHeight="1">
      <c r="A485" s="9"/>
      <c r="B485" s="9"/>
      <c r="C485" s="9"/>
      <c r="D485" s="9"/>
      <c r="E485" s="9">
        <f t="shared" ca="1" si="0"/>
        <v>0.20516889867338561</v>
      </c>
      <c r="F485" s="9">
        <f t="shared" ca="1" si="1"/>
        <v>-0.82329932508256787</v>
      </c>
      <c r="G485" s="9">
        <f t="shared" ca="1" si="3"/>
        <v>3.5141144893128264E-3</v>
      </c>
      <c r="H485" s="9"/>
      <c r="I485" s="9"/>
      <c r="J485" s="9"/>
      <c r="K485" s="9"/>
      <c r="L485" s="9"/>
      <c r="M485" s="9"/>
    </row>
    <row r="486" spans="1:13" ht="15.75" customHeight="1">
      <c r="A486" s="9"/>
      <c r="B486" s="9"/>
      <c r="C486" s="9"/>
      <c r="D486" s="9"/>
      <c r="E486" s="9">
        <f t="shared" ca="1" si="0"/>
        <v>0.93709253092430578</v>
      </c>
      <c r="F486" s="9">
        <f t="shared" ca="1" si="1"/>
        <v>1.5308157409501473</v>
      </c>
      <c r="G486" s="9">
        <f t="shared" ca="1" si="3"/>
        <v>3.5141144893128264E-3</v>
      </c>
      <c r="H486" s="9"/>
      <c r="I486" s="9"/>
      <c r="J486" s="9"/>
      <c r="K486" s="9"/>
      <c r="L486" s="9"/>
      <c r="M486" s="9"/>
    </row>
    <row r="487" spans="1:13" ht="15.75" customHeight="1">
      <c r="A487" s="9"/>
      <c r="B487" s="9"/>
      <c r="C487" s="9"/>
      <c r="D487" s="9"/>
      <c r="E487" s="9">
        <f t="shared" ca="1" si="0"/>
        <v>4.0902792021193735E-2</v>
      </c>
      <c r="F487" s="9">
        <f t="shared" ca="1" si="1"/>
        <v>-1.7403043875833468</v>
      </c>
      <c r="G487" s="9">
        <f t="shared" ca="1" si="3"/>
        <v>3.5141144893128264E-3</v>
      </c>
      <c r="H487" s="9"/>
      <c r="I487" s="9"/>
      <c r="J487" s="9"/>
      <c r="K487" s="9"/>
      <c r="L487" s="9"/>
      <c r="M487" s="9"/>
    </row>
    <row r="488" spans="1:13" ht="15.75" customHeight="1">
      <c r="A488" s="9"/>
      <c r="B488" s="9"/>
      <c r="C488" s="9"/>
      <c r="D488" s="9"/>
      <c r="E488" s="9">
        <f t="shared" ca="1" si="0"/>
        <v>7.5478918092556357E-3</v>
      </c>
      <c r="F488" s="9">
        <f t="shared" ca="1" si="1"/>
        <v>-2.4300729612854952</v>
      </c>
      <c r="G488" s="9">
        <f t="shared" ca="1" si="3"/>
        <v>3.5141144893128264E-3</v>
      </c>
      <c r="H488" s="9"/>
      <c r="I488" s="9"/>
      <c r="J488" s="9"/>
      <c r="K488" s="9"/>
      <c r="L488" s="9"/>
      <c r="M488" s="9"/>
    </row>
    <row r="489" spans="1:13" ht="15.75" customHeight="1">
      <c r="A489" s="9"/>
      <c r="B489" s="9"/>
      <c r="C489" s="9"/>
      <c r="D489" s="9"/>
      <c r="E489" s="9">
        <f t="shared" ca="1" si="0"/>
        <v>0.75870337490495998</v>
      </c>
      <c r="F489" s="9">
        <f t="shared" ca="1" si="1"/>
        <v>0.70213776920622784</v>
      </c>
      <c r="G489" s="9">
        <f t="shared" ca="1" si="3"/>
        <v>3.5141144893128264E-3</v>
      </c>
      <c r="H489" s="9"/>
      <c r="I489" s="9"/>
      <c r="J489" s="9"/>
      <c r="K489" s="9"/>
      <c r="L489" s="9"/>
      <c r="M489" s="9"/>
    </row>
    <row r="490" spans="1:13" ht="15.75" customHeight="1">
      <c r="A490" s="9"/>
      <c r="B490" s="9"/>
      <c r="C490" s="9"/>
      <c r="D490" s="9"/>
      <c r="E490" s="9">
        <f t="shared" ca="1" si="0"/>
        <v>0.39548064491802049</v>
      </c>
      <c r="F490" s="9">
        <f t="shared" ca="1" si="1"/>
        <v>-0.26506253270120783</v>
      </c>
      <c r="G490" s="9">
        <f t="shared" ca="1" si="3"/>
        <v>3.5141144893128264E-3</v>
      </c>
      <c r="H490" s="9"/>
      <c r="I490" s="9"/>
      <c r="J490" s="9"/>
      <c r="K490" s="9"/>
      <c r="L490" s="9"/>
      <c r="M490" s="9"/>
    </row>
    <row r="491" spans="1:13" ht="15.75" customHeight="1">
      <c r="A491" s="9"/>
      <c r="B491" s="9"/>
      <c r="C491" s="9"/>
      <c r="D491" s="9"/>
      <c r="E491" s="9">
        <f t="shared" ca="1" si="0"/>
        <v>0.31164545695171475</v>
      </c>
      <c r="F491" s="9">
        <f t="shared" ca="1" si="1"/>
        <v>-0.49119163621079243</v>
      </c>
      <c r="G491" s="9">
        <f t="shared" ca="1" si="3"/>
        <v>3.5141144893128264E-3</v>
      </c>
      <c r="H491" s="9"/>
      <c r="I491" s="9"/>
      <c r="J491" s="9"/>
      <c r="K491" s="9"/>
      <c r="L491" s="9"/>
      <c r="M491" s="9"/>
    </row>
    <row r="492" spans="1:13" ht="15.75" customHeight="1">
      <c r="A492" s="9"/>
      <c r="B492" s="9"/>
      <c r="C492" s="9"/>
      <c r="D492" s="9"/>
      <c r="E492" s="9">
        <f t="shared" ca="1" si="0"/>
        <v>0.59196731274378656</v>
      </c>
      <c r="F492" s="9">
        <f t="shared" ca="1" si="1"/>
        <v>0.23260856668975116</v>
      </c>
      <c r="G492" s="9">
        <f t="shared" ca="1" si="3"/>
        <v>3.5141144893128264E-3</v>
      </c>
      <c r="H492" s="9"/>
      <c r="I492" s="9"/>
      <c r="J492" s="9"/>
      <c r="K492" s="9"/>
      <c r="L492" s="9"/>
      <c r="M492" s="9"/>
    </row>
    <row r="493" spans="1:13" ht="15.75" customHeight="1">
      <c r="A493" s="9"/>
      <c r="B493" s="9"/>
      <c r="C493" s="9"/>
      <c r="D493" s="9"/>
      <c r="E493" s="9">
        <f t="shared" ca="1" si="0"/>
        <v>0.73415490873631395</v>
      </c>
      <c r="F493" s="9">
        <f t="shared" ca="1" si="1"/>
        <v>0.62542801121293135</v>
      </c>
      <c r="G493" s="9">
        <f t="shared" ca="1" si="3"/>
        <v>3.5141144893128264E-3</v>
      </c>
      <c r="H493" s="9"/>
      <c r="I493" s="9"/>
      <c r="J493" s="9"/>
      <c r="K493" s="9"/>
      <c r="L493" s="9"/>
      <c r="M493" s="9"/>
    </row>
    <row r="494" spans="1:13" ht="15.75" customHeight="1">
      <c r="A494" s="9"/>
      <c r="B494" s="9"/>
      <c r="C494" s="9"/>
      <c r="D494" s="9"/>
      <c r="E494" s="9">
        <f t="shared" ca="1" si="0"/>
        <v>0.96480761440189977</v>
      </c>
      <c r="F494" s="9">
        <f t="shared" ca="1" si="1"/>
        <v>1.8094264877890263</v>
      </c>
      <c r="G494" s="9">
        <f t="shared" ca="1" si="3"/>
        <v>3.5141144893128264E-3</v>
      </c>
      <c r="H494" s="9"/>
      <c r="I494" s="9"/>
      <c r="J494" s="9"/>
      <c r="K494" s="9"/>
      <c r="L494" s="9"/>
      <c r="M494" s="9"/>
    </row>
    <row r="495" spans="1:13" ht="15.75" customHeight="1">
      <c r="A495" s="9"/>
      <c r="B495" s="9"/>
      <c r="C495" s="9"/>
      <c r="D495" s="9"/>
      <c r="E495" s="9">
        <f t="shared" ca="1" si="0"/>
        <v>0.89563558143151956</v>
      </c>
      <c r="F495" s="9">
        <f t="shared" ca="1" si="1"/>
        <v>1.257068486721159</v>
      </c>
      <c r="G495" s="9">
        <f t="shared" ca="1" si="3"/>
        <v>3.5141144893128264E-3</v>
      </c>
      <c r="H495" s="9"/>
      <c r="I495" s="9"/>
      <c r="J495" s="9"/>
      <c r="K495" s="9"/>
      <c r="L495" s="9"/>
      <c r="M495" s="9"/>
    </row>
    <row r="496" spans="1:13" ht="15.75" customHeight="1">
      <c r="A496" s="9"/>
      <c r="B496" s="9"/>
      <c r="C496" s="9"/>
      <c r="D496" s="9"/>
      <c r="E496" s="9">
        <f t="shared" ca="1" si="0"/>
        <v>0.51720579395569077</v>
      </c>
      <c r="F496" s="9">
        <f t="shared" ca="1" si="1"/>
        <v>4.3141908676062539E-2</v>
      </c>
      <c r="G496" s="9">
        <f t="shared" ca="1" si="3"/>
        <v>3.5141144893128264E-3</v>
      </c>
      <c r="H496" s="9"/>
      <c r="I496" s="9"/>
      <c r="J496" s="9"/>
      <c r="K496" s="9"/>
      <c r="L496" s="9"/>
      <c r="M496" s="9"/>
    </row>
    <row r="497" spans="1:13" ht="15.75" customHeight="1">
      <c r="A497" s="9"/>
      <c r="B497" s="9"/>
      <c r="C497" s="9"/>
      <c r="D497" s="9"/>
      <c r="E497" s="9">
        <f t="shared" ca="1" si="0"/>
        <v>0.33290842895803374</v>
      </c>
      <c r="F497" s="9">
        <f t="shared" ca="1" si="1"/>
        <v>-0.43189619838557158</v>
      </c>
      <c r="G497" s="9">
        <f t="shared" ca="1" si="3"/>
        <v>3.5141144893128264E-3</v>
      </c>
      <c r="H497" s="9"/>
      <c r="I497" s="9"/>
      <c r="J497" s="9"/>
      <c r="K497" s="9"/>
      <c r="L497" s="9"/>
      <c r="M497" s="9"/>
    </row>
    <row r="498" spans="1:13" ht="15.75" customHeight="1">
      <c r="A498" s="9"/>
      <c r="B498" s="9"/>
      <c r="C498" s="9"/>
      <c r="D498" s="9"/>
      <c r="E498" s="9">
        <f t="shared" ca="1" si="0"/>
        <v>0.91043999810476584</v>
      </c>
      <c r="F498" s="9">
        <f t="shared" ca="1" si="1"/>
        <v>1.3434694747995448</v>
      </c>
      <c r="G498" s="9">
        <f t="shared" ca="1" si="3"/>
        <v>3.5141144893128264E-3</v>
      </c>
      <c r="H498" s="9"/>
      <c r="I498" s="9"/>
      <c r="J498" s="9"/>
      <c r="K498" s="9"/>
      <c r="L498" s="9"/>
      <c r="M498" s="9"/>
    </row>
    <row r="499" spans="1:13" ht="15.75" customHeight="1">
      <c r="A499" s="9"/>
      <c r="B499" s="9"/>
      <c r="C499" s="9"/>
      <c r="D499" s="9"/>
      <c r="E499" s="9">
        <f t="shared" ca="1" si="0"/>
        <v>0.83412206403296474</v>
      </c>
      <c r="F499" s="9">
        <f t="shared" ca="1" si="1"/>
        <v>0.97058320659395503</v>
      </c>
      <c r="G499" s="9">
        <f t="shared" ca="1" si="3"/>
        <v>3.5141144893128264E-3</v>
      </c>
      <c r="H499" s="9"/>
      <c r="I499" s="9"/>
      <c r="J499" s="9"/>
      <c r="K499" s="9"/>
      <c r="L499" s="9"/>
      <c r="M499" s="9"/>
    </row>
    <row r="500" spans="1:13" ht="15.75" customHeight="1">
      <c r="A500" s="9"/>
      <c r="B500" s="9"/>
      <c r="C500" s="9"/>
      <c r="D500" s="9"/>
      <c r="E500" s="9">
        <f t="shared" ca="1" si="0"/>
        <v>0.48616230914702585</v>
      </c>
      <c r="F500" s="9">
        <f t="shared" ca="1" si="1"/>
        <v>-3.4692905274765873E-2</v>
      </c>
      <c r="G500" s="9">
        <f t="shared" ca="1" si="3"/>
        <v>3.5141144893128264E-3</v>
      </c>
      <c r="H500" s="9"/>
      <c r="I500" s="9"/>
      <c r="J500" s="9"/>
      <c r="K500" s="9"/>
      <c r="L500" s="9"/>
      <c r="M500" s="9"/>
    </row>
    <row r="501" spans="1:13" ht="15.75" customHeight="1">
      <c r="A501" s="9"/>
      <c r="B501" s="9"/>
      <c r="C501" s="9"/>
      <c r="D501" s="9"/>
      <c r="E501" s="9">
        <f t="shared" ca="1" si="0"/>
        <v>0.85126102650242896</v>
      </c>
      <c r="F501" s="9">
        <f t="shared" ca="1" si="1"/>
        <v>1.0418570768977304</v>
      </c>
      <c r="G501" s="9">
        <f t="shared" ca="1" si="3"/>
        <v>3.5141144893128264E-3</v>
      </c>
      <c r="H501" s="9"/>
      <c r="I501" s="9"/>
      <c r="J501" s="9"/>
      <c r="K501" s="9"/>
      <c r="L501" s="9"/>
      <c r="M501" s="9"/>
    </row>
    <row r="502" spans="1:13" ht="15.75" customHeight="1">
      <c r="A502" s="9"/>
      <c r="B502" s="9"/>
      <c r="C502" s="9"/>
      <c r="D502" s="9"/>
      <c r="E502" s="9">
        <f t="shared" ca="1" si="0"/>
        <v>0.57144487922530585</v>
      </c>
      <c r="F502" s="9">
        <f t="shared" ca="1" si="1"/>
        <v>0.18005391523487393</v>
      </c>
      <c r="G502" s="9">
        <f t="shared" ca="1" si="3"/>
        <v>3.5141144893128264E-3</v>
      </c>
      <c r="H502" s="9"/>
      <c r="I502" s="9"/>
      <c r="J502" s="9"/>
      <c r="K502" s="9"/>
      <c r="L502" s="9"/>
      <c r="M502" s="9"/>
    </row>
    <row r="503" spans="1:13" ht="15.75" customHeight="1">
      <c r="A503" s="9"/>
      <c r="B503" s="9"/>
      <c r="C503" s="9"/>
      <c r="D503" s="9"/>
      <c r="E503" s="9">
        <f t="shared" ca="1" si="0"/>
        <v>0.58024335945184202</v>
      </c>
      <c r="F503" s="9">
        <f t="shared" ca="1" si="1"/>
        <v>0.20251608988439596</v>
      </c>
      <c r="G503" s="9">
        <f t="shared" ca="1" si="3"/>
        <v>3.5141144893128264E-3</v>
      </c>
      <c r="H503" s="9"/>
      <c r="I503" s="9"/>
      <c r="J503" s="9"/>
      <c r="K503" s="9"/>
      <c r="L503" s="9"/>
      <c r="M503" s="9"/>
    </row>
    <row r="504" spans="1:13" ht="15.75" customHeight="1">
      <c r="A504" s="9"/>
      <c r="B504" s="9"/>
      <c r="C504" s="9"/>
      <c r="D504" s="9"/>
      <c r="E504" s="9">
        <f t="shared" ca="1" si="0"/>
        <v>0.87442242025233874</v>
      </c>
      <c r="F504" s="9">
        <f t="shared" ca="1" si="1"/>
        <v>1.1475481148575719</v>
      </c>
      <c r="G504" s="9">
        <f t="shared" ca="1" si="3"/>
        <v>3.5141144893128264E-3</v>
      </c>
      <c r="H504" s="9"/>
      <c r="I504" s="9"/>
      <c r="J504" s="9"/>
      <c r="K504" s="9"/>
      <c r="L504" s="9"/>
      <c r="M504" s="9"/>
    </row>
    <row r="505" spans="1:13" ht="15.75" customHeight="1">
      <c r="A505" s="9"/>
      <c r="B505" s="9"/>
      <c r="C505" s="9"/>
      <c r="D505" s="9"/>
      <c r="E505" s="9">
        <f t="shared" ca="1" si="0"/>
        <v>0.28498008092787996</v>
      </c>
      <c r="F505" s="9">
        <f t="shared" ca="1" si="1"/>
        <v>-0.56811017101430672</v>
      </c>
      <c r="G505" s="9">
        <f t="shared" ca="1" si="3"/>
        <v>3.5141144893128264E-3</v>
      </c>
      <c r="H505" s="9"/>
      <c r="I505" s="9"/>
      <c r="J505" s="9"/>
      <c r="K505" s="9"/>
      <c r="L505" s="9"/>
      <c r="M505" s="9"/>
    </row>
    <row r="506" spans="1:13" ht="15.75" customHeight="1">
      <c r="A506" s="9"/>
      <c r="B506" s="9"/>
      <c r="C506" s="9"/>
      <c r="D506" s="9"/>
      <c r="E506" s="9">
        <f t="shared" ca="1" si="0"/>
        <v>0.93782048615305824</v>
      </c>
      <c r="F506" s="9">
        <f t="shared" ca="1" si="1"/>
        <v>1.5367316888227538</v>
      </c>
      <c r="G506" s="9">
        <f t="shared" ca="1" si="3"/>
        <v>3.5141144893128264E-3</v>
      </c>
      <c r="H506" s="9"/>
      <c r="I506" s="9"/>
      <c r="J506" s="9"/>
      <c r="K506" s="9"/>
      <c r="L506" s="9"/>
      <c r="M506" s="9"/>
    </row>
    <row r="507" spans="1:13" ht="15.75" customHeight="1">
      <c r="A507" s="9"/>
      <c r="B507" s="9"/>
      <c r="C507" s="9"/>
      <c r="D507" s="9"/>
      <c r="E507" s="9">
        <f t="shared" ca="1" si="0"/>
        <v>0.51384365349837746</v>
      </c>
      <c r="F507" s="9">
        <f t="shared" ca="1" si="1"/>
        <v>3.4707860411479628E-2</v>
      </c>
      <c r="G507" s="9">
        <f t="shared" ca="1" si="3"/>
        <v>3.5141144893128264E-3</v>
      </c>
      <c r="H507" s="9"/>
      <c r="I507" s="9"/>
      <c r="J507" s="9"/>
      <c r="K507" s="9"/>
      <c r="L507" s="9"/>
      <c r="M507" s="9"/>
    </row>
    <row r="508" spans="1:13" ht="15.75" customHeight="1">
      <c r="A508" s="9"/>
      <c r="B508" s="9"/>
      <c r="C508" s="9"/>
      <c r="D508" s="9"/>
      <c r="E508" s="9">
        <f t="shared" ca="1" si="0"/>
        <v>0.25849662335861423</v>
      </c>
      <c r="F508" s="9">
        <f t="shared" ca="1" si="1"/>
        <v>-0.64798717283334151</v>
      </c>
      <c r="G508" s="9">
        <f t="shared" ca="1" si="3"/>
        <v>3.5141144893128264E-3</v>
      </c>
      <c r="H508" s="9"/>
      <c r="I508" s="9"/>
      <c r="J508" s="9"/>
      <c r="K508" s="9"/>
      <c r="L508" s="9"/>
      <c r="M508" s="9"/>
    </row>
    <row r="509" spans="1:13" ht="15.75" customHeight="1">
      <c r="A509" s="9"/>
      <c r="B509" s="9"/>
      <c r="C509" s="9"/>
      <c r="D509" s="9"/>
      <c r="E509" s="9">
        <f t="shared" ca="1" si="0"/>
        <v>0.93226932340549429</v>
      </c>
      <c r="F509" s="9">
        <f t="shared" ca="1" si="1"/>
        <v>1.4929076851020098</v>
      </c>
      <c r="G509" s="9">
        <f t="shared" ca="1" si="3"/>
        <v>3.5141144893128264E-3</v>
      </c>
      <c r="H509" s="9"/>
      <c r="I509" s="9"/>
      <c r="J509" s="9"/>
      <c r="K509" s="9"/>
      <c r="L509" s="9"/>
      <c r="M509" s="9"/>
    </row>
    <row r="510" spans="1:13" ht="15.75" customHeight="1">
      <c r="A510" s="9"/>
      <c r="B510" s="9"/>
      <c r="C510" s="9"/>
      <c r="D510" s="9"/>
      <c r="E510" s="9">
        <f t="shared" ca="1" si="0"/>
        <v>0.32895665160904319</v>
      </c>
      <c r="F510" s="9">
        <f t="shared" ca="1" si="1"/>
        <v>-0.44279599118012442</v>
      </c>
      <c r="G510" s="9">
        <f t="shared" ca="1" si="3"/>
        <v>3.5141144893128264E-3</v>
      </c>
      <c r="H510" s="9"/>
      <c r="I510" s="9"/>
      <c r="J510" s="9"/>
      <c r="K510" s="9"/>
      <c r="L510" s="9"/>
      <c r="M510" s="9"/>
    </row>
    <row r="511" spans="1:13" ht="15.75" customHeight="1">
      <c r="A511" s="9"/>
      <c r="B511" s="9"/>
      <c r="C511" s="9"/>
      <c r="D511" s="9"/>
      <c r="E511" s="9">
        <f t="shared" ca="1" si="0"/>
        <v>0.52168535082747347</v>
      </c>
      <c r="F511" s="9">
        <f t="shared" ca="1" si="1"/>
        <v>5.4383909369328576E-2</v>
      </c>
      <c r="G511" s="9">
        <f t="shared" ca="1" si="3"/>
        <v>3.5141144893128264E-3</v>
      </c>
      <c r="H511" s="9"/>
      <c r="I511" s="9"/>
      <c r="J511" s="9"/>
      <c r="K511" s="9"/>
      <c r="L511" s="9"/>
      <c r="M511" s="9"/>
    </row>
    <row r="512" spans="1:13" ht="15.75" customHeight="1">
      <c r="A512" s="9"/>
      <c r="B512" s="9"/>
      <c r="C512" s="9"/>
      <c r="D512" s="9"/>
      <c r="E512" s="9">
        <f t="shared" ca="1" si="0"/>
        <v>2.58716535961796E-2</v>
      </c>
      <c r="F512" s="9">
        <f t="shared" ca="1" si="1"/>
        <v>-1.9452632133624514</v>
      </c>
      <c r="G512" s="9">
        <f t="shared" ca="1" si="3"/>
        <v>3.5141144893128264E-3</v>
      </c>
      <c r="H512" s="9"/>
      <c r="I512" s="9"/>
      <c r="J512" s="9"/>
      <c r="K512" s="9"/>
      <c r="L512" s="9"/>
      <c r="M512" s="9"/>
    </row>
    <row r="513" spans="1:13" ht="15.75" customHeight="1">
      <c r="A513" s="9"/>
      <c r="B513" s="9"/>
      <c r="C513" s="9"/>
      <c r="D513" s="9"/>
      <c r="E513" s="9">
        <f t="shared" ca="1" si="0"/>
        <v>4.7957363312367218E-2</v>
      </c>
      <c r="F513" s="9">
        <f t="shared" ca="1" si="1"/>
        <v>-1.6649901217455443</v>
      </c>
      <c r="G513" s="9">
        <f t="shared" ca="1" si="3"/>
        <v>3.5141144893128264E-3</v>
      </c>
      <c r="H513" s="9"/>
      <c r="I513" s="9"/>
      <c r="J513" s="9"/>
      <c r="K513" s="9"/>
      <c r="L513" s="9"/>
      <c r="M513" s="9"/>
    </row>
    <row r="514" spans="1:13" ht="15.75" customHeight="1">
      <c r="A514" s="9"/>
      <c r="B514" s="9"/>
      <c r="C514" s="9"/>
      <c r="D514" s="9"/>
      <c r="E514" s="9">
        <f t="shared" ca="1" si="0"/>
        <v>0.17517369009226835</v>
      </c>
      <c r="F514" s="9">
        <f t="shared" ca="1" si="1"/>
        <v>-0.93391569877463321</v>
      </c>
      <c r="G514" s="9">
        <f t="shared" ca="1" si="3"/>
        <v>3.5141144893128264E-3</v>
      </c>
      <c r="H514" s="9"/>
      <c r="I514" s="9"/>
      <c r="J514" s="9"/>
      <c r="K514" s="9"/>
      <c r="L514" s="9"/>
      <c r="M514" s="9"/>
    </row>
    <row r="515" spans="1:13" ht="15.75" customHeight="1">
      <c r="A515" s="9"/>
      <c r="B515" s="9"/>
      <c r="C515" s="9"/>
      <c r="D515" s="9"/>
      <c r="E515" s="9">
        <f t="shared" ca="1" si="0"/>
        <v>0.33071675496467301</v>
      </c>
      <c r="F515" s="9">
        <f t="shared" ca="1" si="1"/>
        <v>-0.4379348524777662</v>
      </c>
      <c r="G515" s="9">
        <f t="shared" ca="1" si="3"/>
        <v>3.5141144893128264E-3</v>
      </c>
      <c r="H515" s="9"/>
      <c r="I515" s="9"/>
      <c r="J515" s="9"/>
      <c r="K515" s="9"/>
      <c r="L515" s="9"/>
      <c r="M515" s="9"/>
    </row>
    <row r="516" spans="1:13" ht="15.75" customHeight="1">
      <c r="A516" s="9"/>
      <c r="B516" s="9"/>
      <c r="C516" s="9"/>
      <c r="D516" s="9"/>
      <c r="E516" s="9">
        <f t="shared" ca="1" si="0"/>
        <v>0.5239340722577478</v>
      </c>
      <c r="F516" s="9">
        <f t="shared" ca="1" si="1"/>
        <v>6.0029856536786906E-2</v>
      </c>
      <c r="G516" s="9">
        <f t="shared" ca="1" si="3"/>
        <v>3.5141144893128264E-3</v>
      </c>
      <c r="H516" s="9"/>
      <c r="I516" s="9"/>
      <c r="J516" s="9"/>
      <c r="K516" s="9"/>
      <c r="L516" s="9"/>
      <c r="M516" s="9"/>
    </row>
    <row r="517" spans="1:13" ht="15.75" customHeight="1">
      <c r="A517" s="9"/>
      <c r="B517" s="9"/>
      <c r="C517" s="9"/>
      <c r="D517" s="9"/>
      <c r="E517" s="9">
        <f t="shared" ca="1" si="0"/>
        <v>2.6109934989831718E-2</v>
      </c>
      <c r="F517" s="9">
        <f t="shared" ca="1" si="1"/>
        <v>-1.9413167425148599</v>
      </c>
      <c r="G517" s="9">
        <f t="shared" ca="1" si="3"/>
        <v>3.5141144893128264E-3</v>
      </c>
      <c r="H517" s="9"/>
      <c r="I517" s="9"/>
      <c r="J517" s="9"/>
      <c r="K517" s="9"/>
      <c r="L517" s="9"/>
      <c r="M517" s="9"/>
    </row>
    <row r="518" spans="1:13" ht="15.75" customHeight="1">
      <c r="A518" s="9"/>
      <c r="B518" s="9"/>
      <c r="C518" s="9"/>
      <c r="D518" s="9"/>
      <c r="E518" s="9">
        <f t="shared" ca="1" si="0"/>
        <v>0.82131577021801083</v>
      </c>
      <c r="F518" s="9">
        <f t="shared" ca="1" si="1"/>
        <v>0.92039102015380991</v>
      </c>
      <c r="G518" s="9">
        <f t="shared" ca="1" si="3"/>
        <v>3.5141144893128264E-3</v>
      </c>
      <c r="H518" s="9"/>
      <c r="I518" s="9"/>
      <c r="J518" s="9"/>
      <c r="K518" s="9"/>
      <c r="L518" s="9"/>
      <c r="M518" s="9"/>
    </row>
    <row r="519" spans="1:13" ht="15.75" customHeight="1">
      <c r="A519" s="9"/>
      <c r="B519" s="9"/>
      <c r="C519" s="9"/>
      <c r="D519" s="9"/>
      <c r="E519" s="9">
        <f t="shared" ca="1" si="0"/>
        <v>0.1299658567021339</v>
      </c>
      <c r="F519" s="9">
        <f t="shared" ca="1" si="1"/>
        <v>-1.1265525433212242</v>
      </c>
      <c r="G519" s="9">
        <f t="shared" ca="1" si="3"/>
        <v>3.5141144893128264E-3</v>
      </c>
      <c r="H519" s="9"/>
      <c r="I519" s="9"/>
      <c r="J519" s="9"/>
      <c r="K519" s="9"/>
      <c r="L519" s="9"/>
      <c r="M519" s="9"/>
    </row>
    <row r="520" spans="1:13" ht="15.75" customHeight="1">
      <c r="A520" s="9"/>
      <c r="B520" s="9"/>
      <c r="C520" s="9"/>
      <c r="D520" s="9"/>
      <c r="E520" s="9">
        <f t="shared" ca="1" si="0"/>
        <v>0.47508535485773573</v>
      </c>
      <c r="F520" s="9">
        <f t="shared" ca="1" si="1"/>
        <v>-6.2492405422504997E-2</v>
      </c>
      <c r="G520" s="9">
        <f t="shared" ca="1" si="3"/>
        <v>3.5141144893128264E-3</v>
      </c>
      <c r="H520" s="9"/>
      <c r="I520" s="9"/>
      <c r="J520" s="9"/>
      <c r="K520" s="9"/>
      <c r="L520" s="9"/>
      <c r="M520" s="9"/>
    </row>
    <row r="521" spans="1:13" ht="15.75" customHeight="1">
      <c r="A521" s="9"/>
      <c r="B521" s="9"/>
      <c r="C521" s="9"/>
      <c r="D521" s="9"/>
      <c r="E521" s="9">
        <f t="shared" ca="1" si="0"/>
        <v>0.70015634072485777</v>
      </c>
      <c r="F521" s="9">
        <f t="shared" ca="1" si="1"/>
        <v>0.52485021787588348</v>
      </c>
      <c r="G521" s="9">
        <f t="shared" ca="1" si="3"/>
        <v>3.5141144893128264E-3</v>
      </c>
      <c r="H521" s="9"/>
      <c r="I521" s="9"/>
      <c r="J521" s="9"/>
      <c r="K521" s="9"/>
      <c r="L521" s="9"/>
      <c r="M521" s="9"/>
    </row>
    <row r="522" spans="1:13" ht="15.75" customHeight="1">
      <c r="A522" s="9"/>
      <c r="B522" s="9"/>
      <c r="C522" s="9"/>
      <c r="D522" s="9"/>
      <c r="E522" s="9">
        <f t="shared" ca="1" si="0"/>
        <v>0.37074945071420162</v>
      </c>
      <c r="F522" s="9">
        <f t="shared" ca="1" si="1"/>
        <v>-0.3298690616790968</v>
      </c>
      <c r="G522" s="9">
        <f t="shared" ca="1" si="3"/>
        <v>3.5141144893128264E-3</v>
      </c>
      <c r="H522" s="9"/>
      <c r="I522" s="9"/>
      <c r="J522" s="9"/>
      <c r="K522" s="9"/>
      <c r="L522" s="9"/>
      <c r="M522" s="9"/>
    </row>
    <row r="523" spans="1:13" ht="15.75" customHeight="1">
      <c r="A523" s="9"/>
      <c r="B523" s="9"/>
      <c r="C523" s="9"/>
      <c r="D523" s="9"/>
      <c r="E523" s="9">
        <f t="shared" ca="1" si="0"/>
        <v>0.62879178861855378</v>
      </c>
      <c r="F523" s="9">
        <f t="shared" ca="1" si="1"/>
        <v>0.32865506408122475</v>
      </c>
      <c r="G523" s="9">
        <f t="shared" ca="1" si="3"/>
        <v>3.5141144893128264E-3</v>
      </c>
      <c r="H523" s="9"/>
      <c r="I523" s="9"/>
      <c r="J523" s="9"/>
      <c r="K523" s="9"/>
      <c r="L523" s="9"/>
      <c r="M523" s="9"/>
    </row>
    <row r="524" spans="1:13" ht="15.75" customHeight="1">
      <c r="A524" s="9"/>
      <c r="B524" s="9"/>
      <c r="C524" s="9"/>
      <c r="D524" s="9"/>
      <c r="E524" s="9">
        <f t="shared" ca="1" si="0"/>
        <v>0.36749011629017725</v>
      </c>
      <c r="F524" s="9">
        <f t="shared" ca="1" si="1"/>
        <v>-0.33850822145466708</v>
      </c>
      <c r="G524" s="9">
        <f t="shared" ca="1" si="3"/>
        <v>3.5141144893128264E-3</v>
      </c>
      <c r="H524" s="9"/>
      <c r="I524" s="9"/>
      <c r="J524" s="9"/>
      <c r="K524" s="9"/>
      <c r="L524" s="9"/>
      <c r="M524" s="9"/>
    </row>
    <row r="525" spans="1:13" ht="15.75" customHeight="1">
      <c r="A525" s="9"/>
      <c r="B525" s="9"/>
      <c r="C525" s="9"/>
      <c r="D525" s="9"/>
      <c r="E525" s="9">
        <f t="shared" ca="1" si="0"/>
        <v>6.7187958982267149E-2</v>
      </c>
      <c r="F525" s="9">
        <f t="shared" ca="1" si="1"/>
        <v>-1.497066644128231</v>
      </c>
      <c r="G525" s="9">
        <f t="shared" ca="1" si="3"/>
        <v>3.5141144893128264E-3</v>
      </c>
      <c r="H525" s="9"/>
      <c r="I525" s="9"/>
      <c r="J525" s="9"/>
      <c r="K525" s="9"/>
      <c r="L525" s="9"/>
      <c r="M525" s="9"/>
    </row>
    <row r="526" spans="1:13" ht="15.75" customHeight="1">
      <c r="A526" s="9"/>
      <c r="B526" s="9"/>
      <c r="C526" s="9"/>
      <c r="D526" s="9"/>
      <c r="E526" s="9">
        <f t="shared" ca="1" si="0"/>
        <v>0.18889820423410053</v>
      </c>
      <c r="F526" s="9">
        <f t="shared" ca="1" si="1"/>
        <v>-0.88196375403433969</v>
      </c>
      <c r="G526" s="9">
        <f t="shared" ca="1" si="3"/>
        <v>3.5141144893128264E-3</v>
      </c>
      <c r="H526" s="9"/>
      <c r="I526" s="9"/>
      <c r="J526" s="9"/>
      <c r="K526" s="9"/>
      <c r="L526" s="9"/>
      <c r="M526" s="9"/>
    </row>
    <row r="527" spans="1:13" ht="15.75" customHeight="1">
      <c r="A527" s="9"/>
      <c r="B527" s="9"/>
      <c r="C527" s="9"/>
      <c r="D527" s="9"/>
      <c r="E527" s="9">
        <f t="shared" ca="1" si="0"/>
        <v>0.47721782782207711</v>
      </c>
      <c r="F527" s="9">
        <f t="shared" ca="1" si="1"/>
        <v>-5.713751114618934E-2</v>
      </c>
      <c r="G527" s="9">
        <f t="shared" ca="1" si="3"/>
        <v>3.5141144893128264E-3</v>
      </c>
      <c r="H527" s="9"/>
      <c r="I527" s="9"/>
      <c r="J527" s="9"/>
      <c r="K527" s="9"/>
      <c r="L527" s="9"/>
      <c r="M527" s="9"/>
    </row>
    <row r="528" spans="1:13" ht="15.75" customHeight="1">
      <c r="A528" s="9"/>
      <c r="B528" s="9"/>
      <c r="C528" s="9"/>
      <c r="D528" s="9"/>
      <c r="E528" s="9">
        <f t="shared" ca="1" si="0"/>
        <v>0.67157026352391613</v>
      </c>
      <c r="F528" s="9">
        <f t="shared" ca="1" si="1"/>
        <v>0.44425328311569606</v>
      </c>
      <c r="G528" s="9">
        <f t="shared" ca="1" si="3"/>
        <v>3.5141144893128264E-3</v>
      </c>
      <c r="H528" s="9"/>
      <c r="I528" s="9"/>
      <c r="J528" s="9"/>
      <c r="K528" s="9"/>
      <c r="L528" s="9"/>
      <c r="M528" s="9"/>
    </row>
    <row r="529" spans="1:13" ht="15.75" customHeight="1">
      <c r="A529" s="9"/>
      <c r="B529" s="9"/>
      <c r="C529" s="9"/>
      <c r="D529" s="9"/>
      <c r="E529" s="9">
        <f t="shared" ca="1" si="0"/>
        <v>0.76688909707054465</v>
      </c>
      <c r="F529" s="9">
        <f t="shared" ca="1" si="1"/>
        <v>0.72864015990367559</v>
      </c>
      <c r="G529" s="9">
        <f t="shared" ca="1" si="3"/>
        <v>3.5141144893128264E-3</v>
      </c>
      <c r="H529" s="9"/>
      <c r="I529" s="9"/>
      <c r="J529" s="9"/>
      <c r="K529" s="9"/>
      <c r="L529" s="9"/>
      <c r="M529" s="9"/>
    </row>
    <row r="530" spans="1:13" ht="15.75" customHeight="1">
      <c r="A530" s="9"/>
      <c r="B530" s="9"/>
      <c r="C530" s="9"/>
      <c r="D530" s="9"/>
      <c r="E530" s="9">
        <f t="shared" ca="1" si="0"/>
        <v>0.3312868729909938</v>
      </c>
      <c r="F530" s="9">
        <f t="shared" ca="1" si="1"/>
        <v>-0.43636249476292888</v>
      </c>
      <c r="G530" s="9">
        <f t="shared" ca="1" si="3"/>
        <v>3.5141144893128264E-3</v>
      </c>
      <c r="H530" s="9"/>
      <c r="I530" s="9"/>
      <c r="J530" s="9"/>
      <c r="K530" s="9"/>
      <c r="L530" s="9"/>
      <c r="M530" s="9"/>
    </row>
    <row r="531" spans="1:13" ht="15.75" customHeight="1">
      <c r="A531" s="9"/>
      <c r="B531" s="9"/>
      <c r="C531" s="9"/>
      <c r="D531" s="9"/>
      <c r="E531" s="9">
        <f t="shared" ca="1" si="0"/>
        <v>0.99930546540566345</v>
      </c>
      <c r="F531" s="9">
        <f t="shared" ca="1" si="1"/>
        <v>3.1969127852790122</v>
      </c>
      <c r="G531" s="9">
        <f t="shared" ca="1" si="3"/>
        <v>3.5141144893128264E-3</v>
      </c>
      <c r="H531" s="9"/>
      <c r="I531" s="9"/>
      <c r="J531" s="9"/>
      <c r="K531" s="9"/>
      <c r="L531" s="9"/>
      <c r="M531" s="9"/>
    </row>
    <row r="532" spans="1:13" ht="15.75" customHeight="1">
      <c r="A532" s="9"/>
      <c r="B532" s="9"/>
      <c r="C532" s="9"/>
      <c r="D532" s="9"/>
      <c r="E532" s="9">
        <f t="shared" ca="1" si="0"/>
        <v>0.78688300839296776</v>
      </c>
      <c r="F532" s="9">
        <f t="shared" ca="1" si="1"/>
        <v>0.7956526022413567</v>
      </c>
      <c r="G532" s="9">
        <f t="shared" ca="1" si="3"/>
        <v>3.5141144893128264E-3</v>
      </c>
      <c r="H532" s="9"/>
      <c r="I532" s="9"/>
      <c r="J532" s="9"/>
      <c r="K532" s="9"/>
      <c r="L532" s="9"/>
      <c r="M532" s="9"/>
    </row>
    <row r="533" spans="1:13" ht="15.75" customHeight="1">
      <c r="A533" s="9"/>
      <c r="B533" s="9"/>
      <c r="C533" s="9"/>
      <c r="D533" s="9"/>
      <c r="E533" s="9">
        <f t="shared" ca="1" si="0"/>
        <v>0.12742494993863507</v>
      </c>
      <c r="F533" s="9">
        <f t="shared" ca="1" si="1"/>
        <v>-1.138648238792169</v>
      </c>
      <c r="G533" s="9">
        <f t="shared" ca="1" si="3"/>
        <v>3.5141144893128264E-3</v>
      </c>
      <c r="H533" s="9"/>
      <c r="I533" s="9"/>
      <c r="J533" s="9"/>
      <c r="K533" s="9"/>
      <c r="L533" s="9"/>
      <c r="M533" s="9"/>
    </row>
    <row r="534" spans="1:13" ht="15.75" customHeight="1">
      <c r="A534" s="9"/>
      <c r="B534" s="9"/>
      <c r="C534" s="9"/>
      <c r="D534" s="9"/>
      <c r="E534" s="9">
        <f t="shared" ca="1" si="0"/>
        <v>0.16626063952434</v>
      </c>
      <c r="F534" s="9">
        <f t="shared" ca="1" si="1"/>
        <v>-0.96904792308152787</v>
      </c>
      <c r="G534" s="9">
        <f t="shared" ca="1" si="3"/>
        <v>3.5141144893128264E-3</v>
      </c>
      <c r="H534" s="9"/>
      <c r="I534" s="9"/>
      <c r="J534" s="9"/>
      <c r="K534" s="9"/>
      <c r="L534" s="9"/>
      <c r="M534" s="9"/>
    </row>
    <row r="535" spans="1:13" ht="15.75" customHeight="1">
      <c r="A535" s="9"/>
      <c r="B535" s="9"/>
      <c r="C535" s="9"/>
      <c r="D535" s="9"/>
      <c r="E535" s="9">
        <f t="shared" ca="1" si="0"/>
        <v>0.37358775453198467</v>
      </c>
      <c r="F535" s="9">
        <f t="shared" ca="1" si="1"/>
        <v>-0.32236590694939016</v>
      </c>
      <c r="G535" s="9">
        <f t="shared" ca="1" si="3"/>
        <v>3.5141144893128264E-3</v>
      </c>
      <c r="H535" s="9"/>
      <c r="I535" s="9"/>
      <c r="J535" s="9"/>
      <c r="K535" s="9"/>
      <c r="L535" s="9"/>
      <c r="M535" s="9"/>
    </row>
    <row r="536" spans="1:13" ht="15.75" customHeight="1">
      <c r="A536" s="9"/>
      <c r="B536" s="9"/>
      <c r="C536" s="9"/>
      <c r="D536" s="9"/>
      <c r="E536" s="9">
        <f t="shared" ca="1" si="0"/>
        <v>0.41199068199148725</v>
      </c>
      <c r="F536" s="9">
        <f t="shared" ca="1" si="1"/>
        <v>-0.22242716862748965</v>
      </c>
      <c r="G536" s="9">
        <f t="shared" ca="1" si="3"/>
        <v>3.5141144893128264E-3</v>
      </c>
      <c r="H536" s="9"/>
      <c r="I536" s="9"/>
      <c r="J536" s="9"/>
      <c r="K536" s="9"/>
      <c r="L536" s="9"/>
      <c r="M536" s="9"/>
    </row>
    <row r="537" spans="1:13" ht="15.75" customHeight="1">
      <c r="A537" s="9"/>
      <c r="B537" s="9"/>
      <c r="C537" s="9"/>
      <c r="D537" s="9"/>
      <c r="E537" s="9">
        <f t="shared" ca="1" si="0"/>
        <v>0.22018760134332793</v>
      </c>
      <c r="F537" s="9">
        <f t="shared" ca="1" si="1"/>
        <v>-0.7715597810820275</v>
      </c>
      <c r="G537" s="9">
        <f t="shared" ca="1" si="3"/>
        <v>3.5141144893128264E-3</v>
      </c>
      <c r="H537" s="9"/>
      <c r="I537" s="9"/>
      <c r="J537" s="9"/>
      <c r="K537" s="9"/>
      <c r="L537" s="9"/>
      <c r="M537" s="9"/>
    </row>
    <row r="538" spans="1:13" ht="15.75" customHeight="1">
      <c r="A538" s="9"/>
      <c r="B538" s="9"/>
      <c r="C538" s="9"/>
      <c r="D538" s="9"/>
      <c r="E538" s="9">
        <f t="shared" ca="1" si="0"/>
        <v>4.6968628875041496E-2</v>
      </c>
      <c r="F538" s="9">
        <f t="shared" ca="1" si="1"/>
        <v>-1.6749845769702985</v>
      </c>
      <c r="G538" s="9">
        <f t="shared" ca="1" si="3"/>
        <v>3.5141144893128264E-3</v>
      </c>
      <c r="H538" s="9"/>
      <c r="I538" s="9"/>
      <c r="J538" s="9"/>
      <c r="K538" s="9"/>
      <c r="L538" s="9"/>
      <c r="M538" s="9"/>
    </row>
    <row r="539" spans="1:13" ht="15.75" customHeight="1">
      <c r="A539" s="9"/>
      <c r="B539" s="9"/>
      <c r="C539" s="9"/>
      <c r="D539" s="9"/>
      <c r="E539" s="9">
        <f t="shared" ca="1" si="0"/>
        <v>9.4611745939208958E-2</v>
      </c>
      <c r="F539" s="9">
        <f t="shared" ca="1" si="1"/>
        <v>-1.3128796893196095</v>
      </c>
      <c r="G539" s="9">
        <f t="shared" ca="1" si="3"/>
        <v>3.5141144893128264E-3</v>
      </c>
      <c r="H539" s="9"/>
      <c r="I539" s="9"/>
      <c r="J539" s="9"/>
      <c r="K539" s="9"/>
      <c r="L539" s="9"/>
      <c r="M539" s="9"/>
    </row>
    <row r="540" spans="1:13" ht="15.75" customHeight="1">
      <c r="A540" s="9"/>
      <c r="B540" s="9"/>
      <c r="C540" s="9"/>
      <c r="D540" s="9"/>
      <c r="E540" s="9">
        <f t="shared" ca="1" si="0"/>
        <v>0.26201605915911919</v>
      </c>
      <c r="F540" s="9">
        <f t="shared" ca="1" si="1"/>
        <v>-0.63714236046653261</v>
      </c>
      <c r="G540" s="9">
        <f t="shared" ca="1" si="3"/>
        <v>3.5141144893128264E-3</v>
      </c>
      <c r="H540" s="9"/>
      <c r="I540" s="9"/>
      <c r="J540" s="9"/>
      <c r="K540" s="9"/>
      <c r="L540" s="9"/>
      <c r="M540" s="9"/>
    </row>
    <row r="541" spans="1:13" ht="15.75" customHeight="1">
      <c r="A541" s="9"/>
      <c r="B541" s="9"/>
      <c r="C541" s="9"/>
      <c r="D541" s="9"/>
      <c r="E541" s="9">
        <f t="shared" ca="1" si="0"/>
        <v>0.77599916163047233</v>
      </c>
      <c r="F541" s="9">
        <f t="shared" ca="1" si="1"/>
        <v>0.75875074205270554</v>
      </c>
      <c r="G541" s="9">
        <f t="shared" ca="1" si="3"/>
        <v>3.5141144893128264E-3</v>
      </c>
      <c r="H541" s="9"/>
      <c r="I541" s="9"/>
      <c r="J541" s="9"/>
      <c r="K541" s="9"/>
      <c r="L541" s="9"/>
      <c r="M541" s="9"/>
    </row>
    <row r="542" spans="1:13" ht="15.75" customHeight="1">
      <c r="A542" s="9"/>
      <c r="B542" s="9"/>
      <c r="C542" s="9"/>
      <c r="D542" s="9"/>
      <c r="E542" s="9">
        <f t="shared" ca="1" si="0"/>
        <v>3.4529652802080757E-2</v>
      </c>
      <c r="F542" s="9">
        <f t="shared" ca="1" si="1"/>
        <v>-1.8180315837730474</v>
      </c>
      <c r="G542" s="9">
        <f t="shared" ca="1" si="3"/>
        <v>3.5141144893128264E-3</v>
      </c>
      <c r="H542" s="9"/>
      <c r="I542" s="9"/>
      <c r="J542" s="9"/>
      <c r="K542" s="9"/>
      <c r="L542" s="9"/>
      <c r="M542" s="9"/>
    </row>
    <row r="543" spans="1:13" ht="15.75" customHeight="1">
      <c r="A543" s="9"/>
      <c r="B543" s="9"/>
      <c r="C543" s="9"/>
      <c r="D543" s="9"/>
      <c r="E543" s="9">
        <f t="shared" ca="1" si="0"/>
        <v>0.11285607652633789</v>
      </c>
      <c r="F543" s="9">
        <f t="shared" ca="1" si="1"/>
        <v>-1.2114782826161592</v>
      </c>
      <c r="G543" s="9">
        <f t="shared" ca="1" si="3"/>
        <v>3.5141144893128264E-3</v>
      </c>
      <c r="H543" s="9"/>
      <c r="I543" s="9"/>
      <c r="J543" s="9"/>
      <c r="K543" s="9"/>
      <c r="L543" s="9"/>
      <c r="M543" s="9"/>
    </row>
    <row r="544" spans="1:13" ht="15.75" customHeight="1">
      <c r="A544" s="9"/>
      <c r="B544" s="9"/>
      <c r="C544" s="9"/>
      <c r="D544" s="9"/>
      <c r="E544" s="9">
        <f t="shared" ca="1" si="0"/>
        <v>0.72655779434786527</v>
      </c>
      <c r="F544" s="9">
        <f t="shared" ca="1" si="1"/>
        <v>0.60243531085018642</v>
      </c>
      <c r="G544" s="9">
        <f t="shared" ca="1" si="3"/>
        <v>3.5141144893128264E-3</v>
      </c>
      <c r="H544" s="9"/>
      <c r="I544" s="9"/>
      <c r="J544" s="9"/>
      <c r="K544" s="9"/>
      <c r="L544" s="9"/>
      <c r="M544" s="9"/>
    </row>
    <row r="545" spans="1:13" ht="15.75" customHeight="1">
      <c r="A545" s="9"/>
      <c r="B545" s="9"/>
      <c r="C545" s="9"/>
      <c r="D545" s="9"/>
      <c r="E545" s="9">
        <f t="shared" ca="1" si="0"/>
        <v>6.3752976572956754E-2</v>
      </c>
      <c r="F545" s="9">
        <f t="shared" ca="1" si="1"/>
        <v>-1.5240110409397951</v>
      </c>
      <c r="G545" s="9">
        <f t="shared" ca="1" si="3"/>
        <v>3.5141144893128264E-3</v>
      </c>
      <c r="H545" s="9"/>
      <c r="I545" s="9"/>
      <c r="J545" s="9"/>
      <c r="K545" s="9"/>
      <c r="L545" s="9"/>
      <c r="M545" s="9"/>
    </row>
    <row r="546" spans="1:13" ht="15.75" customHeight="1">
      <c r="A546" s="9"/>
      <c r="B546" s="9"/>
      <c r="C546" s="9"/>
      <c r="D546" s="9"/>
      <c r="E546" s="9">
        <f t="shared" ca="1" si="0"/>
        <v>0.61078690338449759</v>
      </c>
      <c r="F546" s="9">
        <f t="shared" ca="1" si="1"/>
        <v>0.28137056370753794</v>
      </c>
      <c r="G546" s="9">
        <f t="shared" ca="1" si="3"/>
        <v>3.5141144893128264E-3</v>
      </c>
      <c r="H546" s="9"/>
      <c r="I546" s="9"/>
      <c r="J546" s="9"/>
      <c r="K546" s="9"/>
      <c r="L546" s="9"/>
      <c r="M546" s="9"/>
    </row>
    <row r="547" spans="1:13" ht="15.75" customHeight="1">
      <c r="A547" s="9"/>
      <c r="B547" s="9"/>
      <c r="C547" s="9"/>
      <c r="D547" s="9"/>
      <c r="E547" s="9">
        <f t="shared" ca="1" si="0"/>
        <v>0.81722901553367278</v>
      </c>
      <c r="F547" s="9">
        <f t="shared" ca="1" si="1"/>
        <v>0.90485545409686818</v>
      </c>
      <c r="G547" s="9">
        <f t="shared" ca="1" si="3"/>
        <v>3.5141144893128264E-3</v>
      </c>
      <c r="H547" s="9"/>
      <c r="I547" s="9"/>
      <c r="J547" s="9"/>
      <c r="K547" s="9"/>
      <c r="L547" s="9"/>
      <c r="M547" s="9"/>
    </row>
    <row r="548" spans="1:13" ht="15.75" customHeight="1">
      <c r="A548" s="9"/>
      <c r="B548" s="9"/>
      <c r="C548" s="9"/>
      <c r="D548" s="9"/>
      <c r="E548" s="9">
        <f t="shared" ca="1" si="0"/>
        <v>0.86860163892261644</v>
      </c>
      <c r="F548" s="9">
        <f t="shared" ca="1" si="1"/>
        <v>1.119805342471953</v>
      </c>
      <c r="G548" s="9">
        <f t="shared" ca="1" si="3"/>
        <v>3.5141144893128264E-3</v>
      </c>
      <c r="H548" s="9"/>
      <c r="I548" s="9"/>
      <c r="J548" s="9"/>
      <c r="K548" s="9"/>
      <c r="L548" s="9"/>
      <c r="M548" s="9"/>
    </row>
    <row r="549" spans="1:13" ht="15.75" customHeight="1">
      <c r="A549" s="9"/>
      <c r="B549" s="9"/>
      <c r="C549" s="9"/>
      <c r="D549" s="9"/>
      <c r="E549" s="9">
        <f t="shared" ca="1" si="0"/>
        <v>0.47013225107503287</v>
      </c>
      <c r="F549" s="9">
        <f t="shared" ca="1" si="1"/>
        <v>-7.4937421560244327E-2</v>
      </c>
      <c r="G549" s="9">
        <f t="shared" ca="1" si="3"/>
        <v>3.5141144893128264E-3</v>
      </c>
      <c r="H549" s="9"/>
      <c r="I549" s="9"/>
      <c r="J549" s="9"/>
      <c r="K549" s="9"/>
      <c r="L549" s="9"/>
      <c r="M549" s="9"/>
    </row>
    <row r="550" spans="1:13" ht="15.75" customHeight="1">
      <c r="A550" s="9"/>
      <c r="B550" s="9"/>
      <c r="C550" s="9"/>
      <c r="D550" s="9"/>
      <c r="E550" s="9">
        <f t="shared" ca="1" si="0"/>
        <v>6.3217815810957756E-2</v>
      </c>
      <c r="F550" s="9">
        <f t="shared" ca="1" si="1"/>
        <v>-1.5283098252149336</v>
      </c>
      <c r="G550" s="9">
        <f t="shared" ca="1" si="3"/>
        <v>3.5141144893128264E-3</v>
      </c>
      <c r="H550" s="9"/>
      <c r="I550" s="9"/>
      <c r="J550" s="9"/>
      <c r="K550" s="9"/>
      <c r="L550" s="9"/>
      <c r="M550" s="9"/>
    </row>
    <row r="551" spans="1:13" ht="15.75" customHeight="1">
      <c r="A551" s="9"/>
      <c r="B551" s="9"/>
      <c r="C551" s="9"/>
      <c r="D551" s="9"/>
      <c r="E551" s="9">
        <f t="shared" ca="1" si="0"/>
        <v>0.30293452665365372</v>
      </c>
      <c r="F551" s="9">
        <f t="shared" ca="1" si="1"/>
        <v>-0.51597903298115122</v>
      </c>
      <c r="G551" s="9">
        <f t="shared" ca="1" si="3"/>
        <v>3.5141144893128264E-3</v>
      </c>
      <c r="H551" s="9"/>
      <c r="I551" s="9"/>
      <c r="J551" s="9"/>
      <c r="K551" s="9"/>
      <c r="L551" s="9"/>
      <c r="M551" s="9"/>
    </row>
    <row r="552" spans="1:13" ht="15.75" customHeight="1">
      <c r="A552" s="9"/>
      <c r="B552" s="9"/>
      <c r="C552" s="9"/>
      <c r="D552" s="9"/>
      <c r="E552" s="9">
        <f t="shared" ca="1" si="0"/>
        <v>0.41654667579409244</v>
      </c>
      <c r="F552" s="9">
        <f t="shared" ca="1" si="1"/>
        <v>-0.21073591009969339</v>
      </c>
      <c r="G552" s="9">
        <f t="shared" ca="1" si="3"/>
        <v>3.5141144893128264E-3</v>
      </c>
      <c r="H552" s="9"/>
      <c r="I552" s="9"/>
      <c r="J552" s="9"/>
      <c r="K552" s="9"/>
      <c r="L552" s="9"/>
      <c r="M552" s="9"/>
    </row>
    <row r="553" spans="1:13" ht="15.75" customHeight="1">
      <c r="A553" s="9"/>
      <c r="B553" s="9"/>
      <c r="C553" s="9"/>
      <c r="D553" s="9"/>
      <c r="E553" s="9">
        <f t="shared" ca="1" si="0"/>
        <v>0.44079511903793966</v>
      </c>
      <c r="F553" s="9">
        <f t="shared" ca="1" si="1"/>
        <v>-0.14895361035446056</v>
      </c>
      <c r="G553" s="9">
        <f t="shared" ca="1" si="3"/>
        <v>3.5141144893128264E-3</v>
      </c>
      <c r="H553" s="9"/>
      <c r="I553" s="9"/>
      <c r="J553" s="9"/>
      <c r="K553" s="9"/>
      <c r="L553" s="9"/>
      <c r="M553" s="9"/>
    </row>
    <row r="554" spans="1:13" ht="15.75" customHeight="1">
      <c r="A554" s="9"/>
      <c r="B554" s="9"/>
      <c r="C554" s="9"/>
      <c r="D554" s="9"/>
      <c r="E554" s="9">
        <f t="shared" ca="1" si="0"/>
        <v>0.41381182464487309</v>
      </c>
      <c r="F554" s="9">
        <f t="shared" ca="1" si="1"/>
        <v>-0.21775032677415007</v>
      </c>
      <c r="G554" s="9">
        <f t="shared" ca="1" si="3"/>
        <v>3.5141144893128264E-3</v>
      </c>
      <c r="H554" s="9"/>
      <c r="I554" s="9"/>
      <c r="J554" s="9"/>
      <c r="K554" s="9"/>
      <c r="L554" s="9"/>
      <c r="M554" s="9"/>
    </row>
    <row r="555" spans="1:13" ht="15.75" customHeight="1">
      <c r="A555" s="9"/>
      <c r="B555" s="9"/>
      <c r="C555" s="9"/>
      <c r="D555" s="9"/>
      <c r="E555" s="9">
        <f t="shared" ca="1" si="0"/>
        <v>0.92556416665232488</v>
      </c>
      <c r="F555" s="9">
        <f t="shared" ca="1" si="1"/>
        <v>1.4435284407789126</v>
      </c>
      <c r="G555" s="9">
        <f t="shared" ca="1" si="3"/>
        <v>3.5141144893128264E-3</v>
      </c>
      <c r="H555" s="9"/>
      <c r="I555" s="9"/>
      <c r="J555" s="9"/>
      <c r="K555" s="9"/>
      <c r="L555" s="9"/>
      <c r="M555" s="9"/>
    </row>
    <row r="556" spans="1:13" ht="15.75" customHeight="1">
      <c r="A556" s="9"/>
      <c r="B556" s="9"/>
      <c r="C556" s="9"/>
      <c r="D556" s="9"/>
      <c r="E556" s="9">
        <f t="shared" ca="1" si="0"/>
        <v>0.20871410070200147</v>
      </c>
      <c r="F556" s="9">
        <f t="shared" ca="1" si="1"/>
        <v>-0.81089111801507974</v>
      </c>
      <c r="G556" s="9">
        <f t="shared" ca="1" si="3"/>
        <v>3.5141144893128264E-3</v>
      </c>
      <c r="H556" s="9"/>
      <c r="I556" s="9"/>
      <c r="J556" s="9"/>
      <c r="K556" s="9"/>
      <c r="L556" s="9"/>
      <c r="M556" s="9"/>
    </row>
    <row r="557" spans="1:13" ht="15.75" customHeight="1">
      <c r="A557" s="9"/>
      <c r="B557" s="9"/>
      <c r="C557" s="9"/>
      <c r="D557" s="9"/>
      <c r="E557" s="9">
        <f t="shared" ca="1" si="0"/>
        <v>0.26615654362633623</v>
      </c>
      <c r="F557" s="9">
        <f t="shared" ca="1" si="1"/>
        <v>-0.62447895466695447</v>
      </c>
      <c r="G557" s="9">
        <f t="shared" ca="1" si="3"/>
        <v>3.5141144893128264E-3</v>
      </c>
      <c r="H557" s="9"/>
      <c r="I557" s="9"/>
      <c r="J557" s="9"/>
      <c r="K557" s="9"/>
      <c r="L557" s="9"/>
      <c r="M557" s="9"/>
    </row>
    <row r="558" spans="1:13" ht="15.75" customHeight="1">
      <c r="A558" s="9"/>
      <c r="B558" s="9"/>
      <c r="C558" s="9"/>
      <c r="D558" s="9"/>
      <c r="E558" s="9">
        <f t="shared" ca="1" si="0"/>
        <v>9.7322917401941211E-2</v>
      </c>
      <c r="F558" s="9">
        <f t="shared" ca="1" si="1"/>
        <v>-1.2969574290354855</v>
      </c>
      <c r="G558" s="9">
        <f t="shared" ca="1" si="3"/>
        <v>3.5141144893128264E-3</v>
      </c>
      <c r="H558" s="9"/>
      <c r="I558" s="9"/>
      <c r="J558" s="9"/>
      <c r="K558" s="9"/>
      <c r="L558" s="9"/>
      <c r="M558" s="9"/>
    </row>
    <row r="559" spans="1:13" ht="15.75" customHeight="1">
      <c r="A559" s="9"/>
      <c r="B559" s="9"/>
      <c r="C559" s="9"/>
      <c r="D559" s="9"/>
      <c r="E559" s="9">
        <f t="shared" ca="1" si="0"/>
        <v>0.7521860214859003</v>
      </c>
      <c r="F559" s="9">
        <f t="shared" ca="1" si="1"/>
        <v>0.68138492828949937</v>
      </c>
      <c r="G559" s="9">
        <f t="shared" ca="1" si="3"/>
        <v>3.5141144893128264E-3</v>
      </c>
      <c r="H559" s="9"/>
      <c r="I559" s="9"/>
      <c r="J559" s="9"/>
      <c r="K559" s="9"/>
      <c r="L559" s="9"/>
      <c r="M559" s="9"/>
    </row>
    <row r="560" spans="1:13" ht="15.75" customHeight="1">
      <c r="A560" s="9"/>
      <c r="B560" s="9"/>
      <c r="C560" s="9"/>
      <c r="D560" s="9"/>
      <c r="E560" s="9">
        <f t="shared" ca="1" si="0"/>
        <v>0.63366474172185205</v>
      </c>
      <c r="F560" s="9">
        <f t="shared" ca="1" si="1"/>
        <v>0.34157531530612573</v>
      </c>
      <c r="G560" s="9">
        <f t="shared" ca="1" si="3"/>
        <v>3.5141144893128264E-3</v>
      </c>
      <c r="H560" s="9"/>
      <c r="I560" s="9"/>
      <c r="J560" s="9"/>
      <c r="K560" s="9"/>
      <c r="L560" s="9"/>
      <c r="M560" s="9"/>
    </row>
    <row r="561" spans="1:13" ht="15.75" customHeight="1">
      <c r="A561" s="9"/>
      <c r="B561" s="9"/>
      <c r="C561" s="9"/>
      <c r="D561" s="9"/>
      <c r="E561" s="9">
        <f t="shared" ca="1" si="0"/>
        <v>0.82780371834312072</v>
      </c>
      <c r="F561" s="9">
        <f t="shared" ca="1" si="1"/>
        <v>0.94552176727241566</v>
      </c>
      <c r="G561" s="9">
        <f t="shared" ca="1" si="3"/>
        <v>3.5141144893128264E-3</v>
      </c>
      <c r="H561" s="9"/>
      <c r="I561" s="9"/>
      <c r="J561" s="9"/>
      <c r="K561" s="9"/>
      <c r="L561" s="9"/>
      <c r="M561" s="9"/>
    </row>
    <row r="562" spans="1:13" ht="15.75" customHeight="1">
      <c r="A562" s="9"/>
      <c r="B562" s="9"/>
      <c r="C562" s="9"/>
      <c r="D562" s="9"/>
      <c r="E562" s="9">
        <f t="shared" ca="1" si="0"/>
        <v>0.89790085426913602</v>
      </c>
      <c r="F562" s="9">
        <f t="shared" ca="1" si="1"/>
        <v>1.2696809774266213</v>
      </c>
      <c r="G562" s="9">
        <f t="shared" ca="1" si="3"/>
        <v>3.5141144893128264E-3</v>
      </c>
      <c r="H562" s="9"/>
      <c r="I562" s="9"/>
      <c r="J562" s="9"/>
      <c r="K562" s="9"/>
      <c r="L562" s="9"/>
      <c r="M562" s="9"/>
    </row>
    <row r="563" spans="1:13" ht="15.75" customHeight="1">
      <c r="A563" s="9"/>
      <c r="B563" s="9"/>
      <c r="C563" s="9"/>
      <c r="D563" s="9"/>
      <c r="E563" s="9">
        <f t="shared" ca="1" si="0"/>
        <v>0.483171814841451</v>
      </c>
      <c r="F563" s="9">
        <f t="shared" ca="1" si="1"/>
        <v>-4.2194521750230175E-2</v>
      </c>
      <c r="G563" s="9">
        <f t="shared" ca="1" si="3"/>
        <v>3.5141144893128264E-3</v>
      </c>
      <c r="H563" s="9"/>
      <c r="I563" s="9"/>
      <c r="J563" s="9"/>
      <c r="K563" s="9"/>
      <c r="L563" s="9"/>
      <c r="M563" s="9"/>
    </row>
    <row r="564" spans="1:13" ht="15.75" customHeight="1">
      <c r="A564" s="9"/>
      <c r="B564" s="9"/>
      <c r="C564" s="9"/>
      <c r="D564" s="9"/>
      <c r="E564" s="9">
        <f t="shared" ca="1" si="0"/>
        <v>0.29538342410025498</v>
      </c>
      <c r="F564" s="9">
        <f t="shared" ca="1" si="1"/>
        <v>-0.53772509976781169</v>
      </c>
      <c r="G564" s="9">
        <f t="shared" ca="1" si="3"/>
        <v>3.5141144893128264E-3</v>
      </c>
      <c r="H564" s="9"/>
      <c r="I564" s="9"/>
      <c r="J564" s="9"/>
      <c r="K564" s="9"/>
      <c r="L564" s="9"/>
      <c r="M564" s="9"/>
    </row>
    <row r="565" spans="1:13" ht="15.75" customHeight="1">
      <c r="A565" s="9"/>
      <c r="B565" s="9"/>
      <c r="C565" s="9"/>
      <c r="D565" s="9"/>
      <c r="E565" s="9">
        <f t="shared" ca="1" si="0"/>
        <v>0.77977330880229823</v>
      </c>
      <c r="F565" s="9">
        <f t="shared" ca="1" si="1"/>
        <v>0.7714278337510343</v>
      </c>
      <c r="G565" s="9">
        <f t="shared" ca="1" si="3"/>
        <v>3.5141144893128264E-3</v>
      </c>
      <c r="H565" s="9"/>
      <c r="I565" s="9"/>
      <c r="J565" s="9"/>
      <c r="K565" s="9"/>
      <c r="L565" s="9"/>
      <c r="M565" s="9"/>
    </row>
    <row r="566" spans="1:13" ht="15.75" customHeight="1">
      <c r="A566" s="9"/>
      <c r="B566" s="9"/>
      <c r="C566" s="9"/>
      <c r="D566" s="9"/>
      <c r="E566" s="9">
        <f t="shared" ca="1" si="0"/>
        <v>0.90322158084223503</v>
      </c>
      <c r="F566" s="9">
        <f t="shared" ca="1" si="1"/>
        <v>1.3001287708242995</v>
      </c>
      <c r="G566" s="9">
        <f t="shared" ca="1" si="3"/>
        <v>3.5141144893128264E-3</v>
      </c>
      <c r="H566" s="9"/>
      <c r="I566" s="9"/>
      <c r="J566" s="9"/>
      <c r="K566" s="9"/>
      <c r="L566" s="9"/>
      <c r="M566" s="9"/>
    </row>
    <row r="567" spans="1:13" ht="15.75" customHeight="1">
      <c r="A567" s="9"/>
      <c r="B567" s="9"/>
      <c r="C567" s="9"/>
      <c r="D567" s="9"/>
      <c r="E567" s="9">
        <f t="shared" ca="1" si="0"/>
        <v>0.84271376124402897</v>
      </c>
      <c r="F567" s="9">
        <f t="shared" ca="1" si="1"/>
        <v>1.0056738682441593</v>
      </c>
      <c r="G567" s="9">
        <f t="shared" ca="1" si="3"/>
        <v>3.5141144893128264E-3</v>
      </c>
      <c r="H567" s="9"/>
      <c r="I567" s="9"/>
      <c r="J567" s="9"/>
      <c r="K567" s="9"/>
      <c r="L567" s="9"/>
      <c r="M567" s="9"/>
    </row>
    <row r="568" spans="1:13" ht="15.75" customHeight="1">
      <c r="A568" s="9"/>
      <c r="B568" s="9"/>
      <c r="C568" s="9"/>
      <c r="D568" s="9"/>
      <c r="E568" s="9">
        <f t="shared" ca="1" si="0"/>
        <v>6.7702752298609337E-2</v>
      </c>
      <c r="F568" s="9">
        <f t="shared" ca="1" si="1"/>
        <v>-1.4931210452575185</v>
      </c>
      <c r="G568" s="9">
        <f t="shared" ca="1" si="3"/>
        <v>3.5141144893128264E-3</v>
      </c>
      <c r="H568" s="9"/>
      <c r="I568" s="9"/>
      <c r="J568" s="9"/>
      <c r="K568" s="9"/>
      <c r="L568" s="9"/>
      <c r="M568" s="9"/>
    </row>
    <row r="569" spans="1:13" ht="15.75" customHeight="1">
      <c r="A569" s="9"/>
      <c r="B569" s="9"/>
      <c r="C569" s="9"/>
      <c r="D569" s="9"/>
      <c r="E569" s="9">
        <f t="shared" ca="1" si="0"/>
        <v>0.693190393630855</v>
      </c>
      <c r="F569" s="9">
        <f t="shared" ca="1" si="1"/>
        <v>0.50491403962613901</v>
      </c>
      <c r="G569" s="9">
        <f t="shared" ca="1" si="3"/>
        <v>3.5141144893128264E-3</v>
      </c>
      <c r="H569" s="9"/>
      <c r="I569" s="9"/>
      <c r="J569" s="9"/>
      <c r="K569" s="9"/>
      <c r="L569" s="9"/>
      <c r="M569" s="9"/>
    </row>
    <row r="570" spans="1:13" ht="15.75" customHeight="1">
      <c r="A570" s="9"/>
      <c r="B570" s="9"/>
      <c r="C570" s="9"/>
      <c r="D570" s="9"/>
      <c r="E570" s="9">
        <f t="shared" ca="1" si="0"/>
        <v>0.96500486561087062</v>
      </c>
      <c r="F570" s="9">
        <f t="shared" ca="1" si="1"/>
        <v>1.8119736454447843</v>
      </c>
      <c r="G570" s="9">
        <f t="shared" ca="1" si="3"/>
        <v>3.5141144893128264E-3</v>
      </c>
      <c r="H570" s="9"/>
      <c r="I570" s="9"/>
      <c r="J570" s="9"/>
      <c r="K570" s="9"/>
      <c r="L570" s="9"/>
      <c r="M570" s="9"/>
    </row>
    <row r="571" spans="1:13" ht="15.75" customHeight="1">
      <c r="A571" s="9"/>
      <c r="B571" s="9"/>
      <c r="C571" s="9"/>
      <c r="D571" s="9"/>
      <c r="E571" s="9">
        <f t="shared" ca="1" si="0"/>
        <v>5.5765875076890459E-2</v>
      </c>
      <c r="F571" s="9">
        <f t="shared" ca="1" si="1"/>
        <v>-1.5913459096592353</v>
      </c>
      <c r="G571" s="9">
        <f t="shared" ca="1" si="3"/>
        <v>3.5141144893128264E-3</v>
      </c>
      <c r="H571" s="9"/>
      <c r="I571" s="9"/>
      <c r="J571" s="9"/>
      <c r="K571" s="9"/>
      <c r="L571" s="9"/>
      <c r="M571" s="9"/>
    </row>
    <row r="572" spans="1:13" ht="15.75" customHeight="1">
      <c r="A572" s="9"/>
      <c r="B572" s="9"/>
      <c r="C572" s="9"/>
      <c r="D572" s="9"/>
      <c r="E572" s="9">
        <f t="shared" ca="1" si="0"/>
        <v>0.11081545319150854</v>
      </c>
      <c r="F572" s="9">
        <f t="shared" ca="1" si="1"/>
        <v>-1.2222029029180326</v>
      </c>
      <c r="G572" s="9">
        <f t="shared" ca="1" si="3"/>
        <v>3.5141144893128264E-3</v>
      </c>
      <c r="H572" s="9"/>
      <c r="I572" s="9"/>
      <c r="J572" s="9"/>
      <c r="K572" s="9"/>
      <c r="L572" s="9"/>
      <c r="M572" s="9"/>
    </row>
    <row r="573" spans="1:13" ht="15.75" customHeight="1">
      <c r="A573" s="9"/>
      <c r="B573" s="9"/>
      <c r="C573" s="9"/>
      <c r="D573" s="9"/>
      <c r="E573" s="9">
        <f t="shared" ca="1" si="0"/>
        <v>0.13931451203120404</v>
      </c>
      <c r="F573" s="9">
        <f t="shared" ca="1" si="1"/>
        <v>-1.0834042635572165</v>
      </c>
      <c r="G573" s="9">
        <f t="shared" ca="1" si="3"/>
        <v>3.5141144893128264E-3</v>
      </c>
      <c r="H573" s="9"/>
      <c r="I573" s="9"/>
      <c r="J573" s="9"/>
      <c r="K573" s="9"/>
      <c r="L573" s="9"/>
      <c r="M573" s="9"/>
    </row>
    <row r="574" spans="1:13" ht="15.75" customHeight="1">
      <c r="A574" s="9"/>
      <c r="B574" s="9"/>
      <c r="C574" s="9"/>
      <c r="D574" s="9"/>
      <c r="E574" s="9">
        <f t="shared" ca="1" si="0"/>
        <v>0.47462699305881739</v>
      </c>
      <c r="F574" s="9">
        <f t="shared" ca="1" si="1"/>
        <v>-6.364363540758998E-2</v>
      </c>
      <c r="G574" s="9">
        <f t="shared" ca="1" si="3"/>
        <v>3.5141144893128264E-3</v>
      </c>
      <c r="H574" s="9"/>
      <c r="I574" s="9"/>
      <c r="J574" s="9"/>
      <c r="K574" s="9"/>
      <c r="L574" s="9"/>
      <c r="M574" s="9"/>
    </row>
    <row r="575" spans="1:13" ht="15.75" customHeight="1">
      <c r="A575" s="9"/>
      <c r="B575" s="9"/>
      <c r="C575" s="9"/>
      <c r="D575" s="9"/>
      <c r="E575" s="9">
        <f t="shared" ca="1" si="0"/>
        <v>0.20862032133528363</v>
      </c>
      <c r="F575" s="9">
        <f t="shared" ca="1" si="1"/>
        <v>-0.81121773495179961</v>
      </c>
      <c r="G575" s="9">
        <f t="shared" ca="1" si="3"/>
        <v>3.5141144893128264E-3</v>
      </c>
      <c r="H575" s="9"/>
      <c r="I575" s="9"/>
      <c r="J575" s="9"/>
      <c r="K575" s="9"/>
      <c r="L575" s="9"/>
      <c r="M575" s="9"/>
    </row>
    <row r="576" spans="1:13" ht="15.75" customHeight="1">
      <c r="A576" s="9"/>
      <c r="B576" s="9"/>
      <c r="C576" s="9"/>
      <c r="D576" s="9"/>
      <c r="E576" s="9">
        <f t="shared" ca="1" si="0"/>
        <v>0.17252650481565335</v>
      </c>
      <c r="F576" s="9">
        <f t="shared" ca="1" si="1"/>
        <v>-0.94422827424939815</v>
      </c>
      <c r="G576" s="9">
        <f t="shared" ca="1" si="3"/>
        <v>3.5141144893128264E-3</v>
      </c>
      <c r="H576" s="9"/>
      <c r="I576" s="9"/>
      <c r="J576" s="9"/>
      <c r="K576" s="9"/>
      <c r="L576" s="9"/>
      <c r="M576" s="9"/>
    </row>
    <row r="577" spans="1:13" ht="15.75" customHeight="1">
      <c r="A577" s="9"/>
      <c r="B577" s="9"/>
      <c r="C577" s="9"/>
      <c r="D577" s="9"/>
      <c r="E577" s="9">
        <f t="shared" ca="1" si="0"/>
        <v>0.86503525607077403</v>
      </c>
      <c r="F577" s="9">
        <f t="shared" ca="1" si="1"/>
        <v>1.1032249524500786</v>
      </c>
      <c r="G577" s="9">
        <f t="shared" ca="1" si="3"/>
        <v>3.5141144893128264E-3</v>
      </c>
      <c r="H577" s="9"/>
      <c r="I577" s="9"/>
      <c r="J577" s="9"/>
      <c r="K577" s="9"/>
      <c r="L577" s="9"/>
      <c r="M577" s="9"/>
    </row>
    <row r="578" spans="1:13" ht="15.75" customHeight="1">
      <c r="A578" s="9"/>
      <c r="B578" s="9"/>
      <c r="C578" s="9"/>
      <c r="D578" s="9"/>
      <c r="E578" s="9">
        <f t="shared" ca="1" si="0"/>
        <v>0.29715242040005097</v>
      </c>
      <c r="F578" s="9">
        <f t="shared" ca="1" si="1"/>
        <v>-0.53260817667217375</v>
      </c>
      <c r="G578" s="9">
        <f t="shared" ca="1" si="3"/>
        <v>3.5141144893128264E-3</v>
      </c>
      <c r="H578" s="9"/>
      <c r="I578" s="9"/>
      <c r="J578" s="9"/>
      <c r="K578" s="9"/>
      <c r="L578" s="9"/>
      <c r="M578" s="9"/>
    </row>
    <row r="579" spans="1:13" ht="15.75" customHeight="1">
      <c r="A579" s="9"/>
      <c r="B579" s="9"/>
      <c r="C579" s="9"/>
      <c r="D579" s="9"/>
      <c r="E579" s="9">
        <f t="shared" ca="1" si="0"/>
        <v>0.63316393067694166</v>
      </c>
      <c r="F579" s="9">
        <f t="shared" ca="1" si="1"/>
        <v>0.34024485891149431</v>
      </c>
      <c r="G579" s="9">
        <f t="shared" ca="1" si="3"/>
        <v>3.5141144893128264E-3</v>
      </c>
      <c r="H579" s="9"/>
      <c r="I579" s="9"/>
      <c r="J579" s="9"/>
      <c r="K579" s="9"/>
      <c r="L579" s="9"/>
      <c r="M579" s="9"/>
    </row>
    <row r="580" spans="1:13" ht="15.75" customHeight="1">
      <c r="A580" s="9"/>
      <c r="B580" s="9"/>
      <c r="C580" s="9"/>
      <c r="D580" s="9"/>
      <c r="E580" s="9">
        <f t="shared" ca="1" si="0"/>
        <v>0.57974643546749882</v>
      </c>
      <c r="F580" s="9">
        <f t="shared" ca="1" si="1"/>
        <v>0.2012448429643936</v>
      </c>
      <c r="G580" s="9">
        <f t="shared" ca="1" si="3"/>
        <v>3.5141144893128264E-3</v>
      </c>
      <c r="H580" s="9"/>
      <c r="I580" s="9"/>
      <c r="J580" s="9"/>
      <c r="K580" s="9"/>
      <c r="L580" s="9"/>
      <c r="M580" s="9"/>
    </row>
    <row r="581" spans="1:13" ht="15.75" customHeight="1">
      <c r="A581" s="9"/>
      <c r="B581" s="9"/>
      <c r="C581" s="9"/>
      <c r="D581" s="9"/>
      <c r="E581" s="9">
        <f t="shared" ca="1" si="0"/>
        <v>0.41359135517157875</v>
      </c>
      <c r="F581" s="9">
        <f t="shared" ca="1" si="1"/>
        <v>-0.2183162548785251</v>
      </c>
      <c r="G581" s="9">
        <f t="shared" ca="1" si="3"/>
        <v>3.5141144893128264E-3</v>
      </c>
      <c r="H581" s="9"/>
      <c r="I581" s="9"/>
      <c r="J581" s="9"/>
      <c r="K581" s="9"/>
      <c r="L581" s="9"/>
      <c r="M581" s="9"/>
    </row>
    <row r="582" spans="1:13" ht="15.75" customHeight="1">
      <c r="A582" s="9"/>
      <c r="B582" s="9"/>
      <c r="C582" s="9"/>
      <c r="D582" s="9"/>
      <c r="E582" s="9">
        <f t="shared" ca="1" si="0"/>
        <v>0.62113248475419869</v>
      </c>
      <c r="F582" s="9">
        <f t="shared" ca="1" si="1"/>
        <v>0.30845645401386435</v>
      </c>
      <c r="G582" s="9">
        <f t="shared" ca="1" si="3"/>
        <v>3.5141144893128264E-3</v>
      </c>
      <c r="H582" s="9"/>
      <c r="I582" s="9"/>
      <c r="J582" s="9"/>
      <c r="K582" s="9"/>
      <c r="L582" s="9"/>
      <c r="M582" s="9"/>
    </row>
    <row r="583" spans="1:13" ht="15.75" customHeight="1">
      <c r="A583" s="9"/>
      <c r="B583" s="9"/>
      <c r="C583" s="9"/>
      <c r="D583" s="9"/>
      <c r="E583" s="9">
        <f t="shared" ca="1" si="0"/>
        <v>0.69428959522379341</v>
      </c>
      <c r="F583" s="9">
        <f t="shared" ca="1" si="1"/>
        <v>0.50804639122852491</v>
      </c>
      <c r="G583" s="9">
        <f t="shared" ca="1" si="3"/>
        <v>3.5141144893128264E-3</v>
      </c>
      <c r="H583" s="9"/>
      <c r="I583" s="9"/>
      <c r="J583" s="9"/>
      <c r="K583" s="9"/>
      <c r="L583" s="9"/>
      <c r="M583" s="9"/>
    </row>
    <row r="584" spans="1:13" ht="15.75" customHeight="1">
      <c r="A584" s="9"/>
      <c r="B584" s="9"/>
      <c r="C584" s="9"/>
      <c r="D584" s="9"/>
      <c r="E584" s="9">
        <f t="shared" ca="1" si="0"/>
        <v>0.53973223711997809</v>
      </c>
      <c r="F584" s="9">
        <f t="shared" ca="1" si="1"/>
        <v>9.9759167670274873E-2</v>
      </c>
      <c r="G584" s="9">
        <f t="shared" ca="1" si="3"/>
        <v>3.5141144893128264E-3</v>
      </c>
      <c r="H584" s="9"/>
      <c r="I584" s="9"/>
      <c r="J584" s="9"/>
      <c r="K584" s="9"/>
      <c r="L584" s="9"/>
      <c r="M584" s="9"/>
    </row>
    <row r="585" spans="1:13" ht="15.75" customHeight="1">
      <c r="A585" s="9"/>
      <c r="B585" s="9"/>
      <c r="C585" s="9"/>
      <c r="D585" s="9"/>
      <c r="E585" s="9">
        <f t="shared" ca="1" si="0"/>
        <v>2.4779953350774209E-2</v>
      </c>
      <c r="F585" s="9">
        <f t="shared" ca="1" si="1"/>
        <v>-1.9637429703081535</v>
      </c>
      <c r="G585" s="9">
        <f t="shared" ca="1" si="3"/>
        <v>3.5141144893128264E-3</v>
      </c>
      <c r="H585" s="9"/>
      <c r="I585" s="9"/>
      <c r="J585" s="9"/>
      <c r="K585" s="9"/>
      <c r="L585" s="9"/>
      <c r="M585" s="9"/>
    </row>
    <row r="586" spans="1:13" ht="15.75" customHeight="1">
      <c r="A586" s="9"/>
      <c r="B586" s="9"/>
      <c r="C586" s="9"/>
      <c r="D586" s="9"/>
      <c r="E586" s="9">
        <f t="shared" ca="1" si="0"/>
        <v>0.82751863782174706</v>
      </c>
      <c r="F586" s="9">
        <f t="shared" ca="1" si="1"/>
        <v>0.94440500593617682</v>
      </c>
      <c r="G586" s="9">
        <f t="shared" ca="1" si="3"/>
        <v>3.5141144893128264E-3</v>
      </c>
      <c r="H586" s="9"/>
      <c r="I586" s="9"/>
      <c r="J586" s="9"/>
      <c r="K586" s="9"/>
      <c r="L586" s="9"/>
      <c r="M586" s="9"/>
    </row>
    <row r="587" spans="1:13" ht="15.75" customHeight="1">
      <c r="A587" s="9"/>
      <c r="B587" s="9"/>
      <c r="C587" s="9"/>
      <c r="D587" s="9"/>
      <c r="E587" s="9">
        <f t="shared" ca="1" si="0"/>
        <v>0.33887940094553914</v>
      </c>
      <c r="F587" s="9">
        <f t="shared" ca="1" si="1"/>
        <v>-0.41552338208804879</v>
      </c>
      <c r="G587" s="9">
        <f t="shared" ca="1" si="3"/>
        <v>3.5141144893128264E-3</v>
      </c>
      <c r="H587" s="9"/>
      <c r="I587" s="9"/>
      <c r="J587" s="9"/>
      <c r="K587" s="9"/>
      <c r="L587" s="9"/>
      <c r="M587" s="9"/>
    </row>
    <row r="588" spans="1:13" ht="15.75" customHeight="1">
      <c r="A588" s="9"/>
      <c r="B588" s="9"/>
      <c r="C588" s="9"/>
      <c r="D588" s="9"/>
      <c r="E588" s="9">
        <f t="shared" ca="1" si="0"/>
        <v>9.4826336801793309E-2</v>
      </c>
      <c r="F588" s="9">
        <f t="shared" ca="1" si="1"/>
        <v>-1.3116072854258454</v>
      </c>
      <c r="G588" s="9">
        <f t="shared" ca="1" si="3"/>
        <v>3.5141144893128264E-3</v>
      </c>
      <c r="H588" s="9"/>
      <c r="I588" s="9"/>
      <c r="J588" s="9"/>
      <c r="K588" s="9"/>
      <c r="L588" s="9"/>
      <c r="M588" s="9"/>
    </row>
    <row r="589" spans="1:13" ht="15.75" customHeight="1">
      <c r="A589" s="9"/>
      <c r="B589" s="9"/>
      <c r="C589" s="9"/>
      <c r="D589" s="9"/>
      <c r="E589" s="9">
        <f t="shared" ca="1" si="0"/>
        <v>0.16928702311371313</v>
      </c>
      <c r="F589" s="9">
        <f t="shared" ca="1" si="1"/>
        <v>-0.95698654514289316</v>
      </c>
      <c r="G589" s="9">
        <f t="shared" ca="1" si="3"/>
        <v>3.5141144893128264E-3</v>
      </c>
      <c r="H589" s="9"/>
      <c r="I589" s="9"/>
      <c r="J589" s="9"/>
      <c r="K589" s="9"/>
      <c r="L589" s="9"/>
      <c r="M589" s="9"/>
    </row>
    <row r="590" spans="1:13" ht="15.75" customHeight="1">
      <c r="A590" s="9"/>
      <c r="B590" s="9"/>
      <c r="C590" s="9"/>
      <c r="D590" s="9"/>
      <c r="E590" s="9">
        <f t="shared" ca="1" si="0"/>
        <v>0.62696327774563487</v>
      </c>
      <c r="F590" s="9">
        <f t="shared" ca="1" si="1"/>
        <v>0.32382114782108412</v>
      </c>
      <c r="G590" s="9">
        <f t="shared" ca="1" si="3"/>
        <v>3.5141144893128264E-3</v>
      </c>
      <c r="H590" s="9"/>
      <c r="I590" s="9"/>
      <c r="J590" s="9"/>
      <c r="K590" s="9"/>
      <c r="L590" s="9"/>
      <c r="M590" s="9"/>
    </row>
    <row r="591" spans="1:13" ht="15.75" customHeight="1">
      <c r="A591" s="9"/>
      <c r="B591" s="9"/>
      <c r="C591" s="9"/>
      <c r="D591" s="9"/>
      <c r="E591" s="9">
        <f t="shared" ca="1" si="0"/>
        <v>0.15453576063551733</v>
      </c>
      <c r="F591" s="9">
        <f t="shared" ca="1" si="1"/>
        <v>-1.0171721940094831</v>
      </c>
      <c r="G591" s="9">
        <f t="shared" ca="1" si="3"/>
        <v>3.5141144893128264E-3</v>
      </c>
      <c r="H591" s="9"/>
      <c r="I591" s="9"/>
      <c r="J591" s="9"/>
      <c r="K591" s="9"/>
      <c r="L591" s="9"/>
      <c r="M591" s="9"/>
    </row>
    <row r="592" spans="1:13" ht="15.75" customHeight="1">
      <c r="A592" s="9"/>
      <c r="B592" s="9"/>
      <c r="C592" s="9"/>
      <c r="D592" s="9"/>
      <c r="E592" s="9">
        <f t="shared" ca="1" si="0"/>
        <v>0.37877877106002522</v>
      </c>
      <c r="F592" s="9">
        <f t="shared" ca="1" si="1"/>
        <v>-0.30868974933615173</v>
      </c>
      <c r="G592" s="9">
        <f t="shared" ca="1" si="3"/>
        <v>3.5141144893128264E-3</v>
      </c>
      <c r="H592" s="9"/>
      <c r="I592" s="9"/>
      <c r="J592" s="9"/>
      <c r="K592" s="9"/>
      <c r="L592" s="9"/>
      <c r="M592" s="9"/>
    </row>
    <row r="593" spans="1:13" ht="15.75" customHeight="1">
      <c r="A593" s="9"/>
      <c r="B593" s="9"/>
      <c r="C593" s="9"/>
      <c r="D593" s="9"/>
      <c r="E593" s="9">
        <f t="shared" ca="1" si="0"/>
        <v>0.72749809083949202</v>
      </c>
      <c r="F593" s="9">
        <f t="shared" ca="1" si="1"/>
        <v>0.60526366737846304</v>
      </c>
      <c r="G593" s="9">
        <f t="shared" ca="1" si="3"/>
        <v>3.5141144893128264E-3</v>
      </c>
      <c r="H593" s="9"/>
      <c r="I593" s="9"/>
      <c r="J593" s="9"/>
      <c r="K593" s="9"/>
      <c r="L593" s="9"/>
      <c r="M593" s="9"/>
    </row>
    <row r="594" spans="1:13" ht="15.75" customHeight="1">
      <c r="A594" s="9"/>
      <c r="B594" s="9"/>
      <c r="C594" s="9"/>
      <c r="D594" s="9"/>
      <c r="E594" s="9">
        <f t="shared" ca="1" si="0"/>
        <v>0.21910315716082196</v>
      </c>
      <c r="F594" s="9">
        <f t="shared" ca="1" si="1"/>
        <v>-0.77522568338257203</v>
      </c>
      <c r="G594" s="9">
        <f t="shared" ca="1" si="3"/>
        <v>3.5141144893128264E-3</v>
      </c>
      <c r="H594" s="9"/>
      <c r="I594" s="9"/>
      <c r="J594" s="9"/>
      <c r="K594" s="9"/>
      <c r="L594" s="9"/>
      <c r="M594" s="9"/>
    </row>
    <row r="595" spans="1:13" ht="15.75" customHeight="1">
      <c r="A595" s="9"/>
      <c r="B595" s="9"/>
      <c r="C595" s="9"/>
      <c r="D595" s="9"/>
      <c r="E595" s="9">
        <f t="shared" ca="1" si="0"/>
        <v>0.57689008363078731</v>
      </c>
      <c r="F595" s="9">
        <f t="shared" ca="1" si="1"/>
        <v>0.19394386971326785</v>
      </c>
      <c r="G595" s="9">
        <f t="shared" ca="1" si="3"/>
        <v>3.5141144893128264E-3</v>
      </c>
      <c r="H595" s="9"/>
      <c r="I595" s="9"/>
      <c r="J595" s="9"/>
      <c r="K595" s="9"/>
      <c r="L595" s="9"/>
      <c r="M595" s="9"/>
    </row>
    <row r="596" spans="1:13" ht="15.75" customHeight="1">
      <c r="A596" s="9"/>
      <c r="B596" s="9"/>
      <c r="C596" s="9"/>
      <c r="D596" s="9"/>
      <c r="E596" s="9">
        <f t="shared" ca="1" si="0"/>
        <v>2.8404317131679568E-2</v>
      </c>
      <c r="F596" s="9">
        <f t="shared" ca="1" si="1"/>
        <v>-1.9047803111201944</v>
      </c>
      <c r="G596" s="9">
        <f t="shared" ca="1" si="3"/>
        <v>3.5141144893128264E-3</v>
      </c>
      <c r="H596" s="9"/>
      <c r="I596" s="9"/>
      <c r="J596" s="9"/>
      <c r="K596" s="9"/>
      <c r="L596" s="9"/>
      <c r="M596" s="9"/>
    </row>
    <row r="597" spans="1:13" ht="15.75" customHeight="1">
      <c r="A597" s="9"/>
      <c r="B597" s="9"/>
      <c r="C597" s="9"/>
      <c r="D597" s="9"/>
      <c r="E597" s="9">
        <f t="shared" ca="1" si="0"/>
        <v>0.65832185062074655</v>
      </c>
      <c r="F597" s="9">
        <f t="shared" ca="1" si="1"/>
        <v>0.40788746110961399</v>
      </c>
      <c r="G597" s="9">
        <f t="shared" ca="1" si="3"/>
        <v>3.5141144893128264E-3</v>
      </c>
      <c r="H597" s="9"/>
      <c r="I597" s="9"/>
      <c r="J597" s="9"/>
      <c r="K597" s="9"/>
      <c r="L597" s="9"/>
      <c r="M597" s="9"/>
    </row>
    <row r="598" spans="1:13" ht="15.75" customHeight="1">
      <c r="A598" s="9"/>
      <c r="B598" s="9"/>
      <c r="C598" s="9"/>
      <c r="D598" s="9"/>
      <c r="E598" s="9">
        <f t="shared" ca="1" si="0"/>
        <v>2.03081369257746E-2</v>
      </c>
      <c r="F598" s="9">
        <f t="shared" ca="1" si="1"/>
        <v>-2.0474260190053308</v>
      </c>
      <c r="G598" s="9">
        <f t="shared" ca="1" si="3"/>
        <v>3.5141144893128264E-3</v>
      </c>
      <c r="H598" s="9"/>
      <c r="I598" s="9"/>
      <c r="J598" s="9"/>
      <c r="K598" s="9"/>
      <c r="L598" s="9"/>
      <c r="M598" s="9"/>
    </row>
    <row r="599" spans="1:13" ht="15.75" customHeight="1">
      <c r="A599" s="9"/>
      <c r="B599" s="9"/>
      <c r="C599" s="9"/>
      <c r="D599" s="9"/>
      <c r="E599" s="9">
        <f t="shared" ca="1" si="0"/>
        <v>5.8440033632907173E-2</v>
      </c>
      <c r="F599" s="9">
        <f t="shared" ca="1" si="1"/>
        <v>-1.5680045638168165</v>
      </c>
      <c r="G599" s="9">
        <f t="shared" ca="1" si="3"/>
        <v>3.5141144893128264E-3</v>
      </c>
      <c r="H599" s="9"/>
      <c r="I599" s="9"/>
      <c r="J599" s="9"/>
      <c r="K599" s="9"/>
      <c r="L599" s="9"/>
      <c r="M599" s="9"/>
    </row>
    <row r="600" spans="1:13" ht="15.75" customHeight="1">
      <c r="A600" s="9"/>
      <c r="B600" s="9"/>
      <c r="C600" s="9"/>
      <c r="D600" s="9"/>
      <c r="E600" s="9">
        <f t="shared" ca="1" si="0"/>
        <v>0.3682795673451309</v>
      </c>
      <c r="F600" s="9">
        <f t="shared" ca="1" si="1"/>
        <v>-0.33641341502042854</v>
      </c>
      <c r="G600" s="9">
        <f t="shared" ca="1" si="3"/>
        <v>3.5141144893128264E-3</v>
      </c>
      <c r="H600" s="9"/>
      <c r="I600" s="9"/>
      <c r="J600" s="9"/>
      <c r="K600" s="9"/>
      <c r="L600" s="9"/>
      <c r="M600" s="9"/>
    </row>
    <row r="601" spans="1:13" ht="15.75" customHeight="1">
      <c r="A601" s="9"/>
      <c r="B601" s="9"/>
      <c r="C601" s="9"/>
      <c r="D601" s="9"/>
      <c r="E601" s="9">
        <f t="shared" ca="1" si="0"/>
        <v>0.45995389069404913</v>
      </c>
      <c r="F601" s="9">
        <f t="shared" ca="1" si="1"/>
        <v>-0.10054988447003116</v>
      </c>
      <c r="G601" s="9">
        <f t="shared" ca="1" si="3"/>
        <v>3.5141144893128264E-3</v>
      </c>
      <c r="H601" s="9"/>
      <c r="I601" s="9"/>
      <c r="J601" s="9"/>
      <c r="K601" s="9"/>
      <c r="L601" s="9"/>
      <c r="M601" s="9"/>
    </row>
    <row r="602" spans="1:13" ht="15.75" customHeight="1">
      <c r="A602" s="9"/>
      <c r="B602" s="9"/>
      <c r="C602" s="9"/>
      <c r="D602" s="9"/>
      <c r="E602" s="9">
        <f t="shared" ca="1" si="0"/>
        <v>0.78832037822038481</v>
      </c>
      <c r="F602" s="9">
        <f t="shared" ca="1" si="1"/>
        <v>0.80060691963334352</v>
      </c>
      <c r="G602" s="9">
        <f t="shared" ca="1" si="3"/>
        <v>3.5141144893128264E-3</v>
      </c>
      <c r="H602" s="9"/>
      <c r="I602" s="9"/>
      <c r="J602" s="9"/>
      <c r="K602" s="9"/>
      <c r="L602" s="9"/>
      <c r="M602" s="9"/>
    </row>
    <row r="603" spans="1:13" ht="15.75" customHeight="1">
      <c r="A603" s="9"/>
      <c r="B603" s="9"/>
      <c r="C603" s="9"/>
      <c r="D603" s="9"/>
      <c r="E603" s="9">
        <f t="shared" ca="1" si="0"/>
        <v>0.53704210815094078</v>
      </c>
      <c r="F603" s="9">
        <f t="shared" ca="1" si="1"/>
        <v>9.2984615022196668E-2</v>
      </c>
      <c r="G603" s="9">
        <f t="shared" ca="1" si="3"/>
        <v>3.5141144893128264E-3</v>
      </c>
      <c r="H603" s="9"/>
      <c r="I603" s="9"/>
      <c r="J603" s="9"/>
      <c r="K603" s="9"/>
      <c r="L603" s="9"/>
      <c r="M603" s="9"/>
    </row>
    <row r="604" spans="1:13" ht="15.75" customHeight="1">
      <c r="A604" s="9"/>
      <c r="B604" s="9"/>
      <c r="C604" s="9"/>
      <c r="D604" s="9"/>
      <c r="E604" s="9">
        <f t="shared" ca="1" si="0"/>
        <v>0.33155053931198641</v>
      </c>
      <c r="F604" s="9">
        <f t="shared" ca="1" si="1"/>
        <v>-0.43563568081924003</v>
      </c>
      <c r="G604" s="9">
        <f t="shared" ca="1" si="3"/>
        <v>3.5141144893128264E-3</v>
      </c>
      <c r="H604" s="9"/>
      <c r="I604" s="9"/>
      <c r="J604" s="9"/>
      <c r="K604" s="9"/>
      <c r="L604" s="9"/>
      <c r="M604" s="9"/>
    </row>
    <row r="605" spans="1:13" ht="15.75" customHeight="1">
      <c r="A605" s="9"/>
      <c r="B605" s="9"/>
      <c r="C605" s="9"/>
      <c r="D605" s="9"/>
      <c r="E605" s="9">
        <f t="shared" ca="1" si="0"/>
        <v>0.50013911637043296</v>
      </c>
      <c r="F605" s="9">
        <f t="shared" ca="1" si="1"/>
        <v>3.4871303465858569E-4</v>
      </c>
      <c r="G605" s="9">
        <f t="shared" ca="1" si="3"/>
        <v>3.5141144893128264E-3</v>
      </c>
      <c r="H605" s="9"/>
      <c r="I605" s="9"/>
      <c r="J605" s="9"/>
      <c r="K605" s="9"/>
      <c r="L605" s="9"/>
      <c r="M605" s="9"/>
    </row>
    <row r="606" spans="1:13" ht="15.75" customHeight="1">
      <c r="A606" s="9"/>
      <c r="B606" s="9"/>
      <c r="C606" s="9"/>
      <c r="D606" s="9"/>
      <c r="E606" s="9">
        <f t="shared" ca="1" si="0"/>
        <v>0.2165187234462802</v>
      </c>
      <c r="F606" s="9">
        <f t="shared" ca="1" si="1"/>
        <v>-0.78400453910570822</v>
      </c>
      <c r="G606" s="9">
        <f t="shared" ca="1" si="3"/>
        <v>3.5141144893128264E-3</v>
      </c>
      <c r="H606" s="9"/>
      <c r="I606" s="9"/>
      <c r="J606" s="9"/>
      <c r="K606" s="9"/>
      <c r="L606" s="9"/>
      <c r="M606" s="9"/>
    </row>
    <row r="607" spans="1:13" ht="15.75" customHeight="1">
      <c r="A607" s="9"/>
      <c r="B607" s="9"/>
      <c r="C607" s="9"/>
      <c r="D607" s="9"/>
      <c r="E607" s="9">
        <f t="shared" ca="1" si="0"/>
        <v>0.94839734915772689</v>
      </c>
      <c r="F607" s="9">
        <f t="shared" ca="1" si="1"/>
        <v>1.6295090449729681</v>
      </c>
      <c r="G607" s="9">
        <f t="shared" ca="1" si="3"/>
        <v>3.5141144893128264E-3</v>
      </c>
      <c r="H607" s="9"/>
      <c r="I607" s="9"/>
      <c r="J607" s="9"/>
      <c r="K607" s="9"/>
      <c r="L607" s="9"/>
      <c r="M607" s="9"/>
    </row>
    <row r="608" spans="1:13" ht="15.75" customHeight="1">
      <c r="A608" s="9"/>
      <c r="B608" s="9"/>
      <c r="C608" s="9"/>
      <c r="D608" s="9"/>
      <c r="E608" s="9">
        <f t="shared" ca="1" si="0"/>
        <v>0.80559637867303591</v>
      </c>
      <c r="F608" s="9">
        <f t="shared" ca="1" si="1"/>
        <v>0.86178245286245536</v>
      </c>
      <c r="G608" s="9">
        <f t="shared" ca="1" si="3"/>
        <v>3.5141144893128264E-3</v>
      </c>
      <c r="H608" s="9"/>
      <c r="I608" s="9"/>
      <c r="J608" s="9"/>
      <c r="K608" s="9"/>
      <c r="L608" s="9"/>
      <c r="M608" s="9"/>
    </row>
    <row r="609" spans="1:13" ht="15.75" customHeight="1">
      <c r="A609" s="9"/>
      <c r="B609" s="9"/>
      <c r="C609" s="9"/>
      <c r="D609" s="9"/>
      <c r="E609" s="9">
        <f t="shared" ca="1" si="0"/>
        <v>0.74741320308180192</v>
      </c>
      <c r="F609" s="9">
        <f t="shared" ca="1" si="1"/>
        <v>0.66637162615551582</v>
      </c>
      <c r="G609" s="9">
        <f t="shared" ca="1" si="3"/>
        <v>3.5141144893128264E-3</v>
      </c>
      <c r="H609" s="9"/>
      <c r="I609" s="9"/>
      <c r="J609" s="9"/>
      <c r="K609" s="9"/>
      <c r="L609" s="9"/>
      <c r="M609" s="9"/>
    </row>
    <row r="610" spans="1:13" ht="15.75" customHeight="1">
      <c r="A610" s="9"/>
      <c r="B610" s="9"/>
      <c r="C610" s="9"/>
      <c r="D610" s="9"/>
      <c r="E610" s="9">
        <f t="shared" ca="1" si="0"/>
        <v>0.59966051508752949</v>
      </c>
      <c r="F610" s="9">
        <f t="shared" ca="1" si="1"/>
        <v>0.25246848599096838</v>
      </c>
      <c r="G610" s="9">
        <f t="shared" ca="1" si="3"/>
        <v>3.5141144893128264E-3</v>
      </c>
      <c r="H610" s="9"/>
      <c r="I610" s="9"/>
      <c r="J610" s="9"/>
      <c r="K610" s="9"/>
      <c r="L610" s="9"/>
      <c r="M610" s="9"/>
    </row>
    <row r="611" spans="1:13" ht="15.75" customHeight="1">
      <c r="A611" s="9"/>
      <c r="B611" s="9"/>
      <c r="C611" s="9"/>
      <c r="D611" s="9"/>
      <c r="E611" s="9">
        <f t="shared" ca="1" si="0"/>
        <v>0.28066426414671819</v>
      </c>
      <c r="F611" s="9">
        <f t="shared" ca="1" si="1"/>
        <v>-0.58086932416383574</v>
      </c>
      <c r="G611" s="9">
        <f t="shared" ca="1" si="3"/>
        <v>3.5141144893128264E-3</v>
      </c>
      <c r="H611" s="9"/>
      <c r="I611" s="9"/>
      <c r="J611" s="9"/>
      <c r="K611" s="9"/>
      <c r="L611" s="9"/>
      <c r="M611" s="9"/>
    </row>
    <row r="612" spans="1:13" ht="15.75" customHeight="1">
      <c r="A612" s="9"/>
      <c r="B612" s="9"/>
      <c r="C612" s="9"/>
      <c r="D612" s="9"/>
      <c r="E612" s="9">
        <f t="shared" ca="1" si="0"/>
        <v>0.68162524583131989</v>
      </c>
      <c r="F612" s="9">
        <f t="shared" ca="1" si="1"/>
        <v>0.47224838347099063</v>
      </c>
      <c r="G612" s="9">
        <f t="shared" ca="1" si="3"/>
        <v>3.5141144893128264E-3</v>
      </c>
      <c r="H612" s="9"/>
      <c r="I612" s="9"/>
      <c r="J612" s="9"/>
      <c r="K612" s="9"/>
      <c r="L612" s="9"/>
      <c r="M612" s="9"/>
    </row>
    <row r="613" spans="1:13" ht="15.75" customHeight="1">
      <c r="A613" s="9"/>
      <c r="B613" s="9"/>
      <c r="C613" s="9"/>
      <c r="D613" s="9"/>
      <c r="E613" s="9">
        <f t="shared" ca="1" si="0"/>
        <v>0.76815487755997258</v>
      </c>
      <c r="F613" s="9">
        <f t="shared" ca="1" si="1"/>
        <v>0.73278389600224181</v>
      </c>
      <c r="G613" s="9">
        <f t="shared" ca="1" si="3"/>
        <v>3.5141144893128264E-3</v>
      </c>
      <c r="H613" s="9"/>
      <c r="I613" s="9"/>
      <c r="J613" s="9"/>
      <c r="K613" s="9"/>
      <c r="L613" s="9"/>
      <c r="M613" s="9"/>
    </row>
    <row r="614" spans="1:13" ht="15.75" customHeight="1">
      <c r="A614" s="9"/>
      <c r="B614" s="9"/>
      <c r="C614" s="9"/>
      <c r="D614" s="9"/>
      <c r="E614" s="9">
        <f t="shared" ca="1" si="0"/>
        <v>0.99422573238855549</v>
      </c>
      <c r="F614" s="9">
        <f t="shared" ca="1" si="1"/>
        <v>2.5256473147276721</v>
      </c>
      <c r="G614" s="9">
        <f t="shared" ca="1" si="3"/>
        <v>3.5141144893128264E-3</v>
      </c>
      <c r="H614" s="9"/>
      <c r="I614" s="9"/>
      <c r="J614" s="9"/>
      <c r="K614" s="9"/>
      <c r="L614" s="9"/>
      <c r="M614" s="9"/>
    </row>
    <row r="615" spans="1:13" ht="15.75" customHeight="1">
      <c r="A615" s="9"/>
      <c r="B615" s="9"/>
      <c r="C615" s="9"/>
      <c r="D615" s="9"/>
      <c r="E615" s="9">
        <f t="shared" ca="1" si="0"/>
        <v>0.39534965215490314</v>
      </c>
      <c r="F615" s="9">
        <f t="shared" ca="1" si="1"/>
        <v>-0.26540263783203316</v>
      </c>
      <c r="G615" s="9">
        <f t="shared" ca="1" si="3"/>
        <v>3.5141144893128264E-3</v>
      </c>
      <c r="H615" s="9"/>
      <c r="I615" s="9"/>
      <c r="J615" s="9"/>
      <c r="K615" s="9"/>
      <c r="L615" s="9"/>
      <c r="M615" s="9"/>
    </row>
    <row r="616" spans="1:13" ht="15.75" customHeight="1">
      <c r="A616" s="9"/>
      <c r="B616" s="9"/>
      <c r="C616" s="9"/>
      <c r="D616" s="9"/>
      <c r="E616" s="9">
        <f t="shared" ca="1" si="0"/>
        <v>0.5036554519783174</v>
      </c>
      <c r="F616" s="9">
        <f t="shared" ca="1" si="1"/>
        <v>9.1629875050491735E-3</v>
      </c>
      <c r="G616" s="9">
        <f t="shared" ca="1" si="3"/>
        <v>3.5141144893128264E-3</v>
      </c>
      <c r="H616" s="9"/>
      <c r="I616" s="9"/>
      <c r="J616" s="9"/>
      <c r="K616" s="9"/>
      <c r="L616" s="9"/>
      <c r="M616" s="9"/>
    </row>
    <row r="617" spans="1:13" ht="15.75" customHeight="1">
      <c r="A617" s="9"/>
      <c r="B617" s="9"/>
      <c r="C617" s="9"/>
      <c r="D617" s="9"/>
      <c r="E617" s="9">
        <f t="shared" ca="1" si="0"/>
        <v>0.54750444320565694</v>
      </c>
      <c r="F617" s="9">
        <f t="shared" ca="1" si="1"/>
        <v>0.11935878376798462</v>
      </c>
      <c r="G617" s="9">
        <f t="shared" ca="1" si="3"/>
        <v>3.5141144893128264E-3</v>
      </c>
      <c r="H617" s="9"/>
      <c r="I617" s="9"/>
      <c r="J617" s="9"/>
      <c r="K617" s="9"/>
      <c r="L617" s="9"/>
      <c r="M617" s="9"/>
    </row>
    <row r="618" spans="1:13" ht="15.75" customHeight="1">
      <c r="A618" s="9"/>
      <c r="B618" s="9"/>
      <c r="C618" s="9"/>
      <c r="D618" s="9"/>
      <c r="E618" s="9">
        <f t="shared" ca="1" si="0"/>
        <v>0.96035015516474553</v>
      </c>
      <c r="F618" s="9">
        <f t="shared" ca="1" si="1"/>
        <v>1.7547639653288933</v>
      </c>
      <c r="G618" s="9">
        <f t="shared" ca="1" si="3"/>
        <v>3.5141144893128264E-3</v>
      </c>
      <c r="H618" s="9"/>
      <c r="I618" s="9"/>
      <c r="J618" s="9"/>
      <c r="K618" s="9"/>
      <c r="L618" s="9"/>
      <c r="M618" s="9"/>
    </row>
    <row r="619" spans="1:13" ht="15.75" customHeight="1">
      <c r="A619" s="9"/>
      <c r="B619" s="9"/>
      <c r="C619" s="9"/>
      <c r="D619" s="9"/>
      <c r="E619" s="9">
        <f t="shared" ca="1" si="0"/>
        <v>0.63143736677746665</v>
      </c>
      <c r="F619" s="9">
        <f t="shared" ca="1" si="1"/>
        <v>0.33566266030461778</v>
      </c>
      <c r="G619" s="9">
        <f t="shared" ca="1" si="3"/>
        <v>3.5141144893128264E-3</v>
      </c>
      <c r="H619" s="9"/>
      <c r="I619" s="9"/>
      <c r="J619" s="9"/>
      <c r="K619" s="9"/>
      <c r="L619" s="9"/>
      <c r="M619" s="9"/>
    </row>
    <row r="620" spans="1:13" ht="15.75" customHeight="1">
      <c r="A620" s="9"/>
      <c r="B620" s="9"/>
      <c r="C620" s="9"/>
      <c r="D620" s="9"/>
      <c r="E620" s="9">
        <f t="shared" ca="1" si="0"/>
        <v>0.89622336946193049</v>
      </c>
      <c r="F620" s="9">
        <f t="shared" ca="1" si="1"/>
        <v>1.2603219048802101</v>
      </c>
      <c r="G620" s="9">
        <f t="shared" ca="1" si="3"/>
        <v>3.5141144893128264E-3</v>
      </c>
      <c r="H620" s="9"/>
      <c r="I620" s="9"/>
      <c r="J620" s="9"/>
      <c r="K620" s="9"/>
      <c r="L620" s="9"/>
      <c r="M620" s="9"/>
    </row>
    <row r="621" spans="1:13" ht="15.75" customHeight="1">
      <c r="A621" s="9"/>
      <c r="B621" s="9"/>
      <c r="C621" s="9"/>
      <c r="D621" s="9"/>
      <c r="E621" s="9">
        <f t="shared" ca="1" si="0"/>
        <v>0.38544917746153839</v>
      </c>
      <c r="F621" s="9">
        <f t="shared" ca="1" si="1"/>
        <v>-0.29120001000232887</v>
      </c>
      <c r="G621" s="9">
        <f t="shared" ca="1" si="3"/>
        <v>3.5141144893128264E-3</v>
      </c>
      <c r="H621" s="9"/>
      <c r="I621" s="9"/>
      <c r="J621" s="9"/>
      <c r="K621" s="9"/>
      <c r="L621" s="9"/>
      <c r="M621" s="9"/>
    </row>
    <row r="622" spans="1:13" ht="15.75" customHeight="1">
      <c r="A622" s="9"/>
      <c r="B622" s="9"/>
      <c r="C622" s="9"/>
      <c r="D622" s="9"/>
      <c r="E622" s="9">
        <f t="shared" ca="1" si="0"/>
        <v>0.37294620701501557</v>
      </c>
      <c r="F622" s="9">
        <f t="shared" ca="1" si="1"/>
        <v>-0.32406025826461426</v>
      </c>
      <c r="G622" s="9">
        <f t="shared" ca="1" si="3"/>
        <v>3.5141144893128264E-3</v>
      </c>
      <c r="H622" s="9"/>
      <c r="I622" s="9"/>
      <c r="J622" s="9"/>
      <c r="K622" s="9"/>
      <c r="L622" s="9"/>
      <c r="M622" s="9"/>
    </row>
    <row r="623" spans="1:13" ht="15.75" customHeight="1">
      <c r="A623" s="9"/>
      <c r="B623" s="9"/>
      <c r="C623" s="9"/>
      <c r="D623" s="9"/>
      <c r="E623" s="9">
        <f t="shared" ca="1" si="0"/>
        <v>0.52663479511086342</v>
      </c>
      <c r="F623" s="9">
        <f t="shared" ca="1" si="1"/>
        <v>6.6813206322392613E-2</v>
      </c>
      <c r="G623" s="9">
        <f t="shared" ca="1" si="3"/>
        <v>3.5141144893128264E-3</v>
      </c>
      <c r="H623" s="9"/>
      <c r="I623" s="9"/>
      <c r="J623" s="9"/>
      <c r="K623" s="9"/>
      <c r="L623" s="9"/>
      <c r="M623" s="9"/>
    </row>
    <row r="624" spans="1:13" ht="15.75" customHeight="1">
      <c r="A624" s="9"/>
      <c r="B624" s="9"/>
      <c r="C624" s="9"/>
      <c r="D624" s="9"/>
      <c r="E624" s="9">
        <f t="shared" ca="1" si="0"/>
        <v>0.96801011953771243</v>
      </c>
      <c r="F624" s="9">
        <f t="shared" ca="1" si="1"/>
        <v>1.8523208675574216</v>
      </c>
      <c r="G624" s="9">
        <f t="shared" ca="1" si="3"/>
        <v>3.5141144893128264E-3</v>
      </c>
      <c r="H624" s="9"/>
      <c r="I624" s="9"/>
      <c r="J624" s="9"/>
      <c r="K624" s="9"/>
      <c r="L624" s="9"/>
      <c r="M624" s="9"/>
    </row>
    <row r="625" spans="1:13" ht="15.75" customHeight="1">
      <c r="A625" s="9"/>
      <c r="B625" s="9"/>
      <c r="C625" s="9"/>
      <c r="D625" s="9"/>
      <c r="E625" s="9">
        <f t="shared" ca="1" si="0"/>
        <v>0.46981569898633002</v>
      </c>
      <c r="F625" s="9">
        <f t="shared" ca="1" si="1"/>
        <v>-7.5733154850786424E-2</v>
      </c>
      <c r="G625" s="9">
        <f t="shared" ca="1" si="3"/>
        <v>3.5141144893128264E-3</v>
      </c>
      <c r="H625" s="9"/>
      <c r="I625" s="9"/>
      <c r="J625" s="9"/>
      <c r="K625" s="9"/>
      <c r="L625" s="9"/>
      <c r="M625" s="9"/>
    </row>
    <row r="626" spans="1:13" ht="15.75" customHeight="1">
      <c r="A626" s="9"/>
      <c r="B626" s="9"/>
      <c r="C626" s="9"/>
      <c r="D626" s="9"/>
      <c r="E626" s="9">
        <f t="shared" ca="1" si="0"/>
        <v>0.66873114291863311</v>
      </c>
      <c r="F626" s="9">
        <f t="shared" ca="1" si="1"/>
        <v>0.43641216523930315</v>
      </c>
      <c r="G626" s="9">
        <f t="shared" ca="1" si="3"/>
        <v>3.5141144893128264E-3</v>
      </c>
      <c r="H626" s="9"/>
      <c r="I626" s="9"/>
      <c r="J626" s="9"/>
      <c r="K626" s="9"/>
      <c r="L626" s="9"/>
      <c r="M626" s="9"/>
    </row>
    <row r="627" spans="1:13" ht="15.75" customHeight="1">
      <c r="A627" s="9"/>
      <c r="B627" s="9"/>
      <c r="C627" s="9"/>
      <c r="D627" s="9"/>
      <c r="E627" s="9">
        <f t="shared" ca="1" si="0"/>
        <v>0.78495831280485051</v>
      </c>
      <c r="F627" s="9">
        <f t="shared" ca="1" si="1"/>
        <v>0.78904898926172651</v>
      </c>
      <c r="G627" s="9">
        <f t="shared" ca="1" si="3"/>
        <v>3.5141144893128264E-3</v>
      </c>
      <c r="H627" s="9"/>
      <c r="I627" s="9"/>
      <c r="J627" s="9"/>
      <c r="K627" s="9"/>
      <c r="L627" s="9"/>
      <c r="M627" s="9"/>
    </row>
    <row r="628" spans="1:13" ht="15.75" customHeight="1">
      <c r="A628" s="9"/>
      <c r="B628" s="9"/>
      <c r="C628" s="9"/>
      <c r="D628" s="9"/>
      <c r="E628" s="9">
        <f t="shared" ca="1" si="0"/>
        <v>0.10013886924243554</v>
      </c>
      <c r="F628" s="9">
        <f t="shared" ca="1" si="1"/>
        <v>-1.2807606811460188</v>
      </c>
      <c r="G628" s="9">
        <f t="shared" ca="1" si="3"/>
        <v>3.5141144893128264E-3</v>
      </c>
      <c r="H628" s="9"/>
      <c r="I628" s="9"/>
      <c r="J628" s="9"/>
      <c r="K628" s="9"/>
      <c r="L628" s="9"/>
      <c r="M628" s="9"/>
    </row>
    <row r="629" spans="1:13" ht="15.75" customHeight="1">
      <c r="A629" s="9"/>
      <c r="B629" s="9"/>
      <c r="C629" s="9"/>
      <c r="D629" s="9"/>
      <c r="E629" s="9">
        <f t="shared" ca="1" si="0"/>
        <v>0.27963265451609032</v>
      </c>
      <c r="F629" s="9">
        <f t="shared" ca="1" si="1"/>
        <v>-0.58393312029883859</v>
      </c>
      <c r="G629" s="9">
        <f t="shared" ca="1" si="3"/>
        <v>3.5141144893128264E-3</v>
      </c>
      <c r="H629" s="9"/>
      <c r="I629" s="9"/>
      <c r="J629" s="9"/>
      <c r="K629" s="9"/>
      <c r="L629" s="9"/>
      <c r="M629" s="9"/>
    </row>
    <row r="630" spans="1:13" ht="15.75" customHeight="1">
      <c r="A630" s="9"/>
      <c r="B630" s="9"/>
      <c r="C630" s="9"/>
      <c r="D630" s="9"/>
      <c r="E630" s="9">
        <f t="shared" ca="1" si="0"/>
        <v>0.98926596598559391</v>
      </c>
      <c r="F630" s="9">
        <f t="shared" ca="1" si="1"/>
        <v>2.2996498046522333</v>
      </c>
      <c r="G630" s="9">
        <f t="shared" ca="1" si="3"/>
        <v>3.5141144893128264E-3</v>
      </c>
      <c r="H630" s="9"/>
      <c r="I630" s="9"/>
      <c r="J630" s="9"/>
      <c r="K630" s="9"/>
      <c r="L630" s="9"/>
      <c r="M630" s="9"/>
    </row>
    <row r="631" spans="1:13" ht="15.75" customHeight="1">
      <c r="A631" s="9"/>
      <c r="B631" s="9"/>
      <c r="C631" s="9"/>
      <c r="D631" s="9"/>
      <c r="E631" s="9">
        <f t="shared" ca="1" si="0"/>
        <v>0.43046368774677024</v>
      </c>
      <c r="F631" s="9">
        <f t="shared" ca="1" si="1"/>
        <v>-0.17519377503309183</v>
      </c>
      <c r="G631" s="9">
        <f t="shared" ca="1" si="3"/>
        <v>3.5141144893128264E-3</v>
      </c>
      <c r="H631" s="9"/>
      <c r="I631" s="9"/>
      <c r="J631" s="9"/>
      <c r="K631" s="9"/>
      <c r="L631" s="9"/>
      <c r="M631" s="9"/>
    </row>
    <row r="632" spans="1:13" ht="15.75" customHeight="1">
      <c r="A632" s="9"/>
      <c r="B632" s="9"/>
      <c r="C632" s="9"/>
      <c r="D632" s="9"/>
      <c r="E632" s="9">
        <f t="shared" ca="1" si="0"/>
        <v>0.40986504138857061</v>
      </c>
      <c r="F632" s="9">
        <f t="shared" ca="1" si="1"/>
        <v>-0.22789215357986931</v>
      </c>
      <c r="G632" s="9">
        <f t="shared" ca="1" si="3"/>
        <v>3.5141144893128264E-3</v>
      </c>
      <c r="H632" s="9"/>
      <c r="I632" s="9"/>
      <c r="J632" s="9"/>
      <c r="K632" s="9"/>
      <c r="L632" s="9"/>
      <c r="M632" s="9"/>
    </row>
    <row r="633" spans="1:13" ht="15.75" customHeight="1">
      <c r="A633" s="9"/>
      <c r="B633" s="9"/>
      <c r="C633" s="9"/>
      <c r="D633" s="9"/>
      <c r="E633" s="9">
        <f t="shared" ca="1" si="0"/>
        <v>0.23158132456442782</v>
      </c>
      <c r="F633" s="9">
        <f t="shared" ca="1" si="1"/>
        <v>-0.73364906506704064</v>
      </c>
      <c r="G633" s="9">
        <f t="shared" ca="1" si="3"/>
        <v>3.5141144893128264E-3</v>
      </c>
      <c r="H633" s="9"/>
      <c r="I633" s="9"/>
      <c r="J633" s="9"/>
      <c r="K633" s="9"/>
      <c r="L633" s="9"/>
      <c r="M633" s="9"/>
    </row>
    <row r="634" spans="1:13" ht="15.75" customHeight="1">
      <c r="A634" s="9"/>
      <c r="B634" s="9"/>
      <c r="C634" s="9"/>
      <c r="D634" s="9"/>
      <c r="E634" s="9">
        <f t="shared" ca="1" si="0"/>
        <v>0.62715055356581983</v>
      </c>
      <c r="F634" s="9">
        <f t="shared" ca="1" si="1"/>
        <v>0.3243158872653496</v>
      </c>
      <c r="G634" s="9">
        <f t="shared" ca="1" si="3"/>
        <v>3.5141144893128264E-3</v>
      </c>
      <c r="H634" s="9"/>
      <c r="I634" s="9"/>
      <c r="J634" s="9"/>
      <c r="K634" s="9"/>
      <c r="L634" s="9"/>
      <c r="M634" s="9"/>
    </row>
    <row r="635" spans="1:13" ht="15.75" customHeight="1">
      <c r="A635" s="9"/>
      <c r="B635" s="9"/>
      <c r="C635" s="9"/>
      <c r="D635" s="9"/>
      <c r="E635" s="9">
        <f t="shared" ca="1" si="0"/>
        <v>0.69193649155441972</v>
      </c>
      <c r="F635" s="9">
        <f t="shared" ca="1" si="1"/>
        <v>0.50134688088033719</v>
      </c>
      <c r="G635" s="9">
        <f t="shared" ca="1" si="3"/>
        <v>3.5141144893128264E-3</v>
      </c>
      <c r="H635" s="9"/>
      <c r="I635" s="9"/>
      <c r="J635" s="9"/>
      <c r="K635" s="9"/>
      <c r="L635" s="9"/>
      <c r="M635" s="9"/>
    </row>
    <row r="636" spans="1:13" ht="15.75" customHeight="1">
      <c r="A636" s="9"/>
      <c r="B636" s="9"/>
      <c r="C636" s="9"/>
      <c r="D636" s="9"/>
      <c r="E636" s="9">
        <f t="shared" ca="1" si="0"/>
        <v>0.2379154817817708</v>
      </c>
      <c r="F636" s="9">
        <f t="shared" ca="1" si="1"/>
        <v>-0.7130239071407376</v>
      </c>
      <c r="G636" s="9">
        <f t="shared" ca="1" si="3"/>
        <v>3.5141144893128264E-3</v>
      </c>
      <c r="H636" s="9"/>
      <c r="I636" s="9"/>
      <c r="J636" s="9"/>
      <c r="K636" s="9"/>
      <c r="L636" s="9"/>
      <c r="M636" s="9"/>
    </row>
    <row r="637" spans="1:13" ht="15.75" customHeight="1">
      <c r="A637" s="9"/>
      <c r="B637" s="9"/>
      <c r="C637" s="9"/>
      <c r="D637" s="9"/>
      <c r="E637" s="9">
        <f t="shared" ca="1" si="0"/>
        <v>0.47634604368383504</v>
      </c>
      <c r="F637" s="9">
        <f t="shared" ca="1" si="1"/>
        <v>-5.9326458527761652E-2</v>
      </c>
      <c r="G637" s="9">
        <f t="shared" ca="1" si="3"/>
        <v>3.5141144893128264E-3</v>
      </c>
      <c r="H637" s="9"/>
      <c r="I637" s="9"/>
      <c r="J637" s="9"/>
      <c r="K637" s="9"/>
      <c r="L637" s="9"/>
      <c r="M637" s="9"/>
    </row>
    <row r="638" spans="1:13" ht="15.75" customHeight="1">
      <c r="A638" s="9"/>
      <c r="B638" s="9"/>
      <c r="C638" s="9"/>
      <c r="D638" s="9"/>
      <c r="E638" s="9">
        <f t="shared" ca="1" si="0"/>
        <v>0.59879834359268014</v>
      </c>
      <c r="F638" s="9">
        <f t="shared" ca="1" si="1"/>
        <v>0.25023798354194948</v>
      </c>
      <c r="G638" s="9">
        <f t="shared" ca="1" si="3"/>
        <v>3.5141144893128264E-3</v>
      </c>
      <c r="H638" s="9"/>
      <c r="I638" s="9"/>
      <c r="J638" s="9"/>
      <c r="K638" s="9"/>
      <c r="L638" s="9"/>
      <c r="M638" s="9"/>
    </row>
    <row r="639" spans="1:13" ht="15.75" customHeight="1">
      <c r="A639" s="9"/>
      <c r="B639" s="9"/>
      <c r="C639" s="9"/>
      <c r="D639" s="9"/>
      <c r="E639" s="9">
        <f t="shared" ca="1" si="0"/>
        <v>0.7940811047046612</v>
      </c>
      <c r="F639" s="9">
        <f t="shared" ca="1" si="1"/>
        <v>0.82066380931789196</v>
      </c>
      <c r="G639" s="9">
        <f t="shared" ca="1" si="3"/>
        <v>3.5141144893128264E-3</v>
      </c>
      <c r="H639" s="9"/>
      <c r="I639" s="9"/>
      <c r="J639" s="9"/>
      <c r="K639" s="9"/>
      <c r="L639" s="9"/>
      <c r="M639" s="9"/>
    </row>
    <row r="640" spans="1:13" ht="15.75" customHeight="1">
      <c r="A640" s="9"/>
      <c r="B640" s="9"/>
      <c r="C640" s="9"/>
      <c r="D640" s="9"/>
      <c r="E640" s="9">
        <f t="shared" ca="1" si="0"/>
        <v>0.48662576435399019</v>
      </c>
      <c r="F640" s="9">
        <f t="shared" ca="1" si="1"/>
        <v>-3.3530519198934038E-2</v>
      </c>
      <c r="G640" s="9">
        <f t="shared" ca="1" si="3"/>
        <v>3.5141144893128264E-3</v>
      </c>
      <c r="H640" s="9"/>
      <c r="I640" s="9"/>
      <c r="J640" s="9"/>
      <c r="K640" s="9"/>
      <c r="L640" s="9"/>
      <c r="M640" s="9"/>
    </row>
    <row r="641" spans="1:13" ht="15.75" customHeight="1">
      <c r="A641" s="9"/>
      <c r="B641" s="9"/>
      <c r="C641" s="9"/>
      <c r="D641" s="9"/>
      <c r="E641" s="9">
        <f t="shared" ca="1" si="0"/>
        <v>0.51083623985854021</v>
      </c>
      <c r="F641" s="9">
        <f t="shared" ca="1" si="1"/>
        <v>2.7165766143739382E-2</v>
      </c>
      <c r="G641" s="9">
        <f t="shared" ca="1" si="3"/>
        <v>3.5141144893128264E-3</v>
      </c>
      <c r="H641" s="9"/>
      <c r="I641" s="9"/>
      <c r="J641" s="9"/>
      <c r="K641" s="9"/>
      <c r="L641" s="9"/>
      <c r="M641" s="9"/>
    </row>
    <row r="642" spans="1:13" ht="15.75" customHeight="1">
      <c r="A642" s="9"/>
      <c r="B642" s="9"/>
      <c r="C642" s="9"/>
      <c r="D642" s="9"/>
      <c r="E642" s="9">
        <f t="shared" ca="1" si="0"/>
        <v>0.22245770674711085</v>
      </c>
      <c r="F642" s="9">
        <f t="shared" ca="1" si="1"/>
        <v>-0.76391916876334642</v>
      </c>
      <c r="G642" s="9">
        <f t="shared" ca="1" si="3"/>
        <v>3.5141144893128264E-3</v>
      </c>
      <c r="H642" s="9"/>
      <c r="I642" s="9"/>
      <c r="J642" s="9"/>
      <c r="K642" s="9"/>
      <c r="L642" s="9"/>
      <c r="M642" s="9"/>
    </row>
    <row r="643" spans="1:13" ht="15.75" customHeight="1">
      <c r="A643" s="9"/>
      <c r="B643" s="9"/>
      <c r="C643" s="9"/>
      <c r="D643" s="9"/>
      <c r="E643" s="9">
        <f t="shared" ca="1" si="0"/>
        <v>0.79781370658253237</v>
      </c>
      <c r="F643" s="9">
        <f t="shared" ca="1" si="1"/>
        <v>0.83383745328061465</v>
      </c>
      <c r="G643" s="9">
        <f t="shared" ca="1" si="3"/>
        <v>3.5141144893128264E-3</v>
      </c>
      <c r="H643" s="9"/>
      <c r="I643" s="9"/>
      <c r="J643" s="9"/>
      <c r="K643" s="9"/>
      <c r="L643" s="9"/>
      <c r="M643" s="9"/>
    </row>
    <row r="644" spans="1:13" ht="15.75" customHeight="1">
      <c r="A644" s="9"/>
      <c r="B644" s="9"/>
      <c r="C644" s="9"/>
      <c r="D644" s="9"/>
      <c r="E644" s="9">
        <f t="shared" ca="1" si="0"/>
        <v>0.96610218729230701</v>
      </c>
      <c r="F644" s="9">
        <f t="shared" ca="1" si="1"/>
        <v>1.8263628398114511</v>
      </c>
      <c r="G644" s="9">
        <f t="shared" ca="1" si="3"/>
        <v>3.5141144893128264E-3</v>
      </c>
      <c r="H644" s="9"/>
      <c r="I644" s="9"/>
      <c r="J644" s="9"/>
      <c r="K644" s="9"/>
      <c r="L644" s="9"/>
      <c r="M644" s="9"/>
    </row>
    <row r="645" spans="1:13" ht="15.75" customHeight="1">
      <c r="A645" s="9"/>
      <c r="B645" s="9"/>
      <c r="C645" s="9"/>
      <c r="D645" s="9"/>
      <c r="E645" s="9">
        <f t="shared" ca="1" si="0"/>
        <v>0.89435458488386566</v>
      </c>
      <c r="F645" s="9">
        <f t="shared" ca="1" si="1"/>
        <v>1.2500238633317995</v>
      </c>
      <c r="G645" s="9">
        <f t="shared" ca="1" si="3"/>
        <v>3.5141144893128264E-3</v>
      </c>
      <c r="H645" s="9"/>
      <c r="I645" s="9"/>
      <c r="J645" s="9"/>
      <c r="K645" s="9"/>
      <c r="L645" s="9"/>
      <c r="M645" s="9"/>
    </row>
    <row r="646" spans="1:13" ht="15.75" customHeight="1">
      <c r="A646" s="9"/>
      <c r="B646" s="9"/>
      <c r="C646" s="9"/>
      <c r="D646" s="9"/>
      <c r="E646" s="9">
        <f t="shared" ca="1" si="0"/>
        <v>0.8585856514165473</v>
      </c>
      <c r="F646" s="9">
        <f t="shared" ca="1" si="1"/>
        <v>1.0739865781902986</v>
      </c>
      <c r="G646" s="9">
        <f t="shared" ca="1" si="3"/>
        <v>3.5141144893128264E-3</v>
      </c>
      <c r="H646" s="9"/>
      <c r="I646" s="9"/>
      <c r="J646" s="9"/>
      <c r="K646" s="9"/>
      <c r="L646" s="9"/>
      <c r="M646" s="9"/>
    </row>
    <row r="647" spans="1:13" ht="15.75" customHeight="1">
      <c r="A647" s="9"/>
      <c r="B647" s="9"/>
      <c r="C647" s="9"/>
      <c r="D647" s="9"/>
      <c r="E647" s="9">
        <f t="shared" ca="1" si="0"/>
        <v>0.53778476502680095</v>
      </c>
      <c r="F647" s="9">
        <f t="shared" ca="1" si="1"/>
        <v>9.4854408462309248E-2</v>
      </c>
      <c r="G647" s="9">
        <f t="shared" ca="1" si="3"/>
        <v>3.5141144893128264E-3</v>
      </c>
      <c r="H647" s="9"/>
      <c r="I647" s="9"/>
      <c r="J647" s="9"/>
      <c r="K647" s="9"/>
      <c r="L647" s="9"/>
      <c r="M647" s="9"/>
    </row>
    <row r="648" spans="1:13" ht="15.75" customHeight="1">
      <c r="A648" s="9"/>
      <c r="B648" s="9"/>
      <c r="C648" s="9"/>
      <c r="D648" s="9"/>
      <c r="E648" s="9">
        <f t="shared" ca="1" si="0"/>
        <v>0.43757489319595488</v>
      </c>
      <c r="F648" s="9">
        <f t="shared" ca="1" si="1"/>
        <v>-0.1571206207807484</v>
      </c>
      <c r="G648" s="9">
        <f t="shared" ca="1" si="3"/>
        <v>3.5141144893128264E-3</v>
      </c>
      <c r="H648" s="9"/>
      <c r="I648" s="9"/>
      <c r="J648" s="9"/>
      <c r="K648" s="9"/>
      <c r="L648" s="9"/>
      <c r="M648" s="9"/>
    </row>
    <row r="649" spans="1:13" ht="15.75" customHeight="1">
      <c r="A649" s="9"/>
      <c r="B649" s="9"/>
      <c r="C649" s="9"/>
      <c r="D649" s="9"/>
      <c r="E649" s="9">
        <f t="shared" ca="1" si="0"/>
        <v>5.9637883626980415E-2</v>
      </c>
      <c r="F649" s="9">
        <f t="shared" ca="1" si="1"/>
        <v>-1.5578206592253028</v>
      </c>
      <c r="G649" s="9">
        <f t="shared" ca="1" si="3"/>
        <v>3.5141144893128264E-3</v>
      </c>
      <c r="H649" s="9"/>
      <c r="I649" s="9"/>
      <c r="J649" s="9"/>
      <c r="K649" s="9"/>
      <c r="L649" s="9"/>
      <c r="M649" s="9"/>
    </row>
    <row r="650" spans="1:13" ht="15.75" customHeight="1">
      <c r="A650" s="9"/>
      <c r="B650" s="9"/>
      <c r="C650" s="9"/>
      <c r="D650" s="9"/>
      <c r="E650" s="9">
        <f t="shared" ca="1" si="0"/>
        <v>0.89633366674989112</v>
      </c>
      <c r="F650" s="9">
        <f t="shared" ca="1" si="1"/>
        <v>1.2609338907603034</v>
      </c>
      <c r="G650" s="9">
        <f t="shared" ca="1" si="3"/>
        <v>3.5141144893128264E-3</v>
      </c>
      <c r="H650" s="9"/>
      <c r="I650" s="9"/>
      <c r="J650" s="9"/>
      <c r="K650" s="9"/>
      <c r="L650" s="9"/>
      <c r="M650" s="9"/>
    </row>
    <row r="651" spans="1:13" ht="15.75" customHeight="1">
      <c r="A651" s="9"/>
      <c r="B651" s="9"/>
      <c r="C651" s="9"/>
      <c r="D651" s="9"/>
      <c r="E651" s="9">
        <f t="shared" ca="1" si="0"/>
        <v>0.65212632741609844</v>
      </c>
      <c r="F651" s="9">
        <f t="shared" ca="1" si="1"/>
        <v>0.39106749675121627</v>
      </c>
      <c r="G651" s="9">
        <f t="shared" ca="1" si="3"/>
        <v>3.5141144893128264E-3</v>
      </c>
      <c r="H651" s="9"/>
      <c r="I651" s="9"/>
      <c r="J651" s="9"/>
      <c r="K651" s="9"/>
      <c r="L651" s="9"/>
      <c r="M651" s="9"/>
    </row>
    <row r="652" spans="1:13" ht="15.75" customHeight="1">
      <c r="A652" s="9"/>
      <c r="B652" s="9"/>
      <c r="C652" s="9"/>
      <c r="D652" s="9"/>
      <c r="E652" s="9">
        <f t="shared" ca="1" si="0"/>
        <v>0.66535578708034793</v>
      </c>
      <c r="F652" s="9">
        <f t="shared" ca="1" si="1"/>
        <v>0.42712480629584604</v>
      </c>
      <c r="G652" s="9">
        <f t="shared" ca="1" si="3"/>
        <v>3.5141144893128264E-3</v>
      </c>
      <c r="H652" s="9"/>
      <c r="I652" s="9"/>
      <c r="J652" s="9"/>
      <c r="K652" s="9"/>
      <c r="L652" s="9"/>
      <c r="M652" s="9"/>
    </row>
    <row r="653" spans="1:13" ht="15.75" customHeight="1">
      <c r="A653" s="9"/>
      <c r="B653" s="9"/>
      <c r="C653" s="9"/>
      <c r="D653" s="9"/>
      <c r="E653" s="9">
        <f t="shared" ca="1" si="0"/>
        <v>0.54291447556153138</v>
      </c>
      <c r="F653" s="9">
        <f t="shared" ca="1" si="1"/>
        <v>0.10777894016379969</v>
      </c>
      <c r="G653" s="9">
        <f t="shared" ca="1" si="3"/>
        <v>3.5141144893128264E-3</v>
      </c>
      <c r="H653" s="9"/>
      <c r="I653" s="9"/>
      <c r="J653" s="9"/>
      <c r="K653" s="9"/>
      <c r="L653" s="9"/>
      <c r="M653" s="9"/>
    </row>
    <row r="654" spans="1:13" ht="15.75" customHeight="1">
      <c r="A654" s="9"/>
      <c r="B654" s="9"/>
      <c r="C654" s="9"/>
      <c r="D654" s="9"/>
      <c r="E654" s="9">
        <f t="shared" ca="1" si="0"/>
        <v>0.2371537045846358</v>
      </c>
      <c r="F654" s="9">
        <f t="shared" ca="1" si="1"/>
        <v>-0.71548823319905142</v>
      </c>
      <c r="G654" s="9">
        <f t="shared" ca="1" si="3"/>
        <v>3.5141144893128264E-3</v>
      </c>
      <c r="H654" s="9"/>
      <c r="I654" s="9"/>
      <c r="J654" s="9"/>
      <c r="K654" s="9"/>
      <c r="L654" s="9"/>
      <c r="M654" s="9"/>
    </row>
    <row r="655" spans="1:13" ht="15.75" customHeight="1">
      <c r="A655" s="9"/>
      <c r="B655" s="9"/>
      <c r="C655" s="9"/>
      <c r="D655" s="9"/>
      <c r="E655" s="9">
        <f t="shared" ca="1" si="0"/>
        <v>0.32384218746022997</v>
      </c>
      <c r="F655" s="9">
        <f t="shared" ca="1" si="1"/>
        <v>-0.45698145528128892</v>
      </c>
      <c r="G655" s="9">
        <f t="shared" ca="1" si="3"/>
        <v>3.5141144893128264E-3</v>
      </c>
      <c r="H655" s="9"/>
      <c r="I655" s="9"/>
      <c r="J655" s="9"/>
      <c r="K655" s="9"/>
      <c r="L655" s="9"/>
      <c r="M655" s="9"/>
    </row>
    <row r="656" spans="1:13" ht="15.75" customHeight="1">
      <c r="A656" s="9"/>
      <c r="B656" s="9"/>
      <c r="C656" s="9"/>
      <c r="D656" s="9"/>
      <c r="E656" s="9">
        <f t="shared" ca="1" si="0"/>
        <v>5.7196660075177097E-2</v>
      </c>
      <c r="F656" s="9">
        <f t="shared" ca="1" si="1"/>
        <v>-1.5787503971072616</v>
      </c>
      <c r="G656" s="9">
        <f t="shared" ca="1" si="3"/>
        <v>3.5141144893128264E-3</v>
      </c>
      <c r="H656" s="9"/>
      <c r="I656" s="9"/>
      <c r="J656" s="9"/>
      <c r="K656" s="9"/>
      <c r="L656" s="9"/>
      <c r="M656" s="9"/>
    </row>
    <row r="657" spans="1:13" ht="15.75" customHeight="1">
      <c r="A657" s="9"/>
      <c r="B657" s="9"/>
      <c r="C657" s="9"/>
      <c r="D657" s="9"/>
      <c r="E657" s="9">
        <f t="shared" ca="1" si="0"/>
        <v>7.8944124143928152E-2</v>
      </c>
      <c r="F657" s="9">
        <f t="shared" ca="1" si="1"/>
        <v>-1.4122096216514528</v>
      </c>
      <c r="G657" s="9">
        <f t="shared" ca="1" si="3"/>
        <v>3.5141144893128264E-3</v>
      </c>
      <c r="H657" s="9"/>
      <c r="I657" s="9"/>
      <c r="J657" s="9"/>
      <c r="K657" s="9"/>
      <c r="L657" s="9"/>
      <c r="M657" s="9"/>
    </row>
    <row r="658" spans="1:13" ht="15.75" customHeight="1">
      <c r="A658" s="9"/>
      <c r="B658" s="9"/>
      <c r="C658" s="9"/>
      <c r="D658" s="9"/>
      <c r="E658" s="9">
        <f t="shared" ca="1" si="0"/>
        <v>0.98291855649422066</v>
      </c>
      <c r="F658" s="9">
        <f t="shared" ca="1" si="1"/>
        <v>2.1181438478612633</v>
      </c>
      <c r="G658" s="9">
        <f t="shared" ca="1" si="3"/>
        <v>3.5141144893128264E-3</v>
      </c>
      <c r="H658" s="9"/>
      <c r="I658" s="9"/>
      <c r="J658" s="9"/>
      <c r="K658" s="9"/>
      <c r="L658" s="9"/>
      <c r="M658" s="9"/>
    </row>
    <row r="659" spans="1:13" ht="15.75" customHeight="1">
      <c r="A659" s="9"/>
      <c r="B659" s="9"/>
      <c r="C659" s="9"/>
      <c r="D659" s="9"/>
      <c r="E659" s="9">
        <f t="shared" ca="1" si="0"/>
        <v>0.65046421212128069</v>
      </c>
      <c r="F659" s="9">
        <f t="shared" ca="1" si="1"/>
        <v>0.38657404527922984</v>
      </c>
      <c r="G659" s="9">
        <f t="shared" ca="1" si="3"/>
        <v>3.5141144893128264E-3</v>
      </c>
      <c r="H659" s="9"/>
      <c r="I659" s="9"/>
      <c r="J659" s="9"/>
      <c r="K659" s="9"/>
      <c r="L659" s="9"/>
      <c r="M659" s="9"/>
    </row>
    <row r="660" spans="1:13" ht="15.75" customHeight="1">
      <c r="A660" s="9"/>
      <c r="B660" s="9"/>
      <c r="C660" s="9"/>
      <c r="D660" s="9"/>
      <c r="E660" s="9">
        <f t="shared" ca="1" si="0"/>
        <v>0.13621006168798566</v>
      </c>
      <c r="F660" s="9">
        <f t="shared" ca="1" si="1"/>
        <v>-1.097506311202276</v>
      </c>
      <c r="G660" s="9">
        <f t="shared" ca="1" si="3"/>
        <v>3.5141144893128264E-3</v>
      </c>
      <c r="H660" s="9"/>
      <c r="I660" s="9"/>
      <c r="J660" s="9"/>
      <c r="K660" s="9"/>
      <c r="L660" s="9"/>
      <c r="M660" s="9"/>
    </row>
    <row r="661" spans="1:13" ht="15.75" customHeight="1">
      <c r="A661" s="9"/>
      <c r="B661" s="9"/>
      <c r="C661" s="9"/>
      <c r="D661" s="9"/>
      <c r="E661" s="9">
        <f t="shared" ca="1" si="0"/>
        <v>0.94583719525130527</v>
      </c>
      <c r="F661" s="9">
        <f t="shared" ca="1" si="1"/>
        <v>1.6057647451590957</v>
      </c>
      <c r="G661" s="9">
        <f t="shared" ca="1" si="3"/>
        <v>3.5141144893128264E-3</v>
      </c>
      <c r="H661" s="9"/>
      <c r="I661" s="9"/>
      <c r="J661" s="9"/>
      <c r="K661" s="9"/>
      <c r="L661" s="9"/>
      <c r="M661" s="9"/>
    </row>
    <row r="662" spans="1:13" ht="15.75" customHeight="1">
      <c r="A662" s="9"/>
      <c r="B662" s="9"/>
      <c r="C662" s="9"/>
      <c r="D662" s="9"/>
      <c r="E662" s="9">
        <f t="shared" ca="1" si="0"/>
        <v>0.28818310928461044</v>
      </c>
      <c r="F662" s="9">
        <f t="shared" ca="1" si="1"/>
        <v>-0.5587003820365658</v>
      </c>
      <c r="G662" s="9">
        <f t="shared" ca="1" si="3"/>
        <v>3.5141144893128264E-3</v>
      </c>
      <c r="H662" s="9"/>
      <c r="I662" s="9"/>
      <c r="J662" s="9"/>
      <c r="K662" s="9"/>
      <c r="L662" s="9"/>
      <c r="M662" s="9"/>
    </row>
    <row r="663" spans="1:13" ht="15.75" customHeight="1">
      <c r="A663" s="9"/>
      <c r="B663" s="9"/>
      <c r="C663" s="9"/>
      <c r="D663" s="9"/>
      <c r="E663" s="9">
        <f t="shared" ca="1" si="0"/>
        <v>0.9940662357023885</v>
      </c>
      <c r="F663" s="9">
        <f t="shared" ca="1" si="1"/>
        <v>2.5160590846229014</v>
      </c>
      <c r="G663" s="9">
        <f t="shared" ca="1" si="3"/>
        <v>3.5141144893128264E-3</v>
      </c>
      <c r="H663" s="9"/>
      <c r="I663" s="9"/>
      <c r="J663" s="9"/>
      <c r="K663" s="9"/>
      <c r="L663" s="9"/>
      <c r="M663" s="9"/>
    </row>
    <row r="664" spans="1:13" ht="15.75" customHeight="1">
      <c r="A664" s="9"/>
      <c r="B664" s="9"/>
      <c r="C664" s="9"/>
      <c r="D664" s="9"/>
      <c r="E664" s="9">
        <f t="shared" ca="1" si="0"/>
        <v>0.8714460209115652</v>
      </c>
      <c r="F664" s="9">
        <f t="shared" ca="1" si="1"/>
        <v>1.1332531542047832</v>
      </c>
      <c r="G664" s="9">
        <f t="shared" ca="1" si="3"/>
        <v>3.5141144893128264E-3</v>
      </c>
      <c r="H664" s="9"/>
      <c r="I664" s="9"/>
      <c r="J664" s="9"/>
      <c r="K664" s="9"/>
      <c r="L664" s="9"/>
      <c r="M664" s="9"/>
    </row>
    <row r="665" spans="1:13" ht="15.75" customHeight="1">
      <c r="A665" s="9"/>
      <c r="B665" s="9"/>
      <c r="C665" s="9"/>
      <c r="D665" s="9"/>
      <c r="E665" s="9">
        <f t="shared" ca="1" si="0"/>
        <v>0.52772719642205113</v>
      </c>
      <c r="F665" s="9">
        <f t="shared" ca="1" si="1"/>
        <v>6.9557824008381508E-2</v>
      </c>
      <c r="G665" s="9">
        <f t="shared" ca="1" si="3"/>
        <v>3.5141144893128264E-3</v>
      </c>
      <c r="H665" s="9"/>
      <c r="I665" s="9"/>
      <c r="J665" s="9"/>
      <c r="K665" s="9"/>
      <c r="L665" s="9"/>
      <c r="M665" s="9"/>
    </row>
    <row r="666" spans="1:13" ht="15.75" customHeight="1">
      <c r="A666" s="9"/>
      <c r="B666" s="9"/>
      <c r="C666" s="9"/>
      <c r="D666" s="9"/>
      <c r="E666" s="9">
        <f t="shared" ca="1" si="0"/>
        <v>0.59100386059688437</v>
      </c>
      <c r="F666" s="9">
        <f t="shared" ca="1" si="1"/>
        <v>0.23012803739381132</v>
      </c>
      <c r="G666" s="9">
        <f t="shared" ca="1" si="3"/>
        <v>3.5141144893128264E-3</v>
      </c>
      <c r="H666" s="9"/>
      <c r="I666" s="9"/>
      <c r="J666" s="9"/>
      <c r="K666" s="9"/>
      <c r="L666" s="9"/>
      <c r="M666" s="9"/>
    </row>
    <row r="667" spans="1:13" ht="15.75" customHeight="1">
      <c r="A667" s="9"/>
      <c r="B667" s="9"/>
      <c r="C667" s="9"/>
      <c r="D667" s="9"/>
      <c r="E667" s="9">
        <f t="shared" ca="1" si="0"/>
        <v>0.64600477178760329</v>
      </c>
      <c r="F667" s="9">
        <f t="shared" ca="1" si="1"/>
        <v>0.37455632941971057</v>
      </c>
      <c r="G667" s="9">
        <f t="shared" ca="1" si="3"/>
        <v>3.5141144893128264E-3</v>
      </c>
      <c r="H667" s="9"/>
      <c r="I667" s="9"/>
      <c r="J667" s="9"/>
      <c r="K667" s="9"/>
      <c r="L667" s="9"/>
      <c r="M667" s="9"/>
    </row>
    <row r="668" spans="1:13" ht="15.75" customHeight="1">
      <c r="A668" s="9"/>
      <c r="B668" s="9"/>
      <c r="C668" s="9"/>
      <c r="D668" s="9"/>
      <c r="E668" s="9">
        <f t="shared" ca="1" si="0"/>
        <v>0.75728372203037364</v>
      </c>
      <c r="F668" s="9">
        <f t="shared" ca="1" si="1"/>
        <v>0.69759172843917561</v>
      </c>
      <c r="G668" s="9">
        <f t="shared" ca="1" si="3"/>
        <v>3.5141144893128264E-3</v>
      </c>
      <c r="H668" s="9"/>
      <c r="I668" s="9"/>
      <c r="J668" s="9"/>
      <c r="K668" s="9"/>
      <c r="L668" s="9"/>
      <c r="M668" s="9"/>
    </row>
    <row r="669" spans="1:13" ht="15.75" customHeight="1">
      <c r="A669" s="9"/>
      <c r="B669" s="9"/>
      <c r="C669" s="9"/>
      <c r="D669" s="9"/>
      <c r="E669" s="9">
        <f t="shared" ca="1" si="0"/>
        <v>0.61667501195813479</v>
      </c>
      <c r="F669" s="9">
        <f t="shared" ca="1" si="1"/>
        <v>0.2967596984227559</v>
      </c>
      <c r="G669" s="9">
        <f t="shared" ca="1" si="3"/>
        <v>3.5141144893128264E-3</v>
      </c>
      <c r="H669" s="9"/>
      <c r="I669" s="9"/>
      <c r="J669" s="9"/>
      <c r="K669" s="9"/>
      <c r="L669" s="9"/>
      <c r="M669" s="9"/>
    </row>
    <row r="670" spans="1:13" ht="15.75" customHeight="1">
      <c r="A670" s="9"/>
      <c r="B670" s="9"/>
      <c r="C670" s="9"/>
      <c r="D670" s="9"/>
      <c r="E670" s="9">
        <f t="shared" ca="1" si="0"/>
        <v>5.3414658451105046E-2</v>
      </c>
      <c r="F670" s="9">
        <f t="shared" ca="1" si="1"/>
        <v>-1.6126097591401143</v>
      </c>
      <c r="G670" s="9">
        <f t="shared" ca="1" si="3"/>
        <v>3.5141144893128264E-3</v>
      </c>
      <c r="H670" s="9"/>
      <c r="I670" s="9"/>
      <c r="J670" s="9"/>
      <c r="K670" s="9"/>
      <c r="L670" s="9"/>
      <c r="M670" s="9"/>
    </row>
    <row r="671" spans="1:13" ht="15.75" customHeight="1">
      <c r="A671" s="9"/>
      <c r="B671" s="9"/>
      <c r="C671" s="9"/>
      <c r="D671" s="9"/>
      <c r="E671" s="9">
        <f t="shared" ca="1" si="0"/>
        <v>5.6662671200203296E-2</v>
      </c>
      <c r="F671" s="9">
        <f t="shared" ca="1" si="1"/>
        <v>-1.5834218660620571</v>
      </c>
      <c r="G671" s="9">
        <f t="shared" ca="1" si="3"/>
        <v>3.5141144893128264E-3</v>
      </c>
      <c r="H671" s="9"/>
      <c r="I671" s="9"/>
      <c r="J671" s="9"/>
      <c r="K671" s="9"/>
      <c r="L671" s="9"/>
      <c r="M671" s="9"/>
    </row>
    <row r="672" spans="1:13" ht="15.75" customHeight="1">
      <c r="A672" s="9"/>
      <c r="B672" s="9"/>
      <c r="C672" s="9"/>
      <c r="D672" s="9"/>
      <c r="E672" s="9">
        <f t="shared" ca="1" si="0"/>
        <v>0.45420168287897134</v>
      </c>
      <c r="F672" s="9">
        <f t="shared" ca="1" si="1"/>
        <v>-0.11505268110727641</v>
      </c>
      <c r="G672" s="9">
        <f t="shared" ca="1" si="3"/>
        <v>3.5141144893128264E-3</v>
      </c>
      <c r="H672" s="9"/>
      <c r="I672" s="9"/>
      <c r="J672" s="9"/>
      <c r="K672" s="9"/>
      <c r="L672" s="9"/>
      <c r="M672" s="9"/>
    </row>
    <row r="673" spans="1:13" ht="15.75" customHeight="1">
      <c r="A673" s="9"/>
      <c r="B673" s="9"/>
      <c r="C673" s="9"/>
      <c r="D673" s="9"/>
      <c r="E673" s="9">
        <f t="shared" ca="1" si="0"/>
        <v>0.97639137742350546</v>
      </c>
      <c r="F673" s="9">
        <f t="shared" ca="1" si="1"/>
        <v>1.9843463257846587</v>
      </c>
      <c r="G673" s="9">
        <f t="shared" ca="1" si="3"/>
        <v>3.5141144893128264E-3</v>
      </c>
      <c r="H673" s="9"/>
      <c r="I673" s="9"/>
      <c r="J673" s="9"/>
      <c r="K673" s="9"/>
      <c r="L673" s="9"/>
      <c r="M673" s="9"/>
    </row>
    <row r="674" spans="1:13" ht="15.75" customHeight="1">
      <c r="A674" s="9"/>
      <c r="B674" s="9"/>
      <c r="C674" s="9"/>
      <c r="D674" s="9"/>
      <c r="E674" s="9">
        <f t="shared" ca="1" si="0"/>
        <v>0.52093171032570096</v>
      </c>
      <c r="F674" s="9">
        <f t="shared" ca="1" si="1"/>
        <v>5.2492113298865134E-2</v>
      </c>
      <c r="G674" s="9">
        <f t="shared" ca="1" si="3"/>
        <v>3.5141144893128264E-3</v>
      </c>
      <c r="H674" s="9"/>
      <c r="I674" s="9"/>
      <c r="J674" s="9"/>
      <c r="K674" s="9"/>
      <c r="L674" s="9"/>
      <c r="M674" s="9"/>
    </row>
    <row r="675" spans="1:13" ht="15.75" customHeight="1">
      <c r="A675" s="9"/>
      <c r="B675" s="9"/>
      <c r="C675" s="9"/>
      <c r="D675" s="9"/>
      <c r="E675" s="9">
        <f t="shared" ca="1" si="0"/>
        <v>0.96592566678433478</v>
      </c>
      <c r="F675" s="9">
        <f t="shared" ca="1" si="1"/>
        <v>1.8240225285190681</v>
      </c>
      <c r="G675" s="9">
        <f t="shared" ca="1" si="3"/>
        <v>3.5141144893128264E-3</v>
      </c>
      <c r="H675" s="9"/>
      <c r="I675" s="9"/>
      <c r="J675" s="9"/>
      <c r="K675" s="9"/>
      <c r="L675" s="9"/>
      <c r="M675" s="9"/>
    </row>
    <row r="676" spans="1:13" ht="15.75" customHeight="1">
      <c r="A676" s="9"/>
      <c r="B676" s="9"/>
      <c r="C676" s="9"/>
      <c r="D676" s="9"/>
      <c r="E676" s="9">
        <f t="shared" ca="1" si="0"/>
        <v>0.29943100968201608</v>
      </c>
      <c r="F676" s="9">
        <f t="shared" ca="1" si="1"/>
        <v>-0.52603769116281884</v>
      </c>
      <c r="G676" s="9">
        <f t="shared" ca="1" si="3"/>
        <v>3.5141144893128264E-3</v>
      </c>
      <c r="H676" s="9"/>
      <c r="I676" s="9"/>
      <c r="J676" s="9"/>
      <c r="K676" s="9"/>
      <c r="L676" s="9"/>
      <c r="M676" s="9"/>
    </row>
    <row r="677" spans="1:13" ht="15.75" customHeight="1">
      <c r="A677" s="9"/>
      <c r="B677" s="9"/>
      <c r="C677" s="9"/>
      <c r="D677" s="9"/>
      <c r="E677" s="9">
        <f t="shared" ca="1" si="0"/>
        <v>0.57958481805077966</v>
      </c>
      <c r="F677" s="9">
        <f t="shared" ca="1" si="1"/>
        <v>0.20083145826867518</v>
      </c>
      <c r="G677" s="9">
        <f t="shared" ca="1" si="3"/>
        <v>3.5141144893128264E-3</v>
      </c>
      <c r="H677" s="9"/>
      <c r="I677" s="9"/>
      <c r="J677" s="9"/>
      <c r="K677" s="9"/>
      <c r="L677" s="9"/>
      <c r="M677" s="9"/>
    </row>
    <row r="678" spans="1:13" ht="15.75" customHeight="1">
      <c r="A678" s="9"/>
      <c r="B678" s="9"/>
      <c r="C678" s="9"/>
      <c r="D678" s="9"/>
      <c r="E678" s="9">
        <f t="shared" ca="1" si="0"/>
        <v>0.47393610528308749</v>
      </c>
      <c r="F678" s="9">
        <f t="shared" ca="1" si="1"/>
        <v>-6.5379041834301904E-2</v>
      </c>
      <c r="G678" s="9">
        <f t="shared" ca="1" si="3"/>
        <v>3.5141144893128264E-3</v>
      </c>
      <c r="H678" s="9"/>
      <c r="I678" s="9"/>
      <c r="J678" s="9"/>
      <c r="K678" s="9"/>
      <c r="L678" s="9"/>
      <c r="M678" s="9"/>
    </row>
    <row r="679" spans="1:13" ht="15.75" customHeight="1">
      <c r="A679" s="9"/>
      <c r="B679" s="9"/>
      <c r="C679" s="9"/>
      <c r="D679" s="9"/>
      <c r="E679" s="9">
        <f t="shared" ca="1" si="0"/>
        <v>0.57810260382091327</v>
      </c>
      <c r="F679" s="9">
        <f t="shared" ca="1" si="1"/>
        <v>0.19704184461883623</v>
      </c>
      <c r="G679" s="9">
        <f t="shared" ca="1" si="3"/>
        <v>3.5141144893128264E-3</v>
      </c>
      <c r="H679" s="9"/>
      <c r="I679" s="9"/>
      <c r="J679" s="9"/>
      <c r="K679" s="9"/>
      <c r="L679" s="9"/>
      <c r="M679" s="9"/>
    </row>
    <row r="680" spans="1:13" ht="15.75" customHeight="1">
      <c r="A680" s="9"/>
      <c r="B680" s="9"/>
      <c r="C680" s="9"/>
      <c r="D680" s="9"/>
      <c r="E680" s="9">
        <f t="shared" ca="1" si="0"/>
        <v>0.44599918489452228</v>
      </c>
      <c r="F680" s="9">
        <f t="shared" ca="1" si="1"/>
        <v>-0.13577599338833427</v>
      </c>
      <c r="G680" s="9">
        <f t="shared" ca="1" si="3"/>
        <v>3.5141144893128264E-3</v>
      </c>
      <c r="H680" s="9"/>
      <c r="I680" s="9"/>
      <c r="J680" s="9"/>
      <c r="K680" s="9"/>
      <c r="L680" s="9"/>
      <c r="M680" s="9"/>
    </row>
    <row r="681" spans="1:13" ht="15.75" customHeight="1">
      <c r="A681" s="9"/>
      <c r="B681" s="9"/>
      <c r="C681" s="9"/>
      <c r="D681" s="9"/>
      <c r="E681" s="9">
        <f t="shared" ca="1" si="0"/>
        <v>0.30482719095575816</v>
      </c>
      <c r="F681" s="9">
        <f t="shared" ca="1" si="1"/>
        <v>-0.51056686627650272</v>
      </c>
      <c r="G681" s="9">
        <f t="shared" ca="1" si="3"/>
        <v>3.5141144893128264E-3</v>
      </c>
      <c r="H681" s="9"/>
      <c r="I681" s="9"/>
      <c r="J681" s="9"/>
      <c r="K681" s="9"/>
      <c r="L681" s="9"/>
      <c r="M681" s="9"/>
    </row>
    <row r="682" spans="1:13" ht="15.75" customHeight="1">
      <c r="A682" s="9"/>
      <c r="B682" s="9"/>
      <c r="C682" s="9"/>
      <c r="D682" s="9"/>
      <c r="E682" s="9">
        <f t="shared" ca="1" si="0"/>
        <v>0.88709317218452433</v>
      </c>
      <c r="F682" s="9">
        <f t="shared" ca="1" si="1"/>
        <v>1.2112133289723199</v>
      </c>
      <c r="G682" s="9">
        <f t="shared" ca="1" si="3"/>
        <v>3.5141144893128264E-3</v>
      </c>
      <c r="H682" s="9"/>
      <c r="I682" s="9"/>
      <c r="J682" s="9"/>
      <c r="K682" s="9"/>
      <c r="L682" s="9"/>
      <c r="M682" s="9"/>
    </row>
    <row r="683" spans="1:13" ht="15.75" customHeight="1">
      <c r="A683" s="9"/>
      <c r="B683" s="9"/>
      <c r="C683" s="9"/>
      <c r="D683" s="9"/>
      <c r="E683" s="9">
        <f t="shared" ca="1" si="0"/>
        <v>4.9769764590339438E-3</v>
      </c>
      <c r="F683" s="9">
        <f t="shared" ca="1" si="1"/>
        <v>-2.577424829431294</v>
      </c>
      <c r="G683" s="9">
        <f t="shared" ca="1" si="3"/>
        <v>3.5141144893128264E-3</v>
      </c>
      <c r="H683" s="9"/>
      <c r="I683" s="9"/>
      <c r="J683" s="9"/>
      <c r="K683" s="9"/>
      <c r="L683" s="9"/>
      <c r="M683" s="9"/>
    </row>
    <row r="684" spans="1:13" ht="15.75" customHeight="1">
      <c r="A684" s="9"/>
      <c r="B684" s="9"/>
      <c r="C684" s="9"/>
      <c r="D684" s="9"/>
      <c r="E684" s="9">
        <f t="shared" ca="1" si="0"/>
        <v>2.4070905029403011E-2</v>
      </c>
      <c r="F684" s="9">
        <f t="shared" ca="1" si="1"/>
        <v>-1.976114504170569</v>
      </c>
      <c r="G684" s="9">
        <f t="shared" ca="1" si="3"/>
        <v>3.5141144893128264E-3</v>
      </c>
      <c r="H684" s="9"/>
      <c r="I684" s="9"/>
      <c r="J684" s="9"/>
      <c r="K684" s="9"/>
      <c r="L684" s="9"/>
      <c r="M684" s="9"/>
    </row>
    <row r="685" spans="1:13" ht="15.75" customHeight="1">
      <c r="A685" s="9"/>
      <c r="B685" s="9"/>
      <c r="C685" s="9"/>
      <c r="D685" s="9"/>
      <c r="E685" s="9">
        <f t="shared" ca="1" si="0"/>
        <v>0.32556693556827387</v>
      </c>
      <c r="F685" s="9">
        <f t="shared" ca="1" si="1"/>
        <v>-0.45218755734894428</v>
      </c>
      <c r="G685" s="9">
        <f t="shared" ca="1" si="3"/>
        <v>3.5141144893128264E-3</v>
      </c>
      <c r="H685" s="9"/>
      <c r="I685" s="9"/>
      <c r="J685" s="9"/>
      <c r="K685" s="9"/>
      <c r="L685" s="9"/>
      <c r="M685" s="9"/>
    </row>
    <row r="686" spans="1:13" ht="15.75" customHeight="1">
      <c r="A686" s="9"/>
      <c r="B686" s="9"/>
      <c r="C686" s="9"/>
      <c r="D686" s="9"/>
      <c r="E686" s="9">
        <f t="shared" ca="1" si="0"/>
        <v>0.23225051439766209</v>
      </c>
      <c r="F686" s="9">
        <f t="shared" ca="1" si="1"/>
        <v>-0.73145541354855226</v>
      </c>
      <c r="G686" s="9">
        <f t="shared" ca="1" si="3"/>
        <v>3.5141144893128264E-3</v>
      </c>
      <c r="H686" s="9"/>
      <c r="I686" s="9"/>
      <c r="J686" s="9"/>
      <c r="K686" s="9"/>
      <c r="L686" s="9"/>
      <c r="M686" s="9"/>
    </row>
    <row r="687" spans="1:13" ht="15.75" customHeight="1">
      <c r="A687" s="9"/>
      <c r="B687" s="9"/>
      <c r="C687" s="9"/>
      <c r="D687" s="9"/>
      <c r="E687" s="9">
        <f t="shared" ca="1" si="0"/>
        <v>0.64526932900771194</v>
      </c>
      <c r="F687" s="9">
        <f t="shared" ca="1" si="1"/>
        <v>0.37257962178498416</v>
      </c>
      <c r="G687" s="9">
        <f t="shared" ca="1" si="3"/>
        <v>3.5141144893128264E-3</v>
      </c>
      <c r="H687" s="9"/>
      <c r="I687" s="9"/>
      <c r="J687" s="9"/>
      <c r="K687" s="9"/>
      <c r="L687" s="9"/>
      <c r="M687" s="9"/>
    </row>
    <row r="688" spans="1:13" ht="15.75" customHeight="1">
      <c r="A688" s="9"/>
      <c r="B688" s="9"/>
      <c r="C688" s="9"/>
      <c r="D688" s="9"/>
      <c r="E688" s="9">
        <f t="shared" ca="1" si="0"/>
        <v>9.2434646484698124E-2</v>
      </c>
      <c r="F688" s="9">
        <f t="shared" ca="1" si="1"/>
        <v>-1.3259106558808165</v>
      </c>
      <c r="G688" s="9">
        <f t="shared" ca="1" si="3"/>
        <v>3.5141144893128264E-3</v>
      </c>
      <c r="H688" s="9"/>
      <c r="I688" s="9"/>
      <c r="J688" s="9"/>
      <c r="K688" s="9"/>
      <c r="L688" s="9"/>
      <c r="M688" s="9"/>
    </row>
    <row r="689" spans="1:13" ht="15.75" customHeight="1">
      <c r="A689" s="9"/>
      <c r="B689" s="9"/>
      <c r="C689" s="9"/>
      <c r="D689" s="9"/>
      <c r="E689" s="9">
        <f t="shared" ca="1" si="0"/>
        <v>0.8917061362183657</v>
      </c>
      <c r="F689" s="9">
        <f t="shared" ca="1" si="1"/>
        <v>1.2356525896028141</v>
      </c>
      <c r="G689" s="9">
        <f t="shared" ca="1" si="3"/>
        <v>3.5141144893128264E-3</v>
      </c>
      <c r="H689" s="9"/>
      <c r="I689" s="9"/>
      <c r="J689" s="9"/>
      <c r="K689" s="9"/>
      <c r="L689" s="9"/>
      <c r="M689" s="9"/>
    </row>
    <row r="690" spans="1:13" ht="15.75" customHeight="1">
      <c r="A690" s="9"/>
      <c r="B690" s="9"/>
      <c r="C690" s="9"/>
      <c r="D690" s="9"/>
      <c r="E690" s="9">
        <f t="shared" ca="1" si="0"/>
        <v>0.16480206557900434</v>
      </c>
      <c r="F690" s="9">
        <f t="shared" ca="1" si="1"/>
        <v>-0.97491156049595207</v>
      </c>
      <c r="G690" s="9">
        <f t="shared" ca="1" si="3"/>
        <v>3.5141144893128264E-3</v>
      </c>
      <c r="H690" s="9"/>
      <c r="I690" s="9"/>
      <c r="J690" s="9"/>
      <c r="K690" s="9"/>
      <c r="L690" s="9"/>
      <c r="M690" s="9"/>
    </row>
    <row r="691" spans="1:13" ht="15.75" customHeight="1">
      <c r="A691" s="9"/>
      <c r="B691" s="9"/>
      <c r="C691" s="9"/>
      <c r="D691" s="9"/>
      <c r="E691" s="9">
        <f t="shared" ca="1" si="0"/>
        <v>0.26199755399544489</v>
      </c>
      <c r="F691" s="9">
        <f t="shared" ca="1" si="1"/>
        <v>-0.63719918576607304</v>
      </c>
      <c r="G691" s="9">
        <f t="shared" ca="1" si="3"/>
        <v>3.5141144893128264E-3</v>
      </c>
      <c r="H691" s="9"/>
      <c r="I691" s="9"/>
      <c r="J691" s="9"/>
      <c r="K691" s="9"/>
      <c r="L691" s="9"/>
      <c r="M691" s="9"/>
    </row>
    <row r="692" spans="1:13" ht="15.75" customHeight="1">
      <c r="A692" s="9"/>
      <c r="B692" s="9"/>
      <c r="C692" s="9"/>
      <c r="D692" s="9"/>
      <c r="E692" s="9">
        <f t="shared" ca="1" si="0"/>
        <v>0.31066360542048466</v>
      </c>
      <c r="F692" s="9">
        <f t="shared" ca="1" si="1"/>
        <v>-0.49397022061281398</v>
      </c>
      <c r="G692" s="9">
        <f t="shared" ca="1" si="3"/>
        <v>3.5141144893128264E-3</v>
      </c>
      <c r="H692" s="9"/>
      <c r="I692" s="9"/>
      <c r="J692" s="9"/>
      <c r="K692" s="9"/>
      <c r="L692" s="9"/>
      <c r="M692" s="9"/>
    </row>
    <row r="693" spans="1:13" ht="15.75" customHeight="1">
      <c r="A693" s="9"/>
      <c r="B693" s="9"/>
      <c r="C693" s="9"/>
      <c r="D693" s="9"/>
      <c r="E693" s="9">
        <f t="shared" ca="1" si="0"/>
        <v>0.68466882907883719</v>
      </c>
      <c r="F693" s="9">
        <f t="shared" ca="1" si="1"/>
        <v>0.48079480637728866</v>
      </c>
      <c r="G693" s="9">
        <f t="shared" ca="1" si="3"/>
        <v>3.5141144893128264E-3</v>
      </c>
      <c r="H693" s="9"/>
      <c r="I693" s="9"/>
      <c r="J693" s="9"/>
      <c r="K693" s="9"/>
      <c r="L693" s="9"/>
      <c r="M693" s="9"/>
    </row>
    <row r="694" spans="1:13" ht="15.75" customHeight="1">
      <c r="A694" s="9"/>
      <c r="B694" s="9"/>
      <c r="C694" s="9"/>
      <c r="D694" s="9"/>
      <c r="E694" s="9">
        <f t="shared" ca="1" si="0"/>
        <v>0.29519270939205355</v>
      </c>
      <c r="F694" s="9">
        <f t="shared" ca="1" si="1"/>
        <v>-0.53827759229258154</v>
      </c>
      <c r="G694" s="9">
        <f t="shared" ca="1" si="3"/>
        <v>3.5141144893128264E-3</v>
      </c>
      <c r="H694" s="9"/>
      <c r="I694" s="9"/>
      <c r="J694" s="9"/>
      <c r="K694" s="9"/>
      <c r="L694" s="9"/>
      <c r="M694" s="9"/>
    </row>
    <row r="695" spans="1:13" ht="15.75" customHeight="1">
      <c r="A695" s="9"/>
      <c r="B695" s="9"/>
      <c r="C695" s="9"/>
      <c r="D695" s="9"/>
      <c r="E695" s="9">
        <f t="shared" ca="1" si="0"/>
        <v>0.17871047150347619</v>
      </c>
      <c r="F695" s="9">
        <f t="shared" ca="1" si="1"/>
        <v>-0.92029055582938357</v>
      </c>
      <c r="G695" s="9">
        <f t="shared" ca="1" si="3"/>
        <v>3.5141144893128264E-3</v>
      </c>
      <c r="H695" s="9"/>
      <c r="I695" s="9"/>
      <c r="J695" s="9"/>
      <c r="K695" s="9"/>
      <c r="L695" s="9"/>
      <c r="M695" s="9"/>
    </row>
    <row r="696" spans="1:13" ht="15.75" customHeight="1">
      <c r="A696" s="9"/>
      <c r="B696" s="9"/>
      <c r="C696" s="9"/>
      <c r="D696" s="9"/>
      <c r="E696" s="9">
        <f t="shared" ca="1" si="0"/>
        <v>0.71627912930642679</v>
      </c>
      <c r="F696" s="9">
        <f t="shared" ca="1" si="1"/>
        <v>0.57182322481785819</v>
      </c>
      <c r="G696" s="9">
        <f t="shared" ca="1" si="3"/>
        <v>3.5141144893128264E-3</v>
      </c>
      <c r="H696" s="9"/>
      <c r="I696" s="9"/>
      <c r="J696" s="9"/>
      <c r="K696" s="9"/>
      <c r="L696" s="9"/>
      <c r="M696" s="9"/>
    </row>
    <row r="697" spans="1:13" ht="15.75" customHeight="1">
      <c r="A697" s="9"/>
      <c r="B697" s="9"/>
      <c r="C697" s="9"/>
      <c r="D697" s="9"/>
      <c r="E697" s="9">
        <f t="shared" ca="1" si="0"/>
        <v>0.2871467577375526</v>
      </c>
      <c r="F697" s="9">
        <f t="shared" ca="1" si="1"/>
        <v>-0.56173950327326605</v>
      </c>
      <c r="G697" s="9">
        <f t="shared" ca="1" si="3"/>
        <v>3.5141144893128264E-3</v>
      </c>
      <c r="H697" s="9"/>
      <c r="I697" s="9"/>
      <c r="J697" s="9"/>
      <c r="K697" s="9"/>
      <c r="L697" s="9"/>
      <c r="M697" s="9"/>
    </row>
    <row r="698" spans="1:13" ht="15.75" customHeight="1">
      <c r="A698" s="9"/>
      <c r="B698" s="9"/>
      <c r="C698" s="9"/>
      <c r="D698" s="9"/>
      <c r="E698" s="9">
        <f t="shared" ca="1" si="0"/>
        <v>0.58136385055961415</v>
      </c>
      <c r="F698" s="9">
        <f t="shared" ca="1" si="1"/>
        <v>0.20538377099259533</v>
      </c>
      <c r="G698" s="9">
        <f t="shared" ca="1" si="3"/>
        <v>3.5141144893128264E-3</v>
      </c>
      <c r="H698" s="9"/>
      <c r="I698" s="9"/>
      <c r="J698" s="9"/>
      <c r="K698" s="9"/>
      <c r="L698" s="9"/>
      <c r="M698" s="9"/>
    </row>
    <row r="699" spans="1:13" ht="15.75" customHeight="1">
      <c r="A699" s="9"/>
      <c r="B699" s="9"/>
      <c r="C699" s="9"/>
      <c r="D699" s="9"/>
      <c r="E699" s="9">
        <f t="shared" ca="1" si="0"/>
        <v>1.881194930846708E-2</v>
      </c>
      <c r="F699" s="9">
        <f t="shared" ca="1" si="1"/>
        <v>-2.0789287624000869</v>
      </c>
      <c r="G699" s="9">
        <f t="shared" ca="1" si="3"/>
        <v>3.5141144893128264E-3</v>
      </c>
      <c r="H699" s="9"/>
      <c r="I699" s="9"/>
      <c r="J699" s="9"/>
      <c r="K699" s="9"/>
      <c r="L699" s="9"/>
      <c r="M699" s="9"/>
    </row>
    <row r="700" spans="1:13" ht="15.75" customHeight="1">
      <c r="A700" s="9"/>
      <c r="B700" s="9"/>
      <c r="C700" s="9"/>
      <c r="D700" s="9"/>
      <c r="E700" s="9">
        <f t="shared" ca="1" si="0"/>
        <v>7.6027499297977807E-2</v>
      </c>
      <c r="F700" s="9">
        <f t="shared" ca="1" si="1"/>
        <v>-1.4323104330064678</v>
      </c>
      <c r="G700" s="9">
        <f t="shared" ca="1" si="3"/>
        <v>3.5141144893128264E-3</v>
      </c>
      <c r="H700" s="9"/>
      <c r="I700" s="9"/>
      <c r="J700" s="9"/>
      <c r="K700" s="9"/>
      <c r="L700" s="9"/>
      <c r="M700" s="9"/>
    </row>
    <row r="701" spans="1:13" ht="15.75" customHeight="1">
      <c r="A701" s="9"/>
      <c r="B701" s="9"/>
      <c r="C701" s="9"/>
      <c r="D701" s="9"/>
      <c r="E701" s="9">
        <f t="shared" ca="1" si="0"/>
        <v>0.20488023911893649</v>
      </c>
      <c r="F701" s="9">
        <f t="shared" ca="1" si="1"/>
        <v>-0.8243152103902579</v>
      </c>
      <c r="G701" s="9">
        <f t="shared" ca="1" si="3"/>
        <v>3.5141144893128264E-3</v>
      </c>
      <c r="H701" s="9"/>
      <c r="I701" s="9"/>
      <c r="J701" s="9"/>
      <c r="K701" s="9"/>
      <c r="L701" s="9"/>
      <c r="M701" s="9"/>
    </row>
    <row r="702" spans="1:13" ht="15.75" customHeight="1">
      <c r="A702" s="9"/>
      <c r="B702" s="9"/>
      <c r="C702" s="9"/>
      <c r="D702" s="9"/>
      <c r="E702" s="9">
        <f t="shared" ca="1" si="0"/>
        <v>0.1120456565269965</v>
      </c>
      <c r="F702" s="9">
        <f t="shared" ca="1" si="1"/>
        <v>-1.2157207601804514</v>
      </c>
      <c r="G702" s="9">
        <f t="shared" ca="1" si="3"/>
        <v>3.5141144893128264E-3</v>
      </c>
      <c r="H702" s="9"/>
      <c r="I702" s="9"/>
      <c r="J702" s="9"/>
      <c r="K702" s="9"/>
      <c r="L702" s="9"/>
      <c r="M702" s="9"/>
    </row>
    <row r="703" spans="1:13" ht="15.75" customHeight="1">
      <c r="A703" s="9"/>
      <c r="B703" s="9"/>
      <c r="C703" s="9"/>
      <c r="D703" s="9"/>
      <c r="E703" s="9">
        <f t="shared" ca="1" si="0"/>
        <v>0.58231945852310485</v>
      </c>
      <c r="F703" s="9">
        <f t="shared" ca="1" si="1"/>
        <v>0.20783079972716684</v>
      </c>
      <c r="G703" s="9">
        <f t="shared" ca="1" si="3"/>
        <v>3.5141144893128264E-3</v>
      </c>
      <c r="H703" s="9"/>
      <c r="I703" s="9"/>
      <c r="J703" s="9"/>
      <c r="K703" s="9"/>
      <c r="L703" s="9"/>
      <c r="M703" s="9"/>
    </row>
    <row r="704" spans="1:13" ht="15.75" customHeight="1">
      <c r="A704" s="9"/>
      <c r="B704" s="9"/>
      <c r="C704" s="9"/>
      <c r="D704" s="9"/>
      <c r="E704" s="9">
        <f t="shared" ca="1" si="0"/>
        <v>0.9915892651684467</v>
      </c>
      <c r="F704" s="9">
        <f t="shared" ca="1" si="1"/>
        <v>2.390586859518161</v>
      </c>
      <c r="G704" s="9">
        <f t="shared" ca="1" si="3"/>
        <v>3.5141144893128264E-3</v>
      </c>
      <c r="H704" s="9"/>
      <c r="I704" s="9"/>
      <c r="J704" s="9"/>
      <c r="K704" s="9"/>
      <c r="L704" s="9"/>
      <c r="M704" s="9"/>
    </row>
    <row r="705" spans="1:13" ht="15.75" customHeight="1">
      <c r="A705" s="9"/>
      <c r="B705" s="9"/>
      <c r="C705" s="9"/>
      <c r="D705" s="9"/>
      <c r="E705" s="9">
        <f t="shared" ca="1" si="0"/>
        <v>0.17403453771140132</v>
      </c>
      <c r="F705" s="9">
        <f t="shared" ca="1" si="1"/>
        <v>-0.93834123453739993</v>
      </c>
      <c r="G705" s="9">
        <f t="shared" ca="1" si="3"/>
        <v>3.5141144893128264E-3</v>
      </c>
      <c r="H705" s="9"/>
      <c r="I705" s="9"/>
      <c r="J705" s="9"/>
      <c r="K705" s="9"/>
      <c r="L705" s="9"/>
      <c r="M705" s="9"/>
    </row>
    <row r="706" spans="1:13" ht="15.75" customHeight="1">
      <c r="A706" s="9"/>
      <c r="B706" s="9"/>
      <c r="C706" s="9"/>
      <c r="D706" s="9"/>
      <c r="E706" s="9">
        <f t="shared" ca="1" si="0"/>
        <v>0.228204370348008</v>
      </c>
      <c r="F706" s="9">
        <f t="shared" ca="1" si="1"/>
        <v>-0.74477336240034098</v>
      </c>
      <c r="G706" s="9">
        <f t="shared" ca="1" si="3"/>
        <v>3.5141144893128264E-3</v>
      </c>
      <c r="H706" s="9"/>
      <c r="I706" s="9"/>
      <c r="J706" s="9"/>
      <c r="K706" s="9"/>
      <c r="L706" s="9"/>
      <c r="M706" s="9"/>
    </row>
    <row r="707" spans="1:13" ht="15.75" customHeight="1">
      <c r="A707" s="9"/>
      <c r="B707" s="9"/>
      <c r="C707" s="9"/>
      <c r="D707" s="9"/>
      <c r="E707" s="9">
        <f t="shared" ca="1" si="0"/>
        <v>8.9227317823209473E-3</v>
      </c>
      <c r="F707" s="9">
        <f t="shared" ca="1" si="1"/>
        <v>-2.3688090623127165</v>
      </c>
      <c r="G707" s="9">
        <f t="shared" ca="1" si="3"/>
        <v>3.5141144893128264E-3</v>
      </c>
      <c r="H707" s="9"/>
      <c r="I707" s="9"/>
      <c r="J707" s="9"/>
      <c r="K707" s="9"/>
      <c r="L707" s="9"/>
      <c r="M707" s="9"/>
    </row>
    <row r="708" spans="1:13" ht="15.75" customHeight="1">
      <c r="A708" s="9"/>
      <c r="B708" s="9"/>
      <c r="C708" s="9"/>
      <c r="D708" s="9"/>
      <c r="E708" s="9">
        <f t="shared" ca="1" si="0"/>
        <v>0.85502601567860759</v>
      </c>
      <c r="F708" s="9">
        <f t="shared" ca="1" si="1"/>
        <v>1.0582357671839298</v>
      </c>
      <c r="G708" s="9">
        <f t="shared" ca="1" si="3"/>
        <v>3.5141144893128264E-3</v>
      </c>
      <c r="H708" s="9"/>
      <c r="I708" s="9"/>
      <c r="J708" s="9"/>
      <c r="K708" s="9"/>
      <c r="L708" s="9"/>
      <c r="M708" s="9"/>
    </row>
    <row r="709" spans="1:13" ht="15.75" customHeight="1">
      <c r="A709" s="9"/>
      <c r="B709" s="9"/>
      <c r="C709" s="9"/>
      <c r="D709" s="9"/>
      <c r="E709" s="9">
        <f t="shared" ca="1" si="0"/>
        <v>0.17464838164723229</v>
      </c>
      <c r="F709" s="9">
        <f t="shared" ca="1" si="1"/>
        <v>-0.93595421166291781</v>
      </c>
      <c r="G709" s="9">
        <f t="shared" ca="1" si="3"/>
        <v>3.5141144893128264E-3</v>
      </c>
      <c r="H709" s="9"/>
      <c r="I709" s="9"/>
      <c r="J709" s="9"/>
      <c r="K709" s="9"/>
      <c r="L709" s="9"/>
      <c r="M709" s="9"/>
    </row>
    <row r="710" spans="1:13" ht="15.75" customHeight="1">
      <c r="A710" s="9"/>
      <c r="B710" s="9"/>
      <c r="C710" s="9"/>
      <c r="D710" s="9"/>
      <c r="E710" s="9">
        <f t="shared" ca="1" si="0"/>
        <v>0.4297968396439189</v>
      </c>
      <c r="F710" s="9">
        <f t="shared" ca="1" si="1"/>
        <v>-0.1768914186072707</v>
      </c>
      <c r="G710" s="9">
        <f t="shared" ca="1" si="3"/>
        <v>3.5141144893128264E-3</v>
      </c>
      <c r="H710" s="9"/>
      <c r="I710" s="9"/>
      <c r="J710" s="9"/>
      <c r="K710" s="9"/>
      <c r="L710" s="9"/>
      <c r="M710" s="9"/>
    </row>
    <row r="711" spans="1:13" ht="15.75" customHeight="1">
      <c r="A711" s="9"/>
      <c r="B711" s="9"/>
      <c r="C711" s="9"/>
      <c r="D711" s="9"/>
      <c r="E711" s="9">
        <f t="shared" ca="1" si="0"/>
        <v>0.92688910179655182</v>
      </c>
      <c r="F711" s="9">
        <f t="shared" ca="1" si="1"/>
        <v>1.4530070506452302</v>
      </c>
      <c r="G711" s="9">
        <f t="shared" ca="1" si="3"/>
        <v>3.5141144893128264E-3</v>
      </c>
      <c r="H711" s="9"/>
      <c r="I711" s="9"/>
      <c r="J711" s="9"/>
      <c r="K711" s="9"/>
      <c r="L711" s="9"/>
      <c r="M711" s="9"/>
    </row>
    <row r="712" spans="1:13" ht="15.75" customHeight="1">
      <c r="A712" s="9"/>
      <c r="B712" s="9"/>
      <c r="C712" s="9"/>
      <c r="D712" s="9"/>
      <c r="E712" s="9">
        <f t="shared" ca="1" si="0"/>
        <v>0.58895912333406619</v>
      </c>
      <c r="F712" s="9">
        <f t="shared" ca="1" si="1"/>
        <v>0.2248682708906537</v>
      </c>
      <c r="G712" s="9">
        <f t="shared" ca="1" si="3"/>
        <v>3.5141144893128264E-3</v>
      </c>
      <c r="H712" s="9"/>
      <c r="I712" s="9"/>
      <c r="J712" s="9"/>
      <c r="K712" s="9"/>
      <c r="L712" s="9"/>
      <c r="M712" s="9"/>
    </row>
    <row r="713" spans="1:13" ht="15.75" customHeight="1">
      <c r="A713" s="9"/>
      <c r="B713" s="9"/>
      <c r="C713" s="9"/>
      <c r="D713" s="9"/>
      <c r="E713" s="9">
        <f t="shared" ca="1" si="0"/>
        <v>0.73944813385043073</v>
      </c>
      <c r="F713" s="9">
        <f t="shared" ca="1" si="1"/>
        <v>0.64164496224932577</v>
      </c>
      <c r="G713" s="9">
        <f t="shared" ca="1" si="3"/>
        <v>3.5141144893128264E-3</v>
      </c>
      <c r="H713" s="9"/>
      <c r="I713" s="9"/>
      <c r="J713" s="9"/>
      <c r="K713" s="9"/>
      <c r="L713" s="9"/>
      <c r="M713" s="9"/>
    </row>
    <row r="714" spans="1:13" ht="15.75" customHeight="1">
      <c r="A714" s="9"/>
      <c r="B714" s="9"/>
      <c r="C714" s="9"/>
      <c r="D714" s="9"/>
      <c r="E714" s="9">
        <f t="shared" ca="1" si="0"/>
        <v>0.64997079377725209</v>
      </c>
      <c r="F714" s="9">
        <f t="shared" ca="1" si="1"/>
        <v>0.38524161689999059</v>
      </c>
      <c r="G714" s="9">
        <f t="shared" ca="1" si="3"/>
        <v>3.5141144893128264E-3</v>
      </c>
      <c r="H714" s="9"/>
      <c r="I714" s="9"/>
      <c r="J714" s="9"/>
      <c r="K714" s="9"/>
      <c r="L714" s="9"/>
      <c r="M714" s="9"/>
    </row>
    <row r="715" spans="1:13" ht="15.75" customHeight="1">
      <c r="A715" s="9"/>
      <c r="B715" s="9"/>
      <c r="C715" s="9"/>
      <c r="D715" s="9"/>
      <c r="E715" s="9">
        <f t="shared" ca="1" si="0"/>
        <v>0.18026243766924044</v>
      </c>
      <c r="F715" s="9">
        <f t="shared" ca="1" si="1"/>
        <v>-0.91436540172115455</v>
      </c>
      <c r="G715" s="9">
        <f t="shared" ca="1" si="3"/>
        <v>3.5141144893128264E-3</v>
      </c>
      <c r="H715" s="9"/>
      <c r="I715" s="9"/>
      <c r="J715" s="9"/>
      <c r="K715" s="9"/>
      <c r="L715" s="9"/>
      <c r="M715" s="9"/>
    </row>
    <row r="716" spans="1:13" ht="15.75" customHeight="1">
      <c r="A716" s="9"/>
      <c r="B716" s="9"/>
      <c r="C716" s="9"/>
      <c r="D716" s="9"/>
      <c r="E716" s="9">
        <f t="shared" ca="1" si="0"/>
        <v>0.20363502283164836</v>
      </c>
      <c r="F716" s="9">
        <f t="shared" ca="1" si="1"/>
        <v>-0.82870731473147052</v>
      </c>
      <c r="G716" s="9">
        <f t="shared" ca="1" si="3"/>
        <v>3.5141144893128264E-3</v>
      </c>
      <c r="H716" s="9"/>
      <c r="I716" s="9"/>
      <c r="J716" s="9"/>
      <c r="K716" s="9"/>
      <c r="L716" s="9"/>
      <c r="M716" s="9"/>
    </row>
    <row r="717" spans="1:13" ht="15.75" customHeight="1">
      <c r="A717" s="9"/>
      <c r="B717" s="9"/>
      <c r="C717" s="9"/>
      <c r="D717" s="9"/>
      <c r="E717" s="9">
        <f t="shared" ca="1" si="0"/>
        <v>0.36536196119981668</v>
      </c>
      <c r="F717" s="9">
        <f t="shared" ca="1" si="1"/>
        <v>-0.34416271253200714</v>
      </c>
      <c r="G717" s="9">
        <f t="shared" ca="1" si="3"/>
        <v>3.5141144893128264E-3</v>
      </c>
      <c r="H717" s="9"/>
      <c r="I717" s="9"/>
      <c r="J717" s="9"/>
      <c r="K717" s="9"/>
      <c r="L717" s="9"/>
      <c r="M717" s="9"/>
    </row>
    <row r="718" spans="1:13" ht="15.75" customHeight="1">
      <c r="A718" s="9"/>
      <c r="B718" s="9"/>
      <c r="C718" s="9"/>
      <c r="D718" s="9"/>
      <c r="E718" s="9">
        <f t="shared" ca="1" si="0"/>
        <v>0.44201341398269522</v>
      </c>
      <c r="F718" s="9">
        <f t="shared" ca="1" si="1"/>
        <v>-0.1458664364631411</v>
      </c>
      <c r="G718" s="9">
        <f t="shared" ca="1" si="3"/>
        <v>3.5141144893128264E-3</v>
      </c>
      <c r="H718" s="9"/>
      <c r="I718" s="9"/>
      <c r="J718" s="9"/>
      <c r="K718" s="9"/>
      <c r="L718" s="9"/>
      <c r="M718" s="9"/>
    </row>
    <row r="719" spans="1:13" ht="15.75" customHeight="1">
      <c r="A719" s="9"/>
      <c r="B719" s="9"/>
      <c r="C719" s="9"/>
      <c r="D719" s="9"/>
      <c r="E719" s="9">
        <f t="shared" ca="1" si="0"/>
        <v>0.66797512898145794</v>
      </c>
      <c r="F719" s="9">
        <f t="shared" ca="1" si="1"/>
        <v>0.43432873242233078</v>
      </c>
      <c r="G719" s="9">
        <f t="shared" ca="1" si="3"/>
        <v>3.5141144893128264E-3</v>
      </c>
      <c r="H719" s="9"/>
      <c r="I719" s="9"/>
      <c r="J719" s="9"/>
      <c r="K719" s="9"/>
      <c r="L719" s="9"/>
      <c r="M719" s="9"/>
    </row>
    <row r="720" spans="1:13" ht="15.75" customHeight="1">
      <c r="A720" s="9"/>
      <c r="B720" s="9"/>
      <c r="C720" s="9"/>
      <c r="D720" s="9"/>
      <c r="E720" s="9">
        <f t="shared" ca="1" si="0"/>
        <v>0.49586282452106656</v>
      </c>
      <c r="F720" s="9">
        <f t="shared" ca="1" si="1"/>
        <v>-1.0370546918623201E-2</v>
      </c>
      <c r="G720" s="9">
        <f t="shared" ca="1" si="3"/>
        <v>3.5141144893128264E-3</v>
      </c>
      <c r="H720" s="9"/>
      <c r="I720" s="9"/>
      <c r="J720" s="9"/>
      <c r="K720" s="9"/>
      <c r="L720" s="9"/>
      <c r="M720" s="9"/>
    </row>
    <row r="721" spans="1:13" ht="15.75" customHeight="1">
      <c r="A721" s="9"/>
      <c r="B721" s="9"/>
      <c r="C721" s="9"/>
      <c r="D721" s="9"/>
      <c r="E721" s="9">
        <f t="shared" ca="1" si="0"/>
        <v>0.96656632646863461</v>
      </c>
      <c r="F721" s="9">
        <f t="shared" ca="1" si="1"/>
        <v>1.8325645971771438</v>
      </c>
      <c r="G721" s="9">
        <f t="shared" ca="1" si="3"/>
        <v>3.5141144893128264E-3</v>
      </c>
      <c r="H721" s="9"/>
      <c r="I721" s="9"/>
      <c r="J721" s="9"/>
      <c r="K721" s="9"/>
      <c r="L721" s="9"/>
      <c r="M721" s="9"/>
    </row>
    <row r="722" spans="1:13" ht="15.75" customHeight="1">
      <c r="A722" s="9"/>
      <c r="B722" s="9"/>
      <c r="C722" s="9"/>
      <c r="D722" s="9"/>
      <c r="E722" s="9">
        <f t="shared" ca="1" si="0"/>
        <v>0.713085907182475</v>
      </c>
      <c r="F722" s="9">
        <f t="shared" ca="1" si="1"/>
        <v>0.56242251046057579</v>
      </c>
      <c r="G722" s="9">
        <f t="shared" ca="1" si="3"/>
        <v>3.5141144893128264E-3</v>
      </c>
      <c r="H722" s="9"/>
      <c r="I722" s="9"/>
      <c r="J722" s="9"/>
      <c r="K722" s="9"/>
      <c r="L722" s="9"/>
      <c r="M722" s="9"/>
    </row>
    <row r="723" spans="1:13" ht="15.75" customHeight="1">
      <c r="A723" s="9"/>
      <c r="B723" s="9"/>
      <c r="C723" s="9"/>
      <c r="D723" s="9"/>
      <c r="E723" s="9">
        <f t="shared" ca="1" si="0"/>
        <v>0.84944876514160061</v>
      </c>
      <c r="F723" s="9">
        <f t="shared" ca="1" si="1"/>
        <v>1.0340720753463972</v>
      </c>
      <c r="G723" s="9">
        <f t="shared" ca="1" si="3"/>
        <v>3.5141144893128264E-3</v>
      </c>
      <c r="H723" s="9"/>
      <c r="I723" s="9"/>
      <c r="J723" s="9"/>
      <c r="K723" s="9"/>
      <c r="L723" s="9"/>
      <c r="M723" s="9"/>
    </row>
    <row r="724" spans="1:13" ht="15.75" customHeight="1">
      <c r="A724" s="9"/>
      <c r="B724" s="9"/>
      <c r="C724" s="9"/>
      <c r="D724" s="9"/>
      <c r="E724" s="9">
        <f t="shared" ca="1" si="0"/>
        <v>0.2648802455724435</v>
      </c>
      <c r="F724" s="9">
        <f t="shared" ca="1" si="1"/>
        <v>-0.62837167020194373</v>
      </c>
      <c r="G724" s="9">
        <f t="shared" ca="1" si="3"/>
        <v>3.5141144893128264E-3</v>
      </c>
      <c r="H724" s="9"/>
      <c r="I724" s="9"/>
      <c r="J724" s="9"/>
      <c r="K724" s="9"/>
      <c r="L724" s="9"/>
      <c r="M724" s="9"/>
    </row>
    <row r="725" spans="1:13" ht="15.75" customHeight="1">
      <c r="A725" s="9"/>
      <c r="B725" s="9"/>
      <c r="C725" s="9"/>
      <c r="D725" s="9"/>
      <c r="E725" s="9">
        <f t="shared" ca="1" si="0"/>
        <v>0.72895914060208211</v>
      </c>
      <c r="F725" s="9">
        <f t="shared" ca="1" si="1"/>
        <v>0.60966805672671154</v>
      </c>
      <c r="G725" s="9">
        <f t="shared" ca="1" si="3"/>
        <v>3.5141144893128264E-3</v>
      </c>
      <c r="H725" s="9"/>
      <c r="I725" s="9"/>
      <c r="J725" s="9"/>
      <c r="K725" s="9"/>
      <c r="L725" s="9"/>
      <c r="M725" s="9"/>
    </row>
    <row r="726" spans="1:13" ht="15.75" customHeight="1">
      <c r="A726" s="9"/>
      <c r="B726" s="9"/>
      <c r="C726" s="9"/>
      <c r="D726" s="9"/>
      <c r="E726" s="9">
        <f t="shared" ca="1" si="0"/>
        <v>0.17923586467502561</v>
      </c>
      <c r="F726" s="9">
        <f t="shared" ca="1" si="1"/>
        <v>-0.91828108108083795</v>
      </c>
      <c r="G726" s="9">
        <f t="shared" ca="1" si="3"/>
        <v>3.5141144893128264E-3</v>
      </c>
      <c r="H726" s="9"/>
      <c r="I726" s="9"/>
      <c r="J726" s="9"/>
      <c r="K726" s="9"/>
      <c r="L726" s="9"/>
      <c r="M726" s="9"/>
    </row>
    <row r="727" spans="1:13" ht="15.75" customHeight="1">
      <c r="A727" s="9"/>
      <c r="B727" s="9"/>
      <c r="C727" s="9"/>
      <c r="D727" s="9"/>
      <c r="E727" s="9">
        <f t="shared" ca="1" si="0"/>
        <v>0.72143528286791681</v>
      </c>
      <c r="F727" s="9">
        <f t="shared" ca="1" si="1"/>
        <v>0.58711059207395466</v>
      </c>
      <c r="G727" s="9">
        <f t="shared" ca="1" si="3"/>
        <v>3.5141144893128264E-3</v>
      </c>
      <c r="H727" s="9"/>
      <c r="I727" s="9"/>
      <c r="J727" s="9"/>
      <c r="K727" s="9"/>
      <c r="L727" s="9"/>
      <c r="M727" s="9"/>
    </row>
    <row r="728" spans="1:13" ht="15.75" customHeight="1">
      <c r="A728" s="9"/>
      <c r="B728" s="9"/>
      <c r="C728" s="9"/>
      <c r="D728" s="9"/>
      <c r="E728" s="9">
        <f t="shared" ca="1" si="0"/>
        <v>0.91819877393585658</v>
      </c>
      <c r="F728" s="9">
        <f t="shared" ca="1" si="1"/>
        <v>1.3930573394164654</v>
      </c>
      <c r="G728" s="9">
        <f t="shared" ca="1" si="3"/>
        <v>3.5141144893128264E-3</v>
      </c>
      <c r="H728" s="9"/>
      <c r="I728" s="9"/>
      <c r="J728" s="9"/>
      <c r="K728" s="9"/>
      <c r="L728" s="9"/>
      <c r="M728" s="9"/>
    </row>
    <row r="729" spans="1:13" ht="15.75" customHeight="1">
      <c r="A729" s="9"/>
      <c r="B729" s="9"/>
      <c r="C729" s="9"/>
      <c r="D729" s="9"/>
      <c r="E729" s="9">
        <f t="shared" ca="1" si="0"/>
        <v>0.32227553243544715</v>
      </c>
      <c r="F729" s="9">
        <f t="shared" ca="1" si="1"/>
        <v>-0.46134505524241887</v>
      </c>
      <c r="G729" s="9">
        <f t="shared" ca="1" si="3"/>
        <v>3.5141144893128264E-3</v>
      </c>
      <c r="H729" s="9"/>
      <c r="I729" s="9"/>
      <c r="J729" s="9"/>
      <c r="K729" s="9"/>
      <c r="L729" s="9"/>
      <c r="M729" s="9"/>
    </row>
    <row r="730" spans="1:13" ht="15.75" customHeight="1">
      <c r="A730" s="9"/>
      <c r="B730" s="9"/>
      <c r="C730" s="9"/>
      <c r="D730" s="9"/>
      <c r="E730" s="9">
        <f t="shared" ca="1" si="0"/>
        <v>0.94677173443055307</v>
      </c>
      <c r="F730" s="9">
        <f t="shared" ca="1" si="1"/>
        <v>1.6143269329783128</v>
      </c>
      <c r="G730" s="9">
        <f t="shared" ca="1" si="3"/>
        <v>3.5141144893128264E-3</v>
      </c>
      <c r="H730" s="9"/>
      <c r="I730" s="9"/>
      <c r="J730" s="9"/>
      <c r="K730" s="9"/>
      <c r="L730" s="9"/>
      <c r="M730" s="9"/>
    </row>
    <row r="731" spans="1:13" ht="15.75" customHeight="1">
      <c r="A731" s="9"/>
      <c r="B731" s="9"/>
      <c r="C731" s="9"/>
      <c r="D731" s="9"/>
      <c r="E731" s="9">
        <f t="shared" ca="1" si="0"/>
        <v>0.31980537219592386</v>
      </c>
      <c r="F731" s="9">
        <f t="shared" ca="1" si="1"/>
        <v>-0.4682431129523611</v>
      </c>
      <c r="G731" s="9">
        <f t="shared" ca="1" si="3"/>
        <v>3.5141144893128264E-3</v>
      </c>
      <c r="H731" s="9"/>
      <c r="I731" s="9"/>
      <c r="J731" s="9"/>
      <c r="K731" s="9"/>
      <c r="L731" s="9"/>
      <c r="M731" s="9"/>
    </row>
    <row r="732" spans="1:13" ht="15.75" customHeight="1">
      <c r="A732" s="9"/>
      <c r="B732" s="9"/>
      <c r="C732" s="9"/>
      <c r="D732" s="9"/>
      <c r="E732" s="9">
        <f t="shared" ca="1" si="0"/>
        <v>0.8196251135396162</v>
      </c>
      <c r="F732" s="9">
        <f t="shared" ca="1" si="1"/>
        <v>0.91393733767454588</v>
      </c>
      <c r="G732" s="9">
        <f t="shared" ca="1" si="3"/>
        <v>3.5141144893128264E-3</v>
      </c>
      <c r="H732" s="9"/>
      <c r="I732" s="9"/>
      <c r="J732" s="9"/>
      <c r="K732" s="9"/>
      <c r="L732" s="9"/>
      <c r="M732" s="9"/>
    </row>
    <row r="733" spans="1:13" ht="15.75" customHeight="1">
      <c r="A733" s="9"/>
      <c r="B733" s="9"/>
      <c r="C733" s="9"/>
      <c r="D733" s="9"/>
      <c r="E733" s="9">
        <f t="shared" ca="1" si="0"/>
        <v>0.65529991884751293</v>
      </c>
      <c r="F733" s="9">
        <f t="shared" ca="1" si="1"/>
        <v>0.39966922459172172</v>
      </c>
      <c r="G733" s="9">
        <f t="shared" ca="1" si="3"/>
        <v>3.5141144893128264E-3</v>
      </c>
      <c r="H733" s="9"/>
      <c r="I733" s="9"/>
      <c r="J733" s="9"/>
      <c r="K733" s="9"/>
      <c r="L733" s="9"/>
      <c r="M733" s="9"/>
    </row>
    <row r="734" spans="1:13" ht="15.75" customHeight="1">
      <c r="A734" s="9"/>
      <c r="B734" s="9"/>
      <c r="C734" s="9"/>
      <c r="D734" s="9"/>
      <c r="E734" s="9">
        <f t="shared" ca="1" si="0"/>
        <v>0.67601931888623701</v>
      </c>
      <c r="F734" s="9">
        <f t="shared" ca="1" si="1"/>
        <v>0.45659612877619088</v>
      </c>
      <c r="G734" s="9">
        <f t="shared" ca="1" si="3"/>
        <v>3.5141144893128264E-3</v>
      </c>
      <c r="H734" s="9"/>
      <c r="I734" s="9"/>
      <c r="J734" s="9"/>
      <c r="K734" s="9"/>
      <c r="L734" s="9"/>
      <c r="M734" s="9"/>
    </row>
    <row r="735" spans="1:13" ht="15.75" customHeight="1">
      <c r="A735" s="9"/>
      <c r="B735" s="9"/>
      <c r="C735" s="9"/>
      <c r="D735" s="9"/>
      <c r="E735" s="9">
        <f t="shared" ca="1" si="0"/>
        <v>0.88935200155218264</v>
      </c>
      <c r="F735" s="9">
        <f t="shared" ca="1" si="1"/>
        <v>1.2230892276032059</v>
      </c>
      <c r="G735" s="9">
        <f t="shared" ca="1" si="3"/>
        <v>3.5141144893128264E-3</v>
      </c>
      <c r="H735" s="9"/>
      <c r="I735" s="9"/>
      <c r="J735" s="9"/>
      <c r="K735" s="9"/>
      <c r="L735" s="9"/>
      <c r="M735" s="9"/>
    </row>
    <row r="736" spans="1:13" ht="15.75" customHeight="1">
      <c r="A736" s="9"/>
      <c r="B736" s="9"/>
      <c r="C736" s="9"/>
      <c r="D736" s="9"/>
      <c r="E736" s="9">
        <f t="shared" ca="1" si="0"/>
        <v>0.96828795689387748</v>
      </c>
      <c r="F736" s="9">
        <f t="shared" ca="1" si="1"/>
        <v>1.8562068071348006</v>
      </c>
      <c r="G736" s="9">
        <f t="shared" ca="1" si="3"/>
        <v>3.5141144893128264E-3</v>
      </c>
      <c r="H736" s="9"/>
      <c r="I736" s="9"/>
      <c r="J736" s="9"/>
      <c r="K736" s="9"/>
      <c r="L736" s="9"/>
      <c r="M736" s="9"/>
    </row>
    <row r="737" spans="1:13" ht="15.75" customHeight="1">
      <c r="A737" s="9"/>
      <c r="B737" s="9"/>
      <c r="C737" s="9"/>
      <c r="D737" s="9"/>
      <c r="E737" s="9">
        <f t="shared" ca="1" si="0"/>
        <v>0.75621839845811634</v>
      </c>
      <c r="F737" s="9">
        <f t="shared" ca="1" si="1"/>
        <v>0.69418977663022963</v>
      </c>
      <c r="G737" s="9">
        <f t="shared" ca="1" si="3"/>
        <v>3.5141144893128264E-3</v>
      </c>
      <c r="H737" s="9"/>
      <c r="I737" s="9"/>
      <c r="J737" s="9"/>
      <c r="K737" s="9"/>
      <c r="L737" s="9"/>
      <c r="M737" s="9"/>
    </row>
    <row r="738" spans="1:13" ht="15.75" customHeight="1">
      <c r="A738" s="9"/>
      <c r="B738" s="9"/>
      <c r="C738" s="9"/>
      <c r="D738" s="9"/>
      <c r="E738" s="9">
        <f t="shared" ca="1" si="0"/>
        <v>0.19159021575114576</v>
      </c>
      <c r="F738" s="9">
        <f t="shared" ca="1" si="1"/>
        <v>-0.87205122775658916</v>
      </c>
      <c r="G738" s="9">
        <f t="shared" ca="1" si="3"/>
        <v>3.5141144893128264E-3</v>
      </c>
      <c r="H738" s="9"/>
      <c r="I738" s="9"/>
      <c r="J738" s="9"/>
      <c r="K738" s="9"/>
      <c r="L738" s="9"/>
      <c r="M738" s="9"/>
    </row>
    <row r="739" spans="1:13" ht="15.75" customHeight="1">
      <c r="A739" s="9"/>
      <c r="B739" s="9"/>
      <c r="C739" s="9"/>
      <c r="D739" s="9"/>
      <c r="E739" s="9">
        <f t="shared" ca="1" si="0"/>
        <v>0.22830401660353228</v>
      </c>
      <c r="F739" s="9">
        <f t="shared" ca="1" si="1"/>
        <v>-0.74444379332394761</v>
      </c>
      <c r="G739" s="9">
        <f t="shared" ca="1" si="3"/>
        <v>3.5141144893128264E-3</v>
      </c>
      <c r="H739" s="9"/>
      <c r="I739" s="9"/>
      <c r="J739" s="9"/>
      <c r="K739" s="9"/>
      <c r="L739" s="9"/>
      <c r="M739" s="9"/>
    </row>
    <row r="740" spans="1:13" ht="15.75" customHeight="1">
      <c r="A740" s="9"/>
      <c r="B740" s="9"/>
      <c r="C740" s="9"/>
      <c r="D740" s="9"/>
      <c r="E740" s="9">
        <f t="shared" ca="1" si="0"/>
        <v>0.34777793274599722</v>
      </c>
      <c r="F740" s="9">
        <f t="shared" ca="1" si="1"/>
        <v>-0.39132656475364797</v>
      </c>
      <c r="G740" s="9">
        <f t="shared" ca="1" si="3"/>
        <v>3.5141144893128264E-3</v>
      </c>
      <c r="H740" s="9"/>
      <c r="I740" s="9"/>
      <c r="J740" s="9"/>
      <c r="K740" s="9"/>
      <c r="L740" s="9"/>
      <c r="M740" s="9"/>
    </row>
    <row r="741" spans="1:13" ht="15.75" customHeight="1">
      <c r="A741" s="9"/>
      <c r="B741" s="9"/>
      <c r="C741" s="9"/>
      <c r="D741" s="9"/>
      <c r="E741" s="9">
        <f t="shared" ca="1" si="0"/>
        <v>0.86654196743029632</v>
      </c>
      <c r="F741" s="9">
        <f t="shared" ca="1" si="1"/>
        <v>1.1101925436744366</v>
      </c>
      <c r="G741" s="9">
        <f t="shared" ca="1" si="3"/>
        <v>3.5141144893128264E-3</v>
      </c>
      <c r="H741" s="9"/>
      <c r="I741" s="9"/>
      <c r="J741" s="9"/>
      <c r="K741" s="9"/>
      <c r="L741" s="9"/>
      <c r="M741" s="9"/>
    </row>
    <row r="742" spans="1:13" ht="15.75" customHeight="1">
      <c r="A742" s="9"/>
      <c r="B742" s="9"/>
      <c r="C742" s="9"/>
      <c r="D742" s="9"/>
      <c r="E742" s="9">
        <f t="shared" ca="1" si="0"/>
        <v>0.61410508690385779</v>
      </c>
      <c r="F742" s="9">
        <f t="shared" ca="1" si="1"/>
        <v>0.29003452357662352</v>
      </c>
      <c r="G742" s="9">
        <f t="shared" ca="1" si="3"/>
        <v>3.5141144893128264E-3</v>
      </c>
      <c r="H742" s="9"/>
      <c r="I742" s="9"/>
      <c r="J742" s="9"/>
      <c r="K742" s="9"/>
      <c r="L742" s="9"/>
      <c r="M742" s="9"/>
    </row>
    <row r="743" spans="1:13" ht="15.75" customHeight="1">
      <c r="A743" s="9"/>
      <c r="B743" s="9"/>
      <c r="C743" s="9"/>
      <c r="D743" s="9"/>
      <c r="E743" s="9">
        <f t="shared" ca="1" si="0"/>
        <v>0.46233334252145497</v>
      </c>
      <c r="F743" s="9">
        <f t="shared" ca="1" si="1"/>
        <v>-9.4557026090308693E-2</v>
      </c>
      <c r="G743" s="9">
        <f t="shared" ca="1" si="3"/>
        <v>3.5141144893128264E-3</v>
      </c>
      <c r="H743" s="9"/>
      <c r="I743" s="9"/>
      <c r="J743" s="9"/>
      <c r="K743" s="9"/>
      <c r="L743" s="9"/>
      <c r="M743" s="9"/>
    </row>
    <row r="744" spans="1:13" ht="15.75" customHeight="1">
      <c r="A744" s="9"/>
      <c r="B744" s="9"/>
      <c r="C744" s="9"/>
      <c r="D744" s="9"/>
      <c r="E744" s="9">
        <f t="shared" ca="1" si="0"/>
        <v>0.27663742220981447</v>
      </c>
      <c r="F744" s="9">
        <f t="shared" ca="1" si="1"/>
        <v>-0.59286000749175116</v>
      </c>
      <c r="G744" s="9">
        <f t="shared" ca="1" si="3"/>
        <v>3.5141144893128264E-3</v>
      </c>
      <c r="H744" s="9"/>
      <c r="I744" s="9"/>
      <c r="J744" s="9"/>
      <c r="K744" s="9"/>
      <c r="L744" s="9"/>
      <c r="M744" s="9"/>
    </row>
    <row r="745" spans="1:13" ht="15.75" customHeight="1">
      <c r="A745" s="9"/>
      <c r="B745" s="9"/>
      <c r="C745" s="9"/>
      <c r="D745" s="9"/>
      <c r="E745" s="9">
        <f t="shared" ca="1" si="0"/>
        <v>0.31288066082185328</v>
      </c>
      <c r="F745" s="9">
        <f t="shared" ca="1" si="1"/>
        <v>-0.48770145410923965</v>
      </c>
      <c r="G745" s="9">
        <f t="shared" ca="1" si="3"/>
        <v>3.5141144893128264E-3</v>
      </c>
      <c r="H745" s="9"/>
      <c r="I745" s="9"/>
      <c r="J745" s="9"/>
      <c r="K745" s="9"/>
      <c r="L745" s="9"/>
      <c r="M745" s="9"/>
    </row>
    <row r="746" spans="1:13" ht="15.75" customHeight="1">
      <c r="A746" s="9"/>
      <c r="B746" s="9"/>
      <c r="C746" s="9"/>
      <c r="D746" s="9"/>
      <c r="E746" s="9">
        <f t="shared" ca="1" si="0"/>
        <v>0.52906931386652767</v>
      </c>
      <c r="F746" s="9">
        <f t="shared" ca="1" si="1"/>
        <v>7.2930563843783061E-2</v>
      </c>
      <c r="G746" s="9">
        <f t="shared" ca="1" si="3"/>
        <v>3.5141144893128264E-3</v>
      </c>
      <c r="H746" s="9"/>
      <c r="I746" s="9"/>
      <c r="J746" s="9"/>
      <c r="K746" s="9"/>
      <c r="L746" s="9"/>
      <c r="M746" s="9"/>
    </row>
    <row r="747" spans="1:13" ht="15.75" customHeight="1">
      <c r="A747" s="9"/>
      <c r="B747" s="9"/>
      <c r="C747" s="9"/>
      <c r="D747" s="9"/>
      <c r="E747" s="9">
        <f t="shared" ca="1" si="0"/>
        <v>0.98238806960897973</v>
      </c>
      <c r="F747" s="9">
        <f t="shared" ca="1" si="1"/>
        <v>2.1057754676584999</v>
      </c>
      <c r="G747" s="9">
        <f t="shared" ca="1" si="3"/>
        <v>3.5141144893128264E-3</v>
      </c>
      <c r="H747" s="9"/>
      <c r="I747" s="9"/>
      <c r="J747" s="9"/>
      <c r="K747" s="9"/>
      <c r="L747" s="9"/>
      <c r="M747" s="9"/>
    </row>
    <row r="748" spans="1:13" ht="15.75" customHeight="1">
      <c r="A748" s="9"/>
      <c r="B748" s="9"/>
      <c r="C748" s="9"/>
      <c r="D748" s="9"/>
      <c r="E748" s="9">
        <f t="shared" ca="1" si="0"/>
        <v>0.99613825114757681</v>
      </c>
      <c r="F748" s="9">
        <f t="shared" ca="1" si="1"/>
        <v>2.6639241431599796</v>
      </c>
      <c r="G748" s="9">
        <f t="shared" ca="1" si="3"/>
        <v>3.5141144893128264E-3</v>
      </c>
      <c r="H748" s="9"/>
      <c r="I748" s="9"/>
      <c r="J748" s="9"/>
      <c r="K748" s="9"/>
      <c r="L748" s="9"/>
      <c r="M748" s="9"/>
    </row>
    <row r="749" spans="1:13" ht="15.75" customHeight="1">
      <c r="A749" s="9"/>
      <c r="B749" s="9"/>
      <c r="C749" s="9"/>
      <c r="D749" s="9"/>
      <c r="E749" s="9">
        <f t="shared" ca="1" si="0"/>
        <v>0.50270615326533352</v>
      </c>
      <c r="F749" s="9">
        <f t="shared" ca="1" si="1"/>
        <v>6.7833723118514051E-3</v>
      </c>
      <c r="G749" s="9">
        <f t="shared" ca="1" si="3"/>
        <v>3.5141144893128264E-3</v>
      </c>
      <c r="H749" s="9"/>
      <c r="I749" s="9"/>
      <c r="J749" s="9"/>
      <c r="K749" s="9"/>
      <c r="L749" s="9"/>
      <c r="M749" s="9"/>
    </row>
    <row r="750" spans="1:13" ht="15.75" customHeight="1">
      <c r="A750" s="9"/>
      <c r="B750" s="9"/>
      <c r="C750" s="9"/>
      <c r="D750" s="9"/>
      <c r="E750" s="9">
        <f t="shared" ca="1" si="0"/>
        <v>5.6612941190901322E-2</v>
      </c>
      <c r="F750" s="9">
        <f t="shared" ca="1" si="1"/>
        <v>-1.5838586791282745</v>
      </c>
      <c r="G750" s="9">
        <f t="shared" ca="1" si="3"/>
        <v>3.5141144893128264E-3</v>
      </c>
      <c r="H750" s="9"/>
      <c r="I750" s="9"/>
      <c r="J750" s="9"/>
      <c r="K750" s="9"/>
      <c r="L750" s="9"/>
      <c r="M750" s="9"/>
    </row>
    <row r="751" spans="1:13" ht="15.75" customHeight="1">
      <c r="A751" s="9"/>
      <c r="B751" s="9"/>
      <c r="C751" s="9"/>
      <c r="D751" s="9"/>
      <c r="E751" s="9">
        <f t="shared" ca="1" si="0"/>
        <v>0.19122230373982541</v>
      </c>
      <c r="F751" s="9">
        <f t="shared" ca="1" si="1"/>
        <v>-0.87340088743151512</v>
      </c>
      <c r="G751" s="9">
        <f t="shared" ca="1" si="3"/>
        <v>3.5141144893128264E-3</v>
      </c>
      <c r="H751" s="9"/>
      <c r="I751" s="9"/>
      <c r="J751" s="9"/>
      <c r="K751" s="9"/>
      <c r="L751" s="9"/>
      <c r="M751" s="9"/>
    </row>
    <row r="752" spans="1:13" ht="15.75" customHeight="1">
      <c r="A752" s="9"/>
      <c r="B752" s="9"/>
      <c r="C752" s="9"/>
      <c r="D752" s="9"/>
      <c r="E752" s="9">
        <f t="shared" ca="1" si="0"/>
        <v>0.97043442030849225</v>
      </c>
      <c r="F752" s="9">
        <f t="shared" ca="1" si="1"/>
        <v>1.8872168906488658</v>
      </c>
      <c r="G752" s="9">
        <f t="shared" ca="1" si="3"/>
        <v>3.5141144893128264E-3</v>
      </c>
      <c r="H752" s="9"/>
      <c r="I752" s="9"/>
      <c r="J752" s="9"/>
      <c r="K752" s="9"/>
      <c r="L752" s="9"/>
      <c r="M752" s="9"/>
    </row>
    <row r="753" spans="1:13" ht="15.75" customHeight="1">
      <c r="A753" s="9"/>
      <c r="B753" s="9"/>
      <c r="C753" s="9"/>
      <c r="D753" s="9"/>
      <c r="E753" s="9">
        <f t="shared" ca="1" si="0"/>
        <v>3.8116697858181059E-2</v>
      </c>
      <c r="F753" s="9">
        <f t="shared" ca="1" si="1"/>
        <v>-1.7729717040945727</v>
      </c>
      <c r="G753" s="9">
        <f t="shared" ca="1" si="3"/>
        <v>3.5141144893128264E-3</v>
      </c>
      <c r="H753" s="9"/>
      <c r="I753" s="9"/>
      <c r="J753" s="9"/>
      <c r="K753" s="9"/>
      <c r="L753" s="9"/>
      <c r="M753" s="9"/>
    </row>
    <row r="754" spans="1:13" ht="15.75" customHeight="1">
      <c r="A754" s="9"/>
      <c r="B754" s="9"/>
      <c r="C754" s="9"/>
      <c r="D754" s="9"/>
      <c r="E754" s="9">
        <f t="shared" ca="1" si="0"/>
        <v>2.0660443165805953E-2</v>
      </c>
      <c r="F754" s="9">
        <f t="shared" ca="1" si="1"/>
        <v>-2.0402956649422892</v>
      </c>
      <c r="G754" s="9">
        <f t="shared" ca="1" si="3"/>
        <v>3.5141144893128264E-3</v>
      </c>
      <c r="H754" s="9"/>
      <c r="I754" s="9"/>
      <c r="J754" s="9"/>
      <c r="K754" s="9"/>
      <c r="L754" s="9"/>
      <c r="M754" s="9"/>
    </row>
    <row r="755" spans="1:13" ht="15.75" customHeight="1">
      <c r="A755" s="9"/>
      <c r="B755" s="9"/>
      <c r="C755" s="9"/>
      <c r="D755" s="9"/>
      <c r="E755" s="9">
        <f t="shared" ca="1" si="0"/>
        <v>0.23847163129440985</v>
      </c>
      <c r="F755" s="9">
        <f t="shared" ca="1" si="1"/>
        <v>-0.71122751192440492</v>
      </c>
      <c r="G755" s="9">
        <f t="shared" ca="1" si="3"/>
        <v>3.5141144893128264E-3</v>
      </c>
      <c r="H755" s="9"/>
      <c r="I755" s="9"/>
      <c r="J755" s="9"/>
      <c r="K755" s="9"/>
      <c r="L755" s="9"/>
      <c r="M755" s="9"/>
    </row>
    <row r="756" spans="1:13" ht="15.75" customHeight="1">
      <c r="A756" s="9"/>
      <c r="B756" s="9"/>
      <c r="C756" s="9"/>
      <c r="D756" s="9"/>
      <c r="E756" s="9">
        <f t="shared" ca="1" si="0"/>
        <v>0.23794132421175318</v>
      </c>
      <c r="F756" s="9">
        <f t="shared" ca="1" si="1"/>
        <v>-0.71294038364175272</v>
      </c>
      <c r="G756" s="9">
        <f t="shared" ca="1" si="3"/>
        <v>3.5141144893128264E-3</v>
      </c>
      <c r="H756" s="9"/>
      <c r="I756" s="9"/>
      <c r="J756" s="9"/>
      <c r="K756" s="9"/>
      <c r="L756" s="9"/>
      <c r="M756" s="9"/>
    </row>
    <row r="757" spans="1:13" ht="15.75" customHeight="1">
      <c r="A757" s="9"/>
      <c r="B757" s="9"/>
      <c r="C757" s="9"/>
      <c r="D757" s="9"/>
      <c r="E757" s="9">
        <f t="shared" ca="1" si="0"/>
        <v>3.0581543394345267E-2</v>
      </c>
      <c r="F757" s="9">
        <f t="shared" ca="1" si="1"/>
        <v>-1.8723146381213027</v>
      </c>
      <c r="G757" s="9">
        <f t="shared" ca="1" si="3"/>
        <v>3.5141144893128264E-3</v>
      </c>
      <c r="H757" s="9"/>
      <c r="I757" s="9"/>
      <c r="J757" s="9"/>
      <c r="K757" s="9"/>
      <c r="L757" s="9"/>
      <c r="M757" s="9"/>
    </row>
    <row r="758" spans="1:13" ht="15.75" customHeight="1">
      <c r="A758" s="9"/>
      <c r="B758" s="9"/>
      <c r="C758" s="9"/>
      <c r="D758" s="9"/>
      <c r="E758" s="9">
        <f t="shared" ca="1" si="0"/>
        <v>0.15669794063592624</v>
      </c>
      <c r="F758" s="9">
        <f t="shared" ca="1" si="1"/>
        <v>-1.0081220333773231</v>
      </c>
      <c r="G758" s="9">
        <f t="shared" ca="1" si="3"/>
        <v>3.5141144893128264E-3</v>
      </c>
      <c r="H758" s="9"/>
      <c r="I758" s="9"/>
      <c r="J758" s="9"/>
      <c r="K758" s="9"/>
      <c r="L758" s="9"/>
      <c r="M758" s="9"/>
    </row>
    <row r="759" spans="1:13" ht="15.75" customHeight="1">
      <c r="A759" s="9"/>
      <c r="B759" s="9"/>
      <c r="C759" s="9"/>
      <c r="D759" s="9"/>
      <c r="E759" s="9">
        <f t="shared" ca="1" si="0"/>
        <v>3.0322244603582238E-3</v>
      </c>
      <c r="F759" s="9">
        <f t="shared" ca="1" si="1"/>
        <v>-2.7442762022816485</v>
      </c>
      <c r="G759" s="9">
        <f t="shared" ca="1" si="3"/>
        <v>3.5141144893128264E-3</v>
      </c>
      <c r="H759" s="9"/>
      <c r="I759" s="9"/>
      <c r="J759" s="9"/>
      <c r="K759" s="9"/>
      <c r="L759" s="9"/>
      <c r="M759" s="9"/>
    </row>
    <row r="760" spans="1:13" ht="15.75" customHeight="1">
      <c r="A760" s="9"/>
      <c r="B760" s="9"/>
      <c r="C760" s="9"/>
      <c r="D760" s="9"/>
      <c r="E760" s="9">
        <f t="shared" ca="1" si="0"/>
        <v>0.46512193843743443</v>
      </c>
      <c r="F760" s="9">
        <f t="shared" ca="1" si="1"/>
        <v>-8.7538006089331502E-2</v>
      </c>
      <c r="G760" s="9">
        <f t="shared" ca="1" si="3"/>
        <v>3.5141144893128264E-3</v>
      </c>
      <c r="H760" s="9"/>
      <c r="I760" s="9"/>
      <c r="J760" s="9"/>
      <c r="K760" s="9"/>
      <c r="L760" s="9"/>
      <c r="M760" s="9"/>
    </row>
    <row r="761" spans="1:13" ht="15.75" customHeight="1">
      <c r="A761" s="9"/>
      <c r="B761" s="9"/>
      <c r="C761" s="9"/>
      <c r="D761" s="9"/>
      <c r="E761" s="9">
        <f t="shared" ca="1" si="0"/>
        <v>5.9268101189618116E-2</v>
      </c>
      <c r="F761" s="9">
        <f t="shared" ca="1" si="1"/>
        <v>-1.5609472294834912</v>
      </c>
      <c r="G761" s="9">
        <f t="shared" ca="1" si="3"/>
        <v>3.5141144893128264E-3</v>
      </c>
      <c r="H761" s="9"/>
      <c r="I761" s="9"/>
      <c r="J761" s="9"/>
      <c r="K761" s="9"/>
      <c r="L761" s="9"/>
      <c r="M761" s="9"/>
    </row>
    <row r="762" spans="1:13" ht="15.75" customHeight="1">
      <c r="A762" s="9"/>
      <c r="B762" s="9"/>
      <c r="C762" s="9"/>
      <c r="D762" s="9"/>
      <c r="E762" s="9">
        <f t="shared" ca="1" si="0"/>
        <v>0.63271157977982906</v>
      </c>
      <c r="F762" s="9">
        <f t="shared" ca="1" si="1"/>
        <v>0.33904365943837428</v>
      </c>
      <c r="G762" s="9">
        <f t="shared" ca="1" si="3"/>
        <v>3.5141144893128264E-3</v>
      </c>
      <c r="H762" s="9"/>
      <c r="I762" s="9"/>
      <c r="J762" s="9"/>
      <c r="K762" s="9"/>
      <c r="L762" s="9"/>
      <c r="M762" s="9"/>
    </row>
    <row r="763" spans="1:13" ht="15.75" customHeight="1">
      <c r="A763" s="9"/>
      <c r="B763" s="9"/>
      <c r="C763" s="9"/>
      <c r="D763" s="9"/>
      <c r="E763" s="9">
        <f t="shared" ca="1" si="0"/>
        <v>0.69834663194212288</v>
      </c>
      <c r="F763" s="9">
        <f t="shared" ca="1" si="1"/>
        <v>0.51965115610241785</v>
      </c>
      <c r="G763" s="9">
        <f t="shared" ca="1" si="3"/>
        <v>3.5141144893128264E-3</v>
      </c>
      <c r="H763" s="9"/>
      <c r="I763" s="9"/>
      <c r="J763" s="9"/>
      <c r="K763" s="9"/>
      <c r="L763" s="9"/>
      <c r="M763" s="9"/>
    </row>
    <row r="764" spans="1:13" ht="15.75" customHeight="1">
      <c r="A764" s="9"/>
      <c r="B764" s="9"/>
      <c r="C764" s="9"/>
      <c r="D764" s="9"/>
      <c r="E764" s="9">
        <f t="shared" ca="1" si="0"/>
        <v>0.25443217873705215</v>
      </c>
      <c r="F764" s="9">
        <f t="shared" ca="1" si="1"/>
        <v>-0.66060703312821378</v>
      </c>
      <c r="G764" s="9">
        <f t="shared" ca="1" si="3"/>
        <v>3.5141144893128264E-3</v>
      </c>
      <c r="H764" s="9"/>
      <c r="I764" s="9"/>
      <c r="J764" s="9"/>
      <c r="K764" s="9"/>
      <c r="L764" s="9"/>
      <c r="M764" s="9"/>
    </row>
    <row r="765" spans="1:13" ht="15.75" customHeight="1">
      <c r="A765" s="9"/>
      <c r="B765" s="9"/>
      <c r="C765" s="9"/>
      <c r="D765" s="9"/>
      <c r="E765" s="9">
        <f t="shared" ca="1" si="0"/>
        <v>0.77687172228372881</v>
      </c>
      <c r="F765" s="9">
        <f t="shared" ca="1" si="1"/>
        <v>0.76167071908294559</v>
      </c>
      <c r="G765" s="9">
        <f t="shared" ca="1" si="3"/>
        <v>3.5141144893128264E-3</v>
      </c>
      <c r="H765" s="9"/>
      <c r="I765" s="9"/>
      <c r="J765" s="9"/>
      <c r="K765" s="9"/>
      <c r="L765" s="9"/>
      <c r="M765" s="9"/>
    </row>
    <row r="766" spans="1:13" ht="15.75" customHeight="1">
      <c r="A766" s="9"/>
      <c r="B766" s="9"/>
      <c r="C766" s="9"/>
      <c r="D766" s="9"/>
      <c r="E766" s="9">
        <f t="shared" ca="1" si="0"/>
        <v>0.82670112218660463</v>
      </c>
      <c r="F766" s="9">
        <f t="shared" ca="1" si="1"/>
        <v>0.94120901925307165</v>
      </c>
      <c r="G766" s="9">
        <f t="shared" ca="1" si="3"/>
        <v>3.5141144893128264E-3</v>
      </c>
      <c r="H766" s="9"/>
      <c r="I766" s="9"/>
      <c r="J766" s="9"/>
      <c r="K766" s="9"/>
      <c r="L766" s="9"/>
      <c r="M766" s="9"/>
    </row>
    <row r="767" spans="1:13" ht="15.75" customHeight="1">
      <c r="A767" s="9"/>
      <c r="B767" s="9"/>
      <c r="C767" s="9"/>
      <c r="D767" s="9"/>
      <c r="E767" s="9">
        <f t="shared" ca="1" si="0"/>
        <v>0.99065030673570231</v>
      </c>
      <c r="F767" s="9">
        <f t="shared" ca="1" si="1"/>
        <v>2.3514702171571806</v>
      </c>
      <c r="G767" s="9">
        <f t="shared" ca="1" si="3"/>
        <v>3.5141144893128264E-3</v>
      </c>
      <c r="H767" s="9"/>
      <c r="I767" s="9"/>
      <c r="J767" s="9"/>
      <c r="K767" s="9"/>
      <c r="L767" s="9"/>
      <c r="M767" s="9"/>
    </row>
    <row r="768" spans="1:13" ht="15.75" customHeight="1">
      <c r="A768" s="9"/>
      <c r="B768" s="9"/>
      <c r="C768" s="9"/>
      <c r="D768" s="9"/>
      <c r="E768" s="9">
        <f t="shared" ca="1" si="0"/>
        <v>0.59259206384901331</v>
      </c>
      <c r="F768" s="9">
        <f t="shared" ca="1" si="1"/>
        <v>0.23421783169424459</v>
      </c>
      <c r="G768" s="9">
        <f t="shared" ca="1" si="3"/>
        <v>3.5141144893128264E-3</v>
      </c>
      <c r="H768" s="9"/>
      <c r="I768" s="9"/>
      <c r="J768" s="9"/>
      <c r="K768" s="9"/>
      <c r="L768" s="9"/>
      <c r="M768" s="9"/>
    </row>
    <row r="769" spans="1:13" ht="15.75" customHeight="1">
      <c r="A769" s="9"/>
      <c r="B769" s="9"/>
      <c r="C769" s="9"/>
      <c r="D769" s="9"/>
      <c r="E769" s="9">
        <f t="shared" ca="1" si="0"/>
        <v>0.82630726237847318</v>
      </c>
      <c r="F769" s="9">
        <f t="shared" ca="1" si="1"/>
        <v>0.93967269487286509</v>
      </c>
      <c r="G769" s="9">
        <f t="shared" ca="1" si="3"/>
        <v>3.5141144893128264E-3</v>
      </c>
      <c r="H769" s="9"/>
      <c r="I769" s="9"/>
      <c r="J769" s="9"/>
      <c r="K769" s="9"/>
      <c r="L769" s="9"/>
      <c r="M769" s="9"/>
    </row>
    <row r="770" spans="1:13" ht="15.75" customHeight="1">
      <c r="A770" s="9"/>
      <c r="B770" s="9"/>
      <c r="C770" s="9"/>
      <c r="D770" s="9"/>
      <c r="E770" s="9">
        <f t="shared" ca="1" si="0"/>
        <v>0.4215916404430633</v>
      </c>
      <c r="F770" s="9">
        <f t="shared" ca="1" si="1"/>
        <v>-0.19782334442923039</v>
      </c>
      <c r="G770" s="9">
        <f t="shared" ca="1" si="3"/>
        <v>3.5141144893128264E-3</v>
      </c>
      <c r="H770" s="9"/>
      <c r="I770" s="9"/>
      <c r="J770" s="9"/>
      <c r="K770" s="9"/>
      <c r="L770" s="9"/>
      <c r="M770" s="9"/>
    </row>
    <row r="771" spans="1:13" ht="15.75" customHeight="1">
      <c r="A771" s="9"/>
      <c r="B771" s="9"/>
      <c r="C771" s="9"/>
      <c r="D771" s="9"/>
      <c r="E771" s="9">
        <f t="shared" ca="1" si="0"/>
        <v>0.93119011513140726</v>
      </c>
      <c r="F771" s="9">
        <f t="shared" ca="1" si="1"/>
        <v>1.4847133652583109</v>
      </c>
      <c r="G771" s="9">
        <f t="shared" ca="1" si="3"/>
        <v>3.5141144893128264E-3</v>
      </c>
      <c r="H771" s="9"/>
      <c r="I771" s="9"/>
      <c r="J771" s="9"/>
      <c r="K771" s="9"/>
      <c r="L771" s="9"/>
      <c r="M771" s="9"/>
    </row>
    <row r="772" spans="1:13" ht="15.75" customHeight="1">
      <c r="A772" s="9"/>
      <c r="B772" s="9"/>
      <c r="C772" s="9"/>
      <c r="D772" s="9"/>
      <c r="E772" s="9">
        <f t="shared" ca="1" si="0"/>
        <v>0.87733901950801341</v>
      </c>
      <c r="F772" s="9">
        <f t="shared" ca="1" si="1"/>
        <v>1.161787085980851</v>
      </c>
      <c r="G772" s="9">
        <f t="shared" ca="1" si="3"/>
        <v>3.5141144893128264E-3</v>
      </c>
      <c r="H772" s="9"/>
      <c r="I772" s="9"/>
      <c r="J772" s="9"/>
      <c r="K772" s="9"/>
      <c r="L772" s="9"/>
      <c r="M772" s="9"/>
    </row>
    <row r="773" spans="1:13" ht="15.75" customHeight="1">
      <c r="A773" s="9"/>
      <c r="B773" s="9"/>
      <c r="C773" s="9"/>
      <c r="D773" s="9"/>
      <c r="E773" s="9">
        <f t="shared" ca="1" si="0"/>
        <v>0.76355239592890112</v>
      </c>
      <c r="F773" s="9">
        <f t="shared" ca="1" si="1"/>
        <v>0.71777633341419167</v>
      </c>
      <c r="G773" s="9">
        <f t="shared" ca="1" si="3"/>
        <v>3.5141144893128264E-3</v>
      </c>
      <c r="H773" s="9"/>
      <c r="I773" s="9"/>
      <c r="J773" s="9"/>
      <c r="K773" s="9"/>
      <c r="L773" s="9"/>
      <c r="M773" s="9"/>
    </row>
    <row r="774" spans="1:13" ht="15.75" customHeight="1">
      <c r="A774" s="9"/>
      <c r="B774" s="9"/>
      <c r="C774" s="9"/>
      <c r="D774" s="9"/>
      <c r="E774" s="9">
        <f t="shared" ca="1" si="0"/>
        <v>0.56025798861242337</v>
      </c>
      <c r="F774" s="9">
        <f t="shared" ca="1" si="1"/>
        <v>0.15162334102916608</v>
      </c>
      <c r="G774" s="9">
        <f t="shared" ca="1" si="3"/>
        <v>3.5141144893128264E-3</v>
      </c>
      <c r="H774" s="9"/>
      <c r="I774" s="9"/>
      <c r="J774" s="9"/>
      <c r="K774" s="9"/>
      <c r="L774" s="9"/>
      <c r="M774" s="9"/>
    </row>
    <row r="775" spans="1:13" ht="15.75" customHeight="1">
      <c r="A775" s="9"/>
      <c r="B775" s="9"/>
      <c r="C775" s="9"/>
      <c r="D775" s="9"/>
      <c r="E775" s="9">
        <f t="shared" ca="1" si="0"/>
        <v>0.22855872119729315</v>
      </c>
      <c r="F775" s="9">
        <f t="shared" ca="1" si="1"/>
        <v>-0.74360175299671216</v>
      </c>
      <c r="G775" s="9">
        <f t="shared" ca="1" si="3"/>
        <v>3.5141144893128264E-3</v>
      </c>
      <c r="H775" s="9"/>
      <c r="I775" s="9"/>
      <c r="J775" s="9"/>
      <c r="K775" s="9"/>
      <c r="L775" s="9"/>
      <c r="M775" s="9"/>
    </row>
    <row r="776" spans="1:13" ht="15.75" customHeight="1">
      <c r="A776" s="9"/>
      <c r="B776" s="9"/>
      <c r="C776" s="9"/>
      <c r="D776" s="9"/>
      <c r="E776" s="9">
        <f t="shared" ca="1" si="0"/>
        <v>0.44831409163135094</v>
      </c>
      <c r="F776" s="9">
        <f t="shared" ca="1" si="1"/>
        <v>-0.12992194320707923</v>
      </c>
      <c r="G776" s="9">
        <f t="shared" ca="1" si="3"/>
        <v>3.5141144893128264E-3</v>
      </c>
      <c r="H776" s="9"/>
      <c r="I776" s="9"/>
      <c r="J776" s="9"/>
      <c r="K776" s="9"/>
      <c r="L776" s="9"/>
      <c r="M776" s="9"/>
    </row>
    <row r="777" spans="1:13" ht="15.75" customHeight="1">
      <c r="A777" s="9"/>
      <c r="B777" s="9"/>
      <c r="C777" s="9"/>
      <c r="D777" s="9"/>
      <c r="E777" s="9">
        <f t="shared" ca="1" si="0"/>
        <v>4.7620151729125815E-2</v>
      </c>
      <c r="F777" s="9">
        <f t="shared" ca="1" si="1"/>
        <v>-1.6683800629528815</v>
      </c>
      <c r="G777" s="9">
        <f t="shared" ca="1" si="3"/>
        <v>3.5141144893128264E-3</v>
      </c>
      <c r="H777" s="9"/>
      <c r="I777" s="9"/>
      <c r="J777" s="9"/>
      <c r="K777" s="9"/>
      <c r="L777" s="9"/>
      <c r="M777" s="9"/>
    </row>
    <row r="778" spans="1:13" ht="15.75" customHeight="1">
      <c r="A778" s="9"/>
      <c r="B778" s="9"/>
      <c r="C778" s="9"/>
      <c r="D778" s="9"/>
      <c r="E778" s="9">
        <f t="shared" ca="1" si="0"/>
        <v>0.84540888802816139</v>
      </c>
      <c r="F778" s="9">
        <f t="shared" ca="1" si="1"/>
        <v>1.0169394729377763</v>
      </c>
      <c r="G778" s="9">
        <f t="shared" ca="1" si="3"/>
        <v>3.5141144893128264E-3</v>
      </c>
      <c r="H778" s="9"/>
      <c r="I778" s="9"/>
      <c r="J778" s="9"/>
      <c r="K778" s="9"/>
      <c r="L778" s="9"/>
      <c r="M778" s="9"/>
    </row>
    <row r="779" spans="1:13" ht="15.75" customHeight="1">
      <c r="A779" s="9"/>
      <c r="B779" s="9"/>
      <c r="C779" s="9"/>
      <c r="D779" s="9"/>
      <c r="E779" s="9">
        <f t="shared" ca="1" si="0"/>
        <v>0.5892816710330786</v>
      </c>
      <c r="F779" s="9">
        <f t="shared" ca="1" si="1"/>
        <v>0.2256975574676065</v>
      </c>
      <c r="G779" s="9">
        <f t="shared" ca="1" si="3"/>
        <v>3.5141144893128264E-3</v>
      </c>
      <c r="H779" s="9"/>
      <c r="I779" s="9"/>
      <c r="J779" s="9"/>
      <c r="K779" s="9"/>
      <c r="L779" s="9"/>
      <c r="M779" s="9"/>
    </row>
    <row r="780" spans="1:13" ht="15.75" customHeight="1">
      <c r="A780" s="9"/>
      <c r="B780" s="9"/>
      <c r="C780" s="9"/>
      <c r="D780" s="9"/>
      <c r="E780" s="9">
        <f t="shared" ca="1" si="0"/>
        <v>8.7380922927637106E-2</v>
      </c>
      <c r="F780" s="9">
        <f t="shared" ca="1" si="1"/>
        <v>-1.3570609471441124</v>
      </c>
      <c r="G780" s="9">
        <f t="shared" ca="1" si="3"/>
        <v>3.5141144893128264E-3</v>
      </c>
      <c r="H780" s="9"/>
      <c r="I780" s="9"/>
      <c r="J780" s="9"/>
      <c r="K780" s="9"/>
      <c r="L780" s="9"/>
      <c r="M780" s="9"/>
    </row>
    <row r="781" spans="1:13" ht="15.75" customHeight="1">
      <c r="A781" s="9"/>
      <c r="B781" s="9"/>
      <c r="C781" s="9"/>
      <c r="D781" s="9"/>
      <c r="E781" s="9">
        <f t="shared" ca="1" si="0"/>
        <v>0.71224294129727772</v>
      </c>
      <c r="F781" s="9">
        <f t="shared" ca="1" si="1"/>
        <v>0.55994915754003227</v>
      </c>
      <c r="G781" s="9">
        <f t="shared" ca="1" si="3"/>
        <v>3.5141144893128264E-3</v>
      </c>
      <c r="H781" s="9"/>
      <c r="I781" s="9"/>
      <c r="J781" s="9"/>
      <c r="K781" s="9"/>
      <c r="L781" s="9"/>
      <c r="M781" s="9"/>
    </row>
    <row r="782" spans="1:13" ht="15.75" customHeight="1">
      <c r="A782" s="9"/>
      <c r="B782" s="9"/>
      <c r="C782" s="9"/>
      <c r="D782" s="9"/>
      <c r="E782" s="9">
        <f t="shared" ca="1" si="0"/>
        <v>6.1759238805527139E-2</v>
      </c>
      <c r="F782" s="9">
        <f t="shared" ca="1" si="1"/>
        <v>-1.5401718173593881</v>
      </c>
      <c r="G782" s="9">
        <f t="shared" ca="1" si="3"/>
        <v>3.5141144893128264E-3</v>
      </c>
      <c r="H782" s="9"/>
      <c r="I782" s="9"/>
      <c r="J782" s="9"/>
      <c r="K782" s="9"/>
      <c r="L782" s="9"/>
      <c r="M782" s="9"/>
    </row>
    <row r="783" spans="1:13" ht="15.75" customHeight="1">
      <c r="A783" s="9"/>
      <c r="B783" s="9"/>
      <c r="C783" s="9"/>
      <c r="D783" s="9"/>
      <c r="E783" s="9">
        <f t="shared" ca="1" si="0"/>
        <v>0.35504826536913048</v>
      </c>
      <c r="F783" s="9">
        <f t="shared" ca="1" si="1"/>
        <v>-0.3717264486282788</v>
      </c>
      <c r="G783" s="9">
        <f t="shared" ca="1" si="3"/>
        <v>3.5141144893128264E-3</v>
      </c>
      <c r="H783" s="9"/>
      <c r="I783" s="9"/>
      <c r="J783" s="9"/>
      <c r="K783" s="9"/>
      <c r="L783" s="9"/>
      <c r="M783" s="9"/>
    </row>
    <row r="784" spans="1:13" ht="15.75" customHeight="1">
      <c r="A784" s="9"/>
      <c r="B784" s="9"/>
      <c r="C784" s="9"/>
      <c r="D784" s="9"/>
      <c r="E784" s="9">
        <f t="shared" ca="1" si="0"/>
        <v>0.38815556601197576</v>
      </c>
      <c r="F784" s="9">
        <f t="shared" ca="1" si="1"/>
        <v>-0.28412951099074302</v>
      </c>
      <c r="G784" s="9">
        <f t="shared" ca="1" si="3"/>
        <v>3.5141144893128264E-3</v>
      </c>
      <c r="H784" s="9"/>
      <c r="I784" s="9"/>
      <c r="J784" s="9"/>
      <c r="K784" s="9"/>
      <c r="L784" s="9"/>
      <c r="M784" s="9"/>
    </row>
    <row r="785" spans="1:13" ht="15.75" customHeight="1">
      <c r="A785" s="9"/>
      <c r="B785" s="9"/>
      <c r="C785" s="9"/>
      <c r="D785" s="9"/>
      <c r="E785" s="9">
        <f t="shared" ca="1" si="0"/>
        <v>0.93399104488988405</v>
      </c>
      <c r="F785" s="9">
        <f t="shared" ca="1" si="1"/>
        <v>1.5061919310617216</v>
      </c>
      <c r="G785" s="9">
        <f t="shared" ca="1" si="3"/>
        <v>3.5141144893128264E-3</v>
      </c>
      <c r="H785" s="9"/>
      <c r="I785" s="9"/>
      <c r="J785" s="9"/>
      <c r="K785" s="9"/>
      <c r="L785" s="9"/>
      <c r="M785" s="9"/>
    </row>
    <row r="786" spans="1:13" ht="15.75" customHeight="1">
      <c r="A786" s="9"/>
      <c r="B786" s="9"/>
      <c r="C786" s="9"/>
      <c r="D786" s="9"/>
      <c r="E786" s="9">
        <f t="shared" ca="1" si="0"/>
        <v>0.85760168703456974</v>
      </c>
      <c r="F786" s="9">
        <f t="shared" ca="1" si="1"/>
        <v>1.0696061496608311</v>
      </c>
      <c r="G786" s="9">
        <f t="shared" ca="1" si="3"/>
        <v>3.5141144893128264E-3</v>
      </c>
      <c r="H786" s="9"/>
      <c r="I786" s="9"/>
      <c r="J786" s="9"/>
      <c r="K786" s="9"/>
      <c r="L786" s="9"/>
      <c r="M786" s="9"/>
    </row>
    <row r="787" spans="1:13" ht="15.75" customHeight="1">
      <c r="A787" s="9"/>
      <c r="B787" s="9"/>
      <c r="C787" s="9"/>
      <c r="D787" s="9"/>
      <c r="E787" s="9">
        <f t="shared" ca="1" si="0"/>
        <v>0.93367525181111233</v>
      </c>
      <c r="F787" s="9">
        <f t="shared" ca="1" si="1"/>
        <v>1.5037354546267165</v>
      </c>
      <c r="G787" s="9">
        <f t="shared" ca="1" si="3"/>
        <v>3.5141144893128264E-3</v>
      </c>
      <c r="H787" s="9"/>
      <c r="I787" s="9"/>
      <c r="J787" s="9"/>
      <c r="K787" s="9"/>
      <c r="L787" s="9"/>
      <c r="M787" s="9"/>
    </row>
    <row r="788" spans="1:13" ht="15.75" customHeight="1">
      <c r="A788" s="9"/>
      <c r="B788" s="9"/>
      <c r="C788" s="9"/>
      <c r="D788" s="9"/>
      <c r="E788" s="9">
        <f t="shared" ca="1" si="0"/>
        <v>0.28542990004502122</v>
      </c>
      <c r="F788" s="9">
        <f t="shared" ca="1" si="1"/>
        <v>-0.56678568109571226</v>
      </c>
      <c r="G788" s="9">
        <f t="shared" ca="1" si="3"/>
        <v>3.5141144893128264E-3</v>
      </c>
      <c r="H788" s="9"/>
      <c r="I788" s="9"/>
      <c r="J788" s="9"/>
      <c r="K788" s="9"/>
      <c r="L788" s="9"/>
      <c r="M788" s="9"/>
    </row>
    <row r="789" spans="1:13" ht="15.75" customHeight="1">
      <c r="A789" s="9"/>
      <c r="B789" s="9"/>
      <c r="C789" s="9"/>
      <c r="D789" s="9"/>
      <c r="E789" s="9">
        <f t="shared" ca="1" si="0"/>
        <v>0.39896470607083401</v>
      </c>
      <c r="F789" s="9">
        <f t="shared" ca="1" si="1"/>
        <v>-0.25602774704790893</v>
      </c>
      <c r="G789" s="9">
        <f t="shared" ca="1" si="3"/>
        <v>3.5141144893128264E-3</v>
      </c>
      <c r="H789" s="9"/>
      <c r="I789" s="9"/>
      <c r="J789" s="9"/>
      <c r="K789" s="9"/>
      <c r="L789" s="9"/>
      <c r="M789" s="9"/>
    </row>
    <row r="790" spans="1:13" ht="15.75" customHeight="1">
      <c r="A790" s="9"/>
      <c r="B790" s="9"/>
      <c r="C790" s="9"/>
      <c r="D790" s="9"/>
      <c r="E790" s="9">
        <f t="shared" ca="1" si="0"/>
        <v>0.1150216189276464</v>
      </c>
      <c r="F790" s="9">
        <f t="shared" ca="1" si="1"/>
        <v>-1.2002474865156418</v>
      </c>
      <c r="G790" s="9">
        <f t="shared" ca="1" si="3"/>
        <v>3.5141144893128264E-3</v>
      </c>
      <c r="H790" s="9"/>
      <c r="I790" s="9"/>
      <c r="J790" s="9"/>
      <c r="K790" s="9"/>
      <c r="L790" s="9"/>
      <c r="M790" s="9"/>
    </row>
    <row r="791" spans="1:13" ht="15.75" customHeight="1">
      <c r="A791" s="9"/>
      <c r="B791" s="9"/>
      <c r="C791" s="9"/>
      <c r="D791" s="9"/>
      <c r="E791" s="9">
        <f t="shared" ca="1" si="0"/>
        <v>0.63589664123954692</v>
      </c>
      <c r="F791" s="9">
        <f t="shared" ca="1" si="1"/>
        <v>0.34751198319822241</v>
      </c>
      <c r="G791" s="9">
        <f t="shared" ca="1" si="3"/>
        <v>3.5141144893128264E-3</v>
      </c>
      <c r="H791" s="9"/>
      <c r="I791" s="9"/>
      <c r="J791" s="9"/>
      <c r="K791" s="9"/>
      <c r="L791" s="9"/>
      <c r="M791" s="9"/>
    </row>
    <row r="792" spans="1:13" ht="15.75" customHeight="1">
      <c r="A792" s="9"/>
      <c r="B792" s="9"/>
      <c r="C792" s="9"/>
      <c r="D792" s="9"/>
      <c r="E792" s="9">
        <f t="shared" ca="1" si="0"/>
        <v>0.7619108612717439</v>
      </c>
      <c r="F792" s="9">
        <f t="shared" ca="1" si="1"/>
        <v>0.7124627382894726</v>
      </c>
      <c r="G792" s="9">
        <f t="shared" ca="1" si="3"/>
        <v>3.5141144893128264E-3</v>
      </c>
      <c r="H792" s="9"/>
      <c r="I792" s="9"/>
      <c r="J792" s="9"/>
      <c r="K792" s="9"/>
      <c r="L792" s="9"/>
      <c r="M792" s="9"/>
    </row>
    <row r="793" spans="1:13" ht="15.75" customHeight="1">
      <c r="A793" s="9"/>
      <c r="B793" s="9"/>
      <c r="C793" s="9"/>
      <c r="D793" s="9"/>
      <c r="E793" s="9">
        <f t="shared" ca="1" si="0"/>
        <v>1.5625176695428289E-2</v>
      </c>
      <c r="F793" s="9">
        <f t="shared" ca="1" si="1"/>
        <v>-2.1538701890339005</v>
      </c>
      <c r="G793" s="9">
        <f t="shared" ca="1" si="3"/>
        <v>3.5141144893128264E-3</v>
      </c>
      <c r="H793" s="9"/>
      <c r="I793" s="9"/>
      <c r="J793" s="9"/>
      <c r="K793" s="9"/>
      <c r="L793" s="9"/>
      <c r="M793" s="9"/>
    </row>
    <row r="794" spans="1:13" ht="15.75" customHeight="1">
      <c r="A794" s="9"/>
      <c r="B794" s="9"/>
      <c r="C794" s="9"/>
      <c r="D794" s="9"/>
      <c r="E794" s="9">
        <f t="shared" ca="1" si="0"/>
        <v>0.65887638643140811</v>
      </c>
      <c r="F794" s="9">
        <f t="shared" ca="1" si="1"/>
        <v>0.40939851789892545</v>
      </c>
      <c r="G794" s="9">
        <f t="shared" ca="1" si="3"/>
        <v>3.5141144893128264E-3</v>
      </c>
      <c r="H794" s="9"/>
      <c r="I794" s="9"/>
      <c r="J794" s="9"/>
      <c r="K794" s="9"/>
      <c r="L794" s="9"/>
      <c r="M794" s="9"/>
    </row>
    <row r="795" spans="1:13" ht="15.75" customHeight="1">
      <c r="A795" s="9"/>
      <c r="B795" s="9"/>
      <c r="C795" s="9"/>
      <c r="D795" s="9"/>
      <c r="E795" s="9">
        <f t="shared" ca="1" si="0"/>
        <v>0.31667488729095938</v>
      </c>
      <c r="F795" s="9">
        <f t="shared" ca="1" si="1"/>
        <v>-0.47701733933585894</v>
      </c>
      <c r="G795" s="9">
        <f t="shared" ca="1" si="3"/>
        <v>3.5141144893128264E-3</v>
      </c>
      <c r="H795" s="9"/>
      <c r="I795" s="9"/>
      <c r="J795" s="9"/>
      <c r="K795" s="9"/>
      <c r="L795" s="9"/>
      <c r="M795" s="9"/>
    </row>
    <row r="796" spans="1:13" ht="15.75" customHeight="1">
      <c r="A796" s="9"/>
      <c r="B796" s="9"/>
      <c r="C796" s="9"/>
      <c r="D796" s="9"/>
      <c r="E796" s="9">
        <f t="shared" ca="1" si="0"/>
        <v>0.11685687978634463</v>
      </c>
      <c r="F796" s="9">
        <f t="shared" ca="1" si="1"/>
        <v>-1.1908467313214237</v>
      </c>
      <c r="G796" s="9">
        <f t="shared" ca="1" si="3"/>
        <v>3.5141144893128264E-3</v>
      </c>
      <c r="H796" s="9"/>
      <c r="I796" s="9"/>
      <c r="J796" s="9"/>
      <c r="K796" s="9"/>
      <c r="L796" s="9"/>
      <c r="M796" s="9"/>
    </row>
    <row r="797" spans="1:13" ht="15.75" customHeight="1">
      <c r="A797" s="9"/>
      <c r="B797" s="9"/>
      <c r="C797" s="9"/>
      <c r="D797" s="9"/>
      <c r="E797" s="9">
        <f t="shared" ca="1" si="0"/>
        <v>0.58132597346951354</v>
      </c>
      <c r="F797" s="9">
        <f t="shared" ca="1" si="1"/>
        <v>0.20528680442353356</v>
      </c>
      <c r="G797" s="9">
        <f t="shared" ca="1" si="3"/>
        <v>3.5141144893128264E-3</v>
      </c>
      <c r="H797" s="9"/>
      <c r="I797" s="9"/>
      <c r="J797" s="9"/>
      <c r="K797" s="9"/>
      <c r="L797" s="9"/>
      <c r="M797" s="9"/>
    </row>
    <row r="798" spans="1:13" ht="15.75" customHeight="1">
      <c r="A798" s="9"/>
      <c r="B798" s="9"/>
      <c r="C798" s="9"/>
      <c r="D798" s="9"/>
      <c r="E798" s="9">
        <f t="shared" ca="1" si="0"/>
        <v>0.19066407741490399</v>
      </c>
      <c r="F798" s="9">
        <f t="shared" ca="1" si="1"/>
        <v>-0.875451745893574</v>
      </c>
      <c r="G798" s="9">
        <f t="shared" ca="1" si="3"/>
        <v>3.5141144893128264E-3</v>
      </c>
      <c r="H798" s="9"/>
      <c r="I798" s="9"/>
      <c r="J798" s="9"/>
      <c r="K798" s="9"/>
      <c r="L798" s="9"/>
      <c r="M798" s="9"/>
    </row>
    <row r="799" spans="1:13" ht="15.75" customHeight="1">
      <c r="A799" s="9"/>
      <c r="B799" s="9"/>
      <c r="C799" s="9"/>
      <c r="D799" s="9"/>
      <c r="E799" s="9">
        <f t="shared" ca="1" si="0"/>
        <v>0.95487338386748111</v>
      </c>
      <c r="F799" s="9">
        <f t="shared" ca="1" si="1"/>
        <v>1.6940634208382201</v>
      </c>
      <c r="G799" s="9">
        <f t="shared" ca="1" si="3"/>
        <v>3.5141144893128264E-3</v>
      </c>
      <c r="H799" s="9"/>
      <c r="I799" s="9"/>
      <c r="J799" s="9"/>
      <c r="K799" s="9"/>
      <c r="L799" s="9"/>
      <c r="M799" s="9"/>
    </row>
    <row r="800" spans="1:13" ht="15.75" customHeight="1">
      <c r="A800" s="9"/>
      <c r="B800" s="9"/>
      <c r="C800" s="9"/>
      <c r="D800" s="9"/>
      <c r="E800" s="9">
        <f t="shared" ca="1" si="0"/>
        <v>0.70093386002855151</v>
      </c>
      <c r="F800" s="9">
        <f t="shared" ca="1" si="1"/>
        <v>0.52708828746606851</v>
      </c>
      <c r="G800" s="9">
        <f t="shared" ca="1" si="3"/>
        <v>3.5141144893128264E-3</v>
      </c>
      <c r="H800" s="9"/>
      <c r="I800" s="9"/>
      <c r="J800" s="9"/>
      <c r="K800" s="9"/>
      <c r="L800" s="9"/>
      <c r="M800" s="9"/>
    </row>
    <row r="801" spans="1:13" ht="15.75" customHeight="1">
      <c r="A801" s="9"/>
      <c r="B801" s="9"/>
      <c r="C801" s="9"/>
      <c r="D801" s="9"/>
      <c r="E801" s="9">
        <f t="shared" ca="1" si="0"/>
        <v>0.29674728186343546</v>
      </c>
      <c r="F801" s="9">
        <f t="shared" ca="1" si="1"/>
        <v>-0.53377882769614993</v>
      </c>
      <c r="G801" s="9">
        <f t="shared" ca="1" si="3"/>
        <v>3.5141144893128264E-3</v>
      </c>
      <c r="H801" s="9"/>
      <c r="I801" s="9"/>
      <c r="J801" s="9"/>
      <c r="K801" s="9"/>
      <c r="L801" s="9"/>
      <c r="M801" s="9"/>
    </row>
    <row r="802" spans="1:13" ht="15.75" customHeight="1">
      <c r="A802" s="9"/>
      <c r="B802" s="9"/>
      <c r="C802" s="9"/>
      <c r="D802" s="9"/>
      <c r="E802" s="9">
        <f t="shared" ca="1" si="0"/>
        <v>0.51397665969366235</v>
      </c>
      <c r="F802" s="9">
        <f t="shared" ca="1" si="1"/>
        <v>3.5041460310247192E-2</v>
      </c>
      <c r="G802" s="9">
        <f t="shared" ca="1" si="3"/>
        <v>3.5141144893128264E-3</v>
      </c>
      <c r="H802" s="9"/>
      <c r="I802" s="9"/>
      <c r="J802" s="9"/>
      <c r="K802" s="9"/>
      <c r="L802" s="9"/>
      <c r="M802" s="9"/>
    </row>
    <row r="803" spans="1:13" ht="15.75" customHeight="1">
      <c r="A803" s="9"/>
      <c r="B803" s="9"/>
      <c r="C803" s="9"/>
      <c r="D803" s="9"/>
      <c r="E803" s="9">
        <f t="shared" ca="1" si="0"/>
        <v>0.27051919563823124</v>
      </c>
      <c r="F803" s="9">
        <f t="shared" ca="1" si="1"/>
        <v>-0.61124349686893709</v>
      </c>
      <c r="G803" s="9">
        <f t="shared" ca="1" si="3"/>
        <v>3.5141144893128264E-3</v>
      </c>
      <c r="H803" s="9"/>
      <c r="I803" s="9"/>
      <c r="J803" s="9"/>
      <c r="K803" s="9"/>
      <c r="L803" s="9"/>
      <c r="M803" s="9"/>
    </row>
    <row r="804" spans="1:13" ht="15.75" customHeight="1">
      <c r="A804" s="9"/>
      <c r="B804" s="9"/>
      <c r="C804" s="9"/>
      <c r="D804" s="9"/>
      <c r="E804" s="9">
        <f t="shared" ca="1" si="0"/>
        <v>0.51488139859890703</v>
      </c>
      <c r="F804" s="9">
        <f t="shared" ca="1" si="1"/>
        <v>3.731078938064962E-2</v>
      </c>
      <c r="G804" s="9">
        <f t="shared" ca="1" si="3"/>
        <v>3.5141144893128264E-3</v>
      </c>
      <c r="H804" s="9"/>
      <c r="I804" s="9"/>
      <c r="J804" s="9"/>
      <c r="K804" s="9"/>
      <c r="L804" s="9"/>
      <c r="M804" s="9"/>
    </row>
    <row r="805" spans="1:13" ht="15.75" customHeight="1">
      <c r="A805" s="9"/>
      <c r="B805" s="9"/>
      <c r="C805" s="9"/>
      <c r="D805" s="9"/>
      <c r="E805" s="9">
        <f t="shared" ca="1" si="0"/>
        <v>0.89626437028898698</v>
      </c>
      <c r="F805" s="9">
        <f t="shared" ca="1" si="1"/>
        <v>1.2605493433528367</v>
      </c>
      <c r="G805" s="9">
        <f t="shared" ca="1" si="3"/>
        <v>3.5141144893128264E-3</v>
      </c>
      <c r="H805" s="9"/>
      <c r="I805" s="9"/>
      <c r="J805" s="9"/>
      <c r="K805" s="9"/>
      <c r="L805" s="9"/>
      <c r="M805" s="9"/>
    </row>
    <row r="806" spans="1:13" ht="15.75" customHeight="1">
      <c r="A806" s="9"/>
      <c r="B806" s="9"/>
      <c r="C806" s="9"/>
      <c r="D806" s="9"/>
      <c r="E806" s="9">
        <f t="shared" ca="1" si="0"/>
        <v>2.0779209981259039E-2</v>
      </c>
      <c r="F806" s="9">
        <f t="shared" ca="1" si="1"/>
        <v>-2.0379151425193447</v>
      </c>
      <c r="G806" s="9">
        <f t="shared" ca="1" si="3"/>
        <v>3.5141144893128264E-3</v>
      </c>
      <c r="H806" s="9"/>
      <c r="I806" s="9"/>
      <c r="J806" s="9"/>
      <c r="K806" s="9"/>
      <c r="L806" s="9"/>
      <c r="M806" s="9"/>
    </row>
    <row r="807" spans="1:13" ht="15.75" customHeight="1">
      <c r="A807" s="9"/>
      <c r="B807" s="9"/>
      <c r="C807" s="9"/>
      <c r="D807" s="9"/>
      <c r="E807" s="9">
        <f t="shared" ca="1" si="0"/>
        <v>6.3741120472077362E-2</v>
      </c>
      <c r="F807" s="9">
        <f t="shared" ca="1" si="1"/>
        <v>-1.5241059726958412</v>
      </c>
      <c r="G807" s="9">
        <f t="shared" ca="1" si="3"/>
        <v>3.5141144893128264E-3</v>
      </c>
      <c r="H807" s="9"/>
      <c r="I807" s="9"/>
      <c r="J807" s="9"/>
      <c r="K807" s="9"/>
      <c r="L807" s="9"/>
      <c r="M807" s="9"/>
    </row>
    <row r="808" spans="1:13" ht="15.75" customHeight="1">
      <c r="A808" s="9"/>
      <c r="B808" s="9"/>
      <c r="C808" s="9"/>
      <c r="D808" s="9"/>
      <c r="E808" s="9">
        <f t="shared" ca="1" si="0"/>
        <v>0.45172412043269561</v>
      </c>
      <c r="F808" s="9">
        <f t="shared" ca="1" si="1"/>
        <v>-0.12130653903929652</v>
      </c>
      <c r="G808" s="9">
        <f t="shared" ca="1" si="3"/>
        <v>3.5141144893128264E-3</v>
      </c>
      <c r="H808" s="9"/>
      <c r="I808" s="9"/>
      <c r="J808" s="9"/>
      <c r="K808" s="9"/>
      <c r="L808" s="9"/>
      <c r="M808" s="9"/>
    </row>
    <row r="809" spans="1:13" ht="15.75" customHeight="1">
      <c r="A809" s="9"/>
      <c r="B809" s="9"/>
      <c r="C809" s="9"/>
      <c r="D809" s="9"/>
      <c r="E809" s="9">
        <f t="shared" ca="1" si="0"/>
        <v>0.44518529018520026</v>
      </c>
      <c r="F809" s="9">
        <f t="shared" ca="1" si="1"/>
        <v>-0.13783530617497952</v>
      </c>
      <c r="G809" s="9">
        <f t="shared" ca="1" si="3"/>
        <v>3.5141144893128264E-3</v>
      </c>
      <c r="H809" s="9"/>
      <c r="I809" s="9"/>
      <c r="J809" s="9"/>
      <c r="K809" s="9"/>
      <c r="L809" s="9"/>
      <c r="M809" s="9"/>
    </row>
    <row r="810" spans="1:13" ht="15.75" customHeight="1">
      <c r="A810" s="9"/>
      <c r="B810" s="9"/>
      <c r="C810" s="9"/>
      <c r="D810" s="9"/>
      <c r="E810" s="9">
        <f t="shared" ca="1" si="0"/>
        <v>0.96255853682486137</v>
      </c>
      <c r="F810" s="9">
        <f t="shared" ca="1" si="1"/>
        <v>1.781180756258776</v>
      </c>
      <c r="G810" s="9">
        <f t="shared" ca="1" si="3"/>
        <v>3.5141144893128264E-3</v>
      </c>
      <c r="H810" s="9"/>
      <c r="I810" s="9"/>
      <c r="J810" s="9"/>
      <c r="K810" s="9"/>
      <c r="L810" s="9"/>
      <c r="M810" s="9"/>
    </row>
    <row r="811" spans="1:13" ht="15.75" customHeight="1">
      <c r="A811" s="9"/>
      <c r="B811" s="9"/>
      <c r="C811" s="9"/>
      <c r="D811" s="9"/>
      <c r="E811" s="9">
        <f t="shared" ca="1" si="0"/>
        <v>0.67879271406073283</v>
      </c>
      <c r="F811" s="9">
        <f t="shared" ca="1" si="1"/>
        <v>0.46432547927117201</v>
      </c>
      <c r="G811" s="9">
        <f t="shared" ca="1" si="3"/>
        <v>3.5141144893128264E-3</v>
      </c>
      <c r="H811" s="9"/>
      <c r="I811" s="9"/>
      <c r="J811" s="9"/>
      <c r="K811" s="9"/>
      <c r="L811" s="9"/>
      <c r="M811" s="9"/>
    </row>
    <row r="812" spans="1:13" ht="15.75" customHeight="1">
      <c r="A812" s="9"/>
      <c r="B812" s="9"/>
      <c r="C812" s="9"/>
      <c r="D812" s="9"/>
      <c r="E812" s="9">
        <f t="shared" ca="1" si="0"/>
        <v>0.29206382535821418</v>
      </c>
      <c r="F812" s="9">
        <f t="shared" ca="1" si="1"/>
        <v>-0.54736550247554761</v>
      </c>
      <c r="G812" s="9">
        <f t="shared" ca="1" si="3"/>
        <v>3.5141144893128264E-3</v>
      </c>
      <c r="H812" s="9"/>
      <c r="I812" s="9"/>
      <c r="J812" s="9"/>
      <c r="K812" s="9"/>
      <c r="L812" s="9"/>
      <c r="M812" s="9"/>
    </row>
    <row r="813" spans="1:13" ht="15.75" customHeight="1">
      <c r="A813" s="9"/>
      <c r="B813" s="9"/>
      <c r="C813" s="9"/>
      <c r="D813" s="9"/>
      <c r="E813" s="9">
        <f t="shared" ca="1" si="0"/>
        <v>0.9746425152099627</v>
      </c>
      <c r="F813" s="9">
        <f t="shared" ca="1" si="1"/>
        <v>1.9538837261146345</v>
      </c>
      <c r="G813" s="9">
        <f t="shared" ca="1" si="3"/>
        <v>3.5141144893128264E-3</v>
      </c>
      <c r="H813" s="9"/>
      <c r="I813" s="9"/>
      <c r="J813" s="9"/>
      <c r="K813" s="9"/>
      <c r="L813" s="9"/>
      <c r="M813" s="9"/>
    </row>
    <row r="814" spans="1:13" ht="15.75" customHeight="1">
      <c r="A814" s="9"/>
      <c r="B814" s="9"/>
      <c r="C814" s="9"/>
      <c r="D814" s="9"/>
      <c r="E814" s="9">
        <f t="shared" ca="1" si="0"/>
        <v>0.68546492973289297</v>
      </c>
      <c r="F814" s="9">
        <f t="shared" ca="1" si="1"/>
        <v>0.48303604861422667</v>
      </c>
      <c r="G814" s="9">
        <f t="shared" ca="1" si="3"/>
        <v>3.5141144893128264E-3</v>
      </c>
      <c r="H814" s="9"/>
      <c r="I814" s="9"/>
      <c r="J814" s="9"/>
      <c r="K814" s="9"/>
      <c r="L814" s="9"/>
      <c r="M814" s="9"/>
    </row>
    <row r="815" spans="1:13" ht="15.75" customHeight="1">
      <c r="A815" s="9"/>
      <c r="B815" s="9"/>
      <c r="C815" s="9"/>
      <c r="D815" s="9"/>
      <c r="E815" s="9">
        <f t="shared" ca="1" si="0"/>
        <v>0.5475619650422664</v>
      </c>
      <c r="F815" s="9">
        <f t="shared" ca="1" si="1"/>
        <v>0.11950400162916108</v>
      </c>
      <c r="G815" s="9">
        <f t="shared" ca="1" si="3"/>
        <v>3.5141144893128264E-3</v>
      </c>
      <c r="H815" s="9"/>
      <c r="I815" s="9"/>
      <c r="J815" s="9"/>
      <c r="K815" s="9"/>
      <c r="L815" s="9"/>
      <c r="M815" s="9"/>
    </row>
    <row r="816" spans="1:13" ht="15.75" customHeight="1">
      <c r="A816" s="9"/>
      <c r="B816" s="9"/>
      <c r="C816" s="9"/>
      <c r="D816" s="9"/>
      <c r="E816" s="9">
        <f t="shared" ca="1" si="0"/>
        <v>0.85237326492958798</v>
      </c>
      <c r="F816" s="9">
        <f t="shared" ca="1" si="1"/>
        <v>1.0466663902314117</v>
      </c>
      <c r="G816" s="9">
        <f t="shared" ca="1" si="3"/>
        <v>3.5141144893128264E-3</v>
      </c>
      <c r="H816" s="9"/>
      <c r="I816" s="9"/>
      <c r="J816" s="9"/>
      <c r="K816" s="9"/>
      <c r="L816" s="9"/>
      <c r="M816" s="9"/>
    </row>
    <row r="817" spans="1:13" ht="15.75" customHeight="1">
      <c r="A817" s="9"/>
      <c r="B817" s="9"/>
      <c r="C817" s="9"/>
      <c r="D817" s="9"/>
      <c r="E817" s="9">
        <f t="shared" ca="1" si="0"/>
        <v>1.7365259372960296E-2</v>
      </c>
      <c r="F817" s="9">
        <f t="shared" ca="1" si="1"/>
        <v>-2.1114864805751177</v>
      </c>
      <c r="G817" s="9">
        <f t="shared" ca="1" si="3"/>
        <v>3.5141144893128264E-3</v>
      </c>
      <c r="H817" s="9"/>
      <c r="I817" s="9"/>
      <c r="J817" s="9"/>
      <c r="K817" s="9"/>
      <c r="L817" s="9"/>
      <c r="M817" s="9"/>
    </row>
    <row r="818" spans="1:13" ht="15.75" customHeight="1">
      <c r="A818" s="9"/>
      <c r="B818" s="9"/>
      <c r="C818" s="9"/>
      <c r="D818" s="9"/>
      <c r="E818" s="9">
        <f t="shared" ca="1" si="0"/>
        <v>0.64210322760874861</v>
      </c>
      <c r="F818" s="9">
        <f t="shared" ca="1" si="1"/>
        <v>0.36408632949182901</v>
      </c>
      <c r="G818" s="9">
        <f t="shared" ca="1" si="3"/>
        <v>3.5141144893128264E-3</v>
      </c>
      <c r="H818" s="9"/>
      <c r="I818" s="9"/>
      <c r="J818" s="9"/>
      <c r="K818" s="9"/>
      <c r="L818" s="9"/>
      <c r="M818" s="9"/>
    </row>
    <row r="819" spans="1:13" ht="15.75" customHeight="1">
      <c r="A819" s="9"/>
      <c r="B819" s="9"/>
      <c r="C819" s="9"/>
      <c r="D819" s="9"/>
      <c r="E819" s="9">
        <f t="shared" ca="1" si="0"/>
        <v>0.38574032223361765</v>
      </c>
      <c r="F819" s="9">
        <f t="shared" ca="1" si="1"/>
        <v>-0.29043869504498532</v>
      </c>
      <c r="G819" s="9">
        <f t="shared" ca="1" si="3"/>
        <v>3.5141144893128264E-3</v>
      </c>
      <c r="H819" s="9"/>
      <c r="I819" s="9"/>
      <c r="J819" s="9"/>
      <c r="K819" s="9"/>
      <c r="L819" s="9"/>
      <c r="M819" s="9"/>
    </row>
    <row r="820" spans="1:13" ht="15.75" customHeight="1">
      <c r="A820" s="9"/>
      <c r="B820" s="9"/>
      <c r="C820" s="9"/>
      <c r="D820" s="9"/>
      <c r="E820" s="9">
        <f t="shared" ca="1" si="0"/>
        <v>0.641459085246607</v>
      </c>
      <c r="F820" s="9">
        <f t="shared" ca="1" si="1"/>
        <v>0.36236160219809282</v>
      </c>
      <c r="G820" s="9">
        <f t="shared" ca="1" si="3"/>
        <v>3.5141144893128264E-3</v>
      </c>
      <c r="H820" s="9"/>
      <c r="I820" s="9"/>
      <c r="J820" s="9"/>
      <c r="K820" s="9"/>
      <c r="L820" s="9"/>
      <c r="M820" s="9"/>
    </row>
    <row r="821" spans="1:13" ht="15.75" customHeight="1">
      <c r="A821" s="9"/>
      <c r="B821" s="9"/>
      <c r="C821" s="9"/>
      <c r="D821" s="9"/>
      <c r="E821" s="9">
        <f t="shared" ca="1" si="0"/>
        <v>0.97810548345607917</v>
      </c>
      <c r="F821" s="9">
        <f t="shared" ca="1" si="1"/>
        <v>2.0161046579726305</v>
      </c>
      <c r="G821" s="9">
        <f t="shared" ca="1" si="3"/>
        <v>3.5141144893128264E-3</v>
      </c>
      <c r="H821" s="9"/>
      <c r="I821" s="9"/>
      <c r="J821" s="9"/>
      <c r="K821" s="9"/>
      <c r="L821" s="9"/>
      <c r="M821" s="9"/>
    </row>
    <row r="822" spans="1:13" ht="15.75" customHeight="1">
      <c r="A822" s="9"/>
      <c r="B822" s="9"/>
      <c r="C822" s="9"/>
      <c r="D822" s="9"/>
      <c r="E822" s="9">
        <f t="shared" ca="1" si="0"/>
        <v>0.55432601241394741</v>
      </c>
      <c r="F822" s="9">
        <f t="shared" ca="1" si="1"/>
        <v>0.13659873661989147</v>
      </c>
      <c r="G822" s="9">
        <f t="shared" ca="1" si="3"/>
        <v>3.5141144893128264E-3</v>
      </c>
      <c r="H822" s="9"/>
      <c r="I822" s="9"/>
      <c r="J822" s="9"/>
      <c r="K822" s="9"/>
      <c r="L822" s="9"/>
      <c r="M822" s="9"/>
    </row>
    <row r="823" spans="1:13" ht="15.75" customHeight="1">
      <c r="A823" s="9"/>
      <c r="B823" s="9"/>
      <c r="C823" s="9"/>
      <c r="D823" s="9"/>
      <c r="E823" s="9">
        <f t="shared" ca="1" si="0"/>
        <v>0.100728346833171</v>
      </c>
      <c r="F823" s="9">
        <f t="shared" ca="1" si="1"/>
        <v>-1.2774123875440813</v>
      </c>
      <c r="G823" s="9">
        <f t="shared" ca="1" si="3"/>
        <v>3.5141144893128264E-3</v>
      </c>
      <c r="H823" s="9"/>
      <c r="I823" s="9"/>
      <c r="J823" s="9"/>
      <c r="K823" s="9"/>
      <c r="L823" s="9"/>
      <c r="M823" s="9"/>
    </row>
    <row r="824" spans="1:13" ht="15.75" customHeight="1">
      <c r="A824" s="9"/>
      <c r="B824" s="9"/>
      <c r="C824" s="9"/>
      <c r="D824" s="9"/>
      <c r="E824" s="9">
        <f t="shared" ca="1" si="0"/>
        <v>0.27236587773411525</v>
      </c>
      <c r="F824" s="9">
        <f t="shared" ca="1" si="1"/>
        <v>-0.60567324256742816</v>
      </c>
      <c r="G824" s="9">
        <f t="shared" ca="1" si="3"/>
        <v>3.5141144893128264E-3</v>
      </c>
      <c r="H824" s="9"/>
      <c r="I824" s="9"/>
      <c r="J824" s="9"/>
      <c r="K824" s="9"/>
      <c r="L824" s="9"/>
      <c r="M824" s="9"/>
    </row>
    <row r="825" spans="1:13" ht="15.75" customHeight="1">
      <c r="A825" s="9"/>
      <c r="B825" s="9"/>
      <c r="C825" s="9"/>
      <c r="D825" s="9"/>
      <c r="E825" s="9">
        <f t="shared" ca="1" si="0"/>
        <v>9.2526421394031555E-2</v>
      </c>
      <c r="F825" s="9">
        <f t="shared" ca="1" si="1"/>
        <v>-1.3253567859673099</v>
      </c>
      <c r="G825" s="9">
        <f t="shared" ca="1" si="3"/>
        <v>3.5141144893128264E-3</v>
      </c>
      <c r="H825" s="9"/>
      <c r="I825" s="9"/>
      <c r="J825" s="9"/>
      <c r="K825" s="9"/>
      <c r="L825" s="9"/>
      <c r="M825" s="9"/>
    </row>
    <row r="826" spans="1:13" ht="15.75" customHeight="1">
      <c r="A826" s="9"/>
      <c r="B826" s="9"/>
      <c r="C826" s="9"/>
      <c r="D826" s="9"/>
      <c r="E826" s="9">
        <f t="shared" ca="1" si="0"/>
        <v>7.6535130188305822E-2</v>
      </c>
      <c r="F826" s="9">
        <f t="shared" ca="1" si="1"/>
        <v>-1.4287703145886184</v>
      </c>
      <c r="G826" s="9">
        <f t="shared" ca="1" si="3"/>
        <v>3.5141144893128264E-3</v>
      </c>
      <c r="H826" s="9"/>
      <c r="I826" s="9"/>
      <c r="J826" s="9"/>
      <c r="K826" s="9"/>
      <c r="L826" s="9"/>
      <c r="M826" s="9"/>
    </row>
    <row r="827" spans="1:13" ht="15.75" customHeight="1">
      <c r="A827" s="9"/>
      <c r="B827" s="9"/>
      <c r="C827" s="9"/>
      <c r="D827" s="9"/>
      <c r="E827" s="9">
        <f t="shared" ca="1" si="0"/>
        <v>5.515080652490234E-2</v>
      </c>
      <c r="F827" s="9">
        <f t="shared" ca="1" si="1"/>
        <v>-1.5968389416358058</v>
      </c>
      <c r="G827" s="9">
        <f t="shared" ca="1" si="3"/>
        <v>3.5141144893128264E-3</v>
      </c>
      <c r="H827" s="9"/>
      <c r="I827" s="9"/>
      <c r="J827" s="9"/>
      <c r="K827" s="9"/>
      <c r="L827" s="9"/>
      <c r="M827" s="9"/>
    </row>
    <row r="828" spans="1:13" ht="15.75" customHeight="1">
      <c r="A828" s="9"/>
      <c r="B828" s="9"/>
      <c r="C828" s="9"/>
      <c r="D828" s="9"/>
      <c r="E828" s="9">
        <f t="shared" ca="1" si="0"/>
        <v>0.55479943051639258</v>
      </c>
      <c r="F828" s="9">
        <f t="shared" ca="1" si="1"/>
        <v>0.13779664120500562</v>
      </c>
      <c r="G828" s="9">
        <f t="shared" ca="1" si="3"/>
        <v>3.5141144893128264E-3</v>
      </c>
      <c r="H828" s="9"/>
      <c r="I828" s="9"/>
      <c r="J828" s="9"/>
      <c r="K828" s="9"/>
      <c r="L828" s="9"/>
      <c r="M828" s="9"/>
    </row>
    <row r="829" spans="1:13" ht="15.75" customHeight="1">
      <c r="A829" s="9"/>
      <c r="B829" s="9"/>
      <c r="C829" s="9"/>
      <c r="D829" s="9"/>
      <c r="E829" s="9">
        <f t="shared" ca="1" si="0"/>
        <v>0.27813524898159936</v>
      </c>
      <c r="F829" s="9">
        <f t="shared" ca="1" si="1"/>
        <v>-0.58839007509941954</v>
      </c>
      <c r="G829" s="9">
        <f t="shared" ca="1" si="3"/>
        <v>3.5141144893128264E-3</v>
      </c>
      <c r="H829" s="9"/>
      <c r="I829" s="9"/>
      <c r="J829" s="9"/>
      <c r="K829" s="9"/>
      <c r="L829" s="9"/>
      <c r="M829" s="9"/>
    </row>
    <row r="830" spans="1:13" ht="15.75" customHeight="1">
      <c r="A830" s="9"/>
      <c r="B830" s="9"/>
      <c r="C830" s="9"/>
      <c r="D830" s="9"/>
      <c r="E830" s="9">
        <f t="shared" ca="1" si="0"/>
        <v>3.4922297441628558E-3</v>
      </c>
      <c r="F830" s="9">
        <f t="shared" ca="1" si="1"/>
        <v>-2.6975843154566701</v>
      </c>
      <c r="G830" s="9">
        <f t="shared" ca="1" si="3"/>
        <v>3.5141144893128264E-3</v>
      </c>
      <c r="H830" s="9"/>
      <c r="I830" s="9"/>
      <c r="J830" s="9"/>
      <c r="K830" s="9"/>
      <c r="L830" s="9"/>
      <c r="M830" s="9"/>
    </row>
    <row r="831" spans="1:13" ht="15.75" customHeight="1">
      <c r="A831" s="9"/>
      <c r="B831" s="9"/>
      <c r="C831" s="9"/>
      <c r="D831" s="9"/>
      <c r="E831" s="9">
        <f t="shared" ca="1" si="0"/>
        <v>0.96270488421062561</v>
      </c>
      <c r="F831" s="9">
        <f t="shared" ca="1" si="1"/>
        <v>1.7829758687121078</v>
      </c>
      <c r="G831" s="9">
        <f t="shared" ca="1" si="3"/>
        <v>3.5141144893128264E-3</v>
      </c>
      <c r="H831" s="9"/>
      <c r="I831" s="9"/>
      <c r="J831" s="9"/>
      <c r="K831" s="9"/>
      <c r="L831" s="9"/>
      <c r="M831" s="9"/>
    </row>
    <row r="832" spans="1:13" ht="15.75" customHeight="1">
      <c r="A832" s="9"/>
      <c r="B832" s="9"/>
      <c r="C832" s="9"/>
      <c r="D832" s="9"/>
      <c r="E832" s="9">
        <f t="shared" ca="1" si="0"/>
        <v>0.20483005404022903</v>
      </c>
      <c r="F832" s="9">
        <f t="shared" ca="1" si="1"/>
        <v>-0.82449191454572723</v>
      </c>
      <c r="G832" s="9">
        <f t="shared" ca="1" si="3"/>
        <v>3.5141144893128264E-3</v>
      </c>
      <c r="H832" s="9"/>
      <c r="I832" s="9"/>
      <c r="J832" s="9"/>
      <c r="K832" s="9"/>
      <c r="L832" s="9"/>
      <c r="M832" s="9"/>
    </row>
    <row r="833" spans="1:13" ht="15.75" customHeight="1">
      <c r="A833" s="9"/>
      <c r="B833" s="9"/>
      <c r="C833" s="9"/>
      <c r="D833" s="9"/>
      <c r="E833" s="9">
        <f t="shared" ca="1" si="0"/>
        <v>0.13616919923109261</v>
      </c>
      <c r="F833" s="9">
        <f t="shared" ca="1" si="1"/>
        <v>-1.0976933868305392</v>
      </c>
      <c r="G833" s="9">
        <f t="shared" ca="1" si="3"/>
        <v>3.5141144893128264E-3</v>
      </c>
      <c r="H833" s="9"/>
      <c r="I833" s="9"/>
      <c r="J833" s="9"/>
      <c r="K833" s="9"/>
      <c r="L833" s="9"/>
      <c r="M833" s="9"/>
    </row>
    <row r="834" spans="1:13" ht="15.75" customHeight="1">
      <c r="A834" s="9"/>
      <c r="B834" s="9"/>
      <c r="C834" s="9"/>
      <c r="D834" s="9"/>
      <c r="E834" s="9">
        <f t="shared" ca="1" si="0"/>
        <v>0.6326283131222904</v>
      </c>
      <c r="F834" s="9">
        <f t="shared" ca="1" si="1"/>
        <v>0.33882260155832988</v>
      </c>
      <c r="G834" s="9">
        <f t="shared" ca="1" si="3"/>
        <v>3.5141144893128264E-3</v>
      </c>
      <c r="H834" s="9"/>
      <c r="I834" s="9"/>
      <c r="J834" s="9"/>
      <c r="K834" s="9"/>
      <c r="L834" s="9"/>
      <c r="M834" s="9"/>
    </row>
    <row r="835" spans="1:13" ht="15.75" customHeight="1">
      <c r="A835" s="9"/>
      <c r="B835" s="9"/>
      <c r="C835" s="9"/>
      <c r="D835" s="9"/>
      <c r="E835" s="9">
        <f t="shared" ca="1" si="0"/>
        <v>0.34957574348833886</v>
      </c>
      <c r="F835" s="9">
        <f t="shared" ca="1" si="1"/>
        <v>-0.3864661235214249</v>
      </c>
      <c r="G835" s="9">
        <f t="shared" ca="1" si="3"/>
        <v>3.5141144893128264E-3</v>
      </c>
      <c r="H835" s="9"/>
      <c r="I835" s="9"/>
      <c r="J835" s="9"/>
      <c r="K835" s="9"/>
      <c r="L835" s="9"/>
      <c r="M835" s="9"/>
    </row>
    <row r="836" spans="1:13" ht="15.75" customHeight="1">
      <c r="A836" s="9"/>
      <c r="B836" s="9"/>
      <c r="C836" s="9"/>
      <c r="D836" s="9"/>
      <c r="E836" s="9">
        <f t="shared" ca="1" si="0"/>
        <v>0.87413486689094</v>
      </c>
      <c r="F836" s="9">
        <f t="shared" ca="1" si="1"/>
        <v>1.1461568309796828</v>
      </c>
      <c r="G836" s="9">
        <f t="shared" ca="1" si="3"/>
        <v>3.5141144893128264E-3</v>
      </c>
      <c r="H836" s="9"/>
      <c r="I836" s="9"/>
      <c r="J836" s="9"/>
      <c r="K836" s="9"/>
      <c r="L836" s="9"/>
      <c r="M836" s="9"/>
    </row>
    <row r="837" spans="1:13" ht="15.75" customHeight="1">
      <c r="A837" s="9"/>
      <c r="B837" s="9"/>
      <c r="C837" s="9"/>
      <c r="D837" s="9"/>
      <c r="E837" s="9">
        <f t="shared" ca="1" si="0"/>
        <v>0.15898320710714176</v>
      </c>
      <c r="F837" s="9">
        <f t="shared" ca="1" si="1"/>
        <v>-0.99864557486160932</v>
      </c>
      <c r="G837" s="9">
        <f t="shared" ca="1" si="3"/>
        <v>3.5141144893128264E-3</v>
      </c>
      <c r="H837" s="9"/>
      <c r="I837" s="9"/>
      <c r="J837" s="9"/>
      <c r="K837" s="9"/>
      <c r="L837" s="9"/>
      <c r="M837" s="9"/>
    </row>
    <row r="838" spans="1:13" ht="15.75" customHeight="1">
      <c r="A838" s="9"/>
      <c r="B838" s="9"/>
      <c r="C838" s="9"/>
      <c r="D838" s="9"/>
      <c r="E838" s="9">
        <f t="shared" ca="1" si="0"/>
        <v>0.62752952666266537</v>
      </c>
      <c r="F838" s="9">
        <f t="shared" ca="1" si="1"/>
        <v>0.32531728966544948</v>
      </c>
      <c r="G838" s="9">
        <f t="shared" ca="1" si="3"/>
        <v>3.5141144893128264E-3</v>
      </c>
      <c r="H838" s="9"/>
      <c r="I838" s="9"/>
      <c r="J838" s="9"/>
      <c r="K838" s="9"/>
      <c r="L838" s="9"/>
      <c r="M838" s="9"/>
    </row>
    <row r="839" spans="1:13" ht="15.75" customHeight="1">
      <c r="A839" s="9"/>
      <c r="B839" s="9"/>
      <c r="C839" s="9"/>
      <c r="D839" s="9"/>
      <c r="E839" s="9">
        <f t="shared" ca="1" si="0"/>
        <v>4.7491504605850943E-2</v>
      </c>
      <c r="F839" s="9">
        <f t="shared" ca="1" si="1"/>
        <v>-1.6696784017456938</v>
      </c>
      <c r="G839" s="9">
        <f t="shared" ca="1" si="3"/>
        <v>3.5141144893128264E-3</v>
      </c>
      <c r="H839" s="9"/>
      <c r="I839" s="9"/>
      <c r="J839" s="9"/>
      <c r="K839" s="9"/>
      <c r="L839" s="9"/>
      <c r="M839" s="9"/>
    </row>
    <row r="840" spans="1:13" ht="15.75" customHeight="1">
      <c r="A840" s="9"/>
      <c r="B840" s="9"/>
      <c r="C840" s="9"/>
      <c r="D840" s="9"/>
      <c r="E840" s="9">
        <f t="shared" ca="1" si="0"/>
        <v>0.92613027202972242</v>
      </c>
      <c r="F840" s="9">
        <f t="shared" ca="1" si="1"/>
        <v>1.4475624615200695</v>
      </c>
      <c r="G840" s="9">
        <f t="shared" ca="1" si="3"/>
        <v>3.5141144893128264E-3</v>
      </c>
      <c r="H840" s="9"/>
      <c r="I840" s="9"/>
      <c r="J840" s="9"/>
      <c r="K840" s="9"/>
      <c r="L840" s="9"/>
      <c r="M840" s="9"/>
    </row>
    <row r="841" spans="1:13" ht="15.75" customHeight="1">
      <c r="A841" s="9"/>
      <c r="B841" s="9"/>
      <c r="C841" s="9"/>
      <c r="D841" s="9"/>
      <c r="E841" s="9">
        <f t="shared" ca="1" si="0"/>
        <v>0.47668614774731055</v>
      </c>
      <c r="F841" s="9">
        <f t="shared" ca="1" si="1"/>
        <v>-5.8472464008038391E-2</v>
      </c>
      <c r="G841" s="9">
        <f t="shared" ca="1" si="3"/>
        <v>3.5141144893128264E-3</v>
      </c>
      <c r="H841" s="9"/>
      <c r="I841" s="9"/>
      <c r="J841" s="9"/>
      <c r="K841" s="9"/>
      <c r="L841" s="9"/>
      <c r="M841" s="9"/>
    </row>
    <row r="842" spans="1:13" ht="15.75" customHeight="1">
      <c r="A842" s="9"/>
      <c r="B842" s="9"/>
      <c r="C842" s="9"/>
      <c r="D842" s="9"/>
      <c r="E842" s="9">
        <f t="shared" ca="1" si="0"/>
        <v>0.41739613986243496</v>
      </c>
      <c r="F842" s="9">
        <f t="shared" ca="1" si="1"/>
        <v>-0.20855930766316311</v>
      </c>
      <c r="G842" s="9">
        <f t="shared" ca="1" si="3"/>
        <v>3.5141144893128264E-3</v>
      </c>
      <c r="H842" s="9"/>
      <c r="I842" s="9"/>
      <c r="J842" s="9"/>
      <c r="K842" s="9"/>
      <c r="L842" s="9"/>
      <c r="M842" s="9"/>
    </row>
    <row r="843" spans="1:13" ht="15.75" customHeight="1">
      <c r="A843" s="9"/>
      <c r="B843" s="9"/>
      <c r="C843" s="9"/>
      <c r="D843" s="9"/>
      <c r="E843" s="9">
        <f t="shared" ca="1" si="0"/>
        <v>0.28203769203374041</v>
      </c>
      <c r="F843" s="9">
        <f t="shared" ca="1" si="1"/>
        <v>-0.57679879442286319</v>
      </c>
      <c r="G843" s="9">
        <f t="shared" ca="1" si="3"/>
        <v>3.5141144893128264E-3</v>
      </c>
      <c r="H843" s="9"/>
      <c r="I843" s="9"/>
      <c r="J843" s="9"/>
      <c r="K843" s="9"/>
      <c r="L843" s="9"/>
      <c r="M843" s="9"/>
    </row>
    <row r="844" spans="1:13" ht="15.75" customHeight="1">
      <c r="A844" s="9"/>
      <c r="B844" s="9"/>
      <c r="C844" s="9"/>
      <c r="D844" s="9"/>
      <c r="E844" s="9">
        <f t="shared" ca="1" si="0"/>
        <v>0.95117436826242208</v>
      </c>
      <c r="F844" s="9">
        <f t="shared" ca="1" si="1"/>
        <v>1.6563485024885012</v>
      </c>
      <c r="G844" s="9">
        <f t="shared" ca="1" si="3"/>
        <v>3.5141144893128264E-3</v>
      </c>
      <c r="H844" s="9"/>
      <c r="I844" s="9"/>
      <c r="J844" s="9"/>
      <c r="K844" s="9"/>
      <c r="L844" s="9"/>
      <c r="M844" s="9"/>
    </row>
    <row r="845" spans="1:13" ht="15.75" customHeight="1">
      <c r="A845" s="9"/>
      <c r="B845" s="9"/>
      <c r="C845" s="9"/>
      <c r="D845" s="9"/>
      <c r="E845" s="9">
        <f t="shared" ca="1" si="0"/>
        <v>0.62375929150622123</v>
      </c>
      <c r="F845" s="9">
        <f t="shared" ca="1" si="1"/>
        <v>0.31536911093897896</v>
      </c>
      <c r="G845" s="9">
        <f t="shared" ca="1" si="3"/>
        <v>3.5141144893128264E-3</v>
      </c>
      <c r="H845" s="9"/>
      <c r="I845" s="9"/>
      <c r="J845" s="9"/>
      <c r="K845" s="9"/>
      <c r="L845" s="9"/>
      <c r="M845" s="9"/>
    </row>
    <row r="846" spans="1:13" ht="15.75" customHeight="1">
      <c r="A846" s="9"/>
      <c r="B846" s="9"/>
      <c r="C846" s="9"/>
      <c r="D846" s="9"/>
      <c r="E846" s="9">
        <f t="shared" ca="1" si="0"/>
        <v>4.4190484364763805E-2</v>
      </c>
      <c r="F846" s="9">
        <f t="shared" ca="1" si="1"/>
        <v>-1.7040006343531859</v>
      </c>
      <c r="G846" s="9">
        <f t="shared" ca="1" si="3"/>
        <v>3.5141144893128264E-3</v>
      </c>
      <c r="H846" s="9"/>
      <c r="I846" s="9"/>
      <c r="J846" s="9"/>
      <c r="K846" s="9"/>
      <c r="L846" s="9"/>
      <c r="M846" s="9"/>
    </row>
    <row r="847" spans="1:13" ht="15.75" customHeight="1">
      <c r="A847" s="9"/>
      <c r="B847" s="9"/>
      <c r="C847" s="9"/>
      <c r="D847" s="9"/>
      <c r="E847" s="9">
        <f t="shared" ca="1" si="0"/>
        <v>0.83693477912916248</v>
      </c>
      <c r="F847" s="9">
        <f t="shared" ca="1" si="1"/>
        <v>0.98193790214730581</v>
      </c>
      <c r="G847" s="9">
        <f t="shared" ca="1" si="3"/>
        <v>3.5141144893128264E-3</v>
      </c>
      <c r="H847" s="9"/>
      <c r="I847" s="9"/>
      <c r="J847" s="9"/>
      <c r="K847" s="9"/>
      <c r="L847" s="9"/>
      <c r="M847" s="9"/>
    </row>
    <row r="848" spans="1:13" ht="15.75" customHeight="1">
      <c r="A848" s="9"/>
      <c r="B848" s="9"/>
      <c r="C848" s="9"/>
      <c r="D848" s="9"/>
      <c r="E848" s="9">
        <f t="shared" ca="1" si="0"/>
        <v>0.14675649663178736</v>
      </c>
      <c r="F848" s="9">
        <f t="shared" ca="1" si="1"/>
        <v>-1.050446245091698</v>
      </c>
      <c r="G848" s="9">
        <f t="shared" ca="1" si="3"/>
        <v>3.5141144893128264E-3</v>
      </c>
      <c r="H848" s="9"/>
      <c r="I848" s="9"/>
      <c r="J848" s="9"/>
      <c r="K848" s="9"/>
      <c r="L848" s="9"/>
      <c r="M848" s="9"/>
    </row>
    <row r="849" spans="1:13" ht="15.75" customHeight="1">
      <c r="A849" s="9"/>
      <c r="B849" s="9"/>
      <c r="C849" s="9"/>
      <c r="D849" s="9"/>
      <c r="E849" s="9">
        <f t="shared" ca="1" si="0"/>
        <v>0.1702747362114313</v>
      </c>
      <c r="F849" s="9">
        <f t="shared" ca="1" si="1"/>
        <v>-0.95308013075440878</v>
      </c>
      <c r="G849" s="9">
        <f t="shared" ca="1" si="3"/>
        <v>3.5141144893128264E-3</v>
      </c>
      <c r="H849" s="9"/>
      <c r="I849" s="9"/>
      <c r="J849" s="9"/>
      <c r="K849" s="9"/>
      <c r="L849" s="9"/>
      <c r="M849" s="9"/>
    </row>
    <row r="850" spans="1:13" ht="15.75" customHeight="1">
      <c r="A850" s="9"/>
      <c r="B850" s="9"/>
      <c r="C850" s="9"/>
      <c r="D850" s="9"/>
      <c r="E850" s="9">
        <f t="shared" ca="1" si="0"/>
        <v>3.901085406026028E-2</v>
      </c>
      <c r="F850" s="9">
        <f t="shared" ca="1" si="1"/>
        <v>-1.7622817360908689</v>
      </c>
      <c r="G850" s="9">
        <f t="shared" ca="1" si="3"/>
        <v>3.5141144893128264E-3</v>
      </c>
      <c r="H850" s="9"/>
      <c r="I850" s="9"/>
      <c r="J850" s="9"/>
      <c r="K850" s="9"/>
      <c r="L850" s="9"/>
      <c r="M850" s="9"/>
    </row>
    <row r="851" spans="1:13" ht="15.75" customHeight="1">
      <c r="A851" s="9"/>
      <c r="B851" s="9"/>
      <c r="C851" s="9"/>
      <c r="D851" s="9"/>
      <c r="E851" s="9">
        <f t="shared" ca="1" si="0"/>
        <v>0.34582905123483854</v>
      </c>
      <c r="F851" s="9">
        <f t="shared" ca="1" si="1"/>
        <v>-0.39660589812337893</v>
      </c>
      <c r="G851" s="9">
        <f t="shared" ca="1" si="3"/>
        <v>3.5141144893128264E-3</v>
      </c>
      <c r="H851" s="9"/>
      <c r="I851" s="9"/>
      <c r="J851" s="9"/>
      <c r="K851" s="9"/>
      <c r="L851" s="9"/>
      <c r="M851" s="9"/>
    </row>
    <row r="852" spans="1:13" ht="15.75" customHeight="1">
      <c r="A852" s="9"/>
      <c r="B852" s="9"/>
      <c r="C852" s="9"/>
      <c r="D852" s="9"/>
      <c r="E852" s="9">
        <f t="shared" ca="1" si="0"/>
        <v>0.79356355406784429</v>
      </c>
      <c r="F852" s="9">
        <f t="shared" ca="1" si="1"/>
        <v>0.81884843674828711</v>
      </c>
      <c r="G852" s="9">
        <f t="shared" ca="1" si="3"/>
        <v>3.5141144893128264E-3</v>
      </c>
      <c r="H852" s="9"/>
      <c r="I852" s="9"/>
      <c r="J852" s="9"/>
      <c r="K852" s="9"/>
      <c r="L852" s="9"/>
      <c r="M852" s="9"/>
    </row>
    <row r="853" spans="1:13" ht="15.75" customHeight="1">
      <c r="A853" s="9"/>
      <c r="B853" s="9"/>
      <c r="C853" s="9"/>
      <c r="D853" s="9"/>
      <c r="E853" s="9">
        <f t="shared" ca="1" si="0"/>
        <v>0.23456436521962321</v>
      </c>
      <c r="F853" s="9">
        <f t="shared" ca="1" si="1"/>
        <v>-0.72389739328370395</v>
      </c>
      <c r="G853" s="9">
        <f t="shared" ca="1" si="3"/>
        <v>3.5141144893128264E-3</v>
      </c>
      <c r="H853" s="9"/>
      <c r="I853" s="9"/>
      <c r="J853" s="9"/>
      <c r="K853" s="9"/>
      <c r="L853" s="9"/>
      <c r="M853" s="9"/>
    </row>
    <row r="854" spans="1:13" ht="15.75" customHeight="1">
      <c r="A854" s="9"/>
      <c r="B854" s="9"/>
      <c r="C854" s="9"/>
      <c r="D854" s="9"/>
      <c r="E854" s="9">
        <f t="shared" ca="1" si="0"/>
        <v>0.55970278293349562</v>
      </c>
      <c r="F854" s="9">
        <f t="shared" ca="1" si="1"/>
        <v>0.15021570696827544</v>
      </c>
      <c r="G854" s="9">
        <f t="shared" ca="1" si="3"/>
        <v>3.5141144893128264E-3</v>
      </c>
      <c r="H854" s="9"/>
      <c r="I854" s="9"/>
      <c r="J854" s="9"/>
      <c r="K854" s="9"/>
      <c r="L854" s="9"/>
      <c r="M854" s="9"/>
    </row>
    <row r="855" spans="1:13" ht="15.75" customHeight="1">
      <c r="A855" s="9"/>
      <c r="B855" s="9"/>
      <c r="C855" s="9"/>
      <c r="D855" s="9"/>
      <c r="E855" s="9">
        <f t="shared" ca="1" si="0"/>
        <v>0.77343091809577214</v>
      </c>
      <c r="F855" s="9">
        <f t="shared" ca="1" si="1"/>
        <v>0.75019351530387612</v>
      </c>
      <c r="G855" s="9">
        <f t="shared" ca="1" si="3"/>
        <v>3.5141144893128264E-3</v>
      </c>
      <c r="H855" s="9"/>
      <c r="I855" s="9"/>
      <c r="J855" s="9"/>
      <c r="K855" s="9"/>
      <c r="L855" s="9"/>
      <c r="M855" s="9"/>
    </row>
    <row r="856" spans="1:13" ht="15.75" customHeight="1">
      <c r="A856" s="9"/>
      <c r="B856" s="9"/>
      <c r="C856" s="9"/>
      <c r="D856" s="9"/>
      <c r="E856" s="9">
        <f t="shared" ca="1" si="0"/>
        <v>0.2474285975249445</v>
      </c>
      <c r="F856" s="9">
        <f t="shared" ca="1" si="1"/>
        <v>-0.68260385885780395</v>
      </c>
      <c r="G856" s="9">
        <f t="shared" ca="1" si="3"/>
        <v>3.5141144893128264E-3</v>
      </c>
      <c r="H856" s="9"/>
      <c r="I856" s="9"/>
      <c r="J856" s="9"/>
      <c r="K856" s="9"/>
      <c r="L856" s="9"/>
      <c r="M856" s="9"/>
    </row>
    <row r="857" spans="1:13" ht="15.75" customHeight="1">
      <c r="A857" s="9"/>
      <c r="B857" s="9"/>
      <c r="C857" s="9"/>
      <c r="D857" s="9"/>
      <c r="E857" s="9">
        <f t="shared" ca="1" si="0"/>
        <v>0.22086259689058052</v>
      </c>
      <c r="F857" s="9">
        <f t="shared" ca="1" si="1"/>
        <v>-0.76928322438207208</v>
      </c>
      <c r="G857" s="9">
        <f t="shared" ca="1" si="3"/>
        <v>3.5141144893128264E-3</v>
      </c>
      <c r="H857" s="9"/>
      <c r="I857" s="9"/>
      <c r="J857" s="9"/>
      <c r="K857" s="9"/>
      <c r="L857" s="9"/>
      <c r="M857" s="9"/>
    </row>
    <row r="858" spans="1:13" ht="15.75" customHeight="1">
      <c r="A858" s="9"/>
      <c r="B858" s="9"/>
      <c r="C858" s="9"/>
      <c r="D858" s="9"/>
      <c r="E858" s="9">
        <f t="shared" ca="1" si="0"/>
        <v>0.77191786101637672</v>
      </c>
      <c r="F858" s="9">
        <f t="shared" ca="1" si="1"/>
        <v>0.74517773975987622</v>
      </c>
      <c r="G858" s="9">
        <f t="shared" ca="1" si="3"/>
        <v>3.5141144893128264E-3</v>
      </c>
      <c r="H858" s="9"/>
      <c r="I858" s="9"/>
      <c r="J858" s="9"/>
      <c r="K858" s="9"/>
      <c r="L858" s="9"/>
      <c r="M858" s="9"/>
    </row>
    <row r="859" spans="1:13" ht="15.75" customHeight="1">
      <c r="A859" s="9"/>
      <c r="B859" s="9"/>
      <c r="C859" s="9"/>
      <c r="D859" s="9"/>
      <c r="E859" s="9">
        <f t="shared" ca="1" si="0"/>
        <v>0.46184205854471216</v>
      </c>
      <c r="F859" s="9">
        <f t="shared" ca="1" si="1"/>
        <v>-9.5794082674108258E-2</v>
      </c>
      <c r="G859" s="9">
        <f t="shared" ca="1" si="3"/>
        <v>3.5141144893128264E-3</v>
      </c>
      <c r="H859" s="9"/>
      <c r="I859" s="9"/>
      <c r="J859" s="9"/>
      <c r="K859" s="9"/>
      <c r="L859" s="9"/>
      <c r="M859" s="9"/>
    </row>
    <row r="860" spans="1:13" ht="15.75" customHeight="1">
      <c r="A860" s="9"/>
      <c r="B860" s="9"/>
      <c r="C860" s="9"/>
      <c r="D860" s="9"/>
      <c r="E860" s="9">
        <f t="shared" ca="1" si="0"/>
        <v>0.18281273216497207</v>
      </c>
      <c r="F860" s="9">
        <f t="shared" ca="1" si="1"/>
        <v>-0.90469788039933086</v>
      </c>
      <c r="G860" s="9">
        <f t="shared" ca="1" si="3"/>
        <v>3.5141144893128264E-3</v>
      </c>
      <c r="H860" s="9"/>
      <c r="I860" s="9"/>
      <c r="J860" s="9"/>
      <c r="K860" s="9"/>
      <c r="L860" s="9"/>
      <c r="M860" s="9"/>
    </row>
    <row r="861" spans="1:13" ht="15.75" customHeight="1">
      <c r="A861" s="9"/>
      <c r="B861" s="9"/>
      <c r="C861" s="9"/>
      <c r="D861" s="9"/>
      <c r="E861" s="9">
        <f t="shared" ca="1" si="0"/>
        <v>0.94478529532016098</v>
      </c>
      <c r="F861" s="9">
        <f t="shared" ca="1" si="1"/>
        <v>1.5962660371997803</v>
      </c>
      <c r="G861" s="9">
        <f t="shared" ca="1" si="3"/>
        <v>3.5141144893128264E-3</v>
      </c>
      <c r="H861" s="9"/>
      <c r="I861" s="9"/>
      <c r="J861" s="9"/>
      <c r="K861" s="9"/>
      <c r="L861" s="9"/>
      <c r="M861" s="9"/>
    </row>
    <row r="862" spans="1:13" ht="15.75" customHeight="1">
      <c r="A862" s="9"/>
      <c r="B862" s="9"/>
      <c r="C862" s="9"/>
      <c r="D862" s="9"/>
      <c r="E862" s="9">
        <f t="shared" ca="1" si="0"/>
        <v>0.28764190591071404</v>
      </c>
      <c r="F862" s="9">
        <f t="shared" ca="1" si="1"/>
        <v>-0.56028682598820334</v>
      </c>
      <c r="G862" s="9">
        <f t="shared" ca="1" si="3"/>
        <v>3.5141144893128264E-3</v>
      </c>
      <c r="H862" s="9"/>
      <c r="I862" s="9"/>
      <c r="J862" s="9"/>
      <c r="K862" s="9"/>
      <c r="L862" s="9"/>
      <c r="M862" s="9"/>
    </row>
    <row r="863" spans="1:13" ht="15.75" customHeight="1">
      <c r="A863" s="9"/>
      <c r="B863" s="9"/>
      <c r="C863" s="9"/>
      <c r="D863" s="9"/>
      <c r="E863" s="9">
        <f t="shared" ca="1" si="0"/>
        <v>0.2021777924478535</v>
      </c>
      <c r="F863" s="9">
        <f t="shared" ca="1" si="1"/>
        <v>-0.83386762104015788</v>
      </c>
      <c r="G863" s="9">
        <f t="shared" ca="1" si="3"/>
        <v>3.5141144893128264E-3</v>
      </c>
      <c r="H863" s="9"/>
      <c r="I863" s="9"/>
      <c r="J863" s="9"/>
      <c r="K863" s="9"/>
      <c r="L863" s="9"/>
      <c r="M863" s="9"/>
    </row>
    <row r="864" spans="1:13" ht="15.75" customHeight="1">
      <c r="A864" s="9"/>
      <c r="B864" s="9"/>
      <c r="C864" s="9"/>
      <c r="D864" s="9"/>
      <c r="E864" s="9">
        <f t="shared" ca="1" si="0"/>
        <v>0.1888957229761411</v>
      </c>
      <c r="F864" s="9">
        <f t="shared" ca="1" si="1"/>
        <v>-0.88197293046475056</v>
      </c>
      <c r="G864" s="9">
        <f t="shared" ca="1" si="3"/>
        <v>3.5141144893128264E-3</v>
      </c>
      <c r="H864" s="9"/>
      <c r="I864" s="9"/>
      <c r="J864" s="9"/>
      <c r="K864" s="9"/>
      <c r="L864" s="9"/>
      <c r="M864" s="9"/>
    </row>
    <row r="865" spans="1:13" ht="15.75" customHeight="1">
      <c r="A865" s="9"/>
      <c r="B865" s="9"/>
      <c r="C865" s="9"/>
      <c r="D865" s="9"/>
      <c r="E865" s="9">
        <f t="shared" ca="1" si="0"/>
        <v>0.14769718323116932</v>
      </c>
      <c r="F865" s="9">
        <f t="shared" ca="1" si="1"/>
        <v>-1.0463610547383124</v>
      </c>
      <c r="G865" s="9">
        <f t="shared" ca="1" si="3"/>
        <v>3.5141144893128264E-3</v>
      </c>
      <c r="H865" s="9"/>
      <c r="I865" s="9"/>
      <c r="J865" s="9"/>
      <c r="K865" s="9"/>
      <c r="L865" s="9"/>
      <c r="M865" s="9"/>
    </row>
    <row r="866" spans="1:13" ht="15.75" customHeight="1">
      <c r="A866" s="9"/>
      <c r="B866" s="9"/>
      <c r="C866" s="9"/>
      <c r="D866" s="9"/>
      <c r="E866" s="9">
        <f t="shared" ca="1" si="0"/>
        <v>0.76254546598103823</v>
      </c>
      <c r="F866" s="9">
        <f t="shared" ca="1" si="1"/>
        <v>0.71451454075787013</v>
      </c>
      <c r="G866" s="9">
        <f t="shared" ca="1" si="3"/>
        <v>3.5141144893128264E-3</v>
      </c>
      <c r="H866" s="9"/>
      <c r="I866" s="9"/>
      <c r="J866" s="9"/>
      <c r="K866" s="9"/>
      <c r="L866" s="9"/>
      <c r="M866" s="9"/>
    </row>
    <row r="867" spans="1:13" ht="15.75" customHeight="1">
      <c r="A867" s="9"/>
      <c r="B867" s="9"/>
      <c r="C867" s="9"/>
      <c r="D867" s="9"/>
      <c r="E867" s="9">
        <f t="shared" ca="1" si="0"/>
        <v>0.26524195799532935</v>
      </c>
      <c r="F867" s="9">
        <f t="shared" ca="1" si="1"/>
        <v>-0.62726748081543637</v>
      </c>
      <c r="G867" s="9">
        <f t="shared" ca="1" si="3"/>
        <v>3.5141144893128264E-3</v>
      </c>
      <c r="H867" s="9"/>
      <c r="I867" s="9"/>
      <c r="J867" s="9"/>
      <c r="K867" s="9"/>
      <c r="L867" s="9"/>
      <c r="M867" s="9"/>
    </row>
    <row r="868" spans="1:13" ht="15.75" customHeight="1">
      <c r="A868" s="9"/>
      <c r="B868" s="9"/>
      <c r="C868" s="9"/>
      <c r="D868" s="9"/>
      <c r="E868" s="9">
        <f t="shared" ca="1" si="0"/>
        <v>0.48620843481904441</v>
      </c>
      <c r="F868" s="9">
        <f t="shared" ca="1" si="1"/>
        <v>-3.4577215992134661E-2</v>
      </c>
      <c r="G868" s="9">
        <f t="shared" ca="1" si="3"/>
        <v>3.5141144893128264E-3</v>
      </c>
      <c r="H868" s="9"/>
      <c r="I868" s="9"/>
      <c r="J868" s="9"/>
      <c r="K868" s="9"/>
      <c r="L868" s="9"/>
      <c r="M868" s="9"/>
    </row>
    <row r="869" spans="1:13" ht="15.75" customHeight="1">
      <c r="A869" s="9"/>
      <c r="B869" s="9"/>
      <c r="C869" s="9"/>
      <c r="D869" s="9"/>
      <c r="E869" s="9">
        <f t="shared" ca="1" si="0"/>
        <v>8.4097619265873114E-2</v>
      </c>
      <c r="F869" s="9">
        <f t="shared" ca="1" si="1"/>
        <v>-1.3780260723421522</v>
      </c>
      <c r="G869" s="9">
        <f t="shared" ca="1" si="3"/>
        <v>3.5141144893128264E-3</v>
      </c>
      <c r="H869" s="9"/>
      <c r="I869" s="9"/>
      <c r="J869" s="9"/>
      <c r="K869" s="9"/>
      <c r="L869" s="9"/>
      <c r="M869" s="9"/>
    </row>
    <row r="870" spans="1:13" ht="15.75" customHeight="1">
      <c r="A870" s="9"/>
      <c r="B870" s="9"/>
      <c r="C870" s="9"/>
      <c r="D870" s="9"/>
      <c r="E870" s="9">
        <f t="shared" ca="1" si="0"/>
        <v>0.92944317569296386</v>
      </c>
      <c r="F870" s="9">
        <f t="shared" ca="1" si="1"/>
        <v>1.4716565419154508</v>
      </c>
      <c r="G870" s="9">
        <f t="shared" ca="1" si="3"/>
        <v>3.5141144893128264E-3</v>
      </c>
      <c r="H870" s="9"/>
      <c r="I870" s="9"/>
      <c r="J870" s="9"/>
      <c r="K870" s="9"/>
      <c r="L870" s="9"/>
      <c r="M870" s="9"/>
    </row>
    <row r="871" spans="1:13" ht="15.75" customHeight="1">
      <c r="A871" s="9"/>
      <c r="B871" s="9"/>
      <c r="C871" s="9"/>
      <c r="D871" s="9"/>
      <c r="E871" s="9">
        <f t="shared" ca="1" si="0"/>
        <v>0.72407524695605219</v>
      </c>
      <c r="F871" s="9">
        <f t="shared" ca="1" si="1"/>
        <v>0.59499097142877377</v>
      </c>
      <c r="G871" s="9">
        <f t="shared" ca="1" si="3"/>
        <v>3.5141144893128264E-3</v>
      </c>
      <c r="H871" s="9"/>
      <c r="I871" s="9"/>
      <c r="J871" s="9"/>
      <c r="K871" s="9"/>
      <c r="L871" s="9"/>
      <c r="M871" s="9"/>
    </row>
    <row r="872" spans="1:13" ht="15.75" customHeight="1">
      <c r="A872" s="9"/>
      <c r="B872" s="9"/>
      <c r="C872" s="9"/>
      <c r="D872" s="9"/>
      <c r="E872" s="9">
        <f t="shared" ca="1" si="0"/>
        <v>0.41315222854907863</v>
      </c>
      <c r="F872" s="9">
        <f t="shared" ca="1" si="1"/>
        <v>-0.21944366754168557</v>
      </c>
      <c r="G872" s="9">
        <f t="shared" ca="1" si="3"/>
        <v>3.5141144893128264E-3</v>
      </c>
      <c r="H872" s="9"/>
      <c r="I872" s="9"/>
      <c r="J872" s="9"/>
      <c r="K872" s="9"/>
      <c r="L872" s="9"/>
      <c r="M872" s="9"/>
    </row>
    <row r="873" spans="1:13" ht="15.75" customHeight="1">
      <c r="A873" s="9"/>
      <c r="B873" s="9"/>
      <c r="C873" s="9"/>
      <c r="D873" s="9"/>
      <c r="E873" s="9">
        <f t="shared" ca="1" si="0"/>
        <v>0.7492100242998706</v>
      </c>
      <c r="F873" s="9">
        <f t="shared" ca="1" si="1"/>
        <v>0.67200588252151328</v>
      </c>
      <c r="G873" s="9">
        <f t="shared" ca="1" si="3"/>
        <v>3.5141144893128264E-3</v>
      </c>
      <c r="H873" s="9"/>
      <c r="I873" s="9"/>
      <c r="J873" s="9"/>
      <c r="K873" s="9"/>
      <c r="L873" s="9"/>
      <c r="M873" s="9"/>
    </row>
    <row r="874" spans="1:13" ht="15.75" customHeight="1">
      <c r="A874" s="9"/>
      <c r="B874" s="9"/>
      <c r="C874" s="9"/>
      <c r="D874" s="9"/>
      <c r="E874" s="9">
        <f t="shared" ca="1" si="0"/>
        <v>0.63971579714742899</v>
      </c>
      <c r="F874" s="9">
        <f t="shared" ca="1" si="1"/>
        <v>0.35769923493826605</v>
      </c>
      <c r="G874" s="9">
        <f t="shared" ca="1" si="3"/>
        <v>3.5141144893128264E-3</v>
      </c>
      <c r="H874" s="9"/>
      <c r="I874" s="9"/>
      <c r="J874" s="9"/>
      <c r="K874" s="9"/>
      <c r="L874" s="9"/>
      <c r="M874" s="9"/>
    </row>
    <row r="875" spans="1:13" ht="15.75" customHeight="1">
      <c r="A875" s="9"/>
      <c r="B875" s="9"/>
      <c r="C875" s="9"/>
      <c r="D875" s="9"/>
      <c r="E875" s="9">
        <f t="shared" ca="1" si="0"/>
        <v>0.79553870946506244</v>
      </c>
      <c r="F875" s="9">
        <f t="shared" ca="1" si="1"/>
        <v>0.82579113973440899</v>
      </c>
      <c r="G875" s="9">
        <f t="shared" ca="1" si="3"/>
        <v>3.5141144893128264E-3</v>
      </c>
      <c r="H875" s="9"/>
      <c r="I875" s="9"/>
      <c r="J875" s="9"/>
      <c r="K875" s="9"/>
      <c r="L875" s="9"/>
      <c r="M875" s="9"/>
    </row>
    <row r="876" spans="1:13" ht="15.75" customHeight="1">
      <c r="A876" s="9"/>
      <c r="B876" s="9"/>
      <c r="C876" s="9"/>
      <c r="D876" s="9"/>
      <c r="E876" s="9">
        <f t="shared" ca="1" si="0"/>
        <v>0.76302176914608877</v>
      </c>
      <c r="F876" s="9">
        <f t="shared" ca="1" si="1"/>
        <v>0.71605650108047547</v>
      </c>
      <c r="G876" s="9">
        <f t="shared" ca="1" si="3"/>
        <v>3.5141144893128264E-3</v>
      </c>
      <c r="H876" s="9"/>
      <c r="I876" s="9"/>
      <c r="J876" s="9"/>
      <c r="K876" s="9"/>
      <c r="L876" s="9"/>
      <c r="M876" s="9"/>
    </row>
    <row r="877" spans="1:13" ht="15.75" customHeight="1">
      <c r="A877" s="9"/>
      <c r="B877" s="9"/>
      <c r="C877" s="9"/>
      <c r="D877" s="9"/>
      <c r="E877" s="9">
        <f t="shared" ca="1" si="0"/>
        <v>0.12634488165173219</v>
      </c>
      <c r="F877" s="9">
        <f t="shared" ca="1" si="1"/>
        <v>-1.1438405652462249</v>
      </c>
      <c r="G877" s="9">
        <f t="shared" ca="1" si="3"/>
        <v>3.5141144893128264E-3</v>
      </c>
      <c r="H877" s="9"/>
      <c r="I877" s="9"/>
      <c r="J877" s="9"/>
      <c r="K877" s="9"/>
      <c r="L877" s="9"/>
      <c r="M877" s="9"/>
    </row>
    <row r="878" spans="1:13" ht="15.75" customHeight="1">
      <c r="A878" s="9"/>
      <c r="B878" s="9"/>
      <c r="C878" s="9"/>
      <c r="D878" s="9"/>
      <c r="E878" s="9">
        <f t="shared" ca="1" si="0"/>
        <v>0.6063896863749384</v>
      </c>
      <c r="F878" s="9">
        <f t="shared" ca="1" si="1"/>
        <v>0.26992152473747455</v>
      </c>
      <c r="G878" s="9">
        <f t="shared" ca="1" si="3"/>
        <v>3.5141144893128264E-3</v>
      </c>
      <c r="H878" s="9"/>
      <c r="I878" s="9"/>
      <c r="J878" s="9"/>
      <c r="K878" s="9"/>
      <c r="L878" s="9"/>
      <c r="M878" s="9"/>
    </row>
    <row r="879" spans="1:13" ht="15.75" customHeight="1">
      <c r="A879" s="9"/>
      <c r="B879" s="9"/>
      <c r="C879" s="9"/>
      <c r="D879" s="9"/>
      <c r="E879" s="9">
        <f t="shared" ca="1" si="0"/>
        <v>4.1721114569573947E-3</v>
      </c>
      <c r="F879" s="9">
        <f t="shared" ca="1" si="1"/>
        <v>-2.637814430919871</v>
      </c>
      <c r="G879" s="9">
        <f t="shared" ca="1" si="3"/>
        <v>3.5141144893128264E-3</v>
      </c>
      <c r="H879" s="9"/>
      <c r="I879" s="9"/>
      <c r="J879" s="9"/>
      <c r="K879" s="9"/>
      <c r="L879" s="9"/>
      <c r="M879" s="9"/>
    </row>
    <row r="880" spans="1:13" ht="15.75" customHeight="1">
      <c r="A880" s="9"/>
      <c r="B880" s="9"/>
      <c r="C880" s="9"/>
      <c r="D880" s="9"/>
      <c r="E880" s="9">
        <f t="shared" ca="1" si="0"/>
        <v>0.55191169489259151</v>
      </c>
      <c r="F880" s="9">
        <f t="shared" ca="1" si="1"/>
        <v>0.13049272414516846</v>
      </c>
      <c r="G880" s="9">
        <f t="shared" ca="1" si="3"/>
        <v>3.5141144893128264E-3</v>
      </c>
      <c r="H880" s="9"/>
      <c r="I880" s="9"/>
      <c r="J880" s="9"/>
      <c r="K880" s="9"/>
      <c r="L880" s="9"/>
      <c r="M880" s="9"/>
    </row>
    <row r="881" spans="1:13" ht="15.75" customHeight="1">
      <c r="A881" s="9"/>
      <c r="B881" s="9"/>
      <c r="C881" s="9"/>
      <c r="D881" s="9"/>
      <c r="E881" s="9">
        <f t="shared" ca="1" si="0"/>
        <v>0.92377630284932977</v>
      </c>
      <c r="F881" s="9">
        <f t="shared" ca="1" si="1"/>
        <v>1.4309400610574066</v>
      </c>
      <c r="G881" s="9">
        <f t="shared" ca="1" si="3"/>
        <v>3.5141144893128264E-3</v>
      </c>
      <c r="H881" s="9"/>
      <c r="I881" s="9"/>
      <c r="J881" s="9"/>
      <c r="K881" s="9"/>
      <c r="L881" s="9"/>
      <c r="M881" s="9"/>
    </row>
    <row r="882" spans="1:13" ht="15.75" customHeight="1">
      <c r="A882" s="9"/>
      <c r="B882" s="9"/>
      <c r="C882" s="9"/>
      <c r="D882" s="9"/>
      <c r="E882" s="9">
        <f t="shared" ca="1" si="0"/>
        <v>0.31360719032014628</v>
      </c>
      <c r="F882" s="9">
        <f t="shared" ca="1" si="1"/>
        <v>-0.48565135234281981</v>
      </c>
      <c r="G882" s="9">
        <f t="shared" ca="1" si="3"/>
        <v>3.5141144893128264E-3</v>
      </c>
      <c r="H882" s="9"/>
      <c r="I882" s="9"/>
      <c r="J882" s="9"/>
      <c r="K882" s="9"/>
      <c r="L882" s="9"/>
      <c r="M882" s="9"/>
    </row>
    <row r="883" spans="1:13" ht="15.75" customHeight="1">
      <c r="A883" s="9"/>
      <c r="B883" s="9"/>
      <c r="C883" s="9"/>
      <c r="D883" s="9"/>
      <c r="E883" s="9">
        <f t="shared" ca="1" si="0"/>
        <v>0.78146176316293026</v>
      </c>
      <c r="F883" s="9">
        <f t="shared" ca="1" si="1"/>
        <v>0.77713949664207982</v>
      </c>
      <c r="G883" s="9">
        <f t="shared" ca="1" si="3"/>
        <v>3.5141144893128264E-3</v>
      </c>
      <c r="H883" s="9"/>
      <c r="I883" s="9"/>
      <c r="J883" s="9"/>
      <c r="K883" s="9"/>
      <c r="L883" s="9"/>
      <c r="M883" s="9"/>
    </row>
    <row r="884" spans="1:13" ht="15.75" customHeight="1">
      <c r="A884" s="9"/>
      <c r="B884" s="9"/>
      <c r="C884" s="9"/>
      <c r="D884" s="9"/>
      <c r="E884" s="9">
        <f t="shared" ca="1" si="0"/>
        <v>0.28470928347351554</v>
      </c>
      <c r="F884" s="9">
        <f t="shared" ca="1" si="1"/>
        <v>-0.56890801333568275</v>
      </c>
      <c r="G884" s="9">
        <f t="shared" ca="1" si="3"/>
        <v>3.5141144893128264E-3</v>
      </c>
      <c r="H884" s="9"/>
      <c r="I884" s="9"/>
      <c r="J884" s="9"/>
      <c r="K884" s="9"/>
      <c r="L884" s="9"/>
      <c r="M884" s="9"/>
    </row>
    <row r="885" spans="1:13" ht="15.75" customHeight="1">
      <c r="A885" s="9"/>
      <c r="B885" s="9"/>
      <c r="C885" s="9"/>
      <c r="D885" s="9"/>
      <c r="E885" s="9">
        <f t="shared" ca="1" si="0"/>
        <v>0.19032868008038406</v>
      </c>
      <c r="F885" s="9">
        <f t="shared" ca="1" si="1"/>
        <v>-0.87668572918795395</v>
      </c>
      <c r="G885" s="9">
        <f t="shared" ca="1" si="3"/>
        <v>3.5141144893128264E-3</v>
      </c>
      <c r="H885" s="9"/>
      <c r="I885" s="9"/>
      <c r="J885" s="9"/>
      <c r="K885" s="9"/>
      <c r="L885" s="9"/>
      <c r="M885" s="9"/>
    </row>
    <row r="886" spans="1:13" ht="15.75" customHeight="1">
      <c r="A886" s="9"/>
      <c r="B886" s="9"/>
      <c r="C886" s="9"/>
      <c r="D886" s="9"/>
      <c r="E886" s="9">
        <f t="shared" ca="1" si="0"/>
        <v>0.73947838752195261</v>
      </c>
      <c r="F886" s="9">
        <f t="shared" ca="1" si="1"/>
        <v>0.64173813358381138</v>
      </c>
      <c r="G886" s="9">
        <f t="shared" ca="1" si="3"/>
        <v>3.5141144893128264E-3</v>
      </c>
      <c r="H886" s="9"/>
      <c r="I886" s="9"/>
      <c r="J886" s="9"/>
      <c r="K886" s="9"/>
      <c r="L886" s="9"/>
      <c r="M886" s="9"/>
    </row>
    <row r="887" spans="1:13" ht="15.75" customHeight="1">
      <c r="A887" s="9"/>
      <c r="B887" s="9"/>
      <c r="C887" s="9"/>
      <c r="D887" s="9"/>
      <c r="E887" s="9">
        <f t="shared" ca="1" si="0"/>
        <v>0.69520862478924861</v>
      </c>
      <c r="F887" s="9">
        <f t="shared" ca="1" si="1"/>
        <v>0.51066914396071128</v>
      </c>
      <c r="G887" s="9">
        <f t="shared" ca="1" si="3"/>
        <v>3.5141144893128264E-3</v>
      </c>
      <c r="H887" s="9"/>
      <c r="I887" s="9"/>
      <c r="J887" s="9"/>
      <c r="K887" s="9"/>
      <c r="L887" s="9"/>
      <c r="M887" s="9"/>
    </row>
    <row r="888" spans="1:13" ht="15.75" customHeight="1">
      <c r="A888" s="9"/>
      <c r="B888" s="9"/>
      <c r="C888" s="9"/>
      <c r="D888" s="9"/>
      <c r="E888" s="9">
        <f t="shared" ca="1" si="0"/>
        <v>0.462858630509841</v>
      </c>
      <c r="F888" s="9">
        <f t="shared" ca="1" si="1"/>
        <v>-9.3234507164269245E-2</v>
      </c>
      <c r="G888" s="9">
        <f t="shared" ca="1" si="3"/>
        <v>3.5141144893128264E-3</v>
      </c>
      <c r="H888" s="9"/>
      <c r="I888" s="9"/>
      <c r="J888" s="9"/>
      <c r="K888" s="9"/>
      <c r="L888" s="9"/>
      <c r="M888" s="9"/>
    </row>
    <row r="889" spans="1:13" ht="15.75" customHeight="1">
      <c r="A889" s="9"/>
      <c r="B889" s="9"/>
      <c r="C889" s="9"/>
      <c r="D889" s="9"/>
      <c r="E889" s="9">
        <f t="shared" ca="1" si="0"/>
        <v>0.28629328196435111</v>
      </c>
      <c r="F889" s="9">
        <f t="shared" ca="1" si="1"/>
        <v>-0.56424623818888853</v>
      </c>
      <c r="G889" s="9">
        <f t="shared" ca="1" si="3"/>
        <v>3.5141144893128264E-3</v>
      </c>
      <c r="H889" s="9"/>
      <c r="I889" s="9"/>
      <c r="J889" s="9"/>
      <c r="K889" s="9"/>
      <c r="L889" s="9"/>
      <c r="M889" s="9"/>
    </row>
    <row r="890" spans="1:13" ht="15.75" customHeight="1">
      <c r="A890" s="9"/>
      <c r="B890" s="9"/>
      <c r="C890" s="9"/>
      <c r="D890" s="9"/>
      <c r="E890" s="9">
        <f t="shared" ca="1" si="0"/>
        <v>0.90993430784340834</v>
      </c>
      <c r="F890" s="9">
        <f t="shared" ca="1" si="1"/>
        <v>1.3403506116449617</v>
      </c>
      <c r="G890" s="9">
        <f t="shared" ca="1" si="3"/>
        <v>3.5141144893128264E-3</v>
      </c>
      <c r="H890" s="9"/>
      <c r="I890" s="9"/>
      <c r="J890" s="9"/>
      <c r="K890" s="9"/>
      <c r="L890" s="9"/>
      <c r="M890" s="9"/>
    </row>
    <row r="891" spans="1:13" ht="15.75" customHeight="1">
      <c r="A891" s="9"/>
      <c r="B891" s="9"/>
      <c r="C891" s="9"/>
      <c r="D891" s="9"/>
      <c r="E891" s="9">
        <f t="shared" ca="1" si="0"/>
        <v>0.58616476294506625</v>
      </c>
      <c r="F891" s="9">
        <f t="shared" ca="1" si="1"/>
        <v>0.21769023302553511</v>
      </c>
      <c r="G891" s="9">
        <f t="shared" ca="1" si="3"/>
        <v>3.5141144893128264E-3</v>
      </c>
      <c r="H891" s="9"/>
      <c r="I891" s="9"/>
      <c r="J891" s="9"/>
      <c r="K891" s="9"/>
      <c r="L891" s="9"/>
      <c r="M891" s="9"/>
    </row>
    <row r="892" spans="1:13" ht="15.75" customHeight="1">
      <c r="A892" s="9"/>
      <c r="B892" s="9"/>
      <c r="C892" s="9"/>
      <c r="D892" s="9"/>
      <c r="E892" s="9">
        <f t="shared" ca="1" si="0"/>
        <v>0.79120727084960785</v>
      </c>
      <c r="F892" s="9">
        <f t="shared" ca="1" si="1"/>
        <v>0.81061733570134076</v>
      </c>
      <c r="G892" s="9">
        <f t="shared" ca="1" si="3"/>
        <v>3.5141144893128264E-3</v>
      </c>
      <c r="H892" s="9"/>
      <c r="I892" s="9"/>
      <c r="J892" s="9"/>
      <c r="K892" s="9"/>
      <c r="L892" s="9"/>
      <c r="M892" s="9"/>
    </row>
    <row r="893" spans="1:13" ht="15.75" customHeight="1">
      <c r="A893" s="9"/>
      <c r="B893" s="9"/>
      <c r="C893" s="9"/>
      <c r="D893" s="9"/>
      <c r="E893" s="9">
        <f t="shared" ca="1" si="0"/>
        <v>0.97709656092640962</v>
      </c>
      <c r="F893" s="9">
        <f t="shared" ca="1" si="1"/>
        <v>1.9971685327114828</v>
      </c>
      <c r="G893" s="9">
        <f t="shared" ca="1" si="3"/>
        <v>3.5141144893128264E-3</v>
      </c>
      <c r="H893" s="9"/>
      <c r="I893" s="9"/>
      <c r="J893" s="9"/>
      <c r="K893" s="9"/>
      <c r="L893" s="9"/>
      <c r="M893" s="9"/>
    </row>
    <row r="894" spans="1:13" ht="15.75" customHeight="1">
      <c r="A894" s="9"/>
      <c r="B894" s="9"/>
      <c r="C894" s="9"/>
      <c r="D894" s="9"/>
      <c r="E894" s="9">
        <f t="shared" ca="1" si="0"/>
        <v>0.60322485907437218</v>
      </c>
      <c r="F894" s="9">
        <f t="shared" ca="1" si="1"/>
        <v>0.26170318884988003</v>
      </c>
      <c r="G894" s="9">
        <f t="shared" ca="1" si="3"/>
        <v>3.5141144893128264E-3</v>
      </c>
      <c r="H894" s="9"/>
      <c r="I894" s="9"/>
      <c r="J894" s="9"/>
      <c r="K894" s="9"/>
      <c r="L894" s="9"/>
      <c r="M894" s="9"/>
    </row>
    <row r="895" spans="1:13" ht="15.75" customHeight="1">
      <c r="A895" s="9"/>
      <c r="B895" s="9"/>
      <c r="C895" s="9"/>
      <c r="D895" s="9"/>
      <c r="E895" s="9">
        <f t="shared" ca="1" si="0"/>
        <v>0.6461212043525999</v>
      </c>
      <c r="F895" s="9">
        <f t="shared" ca="1" si="1"/>
        <v>0.37486940845512301</v>
      </c>
      <c r="G895" s="9">
        <f t="shared" ca="1" si="3"/>
        <v>3.5141144893128264E-3</v>
      </c>
      <c r="H895" s="9"/>
      <c r="I895" s="9"/>
      <c r="J895" s="9"/>
      <c r="K895" s="9"/>
      <c r="L895" s="9"/>
      <c r="M895" s="9"/>
    </row>
    <row r="896" spans="1:13" ht="15.75" customHeight="1">
      <c r="A896" s="9"/>
      <c r="B896" s="9"/>
      <c r="C896" s="9"/>
      <c r="D896" s="9"/>
      <c r="E896" s="9">
        <f t="shared" ca="1" si="0"/>
        <v>0.5361455271375003</v>
      </c>
      <c r="F896" s="9">
        <f t="shared" ca="1" si="1"/>
        <v>9.0727717939478203E-2</v>
      </c>
      <c r="G896" s="9">
        <f t="shared" ca="1" si="3"/>
        <v>3.5141144893128264E-3</v>
      </c>
      <c r="H896" s="9"/>
      <c r="I896" s="9"/>
      <c r="J896" s="9"/>
      <c r="K896" s="9"/>
      <c r="L896" s="9"/>
      <c r="M896" s="9"/>
    </row>
    <row r="897" spans="1:13" ht="15.75" customHeight="1">
      <c r="A897" s="9"/>
      <c r="B897" s="9"/>
      <c r="C897" s="9"/>
      <c r="D897" s="9"/>
      <c r="E897" s="9">
        <f t="shared" ca="1" si="0"/>
        <v>0.57661136559326387</v>
      </c>
      <c r="F897" s="9">
        <f t="shared" ca="1" si="1"/>
        <v>0.19323201249753136</v>
      </c>
      <c r="G897" s="9">
        <f t="shared" ca="1" si="3"/>
        <v>3.5141144893128264E-3</v>
      </c>
      <c r="H897" s="9"/>
      <c r="I897" s="9"/>
      <c r="J897" s="9"/>
      <c r="K897" s="9"/>
      <c r="L897" s="9"/>
      <c r="M897" s="9"/>
    </row>
    <row r="898" spans="1:13" ht="15.75" customHeight="1">
      <c r="A898" s="9"/>
      <c r="B898" s="9"/>
      <c r="C898" s="9"/>
      <c r="D898" s="9"/>
      <c r="E898" s="9">
        <f t="shared" ca="1" si="0"/>
        <v>0.69395332337936277</v>
      </c>
      <c r="F898" s="9">
        <f t="shared" ca="1" si="1"/>
        <v>0.50708760265646324</v>
      </c>
      <c r="G898" s="9">
        <f t="shared" ca="1" si="3"/>
        <v>3.5141144893128264E-3</v>
      </c>
      <c r="H898" s="9"/>
      <c r="I898" s="9"/>
      <c r="J898" s="9"/>
      <c r="K898" s="9"/>
      <c r="L898" s="9"/>
      <c r="M898" s="9"/>
    </row>
    <row r="899" spans="1:13" ht="15.75" customHeight="1">
      <c r="A899" s="9"/>
      <c r="B899" s="9"/>
      <c r="C899" s="9"/>
      <c r="D899" s="9"/>
      <c r="E899" s="9">
        <f t="shared" ca="1" si="0"/>
        <v>7.2555343441482179E-2</v>
      </c>
      <c r="F899" s="9">
        <f t="shared" ca="1" si="1"/>
        <v>-1.4570206254814733</v>
      </c>
      <c r="G899" s="9">
        <f t="shared" ca="1" si="3"/>
        <v>3.5141144893128264E-3</v>
      </c>
      <c r="H899" s="9"/>
      <c r="I899" s="9"/>
      <c r="J899" s="9"/>
      <c r="K899" s="9"/>
      <c r="L899" s="9"/>
      <c r="M899" s="9"/>
    </row>
    <row r="900" spans="1:13" ht="15.75" customHeight="1">
      <c r="A900" s="9"/>
      <c r="B900" s="9"/>
      <c r="C900" s="9"/>
      <c r="D900" s="9"/>
      <c r="E900" s="9">
        <f t="shared" ca="1" si="0"/>
        <v>0.59095294675352872</v>
      </c>
      <c r="F900" s="9">
        <f t="shared" ca="1" si="1"/>
        <v>0.22999699278735919</v>
      </c>
      <c r="G900" s="9">
        <f t="shared" ca="1" si="3"/>
        <v>3.5141144893128264E-3</v>
      </c>
      <c r="H900" s="9"/>
      <c r="I900" s="9"/>
      <c r="J900" s="9"/>
      <c r="K900" s="9"/>
      <c r="L900" s="9"/>
      <c r="M900" s="9"/>
    </row>
    <row r="901" spans="1:13" ht="15.75" customHeight="1">
      <c r="A901" s="9"/>
      <c r="B901" s="9"/>
      <c r="C901" s="9"/>
      <c r="D901" s="9"/>
      <c r="E901" s="9">
        <f t="shared" ca="1" si="0"/>
        <v>0.76968231199002168</v>
      </c>
      <c r="F901" s="9">
        <f t="shared" ca="1" si="1"/>
        <v>0.73780101566964407</v>
      </c>
      <c r="G901" s="9">
        <f t="shared" ca="1" si="3"/>
        <v>3.5141144893128264E-3</v>
      </c>
      <c r="H901" s="9"/>
      <c r="I901" s="9"/>
      <c r="J901" s="9"/>
      <c r="K901" s="9"/>
      <c r="L901" s="9"/>
      <c r="M901" s="9"/>
    </row>
    <row r="902" spans="1:13" ht="15.75" customHeight="1">
      <c r="A902" s="9"/>
      <c r="B902" s="9"/>
      <c r="C902" s="9"/>
      <c r="D902" s="9"/>
      <c r="E902" s="9">
        <f t="shared" ca="1" si="0"/>
        <v>0.1504776265627078</v>
      </c>
      <c r="F902" s="9">
        <f t="shared" ca="1" si="1"/>
        <v>-1.0343870561395443</v>
      </c>
      <c r="G902" s="9">
        <f t="shared" ca="1" si="3"/>
        <v>3.5141144893128264E-3</v>
      </c>
      <c r="H902" s="9"/>
      <c r="I902" s="9"/>
      <c r="J902" s="9"/>
      <c r="K902" s="9"/>
      <c r="L902" s="9"/>
      <c r="M902" s="9"/>
    </row>
    <row r="903" spans="1:13" ht="15.75" customHeight="1">
      <c r="A903" s="9"/>
      <c r="B903" s="9"/>
      <c r="C903" s="9"/>
      <c r="D903" s="9"/>
      <c r="E903" s="9">
        <f t="shared" ca="1" si="0"/>
        <v>0.55338637084600562</v>
      </c>
      <c r="F903" s="9">
        <f t="shared" ca="1" si="1"/>
        <v>0.13422171105948946</v>
      </c>
      <c r="G903" s="9">
        <f t="shared" ca="1" si="3"/>
        <v>3.5141144893128264E-3</v>
      </c>
      <c r="H903" s="9"/>
      <c r="I903" s="9"/>
      <c r="J903" s="9"/>
      <c r="K903" s="9"/>
      <c r="L903" s="9"/>
      <c r="M903" s="9"/>
    </row>
    <row r="904" spans="1:13" ht="15.75" customHeight="1">
      <c r="A904" s="9"/>
      <c r="B904" s="9"/>
      <c r="C904" s="9"/>
      <c r="D904" s="9"/>
      <c r="E904" s="9">
        <f t="shared" ca="1" si="0"/>
        <v>7.3230261546942566E-2</v>
      </c>
      <c r="F904" s="9">
        <f t="shared" ca="1" si="1"/>
        <v>-1.4521477651624433</v>
      </c>
      <c r="G904" s="9">
        <f t="shared" ca="1" si="3"/>
        <v>3.5141144893128264E-3</v>
      </c>
      <c r="H904" s="9"/>
      <c r="I904" s="9"/>
      <c r="J904" s="9"/>
      <c r="K904" s="9"/>
      <c r="L904" s="9"/>
      <c r="M904" s="9"/>
    </row>
    <row r="905" spans="1:13" ht="15.75" customHeight="1">
      <c r="A905" s="9"/>
      <c r="B905" s="9"/>
      <c r="C905" s="9"/>
      <c r="D905" s="9"/>
      <c r="E905" s="9">
        <f t="shared" ca="1" si="0"/>
        <v>0.74130060574053558</v>
      </c>
      <c r="F905" s="9">
        <f t="shared" ca="1" si="1"/>
        <v>0.64736029232282311</v>
      </c>
      <c r="G905" s="9">
        <f t="shared" ca="1" si="3"/>
        <v>3.5141144893128264E-3</v>
      </c>
      <c r="H905" s="9"/>
      <c r="I905" s="9"/>
      <c r="J905" s="9"/>
      <c r="K905" s="9"/>
      <c r="L905" s="9"/>
      <c r="M905" s="9"/>
    </row>
    <row r="906" spans="1:13" ht="15.75" customHeight="1">
      <c r="A906" s="9"/>
      <c r="B906" s="9"/>
      <c r="C906" s="9"/>
      <c r="D906" s="9"/>
      <c r="E906" s="9">
        <f t="shared" ca="1" si="0"/>
        <v>0.54534316415394357</v>
      </c>
      <c r="F906" s="9">
        <f t="shared" ca="1" si="1"/>
        <v>0.11390428127452533</v>
      </c>
      <c r="G906" s="9">
        <f t="shared" ca="1" si="3"/>
        <v>3.5141144893128264E-3</v>
      </c>
      <c r="H906" s="9"/>
      <c r="I906" s="9"/>
      <c r="J906" s="9"/>
      <c r="K906" s="9"/>
      <c r="L906" s="9"/>
      <c r="M906" s="9"/>
    </row>
    <row r="907" spans="1:13" ht="15.75" customHeight="1">
      <c r="A907" s="9"/>
      <c r="B907" s="9"/>
      <c r="C907" s="9"/>
      <c r="D907" s="9"/>
      <c r="E907" s="9">
        <f t="shared" ca="1" si="0"/>
        <v>0.65558941280223282</v>
      </c>
      <c r="F907" s="9">
        <f t="shared" ca="1" si="1"/>
        <v>0.40045533549735352</v>
      </c>
      <c r="G907" s="9">
        <f t="shared" ca="1" si="3"/>
        <v>3.5141144893128264E-3</v>
      </c>
      <c r="H907" s="9"/>
      <c r="I907" s="9"/>
      <c r="J907" s="9"/>
      <c r="K907" s="9"/>
      <c r="L907" s="9"/>
      <c r="M907" s="9"/>
    </row>
    <row r="908" spans="1:13" ht="15.75" customHeight="1">
      <c r="A908" s="9"/>
      <c r="B908" s="9"/>
      <c r="C908" s="9"/>
      <c r="D908" s="9"/>
      <c r="E908" s="9">
        <f t="shared" ca="1" si="0"/>
        <v>0.48527557254464859</v>
      </c>
      <c r="F908" s="9">
        <f t="shared" ca="1" si="1"/>
        <v>-3.6917049987943103E-2</v>
      </c>
      <c r="G908" s="9">
        <f t="shared" ca="1" si="3"/>
        <v>3.5141144893128264E-3</v>
      </c>
      <c r="H908" s="9"/>
      <c r="I908" s="9"/>
      <c r="J908" s="9"/>
      <c r="K908" s="9"/>
      <c r="L908" s="9"/>
      <c r="M908" s="9"/>
    </row>
    <row r="909" spans="1:13" ht="15.75" customHeight="1">
      <c r="A909" s="9"/>
      <c r="B909" s="9"/>
      <c r="C909" s="9"/>
      <c r="D909" s="9"/>
      <c r="E909" s="9">
        <f t="shared" ca="1" si="0"/>
        <v>0.7060431284180797</v>
      </c>
      <c r="F909" s="9">
        <f t="shared" ca="1" si="1"/>
        <v>0.54186175778053114</v>
      </c>
      <c r="G909" s="9">
        <f t="shared" ca="1" si="3"/>
        <v>3.5141144893128264E-3</v>
      </c>
      <c r="H909" s="9"/>
      <c r="I909" s="9"/>
      <c r="J909" s="9"/>
      <c r="K909" s="9"/>
      <c r="L909" s="9"/>
      <c r="M909" s="9"/>
    </row>
    <row r="910" spans="1:13" ht="15.75" customHeight="1">
      <c r="A910" s="9"/>
      <c r="B910" s="9"/>
      <c r="C910" s="9"/>
      <c r="D910" s="9"/>
      <c r="E910" s="9">
        <f t="shared" ca="1" si="0"/>
        <v>0.23230222515721766</v>
      </c>
      <c r="F910" s="9">
        <f t="shared" ca="1" si="1"/>
        <v>-0.73128604857689683</v>
      </c>
      <c r="G910" s="9">
        <f t="shared" ca="1" si="3"/>
        <v>3.5141144893128264E-3</v>
      </c>
      <c r="H910" s="9"/>
      <c r="I910" s="9"/>
      <c r="J910" s="9"/>
      <c r="K910" s="9"/>
      <c r="L910" s="9"/>
      <c r="M910" s="9"/>
    </row>
    <row r="911" spans="1:13" ht="15.75" customHeight="1">
      <c r="A911" s="9"/>
      <c r="B911" s="9"/>
      <c r="C911" s="9"/>
      <c r="D911" s="9"/>
      <c r="E911" s="9">
        <f t="shared" ca="1" si="0"/>
        <v>0.13615661820245983</v>
      </c>
      <c r="F911" s="9">
        <f t="shared" ca="1" si="1"/>
        <v>-1.0977509927627058</v>
      </c>
      <c r="G911" s="9">
        <f t="shared" ca="1" si="3"/>
        <v>3.5141144893128264E-3</v>
      </c>
      <c r="H911" s="9"/>
      <c r="I911" s="9"/>
      <c r="J911" s="9"/>
      <c r="K911" s="9"/>
      <c r="L911" s="9"/>
      <c r="M911" s="9"/>
    </row>
    <row r="912" spans="1:13" ht="15.75" customHeight="1">
      <c r="A912" s="9"/>
      <c r="B912" s="9"/>
      <c r="C912" s="9"/>
      <c r="D912" s="9"/>
      <c r="E912" s="9">
        <f t="shared" ca="1" si="0"/>
        <v>0.11004134776910202</v>
      </c>
      <c r="F912" s="9">
        <f t="shared" ca="1" si="1"/>
        <v>-1.2263082563414742</v>
      </c>
      <c r="G912" s="9">
        <f t="shared" ca="1" si="3"/>
        <v>3.5141144893128264E-3</v>
      </c>
      <c r="H912" s="9"/>
      <c r="I912" s="9"/>
      <c r="J912" s="9"/>
      <c r="K912" s="9"/>
      <c r="L912" s="9"/>
      <c r="M912" s="9"/>
    </row>
    <row r="913" spans="1:13" ht="15.75" customHeight="1">
      <c r="A913" s="9"/>
      <c r="B913" s="9"/>
      <c r="C913" s="9"/>
      <c r="D913" s="9"/>
      <c r="E913" s="9">
        <f t="shared" ca="1" si="0"/>
        <v>0.92215627294844749</v>
      </c>
      <c r="F913" s="9">
        <f t="shared" ca="1" si="1"/>
        <v>1.4197260398725808</v>
      </c>
      <c r="G913" s="9">
        <f t="shared" ca="1" si="3"/>
        <v>3.5141144893128264E-3</v>
      </c>
      <c r="H913" s="9"/>
      <c r="I913" s="9"/>
      <c r="J913" s="9"/>
      <c r="K913" s="9"/>
      <c r="L913" s="9"/>
      <c r="M913" s="9"/>
    </row>
    <row r="914" spans="1:13" ht="15.75" customHeight="1">
      <c r="A914" s="9"/>
      <c r="B914" s="9"/>
      <c r="C914" s="9"/>
      <c r="D914" s="9"/>
      <c r="E914" s="9">
        <f t="shared" ca="1" si="0"/>
        <v>0.88872835442664666</v>
      </c>
      <c r="F914" s="9">
        <f t="shared" ca="1" si="1"/>
        <v>1.2197931701694702</v>
      </c>
      <c r="G914" s="9">
        <f t="shared" ca="1" si="3"/>
        <v>3.5141144893128264E-3</v>
      </c>
      <c r="H914" s="9"/>
      <c r="I914" s="9"/>
      <c r="J914" s="9"/>
      <c r="K914" s="9"/>
      <c r="L914" s="9"/>
      <c r="M914" s="9"/>
    </row>
    <row r="915" spans="1:13" ht="15.75" customHeight="1">
      <c r="A915" s="9"/>
      <c r="B915" s="9"/>
      <c r="C915" s="9"/>
      <c r="D915" s="9"/>
      <c r="E915" s="9">
        <f t="shared" ca="1" si="0"/>
        <v>0.16698915005210768</v>
      </c>
      <c r="F915" s="9">
        <f t="shared" ca="1" si="1"/>
        <v>-0.96613166778734638</v>
      </c>
      <c r="G915" s="9">
        <f t="shared" ca="1" si="3"/>
        <v>3.5141144893128264E-3</v>
      </c>
      <c r="H915" s="9"/>
      <c r="I915" s="9"/>
      <c r="J915" s="9"/>
      <c r="K915" s="9"/>
      <c r="L915" s="9"/>
      <c r="M915" s="9"/>
    </row>
    <row r="916" spans="1:13" ht="15.75" customHeight="1">
      <c r="A916" s="9"/>
      <c r="B916" s="9"/>
      <c r="C916" s="9"/>
      <c r="D916" s="9"/>
      <c r="E916" s="9">
        <f t="shared" ca="1" si="0"/>
        <v>0.89145286521716138</v>
      </c>
      <c r="F916" s="9">
        <f t="shared" ca="1" si="1"/>
        <v>1.2342915874439981</v>
      </c>
      <c r="G916" s="9">
        <f t="shared" ca="1" si="3"/>
        <v>3.5141144893128264E-3</v>
      </c>
      <c r="H916" s="9"/>
      <c r="I916" s="9"/>
      <c r="J916" s="9"/>
      <c r="K916" s="9"/>
      <c r="L916" s="9"/>
      <c r="M916" s="9"/>
    </row>
    <row r="917" spans="1:13" ht="15.75" customHeight="1">
      <c r="A917" s="9"/>
      <c r="B917" s="9"/>
      <c r="C917" s="9"/>
      <c r="D917" s="9"/>
      <c r="E917" s="9">
        <f t="shared" ca="1" si="0"/>
        <v>0.34818244725064751</v>
      </c>
      <c r="F917" s="9">
        <f t="shared" ca="1" si="1"/>
        <v>-0.39023214409706813</v>
      </c>
      <c r="G917" s="9">
        <f t="shared" ca="1" si="3"/>
        <v>3.5141144893128264E-3</v>
      </c>
      <c r="H917" s="9"/>
      <c r="I917" s="9"/>
      <c r="J917" s="9"/>
      <c r="K917" s="9"/>
      <c r="L917" s="9"/>
      <c r="M917" s="9"/>
    </row>
    <row r="918" spans="1:13" ht="15.75" customHeight="1">
      <c r="A918" s="9"/>
      <c r="B918" s="9"/>
      <c r="C918" s="9"/>
      <c r="D918" s="9"/>
      <c r="E918" s="9">
        <f t="shared" ca="1" si="0"/>
        <v>0.42468276014795792</v>
      </c>
      <c r="F918" s="9">
        <f t="shared" ca="1" si="1"/>
        <v>-0.18992803915176451</v>
      </c>
      <c r="G918" s="9">
        <f t="shared" ca="1" si="3"/>
        <v>3.5141144893128264E-3</v>
      </c>
      <c r="H918" s="9"/>
      <c r="I918" s="9"/>
      <c r="J918" s="9"/>
      <c r="K918" s="9"/>
      <c r="L918" s="9"/>
      <c r="M918" s="9"/>
    </row>
    <row r="919" spans="1:13" ht="15.75" customHeight="1">
      <c r="A919" s="9"/>
      <c r="B919" s="9"/>
      <c r="C919" s="9"/>
      <c r="D919" s="9"/>
      <c r="E919" s="9">
        <f t="shared" ca="1" si="0"/>
        <v>0.4264527723826953</v>
      </c>
      <c r="F919" s="9">
        <f t="shared" ca="1" si="1"/>
        <v>-0.185412449069874</v>
      </c>
      <c r="G919" s="9">
        <f t="shared" ca="1" si="3"/>
        <v>3.5141144893128264E-3</v>
      </c>
      <c r="H919" s="9"/>
      <c r="I919" s="9"/>
      <c r="J919" s="9"/>
      <c r="K919" s="9"/>
      <c r="L919" s="9"/>
      <c r="M919" s="9"/>
    </row>
    <row r="920" spans="1:13" ht="15.75" customHeight="1">
      <c r="A920" s="9"/>
      <c r="B920" s="9"/>
      <c r="C920" s="9"/>
      <c r="D920" s="9"/>
      <c r="E920" s="9">
        <f t="shared" ca="1" si="0"/>
        <v>0.40114362105888479</v>
      </c>
      <c r="F920" s="9">
        <f t="shared" ca="1" si="1"/>
        <v>-0.25038808615128555</v>
      </c>
      <c r="G920" s="9">
        <f t="shared" ca="1" si="3"/>
        <v>3.5141144893128264E-3</v>
      </c>
      <c r="H920" s="9"/>
      <c r="I920" s="9"/>
      <c r="J920" s="9"/>
      <c r="K920" s="9"/>
      <c r="L920" s="9"/>
      <c r="M920" s="9"/>
    </row>
    <row r="921" spans="1:13" ht="15.75" customHeight="1">
      <c r="A921" s="9"/>
      <c r="B921" s="9"/>
      <c r="C921" s="9"/>
      <c r="D921" s="9"/>
      <c r="E921" s="9">
        <f t="shared" ca="1" si="0"/>
        <v>0.35346496268465999</v>
      </c>
      <c r="F921" s="9">
        <f t="shared" ca="1" si="1"/>
        <v>-0.3759824740859164</v>
      </c>
      <c r="G921" s="9">
        <f t="shared" ca="1" si="3"/>
        <v>3.5141144893128264E-3</v>
      </c>
      <c r="H921" s="9"/>
      <c r="I921" s="9"/>
      <c r="J921" s="9"/>
      <c r="K921" s="9"/>
      <c r="L921" s="9"/>
      <c r="M921" s="9"/>
    </row>
    <row r="922" spans="1:13" ht="15.75" customHeight="1">
      <c r="A922" s="9"/>
      <c r="B922" s="9"/>
      <c r="C922" s="9"/>
      <c r="D922" s="9"/>
      <c r="E922" s="9">
        <f t="shared" ca="1" si="0"/>
        <v>0.2711827120431074</v>
      </c>
      <c r="F922" s="9">
        <f t="shared" ca="1" si="1"/>
        <v>-0.60923991921689136</v>
      </c>
      <c r="G922" s="9">
        <f t="shared" ca="1" si="3"/>
        <v>3.5141144893128264E-3</v>
      </c>
      <c r="H922" s="9"/>
      <c r="I922" s="9"/>
      <c r="J922" s="9"/>
      <c r="K922" s="9"/>
      <c r="L922" s="9"/>
      <c r="M922" s="9"/>
    </row>
    <row r="923" spans="1:13" ht="15.75" customHeight="1">
      <c r="A923" s="9"/>
      <c r="B923" s="9"/>
      <c r="C923" s="9"/>
      <c r="D923" s="9"/>
      <c r="E923" s="9">
        <f t="shared" ca="1" si="0"/>
        <v>9.7571487337630436E-2</v>
      </c>
      <c r="F923" s="9">
        <f t="shared" ca="1" si="1"/>
        <v>-1.2955140008814507</v>
      </c>
      <c r="G923" s="9">
        <f t="shared" ca="1" si="3"/>
        <v>3.5141144893128264E-3</v>
      </c>
      <c r="H923" s="9"/>
      <c r="I923" s="9"/>
      <c r="J923" s="9"/>
      <c r="K923" s="9"/>
      <c r="L923" s="9"/>
      <c r="M923" s="9"/>
    </row>
    <row r="924" spans="1:13" ht="15.75" customHeight="1">
      <c r="A924" s="9"/>
      <c r="B924" s="9"/>
      <c r="C924" s="9"/>
      <c r="D924" s="9"/>
      <c r="E924" s="9">
        <f t="shared" ca="1" si="0"/>
        <v>0.70208027456278177</v>
      </c>
      <c r="F924" s="9">
        <f t="shared" ca="1" si="1"/>
        <v>0.53039303962674944</v>
      </c>
      <c r="G924" s="9">
        <f t="shared" ca="1" si="3"/>
        <v>3.5141144893128264E-3</v>
      </c>
      <c r="H924" s="9"/>
      <c r="I924" s="9"/>
      <c r="J924" s="9"/>
      <c r="K924" s="9"/>
      <c r="L924" s="9"/>
      <c r="M924" s="9"/>
    </row>
    <row r="925" spans="1:13" ht="15.75" customHeight="1">
      <c r="A925" s="9"/>
      <c r="B925" s="9"/>
      <c r="C925" s="9"/>
      <c r="D925" s="9"/>
      <c r="E925" s="9">
        <f t="shared" ca="1" si="0"/>
        <v>0.69401247306415725</v>
      </c>
      <c r="F925" s="9">
        <f t="shared" ca="1" si="1"/>
        <v>0.50725621823976563</v>
      </c>
      <c r="G925" s="9">
        <f t="shared" ca="1" si="3"/>
        <v>3.5141144893128264E-3</v>
      </c>
      <c r="H925" s="9"/>
      <c r="I925" s="9"/>
      <c r="J925" s="9"/>
      <c r="K925" s="9"/>
      <c r="L925" s="9"/>
      <c r="M925" s="9"/>
    </row>
    <row r="926" spans="1:13" ht="15.75" customHeight="1">
      <c r="A926" s="9"/>
      <c r="B926" s="9"/>
      <c r="C926" s="9"/>
      <c r="D926" s="9"/>
      <c r="E926" s="9">
        <f t="shared" ca="1" si="0"/>
        <v>4.2834285033813813E-2</v>
      </c>
      <c r="F926" s="9">
        <f t="shared" ca="1" si="1"/>
        <v>-1.7187024260637935</v>
      </c>
      <c r="G926" s="9">
        <f t="shared" ca="1" si="3"/>
        <v>3.5141144893128264E-3</v>
      </c>
      <c r="H926" s="9"/>
      <c r="I926" s="9"/>
      <c r="J926" s="9"/>
      <c r="K926" s="9"/>
      <c r="L926" s="9"/>
      <c r="M926" s="9"/>
    </row>
    <row r="927" spans="1:13" ht="15.75" customHeight="1">
      <c r="A927" s="9"/>
      <c r="B927" s="9"/>
      <c r="C927" s="9"/>
      <c r="D927" s="9"/>
      <c r="E927" s="9">
        <f t="shared" ca="1" si="0"/>
        <v>0.33510391841884835</v>
      </c>
      <c r="F927" s="9">
        <f t="shared" ca="1" si="1"/>
        <v>-0.42586278094490099</v>
      </c>
      <c r="G927" s="9">
        <f t="shared" ca="1" si="3"/>
        <v>3.5141144893128264E-3</v>
      </c>
      <c r="H927" s="9"/>
      <c r="I927" s="9"/>
      <c r="J927" s="9"/>
      <c r="K927" s="9"/>
      <c r="L927" s="9"/>
      <c r="M927" s="9"/>
    </row>
    <row r="928" spans="1:13" ht="15.75" customHeight="1">
      <c r="A928" s="9"/>
      <c r="B928" s="9"/>
      <c r="C928" s="9"/>
      <c r="D928" s="9"/>
      <c r="E928" s="9">
        <f t="shared" ca="1" si="0"/>
        <v>0.69969527635846096</v>
      </c>
      <c r="F928" s="9">
        <f t="shared" ca="1" si="1"/>
        <v>0.52352429715144122</v>
      </c>
      <c r="G928" s="9">
        <f t="shared" ca="1" si="3"/>
        <v>3.5141144893128264E-3</v>
      </c>
      <c r="H928" s="9"/>
      <c r="I928" s="9"/>
      <c r="J928" s="9"/>
      <c r="K928" s="9"/>
      <c r="L928" s="9"/>
      <c r="M928" s="9"/>
    </row>
    <row r="929" spans="1:13" ht="15.75" customHeight="1">
      <c r="A929" s="9"/>
      <c r="B929" s="9"/>
      <c r="C929" s="9"/>
      <c r="D929" s="9"/>
      <c r="E929" s="9">
        <f t="shared" ca="1" si="0"/>
        <v>0.72137678425479723</v>
      </c>
      <c r="F929" s="9">
        <f t="shared" ca="1" si="1"/>
        <v>0.58693638583669805</v>
      </c>
      <c r="G929" s="9">
        <f t="shared" ca="1" si="3"/>
        <v>3.5141144893128264E-3</v>
      </c>
      <c r="H929" s="9"/>
      <c r="I929" s="9"/>
      <c r="J929" s="9"/>
      <c r="K929" s="9"/>
      <c r="L929" s="9"/>
      <c r="M929" s="9"/>
    </row>
    <row r="930" spans="1:13" ht="15.75" customHeight="1">
      <c r="A930" s="9"/>
      <c r="B930" s="9"/>
      <c r="C930" s="9"/>
      <c r="D930" s="9"/>
      <c r="E930" s="9">
        <f t="shared" ca="1" si="0"/>
        <v>0.97804633354585024</v>
      </c>
      <c r="F930" s="9">
        <f t="shared" ca="1" si="1"/>
        <v>2.0149743863852252</v>
      </c>
      <c r="G930" s="9">
        <f t="shared" ca="1" si="3"/>
        <v>3.5141144893128264E-3</v>
      </c>
      <c r="H930" s="9"/>
      <c r="I930" s="9"/>
      <c r="J930" s="9"/>
      <c r="K930" s="9"/>
      <c r="L930" s="9"/>
      <c r="M930" s="9"/>
    </row>
    <row r="931" spans="1:13" ht="15.75" customHeight="1">
      <c r="A931" s="9"/>
      <c r="B931" s="9"/>
      <c r="C931" s="9"/>
      <c r="D931" s="9"/>
      <c r="E931" s="9">
        <f t="shared" ca="1" si="0"/>
        <v>0.93091187403670617</v>
      </c>
      <c r="F931" s="9">
        <f t="shared" ca="1" si="1"/>
        <v>1.4826167965596766</v>
      </c>
      <c r="G931" s="9">
        <f t="shared" ca="1" si="3"/>
        <v>3.5141144893128264E-3</v>
      </c>
      <c r="H931" s="9"/>
      <c r="I931" s="9"/>
      <c r="J931" s="9"/>
      <c r="K931" s="9"/>
      <c r="L931" s="9"/>
      <c r="M931" s="9"/>
    </row>
    <row r="932" spans="1:13" ht="15.75" customHeight="1">
      <c r="A932" s="9"/>
      <c r="B932" s="9"/>
      <c r="C932" s="9"/>
      <c r="D932" s="9"/>
      <c r="E932" s="9">
        <f t="shared" ca="1" si="0"/>
        <v>2.9007718383335046E-2</v>
      </c>
      <c r="F932" s="9">
        <f t="shared" ca="1" si="1"/>
        <v>-1.8955812634698286</v>
      </c>
      <c r="G932" s="9">
        <f t="shared" ca="1" si="3"/>
        <v>3.5141144893128264E-3</v>
      </c>
      <c r="H932" s="9"/>
      <c r="I932" s="9"/>
      <c r="J932" s="9"/>
      <c r="K932" s="9"/>
      <c r="L932" s="9"/>
      <c r="M932" s="9"/>
    </row>
    <row r="933" spans="1:13" ht="15.75" customHeight="1">
      <c r="A933" s="9"/>
      <c r="B933" s="9"/>
      <c r="C933" s="9"/>
      <c r="D933" s="9"/>
      <c r="E933" s="9">
        <f t="shared" ca="1" si="0"/>
        <v>0.19953473219127393</v>
      </c>
      <c r="F933" s="9">
        <f t="shared" ca="1" si="1"/>
        <v>-0.8432842944228528</v>
      </c>
      <c r="G933" s="9">
        <f t="shared" ca="1" si="3"/>
        <v>3.5141144893128264E-3</v>
      </c>
      <c r="H933" s="9"/>
      <c r="I933" s="9"/>
      <c r="J933" s="9"/>
      <c r="K933" s="9"/>
      <c r="L933" s="9"/>
      <c r="M933" s="9"/>
    </row>
    <row r="934" spans="1:13" ht="15.75" customHeight="1">
      <c r="A934" s="9"/>
      <c r="B934" s="9"/>
      <c r="C934" s="9"/>
      <c r="D934" s="9"/>
      <c r="E934" s="9">
        <f t="shared" ca="1" si="0"/>
        <v>0.84876113387634822</v>
      </c>
      <c r="F934" s="9">
        <f t="shared" ca="1" si="1"/>
        <v>1.0311345404215388</v>
      </c>
      <c r="G934" s="9">
        <f t="shared" ca="1" si="3"/>
        <v>3.5141144893128264E-3</v>
      </c>
      <c r="H934" s="9"/>
      <c r="I934" s="9"/>
      <c r="J934" s="9"/>
      <c r="K934" s="9"/>
      <c r="L934" s="9"/>
      <c r="M934" s="9"/>
    </row>
    <row r="935" spans="1:13" ht="15.75" customHeight="1">
      <c r="A935" s="9"/>
      <c r="B935" s="9"/>
      <c r="C935" s="9"/>
      <c r="D935" s="9"/>
      <c r="E935" s="9">
        <f t="shared" ca="1" si="0"/>
        <v>0.58912552609547475</v>
      </c>
      <c r="F935" s="9">
        <f t="shared" ca="1" si="1"/>
        <v>0.2252960815259247</v>
      </c>
      <c r="G935" s="9">
        <f t="shared" ca="1" si="3"/>
        <v>3.5141144893128264E-3</v>
      </c>
      <c r="H935" s="9"/>
      <c r="I935" s="9"/>
      <c r="J935" s="9"/>
      <c r="K935" s="9"/>
      <c r="L935" s="9"/>
      <c r="M935" s="9"/>
    </row>
    <row r="936" spans="1:13" ht="15.75" customHeight="1">
      <c r="A936" s="9"/>
      <c r="B936" s="9"/>
      <c r="C936" s="9"/>
      <c r="D936" s="9"/>
      <c r="E936" s="9">
        <f t="shared" ca="1" si="0"/>
        <v>0.62533183647695045</v>
      </c>
      <c r="F936" s="9">
        <f t="shared" ca="1" si="1"/>
        <v>0.31951459328198512</v>
      </c>
      <c r="G936" s="9">
        <f t="shared" ca="1" si="3"/>
        <v>3.5141144893128264E-3</v>
      </c>
      <c r="H936" s="9"/>
      <c r="I936" s="9"/>
      <c r="J936" s="9"/>
      <c r="K936" s="9"/>
      <c r="L936" s="9"/>
      <c r="M936" s="9"/>
    </row>
    <row r="937" spans="1:13" ht="15.75" customHeight="1">
      <c r="A937" s="9"/>
      <c r="B937" s="9"/>
      <c r="C937" s="9"/>
      <c r="D937" s="9"/>
      <c r="E937" s="9">
        <f t="shared" ca="1" si="0"/>
        <v>0.36195511494929533</v>
      </c>
      <c r="F937" s="9">
        <f t="shared" ca="1" si="1"/>
        <v>-0.35323772249893676</v>
      </c>
      <c r="G937" s="9">
        <f t="shared" ca="1" si="3"/>
        <v>3.5141144893128264E-3</v>
      </c>
      <c r="H937" s="9"/>
      <c r="I937" s="9"/>
      <c r="J937" s="9"/>
      <c r="K937" s="9"/>
      <c r="L937" s="9"/>
      <c r="M937" s="9"/>
    </row>
    <row r="938" spans="1:13" ht="15.75" customHeight="1">
      <c r="A938" s="9"/>
      <c r="B938" s="9"/>
      <c r="C938" s="9"/>
      <c r="D938" s="9"/>
      <c r="E938" s="9">
        <f t="shared" ca="1" si="0"/>
        <v>0.26954604229771495</v>
      </c>
      <c r="F938" s="9">
        <f t="shared" ca="1" si="1"/>
        <v>-0.61418651309788475</v>
      </c>
      <c r="G938" s="9">
        <f t="shared" ca="1" si="3"/>
        <v>3.5141144893128264E-3</v>
      </c>
      <c r="H938" s="9"/>
      <c r="I938" s="9"/>
      <c r="J938" s="9"/>
      <c r="K938" s="9"/>
      <c r="L938" s="9"/>
      <c r="M938" s="9"/>
    </row>
    <row r="939" spans="1:13" ht="15.75" customHeight="1">
      <c r="A939" s="9"/>
      <c r="B939" s="9"/>
      <c r="C939" s="9"/>
      <c r="D939" s="9"/>
      <c r="E939" s="9">
        <f t="shared" ca="1" si="0"/>
        <v>0.51822792368117843</v>
      </c>
      <c r="F939" s="9">
        <f t="shared" ca="1" si="1"/>
        <v>4.5706538061868376E-2</v>
      </c>
      <c r="G939" s="9">
        <f t="shared" ca="1" si="3"/>
        <v>3.5141144893128264E-3</v>
      </c>
      <c r="H939" s="9"/>
      <c r="I939" s="9"/>
      <c r="J939" s="9"/>
      <c r="K939" s="9"/>
      <c r="L939" s="9"/>
      <c r="M939" s="9"/>
    </row>
    <row r="940" spans="1:13" ht="15.75" customHeight="1">
      <c r="A940" s="9"/>
      <c r="B940" s="9"/>
      <c r="C940" s="9"/>
      <c r="D940" s="9"/>
      <c r="E940" s="9">
        <f t="shared" ca="1" si="0"/>
        <v>0.33776476595689908</v>
      </c>
      <c r="F940" s="9">
        <f t="shared" ca="1" si="1"/>
        <v>-0.41857121270355246</v>
      </c>
      <c r="G940" s="9">
        <f t="shared" ca="1" si="3"/>
        <v>3.5141144893128264E-3</v>
      </c>
      <c r="H940" s="9"/>
      <c r="I940" s="9"/>
      <c r="J940" s="9"/>
      <c r="K940" s="9"/>
      <c r="L940" s="9"/>
      <c r="M940" s="9"/>
    </row>
    <row r="941" spans="1:13" ht="15.75" customHeight="1">
      <c r="A941" s="9"/>
      <c r="B941" s="9"/>
      <c r="C941" s="9"/>
      <c r="D941" s="9"/>
      <c r="E941" s="9">
        <f t="shared" ca="1" si="0"/>
        <v>2.2867970372425717E-2</v>
      </c>
      <c r="F941" s="9">
        <f t="shared" ca="1" si="1"/>
        <v>-1.9978221898686059</v>
      </c>
      <c r="G941" s="9">
        <f t="shared" ca="1" si="3"/>
        <v>3.5141144893128264E-3</v>
      </c>
      <c r="H941" s="9"/>
      <c r="I941" s="9"/>
      <c r="J941" s="9"/>
      <c r="K941" s="9"/>
      <c r="L941" s="9"/>
      <c r="M941" s="9"/>
    </row>
    <row r="942" spans="1:13" ht="15.75" customHeight="1">
      <c r="A942" s="9"/>
      <c r="B942" s="9"/>
      <c r="C942" s="9"/>
      <c r="D942" s="9"/>
      <c r="E942" s="9">
        <f t="shared" ca="1" si="0"/>
        <v>0.49703866584753931</v>
      </c>
      <c r="F942" s="9">
        <f t="shared" ca="1" si="1"/>
        <v>-7.4230320865416319E-3</v>
      </c>
      <c r="G942" s="9">
        <f t="shared" ca="1" si="3"/>
        <v>3.5141144893128264E-3</v>
      </c>
      <c r="H942" s="9"/>
      <c r="I942" s="9"/>
      <c r="J942" s="9"/>
      <c r="K942" s="9"/>
      <c r="L942" s="9"/>
      <c r="M942" s="9"/>
    </row>
    <row r="943" spans="1:13" ht="15.75" customHeight="1">
      <c r="A943" s="9"/>
      <c r="B943" s="9"/>
      <c r="C943" s="9"/>
      <c r="D943" s="9"/>
      <c r="E943" s="9">
        <f t="shared" ca="1" si="0"/>
        <v>0.66933536385613013</v>
      </c>
      <c r="F943" s="9">
        <f t="shared" ca="1" si="1"/>
        <v>0.43807864761345483</v>
      </c>
      <c r="G943" s="9">
        <f t="shared" ca="1" si="3"/>
        <v>3.5141144893128264E-3</v>
      </c>
      <c r="H943" s="9"/>
      <c r="I943" s="9"/>
      <c r="J943" s="9"/>
      <c r="K943" s="9"/>
      <c r="L943" s="9"/>
      <c r="M943" s="9"/>
    </row>
    <row r="944" spans="1:13" ht="15.75" customHeight="1">
      <c r="A944" s="9"/>
      <c r="B944" s="9"/>
      <c r="C944" s="9"/>
      <c r="D944" s="9"/>
      <c r="E944" s="9">
        <f t="shared" ca="1" si="0"/>
        <v>0.60344705783875685</v>
      </c>
      <c r="F944" s="9">
        <f t="shared" ca="1" si="1"/>
        <v>0.26227960541840428</v>
      </c>
      <c r="G944" s="9">
        <f t="shared" ca="1" si="3"/>
        <v>3.5141144893128264E-3</v>
      </c>
      <c r="H944" s="9"/>
      <c r="I944" s="9"/>
      <c r="J944" s="9"/>
      <c r="K944" s="9"/>
      <c r="L944" s="9"/>
      <c r="M944" s="9"/>
    </row>
    <row r="945" spans="1:13" ht="15.75" customHeight="1">
      <c r="A945" s="9"/>
      <c r="B945" s="9"/>
      <c r="C945" s="9"/>
      <c r="D945" s="9"/>
      <c r="E945" s="9">
        <f t="shared" ca="1" si="0"/>
        <v>0.78102978204486906</v>
      </c>
      <c r="F945" s="9">
        <f t="shared" ca="1" si="1"/>
        <v>0.77567579355666672</v>
      </c>
      <c r="G945" s="9">
        <f t="shared" ca="1" si="3"/>
        <v>3.5141144893128264E-3</v>
      </c>
      <c r="H945" s="9"/>
      <c r="I945" s="9"/>
      <c r="J945" s="9"/>
      <c r="K945" s="9"/>
      <c r="L945" s="9"/>
      <c r="M945" s="9"/>
    </row>
    <row r="946" spans="1:13" ht="15.75" customHeight="1">
      <c r="A946" s="9"/>
      <c r="B946" s="9"/>
      <c r="C946" s="9"/>
      <c r="D946" s="9"/>
      <c r="E946" s="9">
        <f t="shared" ca="1" si="0"/>
        <v>0.17678312685082764</v>
      </c>
      <c r="F946" s="9">
        <f t="shared" ca="1" si="1"/>
        <v>-0.92769413104301401</v>
      </c>
      <c r="G946" s="9">
        <f t="shared" ca="1" si="3"/>
        <v>3.5141144893128264E-3</v>
      </c>
      <c r="H946" s="9"/>
      <c r="I946" s="9"/>
      <c r="J946" s="9"/>
      <c r="K946" s="9"/>
      <c r="L946" s="9"/>
      <c r="M946" s="9"/>
    </row>
    <row r="947" spans="1:13" ht="15.75" customHeight="1">
      <c r="A947" s="9"/>
      <c r="B947" s="9"/>
      <c r="C947" s="9"/>
      <c r="D947" s="9"/>
      <c r="E947" s="9">
        <f t="shared" ca="1" si="0"/>
        <v>0.84416158028458743</v>
      </c>
      <c r="F947" s="9">
        <f t="shared" ca="1" si="1"/>
        <v>1.0117097769591188</v>
      </c>
      <c r="G947" s="9">
        <f t="shared" ca="1" si="3"/>
        <v>3.5141144893128264E-3</v>
      </c>
      <c r="H947" s="9"/>
      <c r="I947" s="9"/>
      <c r="J947" s="9"/>
      <c r="K947" s="9"/>
      <c r="L947" s="9"/>
      <c r="M947" s="9"/>
    </row>
    <row r="948" spans="1:13" ht="15.75" customHeight="1">
      <c r="A948" s="9"/>
      <c r="B948" s="9"/>
      <c r="C948" s="9"/>
      <c r="D948" s="9"/>
      <c r="E948" s="9">
        <f t="shared" ca="1" si="0"/>
        <v>0.86585743411077298</v>
      </c>
      <c r="F948" s="9">
        <f t="shared" ca="1" si="1"/>
        <v>1.1070203460528665</v>
      </c>
      <c r="G948" s="9">
        <f t="shared" ca="1" si="3"/>
        <v>3.5141144893128264E-3</v>
      </c>
      <c r="H948" s="9"/>
      <c r="I948" s="9"/>
      <c r="J948" s="9"/>
      <c r="K948" s="9"/>
      <c r="L948" s="9"/>
      <c r="M948" s="9"/>
    </row>
    <row r="949" spans="1:13" ht="15.75" customHeight="1">
      <c r="A949" s="9"/>
      <c r="B949" s="9"/>
      <c r="C949" s="9"/>
      <c r="D949" s="9"/>
      <c r="E949" s="9">
        <f t="shared" ca="1" si="0"/>
        <v>0.13154523153872533</v>
      </c>
      <c r="F949" s="9">
        <f t="shared" ca="1" si="1"/>
        <v>-1.1191164495418482</v>
      </c>
      <c r="G949" s="9">
        <f t="shared" ca="1" si="3"/>
        <v>3.5141144893128264E-3</v>
      </c>
      <c r="H949" s="9"/>
      <c r="I949" s="9"/>
      <c r="J949" s="9"/>
      <c r="K949" s="9"/>
      <c r="L949" s="9"/>
      <c r="M949" s="9"/>
    </row>
    <row r="950" spans="1:13" ht="15.75" customHeight="1">
      <c r="A950" s="9"/>
      <c r="B950" s="9"/>
      <c r="C950" s="9"/>
      <c r="D950" s="9"/>
      <c r="E950" s="9">
        <f t="shared" ca="1" si="0"/>
        <v>0.25547863690828798</v>
      </c>
      <c r="F950" s="9">
        <f t="shared" ca="1" si="1"/>
        <v>-0.6573478528650426</v>
      </c>
      <c r="G950" s="9">
        <f t="shared" ca="1" si="3"/>
        <v>3.5141144893128264E-3</v>
      </c>
      <c r="H950" s="9"/>
      <c r="I950" s="9"/>
      <c r="J950" s="9"/>
      <c r="K950" s="9"/>
      <c r="L950" s="9"/>
      <c r="M950" s="9"/>
    </row>
    <row r="951" spans="1:13" ht="15.75" customHeight="1">
      <c r="A951" s="9"/>
      <c r="B951" s="9"/>
      <c r="C951" s="9"/>
      <c r="D951" s="9"/>
      <c r="E951" s="9">
        <f t="shared" ca="1" si="0"/>
        <v>0.94408833829798577</v>
      </c>
      <c r="F951" s="9">
        <f t="shared" ca="1" si="1"/>
        <v>1.5900509390919708</v>
      </c>
      <c r="G951" s="9">
        <f t="shared" ca="1" si="3"/>
        <v>3.5141144893128264E-3</v>
      </c>
      <c r="H951" s="9"/>
      <c r="I951" s="9"/>
      <c r="J951" s="9"/>
      <c r="K951" s="9"/>
      <c r="L951" s="9"/>
      <c r="M951" s="9"/>
    </row>
    <row r="952" spans="1:13" ht="15.75" customHeight="1">
      <c r="A952" s="9"/>
      <c r="B952" s="9"/>
      <c r="C952" s="9"/>
      <c r="D952" s="9"/>
      <c r="E952" s="9">
        <f t="shared" ca="1" si="0"/>
        <v>0.65760087822644853</v>
      </c>
      <c r="F952" s="9">
        <f t="shared" ca="1" si="1"/>
        <v>0.40592427164456812</v>
      </c>
      <c r="G952" s="9">
        <f t="shared" ca="1" si="3"/>
        <v>3.5141144893128264E-3</v>
      </c>
      <c r="H952" s="9"/>
      <c r="I952" s="9"/>
      <c r="J952" s="9"/>
      <c r="K952" s="9"/>
      <c r="L952" s="9"/>
      <c r="M952" s="9"/>
    </row>
    <row r="953" spans="1:13" ht="15.75" customHeight="1">
      <c r="A953" s="9"/>
      <c r="B953" s="9"/>
      <c r="C953" s="9"/>
      <c r="D953" s="9"/>
      <c r="E953" s="9">
        <f t="shared" ca="1" si="0"/>
        <v>0.68684778297019589</v>
      </c>
      <c r="F953" s="9">
        <f t="shared" ca="1" si="1"/>
        <v>0.48693494451824038</v>
      </c>
      <c r="G953" s="9">
        <f t="shared" ca="1" si="3"/>
        <v>3.5141144893128264E-3</v>
      </c>
      <c r="H953" s="9"/>
      <c r="I953" s="9"/>
      <c r="J953" s="9"/>
      <c r="K953" s="9"/>
      <c r="L953" s="9"/>
      <c r="M953" s="9"/>
    </row>
    <row r="954" spans="1:13" ht="15.75" customHeight="1">
      <c r="A954" s="9"/>
      <c r="B954" s="9"/>
      <c r="C954" s="9"/>
      <c r="D954" s="9"/>
      <c r="E954" s="9">
        <f t="shared" ca="1" si="0"/>
        <v>0.23456128238650553</v>
      </c>
      <c r="F954" s="9">
        <f t="shared" ca="1" si="1"/>
        <v>-0.72390743557096937</v>
      </c>
      <c r="G954" s="9">
        <f t="shared" ca="1" si="3"/>
        <v>3.5141144893128264E-3</v>
      </c>
      <c r="H954" s="9"/>
      <c r="I954" s="9"/>
      <c r="J954" s="9"/>
      <c r="K954" s="9"/>
      <c r="L954" s="9"/>
      <c r="M954" s="9"/>
    </row>
    <row r="955" spans="1:13" ht="15.75" customHeight="1">
      <c r="A955" s="9"/>
      <c r="B955" s="9"/>
      <c r="C955" s="9"/>
      <c r="D955" s="9"/>
      <c r="E955" s="9">
        <f t="shared" ca="1" si="0"/>
        <v>0.669235615517775</v>
      </c>
      <c r="F955" s="9">
        <f t="shared" ca="1" si="1"/>
        <v>0.43780345118866254</v>
      </c>
      <c r="G955" s="9">
        <f t="shared" ca="1" si="3"/>
        <v>3.5141144893128264E-3</v>
      </c>
      <c r="H955" s="9"/>
      <c r="I955" s="9"/>
      <c r="J955" s="9"/>
      <c r="K955" s="9"/>
      <c r="L955" s="9"/>
      <c r="M955" s="9"/>
    </row>
    <row r="956" spans="1:13" ht="15.75" customHeight="1">
      <c r="A956" s="9"/>
      <c r="B956" s="9"/>
      <c r="C956" s="9"/>
      <c r="D956" s="9"/>
      <c r="E956" s="9">
        <f t="shared" ca="1" si="0"/>
        <v>0.75836080945978401</v>
      </c>
      <c r="F956" s="9">
        <f t="shared" ca="1" si="1"/>
        <v>0.70103947385519438</v>
      </c>
      <c r="G956" s="9">
        <f t="shared" ca="1" si="3"/>
        <v>3.5141144893128264E-3</v>
      </c>
      <c r="H956" s="9"/>
      <c r="I956" s="9"/>
      <c r="J956" s="9"/>
      <c r="K956" s="9"/>
      <c r="L956" s="9"/>
      <c r="M956" s="9"/>
    </row>
    <row r="957" spans="1:13" ht="15.75" customHeight="1">
      <c r="A957" s="9"/>
      <c r="B957" s="9"/>
      <c r="C957" s="9"/>
      <c r="D957" s="9"/>
      <c r="E957" s="9">
        <f t="shared" ca="1" si="0"/>
        <v>0.24126605731346973</v>
      </c>
      <c r="F957" s="9">
        <f t="shared" ca="1" si="1"/>
        <v>-0.70223581339106722</v>
      </c>
      <c r="G957" s="9">
        <f t="shared" ca="1" si="3"/>
        <v>3.5141144893128264E-3</v>
      </c>
      <c r="H957" s="9"/>
      <c r="I957" s="9"/>
      <c r="J957" s="9"/>
      <c r="K957" s="9"/>
      <c r="L957" s="9"/>
      <c r="M957" s="9"/>
    </row>
    <row r="958" spans="1:13" ht="15.75" customHeight="1">
      <c r="A958" s="9"/>
      <c r="B958" s="9"/>
      <c r="C958" s="9"/>
      <c r="D958" s="9"/>
      <c r="E958" s="9">
        <f t="shared" ca="1" si="0"/>
        <v>0.73459559608390756</v>
      </c>
      <c r="F958" s="9">
        <f t="shared" ca="1" si="1"/>
        <v>0.62677183553207738</v>
      </c>
      <c r="G958" s="9">
        <f t="shared" ca="1" si="3"/>
        <v>3.5141144893128264E-3</v>
      </c>
      <c r="H958" s="9"/>
      <c r="I958" s="9"/>
      <c r="J958" s="9"/>
      <c r="K958" s="9"/>
      <c r="L958" s="9"/>
      <c r="M958" s="9"/>
    </row>
    <row r="959" spans="1:13" ht="15.75" customHeight="1">
      <c r="A959" s="9"/>
      <c r="B959" s="9"/>
      <c r="C959" s="9"/>
      <c r="D959" s="9"/>
      <c r="E959" s="9">
        <f t="shared" ca="1" si="0"/>
        <v>0.28013728975184615</v>
      </c>
      <c r="F959" s="9">
        <f t="shared" ca="1" si="1"/>
        <v>-0.58243371190335502</v>
      </c>
      <c r="G959" s="9">
        <f t="shared" ca="1" si="3"/>
        <v>3.5141144893128264E-3</v>
      </c>
      <c r="H959" s="9"/>
      <c r="I959" s="9"/>
      <c r="J959" s="9"/>
      <c r="K959" s="9"/>
      <c r="L959" s="9"/>
      <c r="M959" s="9"/>
    </row>
    <row r="960" spans="1:13" ht="15.75" customHeight="1">
      <c r="A960" s="9"/>
      <c r="B960" s="9"/>
      <c r="C960" s="9"/>
      <c r="D960" s="9"/>
      <c r="E960" s="9">
        <f t="shared" ca="1" si="0"/>
        <v>0.76264607164067755</v>
      </c>
      <c r="F960" s="9">
        <f t="shared" ca="1" si="1"/>
        <v>0.71484009493305212</v>
      </c>
      <c r="G960" s="9">
        <f t="shared" ca="1" si="3"/>
        <v>3.5141144893128264E-3</v>
      </c>
      <c r="H960" s="9"/>
      <c r="I960" s="9"/>
      <c r="J960" s="9"/>
      <c r="K960" s="9"/>
      <c r="L960" s="9"/>
      <c r="M960" s="9"/>
    </row>
    <row r="961" spans="1:13" ht="15.75" customHeight="1">
      <c r="A961" s="9"/>
      <c r="B961" s="9"/>
      <c r="C961" s="9"/>
      <c r="D961" s="9"/>
      <c r="E961" s="9">
        <f t="shared" ca="1" si="0"/>
        <v>0.34085887486513577</v>
      </c>
      <c r="F961" s="9">
        <f t="shared" ca="1" si="1"/>
        <v>-0.41012023500293487</v>
      </c>
      <c r="G961" s="9">
        <f t="shared" ca="1" si="3"/>
        <v>3.5141144893128264E-3</v>
      </c>
      <c r="H961" s="9"/>
      <c r="I961" s="9"/>
      <c r="J961" s="9"/>
      <c r="K961" s="9"/>
      <c r="L961" s="9"/>
      <c r="M961" s="9"/>
    </row>
    <row r="962" spans="1:13" ht="15.75" customHeight="1">
      <c r="A962" s="9"/>
      <c r="B962" s="9"/>
      <c r="C962" s="9"/>
      <c r="D962" s="9"/>
      <c r="E962" s="9">
        <f t="shared" ca="1" si="0"/>
        <v>0.96945445624999704</v>
      </c>
      <c r="F962" s="9">
        <f t="shared" ca="1" si="1"/>
        <v>1.8728356205793513</v>
      </c>
      <c r="G962" s="9">
        <f t="shared" ca="1" si="3"/>
        <v>3.5141144893128264E-3</v>
      </c>
      <c r="H962" s="9"/>
      <c r="I962" s="9"/>
      <c r="J962" s="9"/>
      <c r="K962" s="9"/>
      <c r="L962" s="9"/>
      <c r="M962" s="9"/>
    </row>
    <row r="963" spans="1:13" ht="15.75" customHeight="1">
      <c r="A963" s="9"/>
      <c r="B963" s="9"/>
      <c r="C963" s="9"/>
      <c r="D963" s="9"/>
      <c r="E963" s="9">
        <f t="shared" ca="1" si="0"/>
        <v>0.26903284759979085</v>
      </c>
      <c r="F963" s="9">
        <f t="shared" ca="1" si="1"/>
        <v>-0.61574066302487873</v>
      </c>
      <c r="G963" s="9">
        <f t="shared" ca="1" si="3"/>
        <v>3.5141144893128264E-3</v>
      </c>
      <c r="H963" s="9"/>
      <c r="I963" s="9"/>
      <c r="J963" s="9"/>
      <c r="K963" s="9"/>
      <c r="L963" s="9"/>
      <c r="M963" s="9"/>
    </row>
    <row r="964" spans="1:13" ht="15.75" customHeight="1">
      <c r="A964" s="9"/>
      <c r="B964" s="9"/>
      <c r="C964" s="9"/>
      <c r="D964" s="9"/>
      <c r="E964" s="9">
        <f t="shared" ca="1" si="0"/>
        <v>0.10457262205312934</v>
      </c>
      <c r="F964" s="9">
        <f t="shared" ca="1" si="1"/>
        <v>-1.2559192620182864</v>
      </c>
      <c r="G964" s="9">
        <f t="shared" ca="1" si="3"/>
        <v>3.5141144893128264E-3</v>
      </c>
      <c r="H964" s="9"/>
      <c r="I964" s="9"/>
      <c r="J964" s="9"/>
      <c r="K964" s="9"/>
      <c r="L964" s="9"/>
      <c r="M964" s="9"/>
    </row>
    <row r="965" spans="1:13" ht="15.75" customHeight="1">
      <c r="A965" s="9"/>
      <c r="B965" s="9"/>
      <c r="C965" s="9"/>
      <c r="D965" s="9"/>
      <c r="E965" s="9">
        <f t="shared" ca="1" si="0"/>
        <v>0.7085496650613301</v>
      </c>
      <c r="F965" s="9">
        <f t="shared" ca="1" si="1"/>
        <v>0.54915268793436223</v>
      </c>
      <c r="G965" s="9">
        <f t="shared" ca="1" si="3"/>
        <v>3.5141144893128264E-3</v>
      </c>
      <c r="H965" s="9"/>
      <c r="I965" s="9"/>
      <c r="J965" s="9"/>
      <c r="K965" s="9"/>
      <c r="L965" s="9"/>
      <c r="M965" s="9"/>
    </row>
    <row r="966" spans="1:13" ht="15.75" customHeight="1">
      <c r="A966" s="9"/>
      <c r="B966" s="9"/>
      <c r="C966" s="9"/>
      <c r="D966" s="9"/>
      <c r="E966" s="9">
        <f t="shared" ca="1" si="0"/>
        <v>0.6697355051442142</v>
      </c>
      <c r="F966" s="9">
        <f t="shared" ca="1" si="1"/>
        <v>0.43918293418027726</v>
      </c>
      <c r="G966" s="9">
        <f t="shared" ca="1" si="3"/>
        <v>3.5141144893128264E-3</v>
      </c>
      <c r="H966" s="9"/>
      <c r="I966" s="9"/>
      <c r="J966" s="9"/>
      <c r="K966" s="9"/>
      <c r="L966" s="9"/>
      <c r="M966" s="9"/>
    </row>
    <row r="967" spans="1:13" ht="15.75" customHeight="1">
      <c r="A967" s="9"/>
      <c r="B967" s="9"/>
      <c r="C967" s="9"/>
      <c r="D967" s="9"/>
      <c r="E967" s="9">
        <f t="shared" ca="1" si="0"/>
        <v>0.74150986665020813</v>
      </c>
      <c r="F967" s="9">
        <f t="shared" ca="1" si="1"/>
        <v>0.64800724135726162</v>
      </c>
      <c r="G967" s="9">
        <f t="shared" ca="1" si="3"/>
        <v>3.5141144893128264E-3</v>
      </c>
      <c r="H967" s="9"/>
      <c r="I967" s="9"/>
      <c r="J967" s="9"/>
      <c r="K967" s="9"/>
      <c r="L967" s="9"/>
      <c r="M967" s="9"/>
    </row>
    <row r="968" spans="1:13" ht="15.75" customHeight="1">
      <c r="A968" s="9"/>
      <c r="B968" s="9"/>
      <c r="C968" s="9"/>
      <c r="D968" s="9"/>
      <c r="E968" s="9">
        <f t="shared" ca="1" si="0"/>
        <v>7.1848265010259427E-2</v>
      </c>
      <c r="F968" s="9">
        <f t="shared" ca="1" si="1"/>
        <v>-1.4621630660305047</v>
      </c>
      <c r="G968" s="9">
        <f t="shared" ca="1" si="3"/>
        <v>3.5141144893128264E-3</v>
      </c>
      <c r="H968" s="9"/>
      <c r="I968" s="9"/>
      <c r="J968" s="9"/>
      <c r="K968" s="9"/>
      <c r="L968" s="9"/>
      <c r="M968" s="9"/>
    </row>
    <row r="969" spans="1:13" ht="15.75" customHeight="1">
      <c r="A969" s="9"/>
      <c r="B969" s="9"/>
      <c r="C969" s="9"/>
      <c r="D969" s="9"/>
      <c r="E969" s="9">
        <f t="shared" ca="1" si="0"/>
        <v>9.8973447067383757E-2</v>
      </c>
      <c r="F969" s="9">
        <f t="shared" ca="1" si="1"/>
        <v>-1.2874229937359845</v>
      </c>
      <c r="G969" s="9">
        <f t="shared" ca="1" si="3"/>
        <v>3.5141144893128264E-3</v>
      </c>
      <c r="H969" s="9"/>
      <c r="I969" s="9"/>
      <c r="J969" s="9"/>
      <c r="K969" s="9"/>
      <c r="L969" s="9"/>
      <c r="M969" s="9"/>
    </row>
    <row r="970" spans="1:13" ht="15.75" customHeight="1">
      <c r="A970" s="9"/>
      <c r="B970" s="9"/>
      <c r="C970" s="9"/>
      <c r="D970" s="9"/>
      <c r="E970" s="9">
        <f t="shared" ca="1" si="0"/>
        <v>0.74066521210326508</v>
      </c>
      <c r="F970" s="9">
        <f t="shared" ca="1" si="1"/>
        <v>0.64539757300641509</v>
      </c>
      <c r="G970" s="9">
        <f t="shared" ca="1" si="3"/>
        <v>3.5141144893128264E-3</v>
      </c>
      <c r="H970" s="9"/>
      <c r="I970" s="9"/>
      <c r="J970" s="9"/>
      <c r="K970" s="9"/>
      <c r="L970" s="9"/>
      <c r="M970" s="9"/>
    </row>
    <row r="971" spans="1:13" ht="15.75" customHeight="1">
      <c r="A971" s="9"/>
      <c r="B971" s="9"/>
      <c r="C971" s="9"/>
      <c r="D971" s="9"/>
      <c r="E971" s="9">
        <f t="shared" ca="1" si="0"/>
        <v>0.29398464019571757</v>
      </c>
      <c r="F971" s="9">
        <f t="shared" ca="1" si="1"/>
        <v>-0.54178114718013914</v>
      </c>
      <c r="G971" s="9">
        <f t="shared" ca="1" si="3"/>
        <v>3.5141144893128264E-3</v>
      </c>
      <c r="H971" s="9"/>
      <c r="I971" s="9"/>
      <c r="J971" s="9"/>
      <c r="K971" s="9"/>
      <c r="L971" s="9"/>
      <c r="M971" s="9"/>
    </row>
    <row r="972" spans="1:13" ht="15.75" customHeight="1">
      <c r="A972" s="9"/>
      <c r="B972" s="9"/>
      <c r="C972" s="9"/>
      <c r="D972" s="9"/>
      <c r="E972" s="9">
        <f t="shared" ca="1" si="0"/>
        <v>0.33609748034709153</v>
      </c>
      <c r="F972" s="9">
        <f t="shared" ca="1" si="1"/>
        <v>-0.42313747667362628</v>
      </c>
      <c r="G972" s="9">
        <f t="shared" ca="1" si="3"/>
        <v>3.5141144893128264E-3</v>
      </c>
      <c r="H972" s="9"/>
      <c r="I972" s="9"/>
      <c r="J972" s="9"/>
      <c r="K972" s="9"/>
      <c r="L972" s="9"/>
      <c r="M972" s="9"/>
    </row>
    <row r="973" spans="1:13" ht="15.75" customHeight="1">
      <c r="A973" s="9"/>
      <c r="B973" s="9"/>
      <c r="C973" s="9"/>
      <c r="D973" s="9"/>
      <c r="E973" s="9">
        <f t="shared" ca="1" si="0"/>
        <v>0.20151090740420485</v>
      </c>
      <c r="F973" s="9">
        <f t="shared" ca="1" si="1"/>
        <v>-0.83623659520439619</v>
      </c>
      <c r="G973" s="9">
        <f t="shared" ca="1" si="3"/>
        <v>3.5141144893128264E-3</v>
      </c>
      <c r="H973" s="9"/>
      <c r="I973" s="9"/>
      <c r="J973" s="9"/>
      <c r="K973" s="9"/>
      <c r="L973" s="9"/>
      <c r="M973" s="9"/>
    </row>
    <row r="974" spans="1:13" ht="15.75" customHeight="1">
      <c r="A974" s="9"/>
      <c r="B974" s="9"/>
      <c r="C974" s="9"/>
      <c r="D974" s="9"/>
      <c r="E974" s="9">
        <f t="shared" ca="1" si="0"/>
        <v>0.71843122069906218</v>
      </c>
      <c r="F974" s="9">
        <f t="shared" ca="1" si="1"/>
        <v>0.57818746816105526</v>
      </c>
      <c r="G974" s="9">
        <f t="shared" ca="1" si="3"/>
        <v>3.5141144893128264E-3</v>
      </c>
      <c r="H974" s="9"/>
      <c r="I974" s="9"/>
      <c r="J974" s="9"/>
      <c r="K974" s="9"/>
      <c r="L974" s="9"/>
      <c r="M974" s="9"/>
    </row>
    <row r="975" spans="1:13" ht="15.75" customHeight="1">
      <c r="A975" s="9"/>
      <c r="B975" s="9"/>
      <c r="C975" s="9"/>
      <c r="D975" s="9"/>
      <c r="E975" s="9">
        <f t="shared" ca="1" si="0"/>
        <v>0.89796713479809942</v>
      </c>
      <c r="F975" s="9">
        <f t="shared" ca="1" si="1"/>
        <v>1.2700530600091016</v>
      </c>
      <c r="G975" s="9">
        <f t="shared" ca="1" si="3"/>
        <v>3.5141144893128264E-3</v>
      </c>
      <c r="H975" s="9"/>
      <c r="I975" s="9"/>
      <c r="J975" s="9"/>
      <c r="K975" s="9"/>
      <c r="L975" s="9"/>
      <c r="M975" s="9"/>
    </row>
    <row r="976" spans="1:13" ht="15.75" customHeight="1">
      <c r="A976" s="9"/>
      <c r="B976" s="9"/>
      <c r="C976" s="9"/>
      <c r="D976" s="9"/>
      <c r="E976" s="9">
        <f t="shared" ca="1" si="0"/>
        <v>0.17403721730650346</v>
      </c>
      <c r="F976" s="9">
        <f t="shared" ca="1" si="1"/>
        <v>-0.93833080291845505</v>
      </c>
      <c r="G976" s="9">
        <f t="shared" ca="1" si="3"/>
        <v>3.5141144893128264E-3</v>
      </c>
      <c r="H976" s="9"/>
      <c r="I976" s="9"/>
      <c r="J976" s="9"/>
      <c r="K976" s="9"/>
      <c r="L976" s="9"/>
      <c r="M976" s="9"/>
    </row>
    <row r="977" spans="1:13" ht="15.75" customHeight="1">
      <c r="A977" s="9"/>
      <c r="B977" s="9"/>
      <c r="C977" s="9"/>
      <c r="D977" s="9"/>
      <c r="E977" s="9">
        <f t="shared" ca="1" si="0"/>
        <v>0.94353888727516799</v>
      </c>
      <c r="F977" s="9">
        <f t="shared" ca="1" si="1"/>
        <v>1.5851941667773601</v>
      </c>
      <c r="G977" s="9">
        <f t="shared" ca="1" si="3"/>
        <v>3.5141144893128264E-3</v>
      </c>
      <c r="H977" s="9"/>
      <c r="I977" s="9"/>
      <c r="J977" s="9"/>
      <c r="K977" s="9"/>
      <c r="L977" s="9"/>
      <c r="M977" s="9"/>
    </row>
    <row r="978" spans="1:13" ht="15.75" customHeight="1">
      <c r="A978" s="9"/>
      <c r="B978" s="9"/>
      <c r="C978" s="9"/>
      <c r="D978" s="9"/>
      <c r="E978" s="9">
        <f t="shared" ca="1" si="0"/>
        <v>0.40577900796464705</v>
      </c>
      <c r="F978" s="9">
        <f t="shared" ca="1" si="1"/>
        <v>-0.23841657127631063</v>
      </c>
      <c r="G978" s="9">
        <f t="shared" ca="1" si="3"/>
        <v>3.5141144893128264E-3</v>
      </c>
      <c r="H978" s="9"/>
      <c r="I978" s="9"/>
      <c r="J978" s="9"/>
      <c r="K978" s="9"/>
      <c r="L978" s="9"/>
      <c r="M978" s="9"/>
    </row>
    <row r="979" spans="1:13" ht="15.75" customHeight="1">
      <c r="A979" s="9"/>
      <c r="B979" s="9"/>
      <c r="C979" s="9"/>
      <c r="D979" s="9"/>
      <c r="E979" s="9">
        <f t="shared" ca="1" si="0"/>
        <v>0.91556845595467662</v>
      </c>
      <c r="F979" s="9">
        <f t="shared" ca="1" si="1"/>
        <v>1.3758661136274952</v>
      </c>
      <c r="G979" s="9">
        <f t="shared" ca="1" si="3"/>
        <v>3.5141144893128264E-3</v>
      </c>
      <c r="H979" s="9"/>
      <c r="I979" s="9"/>
      <c r="J979" s="9"/>
      <c r="K979" s="9"/>
      <c r="L979" s="9"/>
      <c r="M979" s="9"/>
    </row>
    <row r="980" spans="1:13" ht="15.75" customHeight="1">
      <c r="A980" s="9"/>
      <c r="B980" s="9"/>
      <c r="C980" s="9"/>
      <c r="D980" s="9"/>
      <c r="E980" s="9">
        <f t="shared" ca="1" si="0"/>
        <v>7.3170577098874978E-2</v>
      </c>
      <c r="F980" s="9">
        <f t="shared" ca="1" si="1"/>
        <v>-1.4525772938225907</v>
      </c>
      <c r="G980" s="9">
        <f t="shared" ca="1" si="3"/>
        <v>3.5141144893128264E-3</v>
      </c>
      <c r="H980" s="9"/>
      <c r="I980" s="9"/>
      <c r="J980" s="9"/>
      <c r="K980" s="9"/>
      <c r="L980" s="9"/>
      <c r="M980" s="9"/>
    </row>
    <row r="981" spans="1:13" ht="15.75" customHeight="1">
      <c r="A981" s="9"/>
      <c r="B981" s="9"/>
      <c r="C981" s="9"/>
      <c r="D981" s="9"/>
      <c r="E981" s="9">
        <f t="shared" ca="1" si="0"/>
        <v>0.37581226183629324</v>
      </c>
      <c r="F981" s="9">
        <f t="shared" ca="1" si="1"/>
        <v>-0.31649802544336864</v>
      </c>
      <c r="G981" s="9">
        <f t="shared" ca="1" si="3"/>
        <v>3.5141144893128264E-3</v>
      </c>
      <c r="H981" s="9"/>
      <c r="I981" s="9"/>
      <c r="J981" s="9"/>
      <c r="K981" s="9"/>
      <c r="L981" s="9"/>
      <c r="M981" s="9"/>
    </row>
    <row r="982" spans="1:13" ht="15.75" customHeight="1">
      <c r="A982" s="9"/>
      <c r="B982" s="9"/>
      <c r="C982" s="9"/>
      <c r="D982" s="9"/>
      <c r="E982" s="9">
        <f t="shared" ca="1" si="0"/>
        <v>0.68564187419923384</v>
      </c>
      <c r="F982" s="9">
        <f t="shared" ca="1" si="1"/>
        <v>0.48353452529488694</v>
      </c>
      <c r="G982" s="9">
        <f t="shared" ca="1" si="3"/>
        <v>3.5141144893128264E-3</v>
      </c>
      <c r="H982" s="9"/>
      <c r="I982" s="9"/>
      <c r="J982" s="9"/>
      <c r="K982" s="9"/>
      <c r="L982" s="9"/>
      <c r="M982" s="9"/>
    </row>
    <row r="983" spans="1:13" ht="15.75" customHeight="1">
      <c r="A983" s="9"/>
      <c r="B983" s="9"/>
      <c r="C983" s="9"/>
      <c r="D983" s="9"/>
      <c r="E983" s="9">
        <f t="shared" ca="1" si="0"/>
        <v>0.48345306312595393</v>
      </c>
      <c r="F983" s="9">
        <f t="shared" ca="1" si="1"/>
        <v>-4.1488919444349091E-2</v>
      </c>
      <c r="G983" s="9">
        <f t="shared" ca="1" si="3"/>
        <v>3.5141144893128264E-3</v>
      </c>
      <c r="H983" s="9"/>
      <c r="I983" s="9"/>
      <c r="J983" s="9"/>
      <c r="K983" s="9"/>
      <c r="L983" s="9"/>
      <c r="M983" s="9"/>
    </row>
    <row r="984" spans="1:13" ht="15.75" customHeight="1">
      <c r="A984" s="9"/>
      <c r="B984" s="9"/>
      <c r="C984" s="9"/>
      <c r="D984" s="9"/>
      <c r="E984" s="9">
        <f t="shared" ca="1" si="0"/>
        <v>0.89655199330068991</v>
      </c>
      <c r="F984" s="9">
        <f t="shared" ca="1" si="1"/>
        <v>1.2621466729381836</v>
      </c>
      <c r="G984" s="9">
        <f t="shared" ca="1" si="3"/>
        <v>3.5141144893128264E-3</v>
      </c>
      <c r="H984" s="9"/>
      <c r="I984" s="9"/>
      <c r="J984" s="9"/>
      <c r="K984" s="9"/>
      <c r="L984" s="9"/>
      <c r="M984" s="9"/>
    </row>
    <row r="985" spans="1:13" ht="15.75" customHeight="1">
      <c r="A985" s="9"/>
      <c r="B985" s="9"/>
      <c r="C985" s="9"/>
      <c r="D985" s="9"/>
      <c r="E985" s="9">
        <f t="shared" ca="1" si="0"/>
        <v>3.7712262762543247E-2</v>
      </c>
      <c r="F985" s="9">
        <f t="shared" ca="1" si="1"/>
        <v>-1.7778741569273424</v>
      </c>
      <c r="G985" s="9">
        <f t="shared" ca="1" si="3"/>
        <v>3.5141144893128264E-3</v>
      </c>
      <c r="H985" s="9"/>
      <c r="I985" s="9"/>
      <c r="J985" s="9"/>
      <c r="K985" s="9"/>
      <c r="L985" s="9"/>
      <c r="M985" s="9"/>
    </row>
    <row r="986" spans="1:13" ht="15.75" customHeight="1">
      <c r="A986" s="9"/>
      <c r="B986" s="9"/>
      <c r="C986" s="9"/>
      <c r="D986" s="9"/>
      <c r="E986" s="9">
        <f t="shared" ca="1" si="0"/>
        <v>6.317259150588006E-2</v>
      </c>
      <c r="F986" s="9">
        <f t="shared" ca="1" si="1"/>
        <v>-1.5286743947334462</v>
      </c>
      <c r="G986" s="9">
        <f t="shared" ca="1" si="3"/>
        <v>3.5141144893128264E-3</v>
      </c>
      <c r="H986" s="9"/>
      <c r="I986" s="9"/>
      <c r="J986" s="9"/>
      <c r="K986" s="9"/>
      <c r="L986" s="9"/>
      <c r="M986" s="9"/>
    </row>
    <row r="987" spans="1:13" ht="15.75" customHeight="1">
      <c r="A987" s="9"/>
      <c r="B987" s="9"/>
      <c r="C987" s="9"/>
      <c r="D987" s="9"/>
      <c r="E987" s="9">
        <f t="shared" ca="1" si="0"/>
        <v>0.44201341571528652</v>
      </c>
      <c r="F987" s="9">
        <f t="shared" ca="1" si="1"/>
        <v>-0.14586643207372946</v>
      </c>
      <c r="G987" s="9">
        <f t="shared" ca="1" si="3"/>
        <v>3.5141144893128264E-3</v>
      </c>
      <c r="H987" s="9"/>
      <c r="I987" s="9"/>
      <c r="J987" s="9"/>
      <c r="K987" s="9"/>
      <c r="L987" s="9"/>
      <c r="M987" s="9"/>
    </row>
    <row r="988" spans="1:13" ht="15.75" customHeight="1">
      <c r="A988" s="9"/>
      <c r="B988" s="9"/>
      <c r="C988" s="9"/>
      <c r="D988" s="9"/>
      <c r="E988" s="9">
        <f t="shared" ca="1" si="0"/>
        <v>0.24883118141153182</v>
      </c>
      <c r="F988" s="9">
        <f t="shared" ca="1" si="1"/>
        <v>-0.67817244291282475</v>
      </c>
      <c r="G988" s="9">
        <f t="shared" ca="1" si="3"/>
        <v>3.5141144893128264E-3</v>
      </c>
      <c r="H988" s="9"/>
      <c r="I988" s="9"/>
      <c r="J988" s="9"/>
      <c r="K988" s="9"/>
      <c r="L988" s="9"/>
      <c r="M988" s="9"/>
    </row>
    <row r="989" spans="1:13" ht="15.75" customHeight="1">
      <c r="A989" s="9"/>
      <c r="B989" s="9"/>
      <c r="C989" s="9"/>
      <c r="D989" s="9"/>
      <c r="E989" s="9">
        <f t="shared" ca="1" si="0"/>
        <v>5.9061101650596748E-2</v>
      </c>
      <c r="F989" s="9">
        <f t="shared" ca="1" si="1"/>
        <v>-1.5627041267910089</v>
      </c>
      <c r="G989" s="9">
        <f t="shared" ca="1" si="3"/>
        <v>3.5141144893128264E-3</v>
      </c>
      <c r="H989" s="9"/>
      <c r="I989" s="9"/>
      <c r="J989" s="9"/>
      <c r="K989" s="9"/>
      <c r="L989" s="9"/>
      <c r="M989" s="9"/>
    </row>
    <row r="990" spans="1:13" ht="15.75" customHeight="1">
      <c r="A990" s="9"/>
      <c r="B990" s="9"/>
      <c r="C990" s="9"/>
      <c r="D990" s="9"/>
      <c r="E990" s="9">
        <f t="shared" ca="1" si="0"/>
        <v>5.2071147315594701E-2</v>
      </c>
      <c r="F990" s="9">
        <f t="shared" ca="1" si="1"/>
        <v>-1.6250951102624176</v>
      </c>
      <c r="G990" s="9">
        <f t="shared" ca="1" si="3"/>
        <v>3.5141144893128264E-3</v>
      </c>
      <c r="H990" s="9"/>
      <c r="I990" s="9"/>
      <c r="J990" s="9"/>
      <c r="K990" s="9"/>
      <c r="L990" s="9"/>
      <c r="M990" s="9"/>
    </row>
    <row r="991" spans="1:13" ht="15.75" customHeight="1">
      <c r="A991" s="9"/>
      <c r="B991" s="9"/>
      <c r="C991" s="9"/>
      <c r="D991" s="9"/>
      <c r="E991" s="9">
        <f t="shared" ca="1" si="0"/>
        <v>0.97725312345246418</v>
      </c>
      <c r="F991" s="9">
        <f t="shared" ca="1" si="1"/>
        <v>2.0000602989195539</v>
      </c>
      <c r="G991" s="9">
        <f t="shared" ca="1" si="3"/>
        <v>3.5141144893128264E-3</v>
      </c>
      <c r="H991" s="9"/>
      <c r="I991" s="9"/>
      <c r="J991" s="9"/>
      <c r="K991" s="9"/>
      <c r="L991" s="9"/>
      <c r="M991" s="9"/>
    </row>
    <row r="992" spans="1:13" ht="15.75" customHeight="1">
      <c r="A992" s="9"/>
      <c r="B992" s="9"/>
      <c r="C992" s="9"/>
      <c r="D992" s="9"/>
      <c r="E992" s="9">
        <f t="shared" ca="1" si="0"/>
        <v>2.3464836828449576E-3</v>
      </c>
      <c r="F992" s="9">
        <f t="shared" ca="1" si="1"/>
        <v>-2.8273863267607453</v>
      </c>
      <c r="G992" s="9">
        <f t="shared" ca="1" si="3"/>
        <v>3.5141144893128264E-3</v>
      </c>
      <c r="H992" s="9"/>
      <c r="I992" s="9"/>
      <c r="J992" s="9"/>
      <c r="K992" s="9"/>
      <c r="L992" s="9"/>
      <c r="M992" s="9"/>
    </row>
    <row r="993" spans="1:13" ht="15.75" customHeight="1">
      <c r="A993" s="9"/>
      <c r="B993" s="9"/>
      <c r="C993" s="9"/>
      <c r="D993" s="9"/>
      <c r="E993" s="9">
        <f t="shared" ca="1" si="0"/>
        <v>0.68478714874482027</v>
      </c>
      <c r="F993" s="9">
        <f t="shared" ca="1" si="1"/>
        <v>0.48112775573820488</v>
      </c>
      <c r="G993" s="9">
        <f t="shared" ca="1" si="3"/>
        <v>3.5141144893128264E-3</v>
      </c>
      <c r="H993" s="9"/>
      <c r="I993" s="9"/>
      <c r="J993" s="9"/>
      <c r="K993" s="9"/>
      <c r="L993" s="9"/>
      <c r="M993" s="9"/>
    </row>
    <row r="994" spans="1:13" ht="15.75" customHeight="1">
      <c r="A994" s="9"/>
      <c r="B994" s="9"/>
      <c r="C994" s="9"/>
      <c r="D994" s="9"/>
      <c r="E994" s="9">
        <f t="shared" ca="1" si="0"/>
        <v>0.91752758982455729</v>
      </c>
      <c r="F994" s="9">
        <f t="shared" ca="1" si="1"/>
        <v>1.3886315436141989</v>
      </c>
      <c r="G994" s="9">
        <f t="shared" ca="1" si="3"/>
        <v>3.5141144893128264E-3</v>
      </c>
      <c r="H994" s="9"/>
      <c r="I994" s="9"/>
      <c r="J994" s="9"/>
      <c r="K994" s="9"/>
      <c r="L994" s="9"/>
      <c r="M994" s="9"/>
    </row>
    <row r="995" spans="1:13" ht="15.75" customHeight="1">
      <c r="A995" s="9"/>
      <c r="B995" s="9"/>
      <c r="C995" s="9"/>
      <c r="D995" s="9"/>
      <c r="E995" s="9">
        <f t="shared" ca="1" si="0"/>
        <v>0.46787043365626069</v>
      </c>
      <c r="F995" s="9">
        <f t="shared" ca="1" si="1"/>
        <v>-8.0624140554547502E-2</v>
      </c>
      <c r="G995" s="9">
        <f t="shared" ca="1" si="3"/>
        <v>3.5141144893128264E-3</v>
      </c>
      <c r="H995" s="9"/>
      <c r="I995" s="9"/>
      <c r="J995" s="9"/>
      <c r="K995" s="9"/>
      <c r="L995" s="9"/>
      <c r="M995" s="9"/>
    </row>
    <row r="996" spans="1:13" ht="15.75" customHeight="1">
      <c r="A996" s="9"/>
      <c r="B996" s="9"/>
      <c r="C996" s="9"/>
      <c r="D996" s="9"/>
      <c r="E996" s="9">
        <f t="shared" ca="1" si="0"/>
        <v>0.10463932319095393</v>
      </c>
      <c r="F996" s="9">
        <f t="shared" ca="1" si="1"/>
        <v>-1.2555514411023867</v>
      </c>
      <c r="G996" s="9">
        <f t="shared" ca="1" si="3"/>
        <v>3.5141144893128264E-3</v>
      </c>
      <c r="H996" s="9"/>
      <c r="I996" s="9"/>
      <c r="J996" s="9"/>
      <c r="K996" s="9"/>
      <c r="L996" s="9"/>
      <c r="M996" s="9"/>
    </row>
    <row r="997" spans="1:13" ht="15.75" customHeight="1">
      <c r="A997" s="9"/>
      <c r="B997" s="9"/>
      <c r="C997" s="9"/>
      <c r="D997" s="9"/>
      <c r="E997" s="9">
        <f t="shared" ca="1" si="0"/>
        <v>5.7157427740379907E-2</v>
      </c>
      <c r="F997" s="9">
        <f t="shared" ca="1" si="1"/>
        <v>-1.5790924400261401</v>
      </c>
      <c r="G997" s="9">
        <f t="shared" ca="1" si="3"/>
        <v>3.5141144893128264E-3</v>
      </c>
      <c r="H997" s="9"/>
      <c r="I997" s="9"/>
      <c r="J997" s="9"/>
      <c r="K997" s="9"/>
      <c r="L997" s="9"/>
      <c r="M997" s="9"/>
    </row>
    <row r="998" spans="1:13" ht="15.75" customHeight="1">
      <c r="A998" s="9"/>
      <c r="B998" s="9"/>
      <c r="C998" s="9"/>
      <c r="D998" s="9"/>
      <c r="E998" s="9">
        <f t="shared" ca="1" si="0"/>
        <v>0.67252348056918421</v>
      </c>
      <c r="F998" s="9">
        <f t="shared" ca="1" si="1"/>
        <v>0.44689200219954789</v>
      </c>
      <c r="G998" s="9">
        <f t="shared" ca="1" si="3"/>
        <v>3.5141144893128264E-3</v>
      </c>
      <c r="H998" s="9"/>
      <c r="I998" s="9"/>
      <c r="J998" s="9"/>
      <c r="K998" s="9"/>
      <c r="L998" s="9"/>
      <c r="M998" s="9"/>
    </row>
    <row r="999" spans="1:13" ht="15.75" customHeight="1">
      <c r="A999" s="9"/>
      <c r="B999" s="9"/>
      <c r="C999" s="9"/>
      <c r="D999" s="9"/>
      <c r="E999" s="9">
        <f t="shared" ca="1" si="0"/>
        <v>0.9941989315055092</v>
      </c>
      <c r="F999" s="9">
        <f t="shared" ca="1" si="1"/>
        <v>2.524019872112846</v>
      </c>
      <c r="G999" s="9">
        <f t="shared" ca="1" si="3"/>
        <v>3.5141144893128264E-3</v>
      </c>
      <c r="H999" s="9"/>
      <c r="I999" s="9"/>
      <c r="J999" s="9"/>
      <c r="K999" s="9"/>
      <c r="L999" s="9"/>
      <c r="M999" s="9"/>
    </row>
    <row r="1000" spans="1:13" ht="15.75" customHeight="1">
      <c r="A1000" s="9"/>
      <c r="B1000" s="9"/>
      <c r="C1000" s="9"/>
      <c r="D1000" s="9"/>
      <c r="E1000" s="9">
        <f t="shared" ca="1" si="0"/>
        <v>0.79054496873986668</v>
      </c>
      <c r="F1000" s="9">
        <f t="shared" ca="1" si="1"/>
        <v>0.80831362234844173</v>
      </c>
      <c r="G1000" s="9">
        <f t="shared" ca="1" si="3"/>
        <v>3.5141144893128264E-3</v>
      </c>
      <c r="H1000" s="9"/>
      <c r="I1000" s="9"/>
      <c r="J1000" s="9"/>
      <c r="K1000" s="9"/>
      <c r="L1000" s="9"/>
      <c r="M1000" s="9"/>
    </row>
    <row r="1001" spans="1:13" ht="15.75" customHeight="1">
      <c r="A1001" s="9"/>
      <c r="B1001" s="9"/>
      <c r="C1001" s="9"/>
      <c r="D1001" s="9"/>
      <c r="E1001" s="9">
        <f t="shared" ca="1" si="0"/>
        <v>0.53306607138962769</v>
      </c>
      <c r="F1001" s="9">
        <f t="shared" ca="1" si="1"/>
        <v>8.2979478366482867E-2</v>
      </c>
      <c r="G1001" s="9">
        <f t="shared" ca="1" si="3"/>
        <v>3.5141144893128264E-3</v>
      </c>
      <c r="H1001" s="9"/>
      <c r="I1001" s="9"/>
      <c r="J1001" s="9"/>
      <c r="K1001" s="9"/>
      <c r="L1001" s="9"/>
      <c r="M1001" s="9"/>
    </row>
    <row r="1002" spans="1:13" ht="15.75" customHeight="1">
      <c r="A1002" s="9"/>
      <c r="B1002" s="9"/>
      <c r="C1002" s="9"/>
      <c r="D1002" s="9"/>
      <c r="E1002" s="9">
        <f t="shared" ca="1" si="0"/>
        <v>0.28655689427712494</v>
      </c>
      <c r="F1002" s="9">
        <f t="shared" ca="1" si="1"/>
        <v>-0.5634716074078483</v>
      </c>
      <c r="G1002" s="9">
        <f t="shared" ca="1" si="3"/>
        <v>3.5141144893128264E-3</v>
      </c>
      <c r="H1002" s="9"/>
      <c r="I1002" s="9"/>
      <c r="J1002" s="9"/>
      <c r="K1002" s="9"/>
      <c r="L1002" s="9"/>
      <c r="M1002" s="9"/>
    </row>
    <row r="1003" spans="1:13" ht="15.75" customHeight="1">
      <c r="A1003" s="9"/>
      <c r="B1003" s="9"/>
      <c r="C1003" s="9"/>
      <c r="D1003" s="9"/>
      <c r="E1003" s="9">
        <f t="shared" ca="1" si="0"/>
        <v>0.10428081124899613</v>
      </c>
      <c r="F1003" s="9">
        <f t="shared" ca="1" si="1"/>
        <v>-1.2575304431469672</v>
      </c>
      <c r="G1003" s="9">
        <f t="shared" ca="1" si="3"/>
        <v>3.5141144893128264E-3</v>
      </c>
      <c r="H1003" s="9"/>
      <c r="I1003" s="9"/>
      <c r="J1003" s="9"/>
      <c r="K1003" s="9"/>
      <c r="L1003" s="9"/>
      <c r="M1003" s="9"/>
    </row>
    <row r="1004" spans="1:13" ht="15.75" customHeight="1">
      <c r="A1004" s="9"/>
      <c r="B1004" s="9"/>
      <c r="C1004" s="9"/>
      <c r="D1004" s="9"/>
      <c r="E1004" s="9">
        <f t="shared" ca="1" si="0"/>
        <v>0.38465067391611651</v>
      </c>
      <c r="F1004" s="9">
        <f t="shared" ca="1" si="1"/>
        <v>-0.29328888624194865</v>
      </c>
      <c r="G1004" s="9">
        <f t="shared" ca="1" si="3"/>
        <v>3.5141144893128264E-3</v>
      </c>
      <c r="H1004" s="9"/>
      <c r="I1004" s="9"/>
      <c r="J1004" s="9"/>
      <c r="K1004" s="9"/>
      <c r="L1004" s="9"/>
      <c r="M1004" s="9"/>
    </row>
    <row r="1005" spans="1:13" ht="15.75" customHeight="1">
      <c r="A1005" s="9"/>
      <c r="B1005" s="9"/>
      <c r="C1005" s="9"/>
      <c r="D1005" s="9"/>
      <c r="E1005" s="9">
        <f t="shared" ca="1" si="0"/>
        <v>0.52308028786879701</v>
      </c>
      <c r="F1005" s="9">
        <f t="shared" ca="1" si="1"/>
        <v>5.788601323419474E-2</v>
      </c>
      <c r="G1005" s="9">
        <f t="shared" ca="1" si="3"/>
        <v>3.5141144893128264E-3</v>
      </c>
      <c r="H1005" s="9"/>
      <c r="I1005" s="9"/>
      <c r="J1005" s="9"/>
      <c r="K1005" s="9"/>
      <c r="L1005" s="9"/>
      <c r="M1005" s="9"/>
    </row>
    <row r="1006" spans="1:13" ht="15.75" customHeight="1">
      <c r="A1006" s="9"/>
      <c r="B1006" s="9"/>
      <c r="C1006" s="9"/>
      <c r="D1006" s="9"/>
      <c r="E1006" s="9">
        <f t="shared" ca="1" si="0"/>
        <v>0.88777538720514426</v>
      </c>
      <c r="F1006" s="9">
        <f t="shared" ca="1" si="1"/>
        <v>1.2147820582725191</v>
      </c>
      <c r="G1006" s="9">
        <f t="shared" ca="1" si="3"/>
        <v>3.5141144893128264E-3</v>
      </c>
      <c r="H1006" s="9"/>
      <c r="I1006" s="9"/>
      <c r="J1006" s="9"/>
      <c r="K1006" s="9"/>
      <c r="L1006" s="9"/>
      <c r="M1006" s="9"/>
    </row>
    <row r="1007" spans="1:13" ht="15.75" customHeight="1">
      <c r="A1007" s="9"/>
      <c r="B1007" s="9"/>
      <c r="C1007" s="9"/>
      <c r="D1007" s="9"/>
      <c r="E1007" s="9">
        <f t="shared" ca="1" si="0"/>
        <v>0.61740930699952923</v>
      </c>
      <c r="F1007" s="9">
        <f t="shared" ca="1" si="1"/>
        <v>0.29868371200822486</v>
      </c>
      <c r="G1007" s="9">
        <f t="shared" ca="1" si="3"/>
        <v>3.5141144893128264E-3</v>
      </c>
      <c r="H1007" s="9"/>
      <c r="I1007" s="9"/>
      <c r="J1007" s="9"/>
      <c r="K1007" s="9"/>
      <c r="L1007" s="9"/>
      <c r="M1007" s="9"/>
    </row>
    <row r="1008" spans="1:13" ht="15.75" customHeight="1">
      <c r="A1008" s="9"/>
      <c r="B1008" s="9"/>
      <c r="C1008" s="9"/>
      <c r="D1008" s="9"/>
      <c r="E1008" s="9">
        <f t="shared" ca="1" si="0"/>
        <v>0.33457137132382542</v>
      </c>
      <c r="F1008" s="9">
        <f t="shared" ca="1" si="1"/>
        <v>-0.42732484006991112</v>
      </c>
      <c r="G1008" s="9">
        <f t="shared" ca="1" si="3"/>
        <v>3.5141144893128264E-3</v>
      </c>
      <c r="H1008" s="9"/>
      <c r="I1008" s="9"/>
      <c r="J1008" s="9"/>
      <c r="K1008" s="9"/>
      <c r="L1008" s="9"/>
      <c r="M1008" s="9"/>
    </row>
    <row r="1009" spans="1:13" ht="15.75" customHeight="1">
      <c r="A1009" s="9"/>
      <c r="B1009" s="9"/>
      <c r="C1009" s="9"/>
      <c r="D1009" s="9"/>
      <c r="E1009" s="9">
        <f t="shared" ca="1" si="0"/>
        <v>0.57878119133437733</v>
      </c>
      <c r="F1009" s="9">
        <f t="shared" ca="1" si="1"/>
        <v>0.19877645156177176</v>
      </c>
      <c r="G1009" s="9">
        <f t="shared" ca="1" si="3"/>
        <v>3.5141144893128264E-3</v>
      </c>
      <c r="H1009" s="9"/>
      <c r="I1009" s="9"/>
      <c r="J1009" s="9"/>
      <c r="K1009" s="9"/>
      <c r="L1009" s="9"/>
      <c r="M1009" s="9"/>
    </row>
    <row r="1010" spans="1:13" ht="15.75" customHeight="1">
      <c r="A1010" s="9"/>
      <c r="B1010" s="9"/>
      <c r="C1010" s="9"/>
      <c r="D1010" s="9"/>
      <c r="E1010" s="9">
        <f t="shared" ca="1" si="0"/>
        <v>0.56926430231327962</v>
      </c>
      <c r="F1010" s="9">
        <f t="shared" ca="1" si="1"/>
        <v>0.17450144483583424</v>
      </c>
      <c r="G1010" s="9">
        <f t="shared" ca="1" si="3"/>
        <v>3.5141144893128264E-3</v>
      </c>
      <c r="H1010" s="9"/>
      <c r="I1010" s="9"/>
      <c r="J1010" s="9"/>
      <c r="K1010" s="9"/>
      <c r="L1010" s="9"/>
      <c r="M1010" s="9"/>
    </row>
    <row r="1011" spans="1:13" ht="15.75" customHeight="1">
      <c r="A1011" s="9"/>
      <c r="B1011" s="9"/>
      <c r="C1011" s="9"/>
      <c r="D1011" s="9"/>
      <c r="E1011" s="9">
        <f t="shared" ca="1" si="0"/>
        <v>0.22069722032010008</v>
      </c>
      <c r="F1011" s="9">
        <f t="shared" ca="1" si="1"/>
        <v>-0.76984062065787295</v>
      </c>
      <c r="G1011" s="9">
        <f t="shared" ca="1" si="3"/>
        <v>3.5141144893128264E-3</v>
      </c>
      <c r="H1011" s="9"/>
      <c r="I1011" s="9"/>
      <c r="J1011" s="9"/>
      <c r="K1011" s="9"/>
      <c r="L1011" s="9"/>
      <c r="M1011" s="9"/>
    </row>
    <row r="1012" spans="1:13" ht="15.75" customHeight="1">
      <c r="A1012" s="9"/>
      <c r="B1012" s="9"/>
      <c r="C1012" s="9"/>
      <c r="D1012" s="9"/>
      <c r="E1012" s="9">
        <f t="shared" ca="1" si="0"/>
        <v>0.93558805594052097</v>
      </c>
      <c r="F1012" s="9">
        <f t="shared" ca="1" si="1"/>
        <v>1.5187561462884525</v>
      </c>
      <c r="G1012" s="9">
        <f t="shared" ca="1" si="3"/>
        <v>3.5141144893128264E-3</v>
      </c>
      <c r="H1012" s="9"/>
      <c r="I1012" s="9"/>
      <c r="J1012" s="9"/>
      <c r="K1012" s="9"/>
      <c r="L1012" s="9"/>
      <c r="M1012" s="9"/>
    </row>
    <row r="1013" spans="1:13" ht="15.75" customHeight="1">
      <c r="A1013" s="9"/>
      <c r="B1013" s="9"/>
      <c r="C1013" s="9"/>
      <c r="D1013" s="9"/>
      <c r="E1013" s="9">
        <f t="shared" ca="1" si="0"/>
        <v>0.44527619532656582</v>
      </c>
      <c r="F1013" s="9">
        <f t="shared" ca="1" si="1"/>
        <v>-0.13760526955018723</v>
      </c>
      <c r="G1013" s="9">
        <f t="shared" ca="1" si="3"/>
        <v>3.5141144893128264E-3</v>
      </c>
      <c r="H1013" s="9"/>
      <c r="I1013" s="9"/>
      <c r="J1013" s="9"/>
      <c r="K1013" s="9"/>
      <c r="L1013" s="9"/>
      <c r="M1013" s="9"/>
    </row>
    <row r="1014" spans="1:13" ht="15.75" customHeight="1">
      <c r="A1014" s="9"/>
      <c r="B1014" s="9"/>
      <c r="C1014" s="9"/>
      <c r="D1014" s="9"/>
      <c r="E1014" s="9">
        <f t="shared" ca="1" si="0"/>
        <v>0.9721859987824647</v>
      </c>
      <c r="F1014" s="9">
        <f t="shared" ca="1" si="1"/>
        <v>1.913938593137424</v>
      </c>
      <c r="G1014" s="9">
        <f t="shared" ca="1" si="3"/>
        <v>3.5141144893128264E-3</v>
      </c>
      <c r="H1014" s="9"/>
      <c r="I1014" s="9"/>
      <c r="J1014" s="9"/>
      <c r="K1014" s="9"/>
      <c r="L1014" s="9"/>
      <c r="M1014" s="9"/>
    </row>
    <row r="1015" spans="1:13" ht="15.75" customHeight="1">
      <c r="A1015" s="9"/>
      <c r="B1015" s="9"/>
      <c r="C1015" s="9"/>
      <c r="D1015" s="9"/>
      <c r="E1015" s="9">
        <f t="shared" ca="1" si="0"/>
        <v>0.98147761920813259</v>
      </c>
      <c r="F1015" s="9">
        <f t="shared" ca="1" si="1"/>
        <v>2.0852704121815178</v>
      </c>
      <c r="G1015" s="9">
        <f t="shared" ca="1" si="3"/>
        <v>3.5141144893128264E-3</v>
      </c>
      <c r="H1015" s="9"/>
      <c r="I1015" s="9"/>
      <c r="J1015" s="9"/>
      <c r="K1015" s="9"/>
      <c r="L1015" s="9"/>
      <c r="M1015" s="9"/>
    </row>
    <row r="1016" spans="1:13" ht="15.75" customHeight="1">
      <c r="A1016" s="9"/>
      <c r="B1016" s="9"/>
      <c r="C1016" s="9"/>
      <c r="D1016" s="9"/>
      <c r="E1016" s="9">
        <f t="shared" ca="1" si="0"/>
        <v>0.77565309465130183</v>
      </c>
      <c r="F1016" s="9">
        <f t="shared" ca="1" si="1"/>
        <v>0.75759443835050044</v>
      </c>
      <c r="G1016" s="9">
        <f t="shared" ca="1" si="3"/>
        <v>3.5141144893128264E-3</v>
      </c>
      <c r="H1016" s="9"/>
      <c r="I1016" s="9"/>
      <c r="J1016" s="9"/>
      <c r="K1016" s="9"/>
      <c r="L1016" s="9"/>
      <c r="M1016" s="9"/>
    </row>
    <row r="1017" spans="1:13" ht="15.75" customHeight="1">
      <c r="A1017" s="9"/>
      <c r="B1017" s="9"/>
      <c r="C1017" s="9"/>
      <c r="D1017" s="9"/>
      <c r="E1017" s="9">
        <f t="shared" ca="1" si="0"/>
        <v>0.15456846695544635</v>
      </c>
      <c r="F1017" s="9">
        <f t="shared" ca="1" si="1"/>
        <v>-1.0170346757697324</v>
      </c>
      <c r="G1017" s="9">
        <f t="shared" ca="1" si="3"/>
        <v>3.5141144893128264E-3</v>
      </c>
      <c r="H1017" s="9"/>
      <c r="I1017" s="9"/>
      <c r="J1017" s="9"/>
      <c r="K1017" s="9"/>
      <c r="L1017" s="9"/>
      <c r="M1017" s="9"/>
    </row>
    <row r="1018" spans="1:13" ht="15.75" customHeight="1">
      <c r="A1018" s="9"/>
      <c r="B1018" s="9"/>
      <c r="C1018" s="9"/>
      <c r="D1018" s="9"/>
      <c r="E1018" s="9">
        <f t="shared" ca="1" si="0"/>
        <v>0.47295934162765951</v>
      </c>
      <c r="F1018" s="9">
        <f t="shared" ca="1" si="1"/>
        <v>-6.7832862817751985E-2</v>
      </c>
      <c r="G1018" s="9">
        <f t="shared" ca="1" si="3"/>
        <v>3.5141144893128264E-3</v>
      </c>
      <c r="H1018" s="9"/>
      <c r="I1018" s="9"/>
      <c r="J1018" s="9"/>
      <c r="K1018" s="9"/>
      <c r="L1018" s="9"/>
      <c r="M1018" s="9"/>
    </row>
    <row r="1019" spans="1:13" ht="15.75" customHeight="1">
      <c r="A1019" s="9"/>
      <c r="B1019" s="9"/>
      <c r="C1019" s="9"/>
      <c r="D1019" s="9"/>
      <c r="E1019" s="9">
        <f t="shared" ca="1" si="0"/>
        <v>0.79506566436930837</v>
      </c>
      <c r="F1019" s="9">
        <f t="shared" ca="1" si="1"/>
        <v>0.82412476270612944</v>
      </c>
      <c r="G1019" s="9">
        <f t="shared" ca="1" si="3"/>
        <v>3.5141144893128264E-3</v>
      </c>
      <c r="H1019" s="9"/>
      <c r="I1019" s="9"/>
      <c r="J1019" s="9"/>
      <c r="K1019" s="9"/>
      <c r="L1019" s="9"/>
      <c r="M1019" s="9"/>
    </row>
    <row r="1020" spans="1:13" ht="15.75" customHeight="1">
      <c r="A1020" s="9"/>
      <c r="B1020" s="9"/>
      <c r="C1020" s="9"/>
      <c r="D1020" s="9"/>
      <c r="E1020" s="9">
        <f t="shared" ca="1" si="0"/>
        <v>0.7025007595731424</v>
      </c>
      <c r="F1020" s="9">
        <f t="shared" ca="1" si="1"/>
        <v>0.53160661704146994</v>
      </c>
      <c r="G1020" s="9">
        <f t="shared" ca="1" si="3"/>
        <v>3.5141144893128264E-3</v>
      </c>
      <c r="H1020" s="9"/>
      <c r="I1020" s="9"/>
      <c r="J1020" s="9"/>
      <c r="K1020" s="9"/>
      <c r="L1020" s="9"/>
      <c r="M1020" s="9"/>
    </row>
    <row r="1021" spans="1:13" ht="15.75" customHeight="1">
      <c r="A1021" s="9"/>
      <c r="B1021" s="9"/>
      <c r="C1021" s="9"/>
      <c r="D1021" s="9"/>
      <c r="E1021" s="9">
        <f t="shared" ca="1" si="0"/>
        <v>0.68967724576722422</v>
      </c>
      <c r="F1021" s="9">
        <f t="shared" ca="1" si="1"/>
        <v>0.49493570160076772</v>
      </c>
      <c r="G1021" s="9">
        <f t="shared" ca="1" si="3"/>
        <v>3.5141144893128264E-3</v>
      </c>
      <c r="H1021" s="9"/>
      <c r="I1021" s="9"/>
      <c r="J1021" s="9"/>
      <c r="K1021" s="9"/>
      <c r="L1021" s="9"/>
      <c r="M1021" s="9"/>
    </row>
    <row r="1022" spans="1:13" ht="15.75" customHeight="1">
      <c r="A1022" s="9"/>
      <c r="B1022" s="9"/>
      <c r="C1022" s="9"/>
      <c r="D1022" s="9"/>
      <c r="E1022" s="9">
        <f t="shared" ca="1" si="0"/>
        <v>0.26883465248035632</v>
      </c>
      <c r="F1022" s="9">
        <f t="shared" ca="1" si="1"/>
        <v>-0.61634127180625198</v>
      </c>
      <c r="G1022" s="9">
        <f t="shared" ca="1" si="3"/>
        <v>3.5141144893128264E-3</v>
      </c>
      <c r="H1022" s="9"/>
      <c r="I1022" s="9"/>
      <c r="J1022" s="9"/>
      <c r="K1022" s="9"/>
      <c r="L1022" s="9"/>
      <c r="M1022" s="9"/>
    </row>
    <row r="1023" spans="1:13" ht="15.75" customHeight="1">
      <c r="A1023" s="9"/>
      <c r="B1023" s="9"/>
      <c r="C1023" s="9"/>
      <c r="D1023" s="9"/>
      <c r="E1023" s="9">
        <f t="shared" ca="1" si="0"/>
        <v>0.48421044730869356</v>
      </c>
      <c r="F1023" s="9">
        <f t="shared" ca="1" si="1"/>
        <v>-3.9588877926994684E-2</v>
      </c>
      <c r="G1023" s="9">
        <f t="shared" ca="1" si="3"/>
        <v>3.5141144893128264E-3</v>
      </c>
      <c r="H1023" s="9"/>
      <c r="I1023" s="9"/>
      <c r="J1023" s="9"/>
      <c r="K1023" s="9"/>
      <c r="L1023" s="9"/>
      <c r="M1023" s="9"/>
    </row>
    <row r="1024" spans="1:13" ht="15.75" customHeight="1">
      <c r="A1024" s="9"/>
      <c r="B1024" s="9"/>
      <c r="C1024" s="9"/>
      <c r="D1024" s="9"/>
      <c r="E1024" s="9">
        <f t="shared" ca="1" si="0"/>
        <v>0.18595285776964454</v>
      </c>
      <c r="F1024" s="9">
        <f t="shared" ca="1" si="1"/>
        <v>-0.89290935753900269</v>
      </c>
      <c r="G1024" s="9">
        <f t="shared" ca="1" si="3"/>
        <v>3.5141144893128264E-3</v>
      </c>
      <c r="H1024" s="9"/>
      <c r="I1024" s="9"/>
      <c r="J1024" s="9"/>
      <c r="K1024" s="9"/>
      <c r="L1024" s="9"/>
      <c r="M1024" s="9"/>
    </row>
    <row r="1025" spans="1:13" ht="15.75" customHeight="1">
      <c r="A1025" s="9"/>
      <c r="B1025" s="9"/>
      <c r="C1025" s="9"/>
      <c r="D1025" s="9"/>
      <c r="E1025" s="9">
        <f t="shared" ca="1" si="0"/>
        <v>0.81810419368640142</v>
      </c>
      <c r="F1025" s="9">
        <f t="shared" ca="1" si="1"/>
        <v>0.90816394021879077</v>
      </c>
      <c r="G1025" s="9">
        <f t="shared" ca="1" si="3"/>
        <v>3.5141144893128264E-3</v>
      </c>
      <c r="H1025" s="9"/>
      <c r="I1025" s="9"/>
      <c r="J1025" s="9"/>
      <c r="K1025" s="9"/>
      <c r="L1025" s="9"/>
      <c r="M1025" s="9"/>
    </row>
    <row r="1026" spans="1:13" ht="15.75" customHeight="1">
      <c r="A1026" s="9"/>
      <c r="B1026" s="9"/>
      <c r="C1026" s="9"/>
      <c r="D1026" s="9"/>
      <c r="E1026" s="9">
        <f t="shared" ca="1" si="0"/>
        <v>0.59174247973768945</v>
      </c>
      <c r="F1026" s="9">
        <f t="shared" ca="1" si="1"/>
        <v>0.23202957822558781</v>
      </c>
      <c r="G1026" s="9">
        <f t="shared" ca="1" si="3"/>
        <v>3.5141144893128264E-3</v>
      </c>
      <c r="H1026" s="9"/>
      <c r="I1026" s="9"/>
      <c r="J1026" s="9"/>
      <c r="K1026" s="9"/>
      <c r="L1026" s="9"/>
      <c r="M1026" s="9"/>
    </row>
    <row r="1027" spans="1:13" ht="15.75" customHeight="1">
      <c r="A1027" s="9"/>
      <c r="B1027" s="9"/>
      <c r="C1027" s="9"/>
      <c r="D1027" s="9"/>
      <c r="E1027" s="9">
        <f t="shared" ca="1" si="0"/>
        <v>0.38679331270912942</v>
      </c>
      <c r="F1027" s="9">
        <f t="shared" ca="1" si="1"/>
        <v>-0.28768662981696569</v>
      </c>
      <c r="G1027" s="9">
        <f t="shared" ca="1" si="3"/>
        <v>3.5141144893128264E-3</v>
      </c>
      <c r="H1027" s="9"/>
      <c r="I1027" s="9"/>
      <c r="J1027" s="9"/>
      <c r="K1027" s="9"/>
      <c r="L1027" s="9"/>
      <c r="M1027" s="9"/>
    </row>
    <row r="1028" spans="1:13" ht="15.75" customHeight="1">
      <c r="A1028" s="9"/>
      <c r="B1028" s="9"/>
      <c r="C1028" s="9"/>
      <c r="D1028" s="9"/>
      <c r="E1028" s="9">
        <f t="shared" ca="1" si="0"/>
        <v>0.34501383876977321</v>
      </c>
      <c r="F1028" s="9">
        <f t="shared" ca="1" si="1"/>
        <v>-0.39881750533707622</v>
      </c>
      <c r="G1028" s="9">
        <f t="shared" ca="1" si="3"/>
        <v>3.5141144893128264E-3</v>
      </c>
      <c r="H1028" s="9"/>
      <c r="I1028" s="9"/>
      <c r="J1028" s="9"/>
      <c r="K1028" s="9"/>
      <c r="L1028" s="9"/>
      <c r="M1028" s="9"/>
    </row>
    <row r="1029" spans="1:13" ht="15.75" customHeight="1">
      <c r="A1029" s="9"/>
      <c r="B1029" s="9"/>
      <c r="C1029" s="9"/>
      <c r="D1029" s="9"/>
      <c r="E1029" s="9">
        <f t="shared" ca="1" si="0"/>
        <v>0.14733201176454458</v>
      </c>
      <c r="F1029" s="9">
        <f t="shared" ca="1" si="1"/>
        <v>-1.0479448355450676</v>
      </c>
      <c r="G1029" s="9">
        <f t="shared" ca="1" si="3"/>
        <v>3.5141144893128264E-3</v>
      </c>
      <c r="H1029" s="9"/>
      <c r="I1029" s="9"/>
      <c r="J1029" s="9"/>
      <c r="K1029" s="9"/>
      <c r="L1029" s="9"/>
      <c r="M1029" s="9"/>
    </row>
    <row r="1030" spans="1:13" ht="15.75" customHeight="1">
      <c r="A1030" s="9"/>
      <c r="B1030" s="9"/>
      <c r="C1030" s="9"/>
      <c r="D1030" s="9"/>
      <c r="E1030" s="9">
        <f t="shared" ca="1" si="0"/>
        <v>4.3260642346313438E-2</v>
      </c>
      <c r="F1030" s="9">
        <f t="shared" ca="1" si="1"/>
        <v>-1.7140405182626561</v>
      </c>
      <c r="G1030" s="9">
        <f t="shared" ca="1" si="3"/>
        <v>3.5141144893128264E-3</v>
      </c>
      <c r="H1030" s="9"/>
      <c r="I1030" s="9"/>
      <c r="J1030" s="9"/>
      <c r="K1030" s="9"/>
      <c r="L1030" s="9"/>
      <c r="M1030" s="9"/>
    </row>
    <row r="1031" spans="1:13" ht="15.75" customHeight="1">
      <c r="A1031" s="9"/>
      <c r="B1031" s="9"/>
      <c r="C1031" s="9"/>
      <c r="D1031" s="9"/>
      <c r="E1031" s="9">
        <f t="shared" ca="1" si="0"/>
        <v>0.75425592873178882</v>
      </c>
      <c r="F1031" s="9">
        <f t="shared" ca="1" si="1"/>
        <v>0.68794384822372345</v>
      </c>
      <c r="G1031" s="9">
        <f t="shared" ca="1" si="3"/>
        <v>3.5141144893128264E-3</v>
      </c>
      <c r="H1031" s="9"/>
      <c r="I1031" s="9"/>
      <c r="J1031" s="9"/>
      <c r="K1031" s="9"/>
      <c r="L1031" s="9"/>
      <c r="M1031" s="9"/>
    </row>
    <row r="1032" spans="1:13" ht="15.75" customHeight="1">
      <c r="A1032" s="9"/>
      <c r="B1032" s="9"/>
      <c r="C1032" s="9"/>
      <c r="D1032" s="9"/>
      <c r="E1032" s="9">
        <f t="shared" ca="1" si="0"/>
        <v>0.57822530331501121</v>
      </c>
      <c r="F1032" s="9">
        <f t="shared" ca="1" si="1"/>
        <v>0.19735544528682991</v>
      </c>
      <c r="G1032" s="9">
        <f t="shared" ca="1" si="3"/>
        <v>3.5141144893128264E-3</v>
      </c>
      <c r="H1032" s="9"/>
      <c r="I1032" s="9"/>
      <c r="J1032" s="9"/>
      <c r="K1032" s="9"/>
      <c r="L1032" s="9"/>
      <c r="M1032" s="9"/>
    </row>
    <row r="1033" spans="1:13" ht="15.75" customHeight="1">
      <c r="A1033" s="9"/>
      <c r="B1033" s="9"/>
      <c r="C1033" s="9"/>
      <c r="D1033" s="9"/>
      <c r="E1033" s="9">
        <f t="shared" ca="1" si="0"/>
        <v>0.61851317907093728</v>
      </c>
      <c r="F1033" s="9">
        <f t="shared" ca="1" si="1"/>
        <v>0.30157818255062807</v>
      </c>
      <c r="G1033" s="9">
        <f t="shared" ca="1" si="3"/>
        <v>3.5141144893128264E-3</v>
      </c>
      <c r="H1033" s="9"/>
      <c r="I1033" s="9"/>
      <c r="J1033" s="9"/>
      <c r="K1033" s="9"/>
      <c r="L1033" s="9"/>
      <c r="M1033" s="9"/>
    </row>
    <row r="1034" spans="1:13" ht="15.75" customHeight="1">
      <c r="A1034" s="9"/>
      <c r="B1034" s="9"/>
      <c r="C1034" s="9"/>
      <c r="D1034" s="9"/>
      <c r="E1034" s="9">
        <f t="shared" ca="1" si="0"/>
        <v>0.13093876596409737</v>
      </c>
      <c r="F1034" s="9">
        <f t="shared" ca="1" si="1"/>
        <v>-1.1219645054235228</v>
      </c>
      <c r="G1034" s="9">
        <f t="shared" ca="1" si="3"/>
        <v>3.5141144893128264E-3</v>
      </c>
      <c r="H1034" s="9"/>
      <c r="I1034" s="9"/>
      <c r="J1034" s="9"/>
      <c r="K1034" s="9"/>
      <c r="L1034" s="9"/>
      <c r="M1034" s="9"/>
    </row>
    <row r="1035" spans="1:13" ht="15.75" customHeight="1">
      <c r="A1035" s="9"/>
      <c r="B1035" s="9"/>
      <c r="C1035" s="9"/>
      <c r="D1035" s="9"/>
      <c r="E1035" s="9">
        <f t="shared" ca="1" si="0"/>
        <v>9.4557984633568792E-2</v>
      </c>
      <c r="F1035" s="9">
        <f t="shared" ca="1" si="1"/>
        <v>-1.3131987969800971</v>
      </c>
      <c r="G1035" s="9">
        <f t="shared" ca="1" si="3"/>
        <v>3.5141144893128264E-3</v>
      </c>
      <c r="H1035" s="9"/>
      <c r="I1035" s="9"/>
      <c r="J1035" s="9"/>
      <c r="K1035" s="9"/>
      <c r="L1035" s="9"/>
      <c r="M1035" s="9"/>
    </row>
    <row r="1036" spans="1:13" ht="15.75" customHeight="1">
      <c r="A1036" s="9"/>
      <c r="B1036" s="9"/>
      <c r="C1036" s="9"/>
      <c r="D1036" s="9"/>
      <c r="E1036" s="9">
        <f t="shared" ca="1" si="0"/>
        <v>0.97810405565053749</v>
      </c>
      <c r="F1036" s="9">
        <f t="shared" ca="1" si="1"/>
        <v>2.0160773442653364</v>
      </c>
      <c r="G1036" s="9">
        <f t="shared" ca="1" si="3"/>
        <v>3.5141144893128264E-3</v>
      </c>
      <c r="H1036" s="9"/>
      <c r="I1036" s="9"/>
      <c r="J1036" s="9"/>
      <c r="K1036" s="9"/>
      <c r="L1036" s="9"/>
      <c r="M1036" s="9"/>
    </row>
    <row r="1037" spans="1:13" ht="15.75" customHeight="1">
      <c r="A1037" s="9"/>
      <c r="B1037" s="9"/>
      <c r="C1037" s="9"/>
      <c r="D1037" s="9"/>
      <c r="E1037" s="9">
        <f t="shared" ca="1" si="0"/>
        <v>0.83177617510857371</v>
      </c>
      <c r="F1037" s="9">
        <f t="shared" ca="1" si="1"/>
        <v>0.96120789051460376</v>
      </c>
      <c r="G1037" s="9">
        <f t="shared" ca="1" si="3"/>
        <v>3.5141144893128264E-3</v>
      </c>
      <c r="H1037" s="9"/>
      <c r="I1037" s="9"/>
      <c r="J1037" s="9"/>
      <c r="K1037" s="9"/>
      <c r="L1037" s="9"/>
      <c r="M1037" s="9"/>
    </row>
    <row r="1038" spans="1:13" ht="15.75" customHeight="1">
      <c r="A1038" s="9"/>
      <c r="B1038" s="9"/>
      <c r="C1038" s="9"/>
      <c r="D1038" s="9"/>
      <c r="E1038" s="9">
        <f t="shared" ca="1" si="0"/>
        <v>0.75483042457459359</v>
      </c>
      <c r="F1038" s="9">
        <f t="shared" ca="1" si="1"/>
        <v>0.68976950161861228</v>
      </c>
      <c r="G1038" s="9">
        <f t="shared" ca="1" si="3"/>
        <v>3.5141144893128264E-3</v>
      </c>
      <c r="H1038" s="9"/>
      <c r="I1038" s="9"/>
      <c r="J1038" s="9"/>
      <c r="K1038" s="9"/>
      <c r="L1038" s="9"/>
      <c r="M1038" s="9"/>
    </row>
    <row r="1039" spans="1:13" ht="15.75" customHeight="1">
      <c r="A1039" s="9"/>
      <c r="B1039" s="9"/>
      <c r="C1039" s="9"/>
      <c r="D1039" s="9"/>
      <c r="E1039" s="9">
        <f t="shared" ca="1" si="0"/>
        <v>0.35669475162453523</v>
      </c>
      <c r="F1039" s="9">
        <f t="shared" ca="1" si="1"/>
        <v>-0.36730771057611139</v>
      </c>
      <c r="G1039" s="9">
        <f t="shared" ca="1" si="3"/>
        <v>3.5141144893128264E-3</v>
      </c>
      <c r="H1039" s="9"/>
      <c r="I1039" s="9"/>
      <c r="J1039" s="9"/>
      <c r="K1039" s="9"/>
      <c r="L1039" s="9"/>
      <c r="M1039" s="9"/>
    </row>
    <row r="1040" spans="1:13" ht="15.75" customHeight="1">
      <c r="A1040" s="9"/>
      <c r="B1040" s="9"/>
      <c r="C1040" s="9"/>
      <c r="D1040" s="9"/>
      <c r="E1040" s="9">
        <f t="shared" ca="1" si="0"/>
        <v>0.46463612434345869</v>
      </c>
      <c r="F1040" s="9">
        <f t="shared" ca="1" si="1"/>
        <v>-8.8760501868250852E-2</v>
      </c>
      <c r="G1040" s="9">
        <f t="shared" ca="1" si="3"/>
        <v>3.5141144893128264E-3</v>
      </c>
      <c r="H1040" s="9"/>
      <c r="I1040" s="9"/>
      <c r="J1040" s="9"/>
      <c r="K1040" s="9"/>
      <c r="L1040" s="9"/>
      <c r="M1040" s="9"/>
    </row>
    <row r="1041" spans="1:13" ht="15.75" customHeight="1">
      <c r="A1041" s="9"/>
      <c r="B1041" s="9"/>
      <c r="C1041" s="9"/>
      <c r="D1041" s="9"/>
      <c r="E1041" s="9">
        <f t="shared" ca="1" si="0"/>
        <v>0.33686065663515385</v>
      </c>
      <c r="F1041" s="9">
        <f t="shared" ca="1" si="1"/>
        <v>-0.42104624497053078</v>
      </c>
      <c r="G1041" s="9">
        <f t="shared" ca="1" si="3"/>
        <v>3.5141144893128264E-3</v>
      </c>
      <c r="H1041" s="9"/>
      <c r="I1041" s="9"/>
      <c r="J1041" s="9"/>
      <c r="K1041" s="9"/>
      <c r="L1041" s="9"/>
      <c r="M1041" s="9"/>
    </row>
    <row r="1042" spans="1:13" ht="15.75" customHeight="1">
      <c r="A1042" s="9"/>
      <c r="B1042" s="9"/>
      <c r="C1042" s="9"/>
      <c r="D1042" s="9"/>
      <c r="E1042" s="9">
        <f t="shared" ca="1" si="0"/>
        <v>0.60313511192635338</v>
      </c>
      <c r="F1042" s="9">
        <f t="shared" ca="1" si="1"/>
        <v>0.26147039609115991</v>
      </c>
      <c r="G1042" s="9">
        <f t="shared" ca="1" si="3"/>
        <v>3.5141144893128264E-3</v>
      </c>
      <c r="H1042" s="9"/>
      <c r="I1042" s="9"/>
      <c r="J1042" s="9"/>
      <c r="K1042" s="9"/>
      <c r="L1042" s="9"/>
      <c r="M1042" s="9"/>
    </row>
    <row r="1043" spans="1:13" ht="15.75" customHeight="1">
      <c r="A1043" s="9"/>
      <c r="B1043" s="9"/>
      <c r="C1043" s="9"/>
      <c r="D1043" s="9"/>
      <c r="E1043" s="9">
        <f t="shared" ca="1" si="0"/>
        <v>9.7645215848875422E-2</v>
      </c>
      <c r="F1043" s="9">
        <f t="shared" ca="1" si="1"/>
        <v>-1.2950863832543511</v>
      </c>
      <c r="G1043" s="9">
        <f t="shared" ca="1" si="3"/>
        <v>3.5141144893128264E-3</v>
      </c>
      <c r="H1043" s="9"/>
      <c r="I1043" s="9"/>
      <c r="J1043" s="9"/>
      <c r="K1043" s="9"/>
      <c r="L1043" s="9"/>
      <c r="M1043" s="9"/>
    </row>
    <row r="1044" spans="1:13" ht="15.75" customHeight="1">
      <c r="A1044" s="9"/>
      <c r="B1044" s="9"/>
      <c r="C1044" s="9"/>
      <c r="D1044" s="9"/>
      <c r="E1044" s="9">
        <f t="shared" ca="1" si="0"/>
        <v>0.68639133942264119</v>
      </c>
      <c r="F1044" s="9">
        <f t="shared" ca="1" si="1"/>
        <v>0.4856472056815202</v>
      </c>
      <c r="G1044" s="9">
        <f t="shared" ca="1" si="3"/>
        <v>3.5141144893128264E-3</v>
      </c>
      <c r="H1044" s="9"/>
      <c r="I1044" s="9"/>
      <c r="J1044" s="9"/>
      <c r="K1044" s="9"/>
      <c r="L1044" s="9"/>
      <c r="M1044" s="9"/>
    </row>
    <row r="1045" spans="1:13" ht="15.75" customHeight="1">
      <c r="A1045" s="9"/>
      <c r="B1045" s="9"/>
      <c r="C1045" s="9"/>
      <c r="D1045" s="9"/>
      <c r="E1045" s="9">
        <f t="shared" ca="1" si="0"/>
        <v>0.23077342422143432</v>
      </c>
      <c r="F1045" s="9">
        <f t="shared" ca="1" si="1"/>
        <v>-0.736302132964893</v>
      </c>
      <c r="G1045" s="9">
        <f t="shared" ca="1" si="3"/>
        <v>3.5141144893128264E-3</v>
      </c>
      <c r="H1045" s="9"/>
      <c r="I1045" s="9"/>
      <c r="J1045" s="9"/>
      <c r="K1045" s="9"/>
      <c r="L1045" s="9"/>
      <c r="M1045" s="9"/>
    </row>
    <row r="1046" spans="1:13" ht="15.75" customHeight="1">
      <c r="A1046" s="9"/>
      <c r="B1046" s="9"/>
      <c r="C1046" s="9"/>
      <c r="D1046" s="9"/>
      <c r="E1046" s="9">
        <f t="shared" ca="1" si="0"/>
        <v>0.92992743105203424</v>
      </c>
      <c r="F1046" s="9">
        <f t="shared" ca="1" si="1"/>
        <v>1.4752507648899806</v>
      </c>
      <c r="G1046" s="9">
        <f t="shared" ca="1" si="3"/>
        <v>3.5141144893128264E-3</v>
      </c>
      <c r="H1046" s="9"/>
      <c r="I1046" s="9"/>
      <c r="J1046" s="9"/>
      <c r="K1046" s="9"/>
      <c r="L1046" s="9"/>
      <c r="M1046" s="9"/>
    </row>
    <row r="1047" spans="1:13" ht="15.75" customHeight="1">
      <c r="A1047" s="9"/>
      <c r="B1047" s="9"/>
      <c r="C1047" s="9"/>
      <c r="D1047" s="9"/>
      <c r="E1047" s="9">
        <f t="shared" ca="1" si="0"/>
        <v>4.7325172713499231E-2</v>
      </c>
      <c r="F1047" s="9">
        <f t="shared" ca="1" si="1"/>
        <v>-1.6713612477818245</v>
      </c>
      <c r="G1047" s="9">
        <f t="shared" ca="1" si="3"/>
        <v>3.5141144893128264E-3</v>
      </c>
      <c r="H1047" s="9"/>
      <c r="I1047" s="9"/>
      <c r="J1047" s="9"/>
      <c r="K1047" s="9"/>
      <c r="L1047" s="9"/>
      <c r="M1047" s="9"/>
    </row>
    <row r="1048" spans="1:13" ht="15.75" customHeight="1">
      <c r="A1048" s="9"/>
      <c r="B1048" s="9"/>
      <c r="C1048" s="9"/>
      <c r="D1048" s="9"/>
      <c r="E1048" s="9">
        <f t="shared" ca="1" si="0"/>
        <v>1.4346495836639273E-2</v>
      </c>
      <c r="F1048" s="9">
        <f t="shared" ca="1" si="1"/>
        <v>-2.1876790153829648</v>
      </c>
      <c r="G1048" s="9">
        <f t="shared" ca="1" si="3"/>
        <v>3.5141144893128264E-3</v>
      </c>
      <c r="H1048" s="9"/>
      <c r="I1048" s="9"/>
      <c r="J1048" s="9"/>
      <c r="K1048" s="9"/>
      <c r="L1048" s="9"/>
      <c r="M1048" s="9"/>
    </row>
    <row r="1049" spans="1:13" ht="15.75" customHeight="1">
      <c r="A1049" s="9"/>
      <c r="B1049" s="9"/>
      <c r="C1049" s="9"/>
      <c r="D1049" s="9"/>
      <c r="E1049" s="9">
        <f t="shared" ca="1" si="0"/>
        <v>0.23522852367201874</v>
      </c>
      <c r="F1049" s="9">
        <f t="shared" ca="1" si="1"/>
        <v>-0.72173560465704389</v>
      </c>
      <c r="G1049" s="9">
        <f t="shared" ca="1" si="3"/>
        <v>3.5141144893128264E-3</v>
      </c>
      <c r="H1049" s="9"/>
      <c r="I1049" s="9"/>
      <c r="J1049" s="9"/>
      <c r="K1049" s="9"/>
      <c r="L1049" s="9"/>
      <c r="M1049" s="9"/>
    </row>
    <row r="1050" spans="1:13" ht="15.75" customHeight="1">
      <c r="A1050" s="9"/>
      <c r="B1050" s="9"/>
      <c r="C1050" s="9"/>
      <c r="D1050" s="9"/>
      <c r="E1050" s="9">
        <f t="shared" ca="1" si="0"/>
        <v>0.74601955948210241</v>
      </c>
      <c r="F1050" s="9">
        <f t="shared" ca="1" si="1"/>
        <v>0.66201613517791014</v>
      </c>
      <c r="G1050" s="9">
        <f t="shared" ca="1" si="3"/>
        <v>3.5141144893128264E-3</v>
      </c>
      <c r="H1050" s="9"/>
      <c r="I1050" s="9"/>
      <c r="J1050" s="9"/>
      <c r="K1050" s="9"/>
      <c r="L1050" s="9"/>
      <c r="M1050" s="9"/>
    </row>
    <row r="1051" spans="1:13" ht="15.75" customHeight="1">
      <c r="A1051" s="9"/>
      <c r="B1051" s="9"/>
      <c r="C1051" s="9"/>
      <c r="D1051" s="9"/>
      <c r="E1051" s="9">
        <f t="shared" ca="1" si="0"/>
        <v>0.47262227932417822</v>
      </c>
      <c r="F1051" s="9">
        <f t="shared" ca="1" si="1"/>
        <v>-6.8679723175164423E-2</v>
      </c>
      <c r="G1051" s="9">
        <f t="shared" ca="1" si="3"/>
        <v>3.5141144893128264E-3</v>
      </c>
      <c r="H1051" s="9"/>
      <c r="I1051" s="9"/>
      <c r="J1051" s="9"/>
      <c r="K1051" s="9"/>
      <c r="L1051" s="9"/>
      <c r="M1051" s="9"/>
    </row>
    <row r="1052" spans="1:13" ht="15.75" customHeight="1">
      <c r="A1052" s="9"/>
      <c r="B1052" s="9"/>
      <c r="C1052" s="9"/>
      <c r="D1052" s="9"/>
      <c r="E1052" s="9">
        <f t="shared" ca="1" si="0"/>
        <v>4.0517901263830147E-3</v>
      </c>
      <c r="F1052" s="9">
        <f t="shared" ca="1" si="1"/>
        <v>-2.6477233813902452</v>
      </c>
      <c r="G1052" s="9">
        <f t="shared" ca="1" si="3"/>
        <v>3.5141144893128264E-3</v>
      </c>
      <c r="H1052" s="9"/>
      <c r="I1052" s="9"/>
      <c r="J1052" s="9"/>
      <c r="K1052" s="9"/>
      <c r="L1052" s="9"/>
      <c r="M1052" s="9"/>
    </row>
    <row r="1053" spans="1:13" ht="15.75" customHeight="1">
      <c r="A1053" s="9"/>
      <c r="B1053" s="9"/>
      <c r="C1053" s="9"/>
      <c r="D1053" s="9"/>
      <c r="E1053" s="9">
        <f t="shared" ca="1" si="0"/>
        <v>0.98601655931637688</v>
      </c>
      <c r="F1053" s="9">
        <f t="shared" ca="1" si="1"/>
        <v>2.197750630332636</v>
      </c>
      <c r="G1053" s="9">
        <f t="shared" ca="1" si="3"/>
        <v>3.5141144893128264E-3</v>
      </c>
      <c r="H1053" s="9"/>
      <c r="I1053" s="9"/>
      <c r="J1053" s="9"/>
      <c r="K1053" s="9"/>
      <c r="L1053" s="9"/>
      <c r="M1053" s="9"/>
    </row>
    <row r="1054" spans="1:13" ht="15.75" customHeight="1">
      <c r="A1054" s="9"/>
      <c r="B1054" s="9"/>
      <c r="C1054" s="9"/>
      <c r="D1054" s="9"/>
      <c r="E1054" s="9">
        <f t="shared" ca="1" si="0"/>
        <v>4.3762269987931757E-2</v>
      </c>
      <c r="F1054" s="9">
        <f t="shared" ca="1" si="1"/>
        <v>-1.7086028522443375</v>
      </c>
      <c r="G1054" s="9">
        <f t="shared" ca="1" si="3"/>
        <v>3.5141144893128264E-3</v>
      </c>
      <c r="H1054" s="9"/>
      <c r="I1054" s="9"/>
      <c r="J1054" s="9"/>
      <c r="K1054" s="9"/>
      <c r="L1054" s="9"/>
      <c r="M1054" s="9"/>
    </row>
    <row r="1055" spans="1:13" ht="15.75" customHeight="1">
      <c r="A1055" s="9"/>
      <c r="B1055" s="9"/>
      <c r="C1055" s="9"/>
      <c r="D1055" s="9"/>
      <c r="E1055" s="9">
        <f t="shared" ca="1" si="0"/>
        <v>0.82487992990209225</v>
      </c>
      <c r="F1055" s="9">
        <f t="shared" ca="1" si="1"/>
        <v>0.93412359871607331</v>
      </c>
      <c r="G1055" s="9">
        <f t="shared" ca="1" si="3"/>
        <v>3.5141144893128264E-3</v>
      </c>
      <c r="H1055" s="9"/>
      <c r="I1055" s="9"/>
      <c r="J1055" s="9"/>
      <c r="K1055" s="9"/>
      <c r="L1055" s="9"/>
      <c r="M1055" s="9"/>
    </row>
    <row r="1056" spans="1:13" ht="15.75" customHeight="1">
      <c r="A1056" s="9"/>
      <c r="B1056" s="9"/>
      <c r="C1056" s="9"/>
      <c r="D1056" s="9"/>
      <c r="E1056" s="9">
        <f t="shared" ca="1" si="0"/>
        <v>0.44955841321775503</v>
      </c>
      <c r="F1056" s="9">
        <f t="shared" ca="1" si="1"/>
        <v>-0.12677709316138255</v>
      </c>
      <c r="G1056" s="9">
        <f t="shared" ca="1" si="3"/>
        <v>3.5141144893128264E-3</v>
      </c>
      <c r="H1056" s="9"/>
      <c r="I1056" s="9"/>
      <c r="J1056" s="9"/>
      <c r="K1056" s="9"/>
      <c r="L1056" s="9"/>
      <c r="M1056" s="9"/>
    </row>
    <row r="1057" spans="1:13" ht="15.75" customHeight="1">
      <c r="A1057" s="9"/>
      <c r="B1057" s="9"/>
      <c r="C1057" s="9"/>
      <c r="D1057" s="9"/>
      <c r="E1057" s="9">
        <f t="shared" ca="1" si="0"/>
        <v>0.10422633070973231</v>
      </c>
      <c r="F1057" s="9">
        <f t="shared" ca="1" si="1"/>
        <v>-1.257831609528073</v>
      </c>
      <c r="G1057" s="9">
        <f t="shared" ca="1" si="3"/>
        <v>3.5141144893128264E-3</v>
      </c>
      <c r="H1057" s="9"/>
      <c r="I1057" s="9"/>
      <c r="J1057" s="9"/>
      <c r="K1057" s="9"/>
      <c r="L1057" s="9"/>
      <c r="M1057" s="9"/>
    </row>
    <row r="1058" spans="1:13" ht="15.75" customHeight="1">
      <c r="A1058" s="9"/>
      <c r="B1058" s="9"/>
      <c r="C1058" s="9"/>
      <c r="D1058" s="9"/>
      <c r="E1058" s="9">
        <f t="shared" ca="1" si="0"/>
        <v>0.38044253824014163</v>
      </c>
      <c r="F1058" s="9">
        <f t="shared" ca="1" si="1"/>
        <v>-0.30431873062827841</v>
      </c>
      <c r="G1058" s="9">
        <f t="shared" ca="1" si="3"/>
        <v>3.5141144893128264E-3</v>
      </c>
      <c r="H1058" s="9"/>
      <c r="I1058" s="9"/>
      <c r="J1058" s="9"/>
      <c r="K1058" s="9"/>
      <c r="L1058" s="9"/>
      <c r="M1058" s="9"/>
    </row>
    <row r="1059" spans="1:13" ht="15.75" customHeight="1">
      <c r="A1059" s="9"/>
      <c r="B1059" s="9"/>
      <c r="C1059" s="9"/>
      <c r="D1059" s="9"/>
      <c r="E1059" s="9">
        <f t="shared" ca="1" si="0"/>
        <v>0.21309659620615162</v>
      </c>
      <c r="F1059" s="9">
        <f t="shared" ca="1" si="1"/>
        <v>-0.7957227642801139</v>
      </c>
      <c r="G1059" s="9">
        <f t="shared" ca="1" si="3"/>
        <v>3.5141144893128264E-3</v>
      </c>
      <c r="H1059" s="9"/>
      <c r="I1059" s="9"/>
      <c r="J1059" s="9"/>
      <c r="K1059" s="9"/>
      <c r="L1059" s="9"/>
      <c r="M1059" s="9"/>
    </row>
    <row r="1060" spans="1:13" ht="15.75" customHeight="1">
      <c r="A1060" s="9"/>
      <c r="B1060" s="9"/>
      <c r="C1060" s="9"/>
      <c r="D1060" s="9"/>
      <c r="E1060" s="9">
        <f t="shared" ca="1" si="0"/>
        <v>0.41924454860350346</v>
      </c>
      <c r="F1060" s="9">
        <f t="shared" ca="1" si="1"/>
        <v>-0.20382648249741173</v>
      </c>
      <c r="G1060" s="9">
        <f t="shared" ca="1" si="3"/>
        <v>3.5141144893128264E-3</v>
      </c>
      <c r="H1060" s="9"/>
      <c r="I1060" s="9"/>
      <c r="J1060" s="9"/>
      <c r="K1060" s="9"/>
      <c r="L1060" s="9"/>
      <c r="M1060" s="9"/>
    </row>
    <row r="1061" spans="1:13" ht="15.75" customHeight="1">
      <c r="A1061" s="9"/>
      <c r="B1061" s="9"/>
      <c r="C1061" s="9"/>
      <c r="D1061" s="9"/>
      <c r="E1061" s="9">
        <f t="shared" ca="1" si="0"/>
        <v>5.4916293263173377E-2</v>
      </c>
      <c r="F1061" s="9">
        <f t="shared" ca="1" si="1"/>
        <v>-1.5989460684818932</v>
      </c>
      <c r="G1061" s="9">
        <f t="shared" ca="1" si="3"/>
        <v>3.5141144893128264E-3</v>
      </c>
      <c r="H1061" s="9"/>
      <c r="I1061" s="9"/>
      <c r="J1061" s="9"/>
      <c r="K1061" s="9"/>
      <c r="L1061" s="9"/>
      <c r="M1061" s="9"/>
    </row>
    <row r="1062" spans="1:13" ht="15.75" customHeight="1">
      <c r="A1062" s="9"/>
      <c r="B1062" s="9"/>
      <c r="C1062" s="9"/>
      <c r="D1062" s="9"/>
      <c r="E1062" s="9">
        <f t="shared" ca="1" si="0"/>
        <v>8.7432998124472583E-3</v>
      </c>
      <c r="F1062" s="9">
        <f t="shared" ca="1" si="1"/>
        <v>-2.3763134811427746</v>
      </c>
      <c r="G1062" s="9">
        <f t="shared" ca="1" si="3"/>
        <v>3.5141144893128264E-3</v>
      </c>
      <c r="H1062" s="9"/>
      <c r="I1062" s="9"/>
      <c r="J1062" s="9"/>
      <c r="K1062" s="9"/>
      <c r="L1062" s="9"/>
      <c r="M1062" s="9"/>
    </row>
    <row r="1063" spans="1:13" ht="15.75" customHeight="1">
      <c r="A1063" s="9"/>
      <c r="B1063" s="9"/>
      <c r="C1063" s="9"/>
      <c r="D1063" s="9"/>
      <c r="E1063" s="9">
        <f t="shared" ca="1" si="0"/>
        <v>0.20999044714304205</v>
      </c>
      <c r="F1063" s="9">
        <f t="shared" ca="1" si="1"/>
        <v>-0.80645439393753438</v>
      </c>
      <c r="G1063" s="9">
        <f t="shared" ca="1" si="3"/>
        <v>3.5141144893128264E-3</v>
      </c>
      <c r="H1063" s="9"/>
      <c r="I1063" s="9"/>
      <c r="J1063" s="9"/>
      <c r="K1063" s="9"/>
      <c r="L1063" s="9"/>
      <c r="M1063" s="9"/>
    </row>
    <row r="1064" spans="1:13" ht="15.75" customHeight="1">
      <c r="A1064" s="9"/>
      <c r="B1064" s="9"/>
      <c r="C1064" s="9"/>
      <c r="D1064" s="9"/>
      <c r="E1064" s="9">
        <f t="shared" ca="1" si="0"/>
        <v>0.67373653336271855</v>
      </c>
      <c r="F1064" s="9">
        <f t="shared" ca="1" si="1"/>
        <v>0.45025451329748245</v>
      </c>
      <c r="G1064" s="9">
        <f t="shared" ca="1" si="3"/>
        <v>3.5141144893128264E-3</v>
      </c>
      <c r="H1064" s="9"/>
      <c r="I1064" s="9"/>
      <c r="J1064" s="9"/>
      <c r="K1064" s="9"/>
      <c r="L1064" s="9"/>
      <c r="M1064" s="9"/>
    </row>
    <row r="1065" spans="1:13" ht="15.75" customHeight="1">
      <c r="A1065" s="9"/>
      <c r="B1065" s="9"/>
      <c r="C1065" s="9"/>
      <c r="D1065" s="9"/>
      <c r="E1065" s="9">
        <f t="shared" ca="1" si="0"/>
        <v>0.53265803711911774</v>
      </c>
      <c r="F1065" s="9">
        <f t="shared" ca="1" si="1"/>
        <v>8.1953204319135414E-2</v>
      </c>
      <c r="G1065" s="9">
        <f t="shared" ca="1" si="3"/>
        <v>3.5141144893128264E-3</v>
      </c>
      <c r="H1065" s="9"/>
      <c r="I1065" s="9"/>
      <c r="J1065" s="9"/>
      <c r="K1065" s="9"/>
      <c r="L1065" s="9"/>
      <c r="M1065" s="9"/>
    </row>
    <row r="1066" spans="1:13" ht="15.75" customHeight="1">
      <c r="A1066" s="9"/>
      <c r="B1066" s="9"/>
      <c r="C1066" s="9"/>
      <c r="D1066" s="9"/>
      <c r="E1066" s="9">
        <f t="shared" ca="1" si="0"/>
        <v>0.6006188907202209</v>
      </c>
      <c r="F1066" s="9">
        <f t="shared" ca="1" si="1"/>
        <v>0.25494935127433666</v>
      </c>
      <c r="G1066" s="9">
        <f t="shared" ca="1" si="3"/>
        <v>3.5141144893128264E-3</v>
      </c>
      <c r="H1066" s="9"/>
      <c r="I1066" s="9"/>
      <c r="J1066" s="9"/>
      <c r="K1066" s="9"/>
      <c r="L1066" s="9"/>
      <c r="M1066" s="9"/>
    </row>
    <row r="1067" spans="1:13" ht="15.75" customHeight="1">
      <c r="A1067" s="9"/>
      <c r="B1067" s="9"/>
      <c r="C1067" s="9"/>
      <c r="D1067" s="9"/>
      <c r="E1067" s="9">
        <f t="shared" ca="1" si="0"/>
        <v>0.56047721283039686</v>
      </c>
      <c r="F1067" s="9">
        <f t="shared" ca="1" si="1"/>
        <v>0.15217923111011145</v>
      </c>
      <c r="G1067" s="9">
        <f t="shared" ca="1" si="3"/>
        <v>3.5141144893128264E-3</v>
      </c>
      <c r="H1067" s="9"/>
      <c r="I1067" s="9"/>
      <c r="J1067" s="9"/>
      <c r="K1067" s="9"/>
      <c r="L1067" s="9"/>
      <c r="M1067" s="9"/>
    </row>
    <row r="1068" spans="1:13" ht="15.75" customHeight="1">
      <c r="A1068" s="9"/>
      <c r="B1068" s="9"/>
      <c r="C1068" s="9"/>
      <c r="D1068" s="9"/>
      <c r="E1068" s="9">
        <f t="shared" ca="1" si="0"/>
        <v>0.39202031749556043</v>
      </c>
      <c r="F1068" s="9">
        <f t="shared" ca="1" si="1"/>
        <v>-0.27405723832829404</v>
      </c>
      <c r="G1068" s="9">
        <f t="shared" ca="1" si="3"/>
        <v>3.5141144893128264E-3</v>
      </c>
      <c r="H1068" s="9"/>
      <c r="I1068" s="9"/>
      <c r="J1068" s="9"/>
      <c r="K1068" s="9"/>
      <c r="L1068" s="9"/>
      <c r="M1068" s="9"/>
    </row>
    <row r="1069" spans="1:13" ht="15.75" customHeight="1">
      <c r="A1069" s="9"/>
      <c r="B1069" s="9"/>
      <c r="C1069" s="9"/>
      <c r="D1069" s="9"/>
      <c r="E1069" s="9">
        <f t="shared" ca="1" si="0"/>
        <v>0.12344728582449127</v>
      </c>
      <c r="F1069" s="9">
        <f t="shared" ca="1" si="1"/>
        <v>-1.1579251780502666</v>
      </c>
      <c r="G1069" s="9">
        <f t="shared" ca="1" si="3"/>
        <v>3.5141144893128264E-3</v>
      </c>
      <c r="H1069" s="9"/>
      <c r="I1069" s="9"/>
      <c r="J1069" s="9"/>
      <c r="K1069" s="9"/>
      <c r="L1069" s="9"/>
      <c r="M1069" s="9"/>
    </row>
    <row r="1070" spans="1:13" ht="15.75" customHeight="1">
      <c r="A1070" s="9"/>
      <c r="B1070" s="9"/>
      <c r="C1070" s="9"/>
      <c r="D1070" s="9"/>
      <c r="E1070" s="9">
        <f t="shared" ca="1" si="0"/>
        <v>0.2469183726673112</v>
      </c>
      <c r="F1070" s="9">
        <f t="shared" ca="1" si="1"/>
        <v>-0.68421922315980532</v>
      </c>
      <c r="G1070" s="9">
        <f t="shared" ca="1" si="3"/>
        <v>3.5141144893128264E-3</v>
      </c>
      <c r="H1070" s="9"/>
      <c r="I1070" s="9"/>
      <c r="J1070" s="9"/>
      <c r="K1070" s="9"/>
      <c r="L1070" s="9"/>
      <c r="M1070" s="9"/>
    </row>
    <row r="1071" spans="1:13" ht="15.75" customHeight="1">
      <c r="A1071" s="9"/>
      <c r="B1071" s="9"/>
      <c r="C1071" s="9"/>
      <c r="D1071" s="9"/>
      <c r="E1071" s="9">
        <f t="shared" ca="1" si="0"/>
        <v>0.61801909428294566</v>
      </c>
      <c r="F1071" s="9">
        <f t="shared" ca="1" si="1"/>
        <v>0.30028232851433173</v>
      </c>
      <c r="G1071" s="9">
        <f t="shared" ca="1" si="3"/>
        <v>3.5141144893128264E-3</v>
      </c>
      <c r="H1071" s="9"/>
      <c r="I1071" s="9"/>
      <c r="J1071" s="9"/>
      <c r="K1071" s="9"/>
      <c r="L1071" s="9"/>
      <c r="M1071" s="9"/>
    </row>
    <row r="1072" spans="1:13" ht="15.75" customHeight="1">
      <c r="A1072" s="9"/>
      <c r="B1072" s="9"/>
      <c r="C1072" s="9"/>
      <c r="D1072" s="9"/>
      <c r="E1072" s="9">
        <f t="shared" ca="1" si="0"/>
        <v>0.13401142652877551</v>
      </c>
      <c r="F1072" s="9">
        <f t="shared" ca="1" si="1"/>
        <v>-1.1076271963145901</v>
      </c>
      <c r="G1072" s="9">
        <f t="shared" ca="1" si="3"/>
        <v>3.5141144893128264E-3</v>
      </c>
      <c r="H1072" s="9"/>
      <c r="I1072" s="9"/>
      <c r="J1072" s="9"/>
      <c r="K1072" s="9"/>
      <c r="L1072" s="9"/>
      <c r="M1072" s="9"/>
    </row>
    <row r="1073" spans="1:13" ht="15.75" customHeight="1">
      <c r="A1073" s="9"/>
      <c r="B1073" s="9"/>
      <c r="C1073" s="9"/>
      <c r="D1073" s="9"/>
      <c r="E1073" s="9">
        <f t="shared" ca="1" si="0"/>
        <v>0.50825838196614281</v>
      </c>
      <c r="F1073" s="9">
        <f t="shared" ca="1" si="1"/>
        <v>2.0702172399951084E-2</v>
      </c>
      <c r="G1073" s="9">
        <f t="shared" ca="1" si="3"/>
        <v>3.5141144893128264E-3</v>
      </c>
      <c r="H1073" s="9"/>
      <c r="I1073" s="9"/>
      <c r="J1073" s="9"/>
      <c r="K1073" s="9"/>
      <c r="L1073" s="9"/>
      <c r="M1073" s="9"/>
    </row>
    <row r="1074" spans="1:13" ht="15.75" customHeight="1">
      <c r="A1074" s="9"/>
      <c r="B1074" s="9"/>
      <c r="C1074" s="9"/>
      <c r="D1074" s="9"/>
      <c r="E1074" s="9">
        <f t="shared" ca="1" si="0"/>
        <v>0.85113401627099938</v>
      </c>
      <c r="F1074" s="9">
        <f t="shared" ca="1" si="1"/>
        <v>1.0413094172528079</v>
      </c>
      <c r="G1074" s="9">
        <f t="shared" ca="1" si="3"/>
        <v>3.5141144893128264E-3</v>
      </c>
      <c r="H1074" s="9"/>
      <c r="I1074" s="9"/>
      <c r="J1074" s="9"/>
      <c r="K1074" s="9"/>
      <c r="L1074" s="9"/>
      <c r="M1074" s="9"/>
    </row>
    <row r="1075" spans="1:13" ht="15.75" customHeight="1">
      <c r="A1075" s="9"/>
      <c r="B1075" s="9"/>
      <c r="C1075" s="9"/>
      <c r="D1075" s="9"/>
      <c r="E1075" s="9">
        <f t="shared" ca="1" si="0"/>
        <v>0.64101363318725135</v>
      </c>
      <c r="F1075" s="9">
        <f t="shared" ca="1" si="1"/>
        <v>0.36116950978347212</v>
      </c>
      <c r="G1075" s="9">
        <f t="shared" ca="1" si="3"/>
        <v>3.5141144893128264E-3</v>
      </c>
      <c r="H1075" s="9"/>
      <c r="I1075" s="9"/>
      <c r="J1075" s="9"/>
      <c r="K1075" s="9"/>
      <c r="L1075" s="9"/>
      <c r="M1075" s="9"/>
    </row>
    <row r="1076" spans="1:13" ht="15.75" customHeight="1">
      <c r="A1076" s="9"/>
      <c r="B1076" s="9"/>
      <c r="C1076" s="9"/>
      <c r="D1076" s="9"/>
      <c r="E1076" s="9">
        <f t="shared" ca="1" si="0"/>
        <v>0.22730368226263398</v>
      </c>
      <c r="F1076" s="9">
        <f t="shared" ca="1" si="1"/>
        <v>-0.74775596986158932</v>
      </c>
      <c r="G1076" s="9">
        <f t="shared" ca="1" si="3"/>
        <v>3.5141144893128264E-3</v>
      </c>
      <c r="H1076" s="9"/>
      <c r="I1076" s="9"/>
      <c r="J1076" s="9"/>
      <c r="K1076" s="9"/>
      <c r="L1076" s="9"/>
      <c r="M1076" s="9"/>
    </row>
    <row r="1077" spans="1:13" ht="15.75" customHeight="1">
      <c r="A1077" s="9"/>
      <c r="B1077" s="9"/>
      <c r="C1077" s="9"/>
      <c r="D1077" s="9"/>
      <c r="E1077" s="9">
        <f t="shared" ca="1" si="0"/>
        <v>0.87917145109541073</v>
      </c>
      <c r="F1077" s="9">
        <f t="shared" ca="1" si="1"/>
        <v>1.1708549202961467</v>
      </c>
      <c r="G1077" s="9">
        <f t="shared" ca="1" si="3"/>
        <v>3.5141144893128264E-3</v>
      </c>
      <c r="H1077" s="9"/>
      <c r="I1077" s="9"/>
      <c r="J1077" s="9"/>
      <c r="K1077" s="9"/>
      <c r="L1077" s="9"/>
      <c r="M1077" s="9"/>
    </row>
    <row r="1078" spans="1:13" ht="15.75" customHeight="1">
      <c r="A1078" s="9"/>
      <c r="B1078" s="9"/>
      <c r="C1078" s="9"/>
      <c r="D1078" s="9"/>
      <c r="E1078" s="9">
        <f t="shared" ca="1" si="0"/>
        <v>0.89252557606526739</v>
      </c>
      <c r="F1078" s="9">
        <f t="shared" ca="1" si="1"/>
        <v>1.2400717742277843</v>
      </c>
      <c r="G1078" s="9">
        <f t="shared" ca="1" si="3"/>
        <v>3.5141144893128264E-3</v>
      </c>
      <c r="H1078" s="9"/>
      <c r="I1078" s="9"/>
      <c r="J1078" s="9"/>
      <c r="K1078" s="9"/>
      <c r="L1078" s="9"/>
      <c r="M1078" s="9"/>
    </row>
    <row r="1079" spans="1:13" ht="15.75" customHeight="1">
      <c r="A1079" s="9"/>
      <c r="B1079" s="9"/>
      <c r="C1079" s="9"/>
      <c r="D1079" s="9"/>
      <c r="E1079" s="9">
        <f t="shared" ca="1" si="0"/>
        <v>0.10710426988785837</v>
      </c>
      <c r="F1079" s="9">
        <f t="shared" ca="1" si="1"/>
        <v>-1.2420759534138432</v>
      </c>
      <c r="G1079" s="9">
        <f t="shared" ca="1" si="3"/>
        <v>3.5141144893128264E-3</v>
      </c>
      <c r="H1079" s="9"/>
      <c r="I1079" s="9"/>
      <c r="J1079" s="9"/>
      <c r="K1079" s="9"/>
      <c r="L1079" s="9"/>
      <c r="M1079" s="9"/>
    </row>
    <row r="1080" spans="1:13" ht="15.75" customHeight="1">
      <c r="A1080" s="9"/>
      <c r="B1080" s="9"/>
      <c r="C1080" s="9"/>
      <c r="D1080" s="9"/>
      <c r="E1080" s="9">
        <f t="shared" ca="1" si="0"/>
        <v>0.19384688605809852</v>
      </c>
      <c r="F1080" s="9">
        <f t="shared" ca="1" si="1"/>
        <v>-0.8638072725067647</v>
      </c>
      <c r="G1080" s="9">
        <f t="shared" ca="1" si="3"/>
        <v>3.5141144893128264E-3</v>
      </c>
      <c r="H1080" s="9"/>
      <c r="I1080" s="9"/>
      <c r="J1080" s="9"/>
      <c r="K1080" s="9"/>
      <c r="L1080" s="9"/>
      <c r="M1080" s="9"/>
    </row>
    <row r="1081" spans="1:13" ht="15.75" customHeight="1">
      <c r="A1081" s="9"/>
      <c r="B1081" s="9"/>
      <c r="C1081" s="9"/>
      <c r="D1081" s="9"/>
      <c r="E1081" s="9">
        <f t="shared" ca="1" si="0"/>
        <v>0.29928170364146822</v>
      </c>
      <c r="F1081" s="9">
        <f t="shared" ca="1" si="1"/>
        <v>-0.52646752882448178</v>
      </c>
      <c r="G1081" s="9">
        <f t="shared" ca="1" si="3"/>
        <v>3.5141144893128264E-3</v>
      </c>
      <c r="H1081" s="9"/>
      <c r="I1081" s="9"/>
      <c r="J1081" s="9"/>
      <c r="K1081" s="9"/>
      <c r="L1081" s="9"/>
      <c r="M1081" s="9"/>
    </row>
    <row r="1082" spans="1:13" ht="15.75" customHeight="1">
      <c r="A1082" s="9"/>
      <c r="B1082" s="9"/>
      <c r="C1082" s="9"/>
      <c r="D1082" s="9"/>
      <c r="E1082" s="9">
        <f t="shared" ca="1" si="0"/>
        <v>0.79090296084107681</v>
      </c>
      <c r="F1082" s="9">
        <f t="shared" ca="1" si="1"/>
        <v>0.80955830786000282</v>
      </c>
      <c r="G1082" s="9">
        <f t="shared" ca="1" si="3"/>
        <v>3.5141144893128264E-3</v>
      </c>
      <c r="H1082" s="9"/>
      <c r="I1082" s="9"/>
      <c r="J1082" s="9"/>
      <c r="K1082" s="9"/>
      <c r="L1082" s="9"/>
      <c r="M1082" s="9"/>
    </row>
    <row r="1083" spans="1:13" ht="15.75" customHeight="1">
      <c r="A1083" s="9"/>
      <c r="B1083" s="9"/>
      <c r="C1083" s="9"/>
      <c r="D1083" s="9"/>
      <c r="E1083" s="9">
        <f t="shared" ca="1" si="0"/>
        <v>0.5281911537522348</v>
      </c>
      <c r="F1083" s="9">
        <f t="shared" ca="1" si="1"/>
        <v>7.0723656899407933E-2</v>
      </c>
      <c r="G1083" s="9">
        <f t="shared" ca="1" si="3"/>
        <v>3.5141144893128264E-3</v>
      </c>
      <c r="H1083" s="9"/>
      <c r="I1083" s="9"/>
      <c r="J1083" s="9"/>
      <c r="K1083" s="9"/>
      <c r="L1083" s="9"/>
      <c r="M1083" s="9"/>
    </row>
    <row r="1084" spans="1:13" ht="15.75" customHeight="1">
      <c r="A1084" s="9"/>
      <c r="B1084" s="9"/>
      <c r="C1084" s="9"/>
      <c r="D1084" s="9"/>
      <c r="E1084" s="9">
        <f t="shared" ca="1" si="0"/>
        <v>0.11413578013018633</v>
      </c>
      <c r="F1084" s="9">
        <f t="shared" ca="1" si="1"/>
        <v>-1.2048232038606059</v>
      </c>
      <c r="G1084" s="9">
        <f t="shared" ca="1" si="3"/>
        <v>3.5141144893128264E-3</v>
      </c>
      <c r="H1084" s="9"/>
      <c r="I1084" s="9"/>
      <c r="J1084" s="9"/>
      <c r="K1084" s="9"/>
      <c r="L1084" s="9"/>
      <c r="M1084" s="9"/>
    </row>
    <row r="1085" spans="1:13" ht="15.75" customHeight="1">
      <c r="A1085" s="9"/>
      <c r="B1085" s="9"/>
      <c r="C1085" s="9"/>
      <c r="D1085" s="9"/>
      <c r="E1085" s="9">
        <f t="shared" ca="1" si="0"/>
        <v>0.94607998520199421</v>
      </c>
      <c r="F1085" s="9">
        <f t="shared" ca="1" si="1"/>
        <v>1.6079778518822128</v>
      </c>
      <c r="G1085" s="9">
        <f t="shared" ca="1" si="3"/>
        <v>3.5141144893128264E-3</v>
      </c>
      <c r="H1085" s="9"/>
      <c r="I1085" s="9"/>
      <c r="J1085" s="9"/>
      <c r="K1085" s="9"/>
      <c r="L1085" s="9"/>
      <c r="M1085" s="9"/>
    </row>
    <row r="1086" spans="1:13" ht="15.75" customHeight="1">
      <c r="A1086" s="9"/>
      <c r="B1086" s="9"/>
      <c r="C1086" s="9"/>
      <c r="D1086" s="9"/>
      <c r="E1086" s="9">
        <f t="shared" ca="1" si="0"/>
        <v>0.25971362465804104</v>
      </c>
      <c r="F1086" s="9">
        <f t="shared" ca="1" si="1"/>
        <v>-0.64422853566110183</v>
      </c>
      <c r="G1086" s="9">
        <f t="shared" ca="1" si="3"/>
        <v>3.5141144893128264E-3</v>
      </c>
      <c r="H1086" s="9"/>
      <c r="I1086" s="9"/>
      <c r="J1086" s="9"/>
      <c r="K1086" s="9"/>
      <c r="L1086" s="9"/>
      <c r="M1086" s="9"/>
    </row>
    <row r="1087" spans="1:13" ht="15.75" customHeight="1">
      <c r="A1087" s="9"/>
      <c r="B1087" s="9"/>
      <c r="C1087" s="9"/>
      <c r="D1087" s="9"/>
      <c r="E1087" s="9">
        <f t="shared" ca="1" si="0"/>
        <v>0.30311306959697104</v>
      </c>
      <c r="F1087" s="9">
        <f t="shared" ca="1" si="1"/>
        <v>-0.51546783700942755</v>
      </c>
      <c r="G1087" s="9">
        <f t="shared" ca="1" si="3"/>
        <v>3.5141144893128264E-3</v>
      </c>
      <c r="H1087" s="9"/>
      <c r="I1087" s="9"/>
      <c r="J1087" s="9"/>
      <c r="K1087" s="9"/>
      <c r="L1087" s="9"/>
      <c r="M1087" s="9"/>
    </row>
    <row r="1088" spans="1:13" ht="15.75" customHeight="1">
      <c r="A1088" s="9"/>
      <c r="B1088" s="9"/>
      <c r="C1088" s="9"/>
      <c r="D1088" s="9"/>
      <c r="E1088" s="9">
        <f t="shared" ca="1" si="0"/>
        <v>0.46429820705124969</v>
      </c>
      <c r="F1088" s="9">
        <f t="shared" ca="1" si="1"/>
        <v>-8.9610910328998816E-2</v>
      </c>
      <c r="G1088" s="9">
        <f t="shared" ca="1" si="3"/>
        <v>3.5141144893128264E-3</v>
      </c>
      <c r="H1088" s="9"/>
      <c r="I1088" s="9"/>
      <c r="J1088" s="9"/>
      <c r="K1088" s="9"/>
      <c r="L1088" s="9"/>
      <c r="M1088" s="9"/>
    </row>
    <row r="1089" spans="1:13" ht="15.75" customHeight="1">
      <c r="A1089" s="9"/>
      <c r="B1089" s="9"/>
      <c r="C1089" s="9"/>
      <c r="D1089" s="9"/>
      <c r="E1089" s="9">
        <f t="shared" ca="1" si="0"/>
        <v>0.36296635293330604</v>
      </c>
      <c r="F1089" s="9">
        <f t="shared" ca="1" si="1"/>
        <v>-0.35054102689874544</v>
      </c>
      <c r="G1089" s="9">
        <f t="shared" ca="1" si="3"/>
        <v>3.5141144893128264E-3</v>
      </c>
      <c r="H1089" s="9"/>
      <c r="I1089" s="9"/>
      <c r="J1089" s="9"/>
      <c r="K1089" s="9"/>
      <c r="L1089" s="9"/>
      <c r="M1089" s="9"/>
    </row>
    <row r="1090" spans="1:13" ht="15.75" customHeight="1">
      <c r="A1090" s="9"/>
      <c r="B1090" s="9"/>
      <c r="C1090" s="9"/>
      <c r="D1090" s="9"/>
      <c r="E1090" s="9">
        <f t="shared" ca="1" si="0"/>
        <v>0.23961945804676987</v>
      </c>
      <c r="F1090" s="9">
        <f t="shared" ca="1" si="1"/>
        <v>-0.70752719930842145</v>
      </c>
      <c r="G1090" s="9">
        <f t="shared" ca="1" si="3"/>
        <v>3.5141144893128264E-3</v>
      </c>
      <c r="H1090" s="9"/>
      <c r="I1090" s="9"/>
      <c r="J1090" s="9"/>
      <c r="K1090" s="9"/>
      <c r="L1090" s="9"/>
      <c r="M1090" s="9"/>
    </row>
    <row r="1091" spans="1:13" ht="15.75" customHeight="1">
      <c r="A1091" s="9"/>
      <c r="B1091" s="9"/>
      <c r="C1091" s="9"/>
      <c r="D1091" s="9"/>
      <c r="E1091" s="9">
        <f t="shared" ca="1" si="0"/>
        <v>0.90744226195045286</v>
      </c>
      <c r="F1091" s="9">
        <f t="shared" ca="1" si="1"/>
        <v>1.3251678801180486</v>
      </c>
      <c r="G1091" s="9">
        <f t="shared" ca="1" si="3"/>
        <v>3.5141144893128264E-3</v>
      </c>
      <c r="H1091" s="9"/>
      <c r="I1091" s="9"/>
      <c r="J1091" s="9"/>
      <c r="K1091" s="9"/>
      <c r="L1091" s="9"/>
      <c r="M1091" s="9"/>
    </row>
    <row r="1092" spans="1:13" ht="15.75" customHeight="1">
      <c r="A1092" s="9"/>
      <c r="B1092" s="9"/>
      <c r="C1092" s="9"/>
      <c r="D1092" s="9"/>
      <c r="E1092" s="9">
        <f t="shared" ca="1" si="0"/>
        <v>4.1620572665277189E-2</v>
      </c>
      <c r="F1092" s="9">
        <f t="shared" ca="1" si="1"/>
        <v>-1.7321820984384577</v>
      </c>
      <c r="G1092" s="9">
        <f t="shared" ca="1" si="3"/>
        <v>3.5141144893128264E-3</v>
      </c>
      <c r="H1092" s="9"/>
      <c r="I1092" s="9"/>
      <c r="J1092" s="9"/>
      <c r="K1092" s="9"/>
      <c r="L1092" s="9"/>
      <c r="M1092" s="9"/>
    </row>
    <row r="1093" spans="1:13" ht="15.75" customHeight="1">
      <c r="A1093" s="9"/>
      <c r="B1093" s="9"/>
      <c r="C1093" s="9"/>
      <c r="D1093" s="9"/>
      <c r="E1093" s="9">
        <f t="shared" ca="1" si="0"/>
        <v>0.49457973246860876</v>
      </c>
      <c r="F1093" s="9">
        <f t="shared" ca="1" si="1"/>
        <v>-1.3587013881530689E-2</v>
      </c>
      <c r="G1093" s="9">
        <f t="shared" ca="1" si="3"/>
        <v>3.5141144893128264E-3</v>
      </c>
      <c r="H1093" s="9"/>
      <c r="I1093" s="9"/>
      <c r="J1093" s="9"/>
      <c r="K1093" s="9"/>
      <c r="L1093" s="9"/>
      <c r="M1093" s="9"/>
    </row>
    <row r="1094" spans="1:13" ht="15.75" customHeight="1">
      <c r="A1094" s="9"/>
      <c r="B1094" s="9"/>
      <c r="C1094" s="9"/>
      <c r="D1094" s="9"/>
      <c r="E1094" s="9">
        <f t="shared" ca="1" si="0"/>
        <v>0.94411092577385614</v>
      </c>
      <c r="F1094" s="9">
        <f t="shared" ca="1" si="1"/>
        <v>1.5902514010493789</v>
      </c>
      <c r="G1094" s="9">
        <f t="shared" ca="1" si="3"/>
        <v>3.5141144893128264E-3</v>
      </c>
      <c r="H1094" s="9"/>
      <c r="I1094" s="9"/>
      <c r="J1094" s="9"/>
      <c r="K1094" s="9"/>
      <c r="L1094" s="9"/>
      <c r="M1094" s="9"/>
    </row>
    <row r="1095" spans="1:13" ht="15.75" customHeight="1">
      <c r="A1095" s="9"/>
      <c r="B1095" s="9"/>
      <c r="C1095" s="9"/>
      <c r="D1095" s="9"/>
      <c r="E1095" s="9">
        <f t="shared" ca="1" si="0"/>
        <v>0.54090946529027084</v>
      </c>
      <c r="F1095" s="9">
        <f t="shared" ca="1" si="1"/>
        <v>0.1027252041801725</v>
      </c>
      <c r="G1095" s="9">
        <f t="shared" ca="1" si="3"/>
        <v>3.5141144893128264E-3</v>
      </c>
      <c r="H1095" s="9"/>
      <c r="I1095" s="9"/>
      <c r="J1095" s="9"/>
      <c r="K1095" s="9"/>
      <c r="L1095" s="9"/>
      <c r="M1095" s="9"/>
    </row>
    <row r="1096" spans="1:13" ht="15.75" customHeight="1">
      <c r="A1096" s="9"/>
      <c r="B1096" s="9"/>
      <c r="C1096" s="9"/>
      <c r="D1096" s="9"/>
      <c r="E1096" s="9">
        <f t="shared" ca="1" si="0"/>
        <v>0.98238565200844197</v>
      </c>
      <c r="F1096" s="9">
        <f t="shared" ca="1" si="1"/>
        <v>2.1057198333176661</v>
      </c>
      <c r="G1096" s="9">
        <f t="shared" ca="1" si="3"/>
        <v>3.5141144893128264E-3</v>
      </c>
      <c r="H1096" s="9"/>
      <c r="I1096" s="9"/>
      <c r="J1096" s="9"/>
      <c r="K1096" s="9"/>
      <c r="L1096" s="9"/>
      <c r="M1096" s="9"/>
    </row>
    <row r="1097" spans="1:13" ht="15.75" customHeight="1">
      <c r="A1097" s="9"/>
      <c r="B1097" s="9"/>
      <c r="C1097" s="9"/>
      <c r="D1097" s="9"/>
      <c r="E1097" s="9">
        <f t="shared" ca="1" si="0"/>
        <v>0.26877769701797694</v>
      </c>
      <c r="F1097" s="9">
        <f t="shared" ca="1" si="1"/>
        <v>-0.61651391027332125</v>
      </c>
      <c r="G1097" s="9">
        <f t="shared" ca="1" si="3"/>
        <v>3.5141144893128264E-3</v>
      </c>
      <c r="H1097" s="9"/>
      <c r="I1097" s="9"/>
      <c r="J1097" s="9"/>
      <c r="K1097" s="9"/>
      <c r="L1097" s="9"/>
      <c r="M1097" s="9"/>
    </row>
    <row r="1098" spans="1:13" ht="15.75" customHeight="1">
      <c r="A1098" s="9"/>
      <c r="B1098" s="9"/>
      <c r="C1098" s="9"/>
      <c r="D1098" s="9"/>
      <c r="E1098" s="9">
        <f t="shared" ca="1" si="0"/>
        <v>0.91425805687533035</v>
      </c>
      <c r="F1098" s="9">
        <f t="shared" ca="1" si="1"/>
        <v>1.3674513185032728</v>
      </c>
      <c r="G1098" s="9">
        <f t="shared" ca="1" si="3"/>
        <v>3.5141144893128264E-3</v>
      </c>
      <c r="H1098" s="9"/>
      <c r="I1098" s="9"/>
      <c r="J1098" s="9"/>
      <c r="K1098" s="9"/>
      <c r="L1098" s="9"/>
      <c r="M1098" s="9"/>
    </row>
    <row r="1099" spans="1:13" ht="15.75" customHeight="1">
      <c r="A1099" s="9"/>
      <c r="B1099" s="9"/>
      <c r="C1099" s="9"/>
      <c r="D1099" s="9"/>
      <c r="E1099" s="9">
        <f t="shared" ca="1" si="0"/>
        <v>0.67819667208791601</v>
      </c>
      <c r="F1099" s="9">
        <f t="shared" ca="1" si="1"/>
        <v>0.46266200615009445</v>
      </c>
      <c r="G1099" s="9">
        <f t="shared" ca="1" si="3"/>
        <v>3.5141144893128264E-3</v>
      </c>
      <c r="H1099" s="9"/>
      <c r="I1099" s="9"/>
      <c r="J1099" s="9"/>
      <c r="K1099" s="9"/>
      <c r="L1099" s="9"/>
      <c r="M1099" s="9"/>
    </row>
    <row r="1100" spans="1:13" ht="15.75" customHeight="1">
      <c r="A1100" s="9"/>
      <c r="B1100" s="9"/>
      <c r="C1100" s="9"/>
      <c r="D1100" s="9"/>
      <c r="E1100" s="9">
        <f t="shared" ca="1" si="0"/>
        <v>0.79775034739727768</v>
      </c>
      <c r="F1100" s="9">
        <f t="shared" ca="1" si="1"/>
        <v>0.83361263169259614</v>
      </c>
      <c r="G1100" s="9">
        <f t="shared" ca="1" si="3"/>
        <v>3.5141144893128264E-3</v>
      </c>
      <c r="H1100" s="9"/>
      <c r="I1100" s="9"/>
      <c r="J1100" s="9"/>
      <c r="K1100" s="9"/>
      <c r="L1100" s="9"/>
      <c r="M1100" s="9"/>
    </row>
    <row r="1101" spans="1:13" ht="15.75" customHeight="1">
      <c r="A1101" s="9"/>
      <c r="B1101" s="9"/>
      <c r="C1101" s="9"/>
      <c r="D1101" s="9"/>
      <c r="E1101" s="9">
        <f t="shared" ca="1" si="0"/>
        <v>0.41049179676271419</v>
      </c>
      <c r="F1101" s="9">
        <f t="shared" ca="1" si="1"/>
        <v>-0.22628007607911738</v>
      </c>
      <c r="G1101" s="9">
        <f t="shared" ca="1" si="3"/>
        <v>3.5141144893128264E-3</v>
      </c>
      <c r="H1101" s="9"/>
      <c r="I1101" s="9"/>
      <c r="J1101" s="9"/>
      <c r="K1101" s="9"/>
      <c r="L1101" s="9"/>
      <c r="M1101" s="9"/>
    </row>
    <row r="1102" spans="1:13" ht="15.75" customHeight="1">
      <c r="A1102" s="9"/>
      <c r="B1102" s="9"/>
      <c r="C1102" s="9"/>
      <c r="D1102" s="9"/>
      <c r="E1102" s="9">
        <f t="shared" ca="1" si="0"/>
        <v>0.99504501038485094</v>
      </c>
      <c r="F1102" s="9">
        <f t="shared" ca="1" si="1"/>
        <v>2.5789546617824124</v>
      </c>
      <c r="G1102" s="9">
        <f t="shared" ca="1" si="3"/>
        <v>3.5141144893128264E-3</v>
      </c>
      <c r="H1102" s="9"/>
      <c r="I1102" s="9"/>
      <c r="J1102" s="9"/>
      <c r="K1102" s="9"/>
      <c r="L1102" s="9"/>
      <c r="M1102" s="9"/>
    </row>
    <row r="1103" spans="1:13" ht="15.75" customHeight="1">
      <c r="A1103" s="9"/>
      <c r="B1103" s="9"/>
      <c r="C1103" s="9"/>
      <c r="D1103" s="9"/>
      <c r="E1103" s="9">
        <f t="shared" ca="1" si="0"/>
        <v>0.68335517899012355</v>
      </c>
      <c r="F1103" s="9">
        <f t="shared" ca="1" si="1"/>
        <v>0.47710178731902181</v>
      </c>
      <c r="G1103" s="9">
        <f t="shared" ca="1" si="3"/>
        <v>3.5141144893128264E-3</v>
      </c>
      <c r="H1103" s="9"/>
      <c r="I1103" s="9"/>
      <c r="J1103" s="9"/>
      <c r="K1103" s="9"/>
      <c r="L1103" s="9"/>
      <c r="M1103" s="9"/>
    </row>
    <row r="1104" spans="1:13" ht="15.75" customHeight="1">
      <c r="A1104" s="9"/>
      <c r="B1104" s="9"/>
      <c r="C1104" s="9"/>
      <c r="D1104" s="9"/>
      <c r="E1104" s="9">
        <f t="shared" ca="1" si="0"/>
        <v>0.62171388070732136</v>
      </c>
      <c r="F1104" s="9">
        <f t="shared" ca="1" si="1"/>
        <v>0.30998516383292402</v>
      </c>
      <c r="G1104" s="9">
        <f t="shared" ca="1" si="3"/>
        <v>3.5141144893128264E-3</v>
      </c>
      <c r="H1104" s="9"/>
      <c r="I1104" s="9"/>
      <c r="J1104" s="9"/>
      <c r="K1104" s="9"/>
      <c r="L1104" s="9"/>
      <c r="M1104" s="9"/>
    </row>
    <row r="1105" spans="1:13" ht="15.75" customHeight="1">
      <c r="A1105" s="9"/>
      <c r="B1105" s="9"/>
      <c r="C1105" s="9"/>
      <c r="D1105" s="9"/>
      <c r="E1105" s="9">
        <f t="shared" ca="1" si="0"/>
        <v>0.69683974467251419</v>
      </c>
      <c r="F1105" s="9">
        <f t="shared" ca="1" si="1"/>
        <v>0.51533275949497848</v>
      </c>
      <c r="G1105" s="9">
        <f t="shared" ca="1" si="3"/>
        <v>3.5141144893128264E-3</v>
      </c>
      <c r="H1105" s="9"/>
      <c r="I1105" s="9"/>
      <c r="J1105" s="9"/>
      <c r="K1105" s="9"/>
      <c r="L1105" s="9"/>
      <c r="M1105" s="9"/>
    </row>
    <row r="1106" spans="1:13" ht="15.75" customHeight="1">
      <c r="A1106" s="9"/>
      <c r="B1106" s="9"/>
      <c r="C1106" s="9"/>
      <c r="D1106" s="9"/>
      <c r="E1106" s="9">
        <f t="shared" ca="1" si="0"/>
        <v>0.95337028338253704</v>
      </c>
      <c r="F1106" s="9">
        <f t="shared" ca="1" si="1"/>
        <v>1.6784492330933496</v>
      </c>
      <c r="G1106" s="9">
        <f t="shared" ca="1" si="3"/>
        <v>3.5141144893128264E-3</v>
      </c>
      <c r="H1106" s="9"/>
      <c r="I1106" s="9"/>
      <c r="J1106" s="9"/>
      <c r="K1106" s="9"/>
      <c r="L1106" s="9"/>
      <c r="M1106" s="9"/>
    </row>
    <row r="1107" spans="1:13" ht="15.75" customHeight="1">
      <c r="A1107" s="9"/>
      <c r="B1107" s="9"/>
      <c r="C1107" s="9"/>
      <c r="D1107" s="9"/>
      <c r="E1107" s="9">
        <f t="shared" ca="1" si="0"/>
        <v>0.28152537453740412</v>
      </c>
      <c r="F1107" s="9">
        <f t="shared" ca="1" si="1"/>
        <v>-0.57831606667818292</v>
      </c>
      <c r="G1107" s="9">
        <f t="shared" ca="1" si="3"/>
        <v>3.5141144893128264E-3</v>
      </c>
      <c r="H1107" s="9"/>
      <c r="I1107" s="9"/>
      <c r="J1107" s="9"/>
      <c r="K1107" s="9"/>
      <c r="L1107" s="9"/>
      <c r="M1107" s="9"/>
    </row>
    <row r="1108" spans="1:13" ht="15.75" customHeight="1">
      <c r="A1108" s="9"/>
      <c r="B1108" s="9"/>
      <c r="C1108" s="9"/>
      <c r="D1108" s="9"/>
      <c r="E1108" s="9">
        <f t="shared" ca="1" si="0"/>
        <v>0.40307517264390402</v>
      </c>
      <c r="F1108" s="9">
        <f t="shared" ca="1" si="1"/>
        <v>-0.24539532912537865</v>
      </c>
      <c r="G1108" s="9">
        <f t="shared" ca="1" si="3"/>
        <v>3.5141144893128264E-3</v>
      </c>
      <c r="H1108" s="9"/>
      <c r="I1108" s="9"/>
      <c r="J1108" s="9"/>
      <c r="K1108" s="9"/>
      <c r="L1108" s="9"/>
      <c r="M1108" s="9"/>
    </row>
    <row r="1109" spans="1:13" ht="15.75" customHeight="1">
      <c r="A1109" s="9"/>
      <c r="B1109" s="9"/>
      <c r="C1109" s="9"/>
      <c r="D1109" s="9"/>
      <c r="E1109" s="9">
        <f t="shared" ca="1" si="0"/>
        <v>0.5603851775892037</v>
      </c>
      <c r="F1109" s="9">
        <f t="shared" ca="1" si="1"/>
        <v>0.1519458502752318</v>
      </c>
      <c r="G1109" s="9">
        <f t="shared" ca="1" si="3"/>
        <v>3.5141144893128264E-3</v>
      </c>
      <c r="H1109" s="9"/>
      <c r="I1109" s="9"/>
      <c r="J1109" s="9"/>
      <c r="K1109" s="9"/>
      <c r="L1109" s="9"/>
      <c r="M1109" s="9"/>
    </row>
    <row r="1110" spans="1:13" ht="15.75" customHeight="1">
      <c r="A1110" s="9"/>
      <c r="B1110" s="9"/>
      <c r="C1110" s="9"/>
      <c r="D1110" s="9"/>
      <c r="E1110" s="9">
        <f t="shared" ca="1" si="0"/>
        <v>0.90083764476892625</v>
      </c>
      <c r="F1110" s="9">
        <f t="shared" ca="1" si="1"/>
        <v>1.2863391912414719</v>
      </c>
      <c r="G1110" s="9">
        <f t="shared" ca="1" si="3"/>
        <v>3.5141144893128264E-3</v>
      </c>
      <c r="H1110" s="9"/>
      <c r="I1110" s="9"/>
      <c r="J1110" s="9"/>
      <c r="K1110" s="9"/>
      <c r="L1110" s="9"/>
      <c r="M1110" s="9"/>
    </row>
    <row r="1111" spans="1:13" ht="15.75" customHeight="1">
      <c r="A1111" s="9"/>
      <c r="B1111" s="9"/>
      <c r="C1111" s="9"/>
      <c r="D1111" s="9"/>
      <c r="E1111" s="9">
        <f t="shared" ca="1" si="0"/>
        <v>0.1605491277526977</v>
      </c>
      <c r="F1111" s="9">
        <f t="shared" ca="1" si="1"/>
        <v>-0.99220352051599825</v>
      </c>
      <c r="G1111" s="9">
        <f t="shared" ca="1" si="3"/>
        <v>3.5141144893128264E-3</v>
      </c>
      <c r="H1111" s="9"/>
      <c r="I1111" s="9"/>
      <c r="J1111" s="9"/>
      <c r="K1111" s="9"/>
      <c r="L1111" s="9"/>
      <c r="M1111" s="9"/>
    </row>
    <row r="1112" spans="1:13" ht="15.75" customHeight="1">
      <c r="A1112" s="9"/>
      <c r="B1112" s="9"/>
      <c r="C1112" s="9"/>
      <c r="D1112" s="9"/>
      <c r="E1112" s="9">
        <f t="shared" ca="1" si="0"/>
        <v>0.19965203900570772</v>
      </c>
      <c r="F1112" s="9">
        <f t="shared" ca="1" si="1"/>
        <v>-0.84286477126941262</v>
      </c>
      <c r="G1112" s="9">
        <f t="shared" ca="1" si="3"/>
        <v>3.5141144893128264E-3</v>
      </c>
      <c r="H1112" s="9"/>
      <c r="I1112" s="9"/>
      <c r="J1112" s="9"/>
      <c r="K1112" s="9"/>
      <c r="L1112" s="9"/>
      <c r="M1112" s="9"/>
    </row>
    <row r="1113" spans="1:13" ht="15.75" customHeight="1">
      <c r="A1113" s="9"/>
      <c r="B1113" s="9"/>
      <c r="C1113" s="9"/>
      <c r="D1113" s="9"/>
      <c r="E1113" s="9">
        <f t="shared" ca="1" si="0"/>
        <v>0.36545732695683575</v>
      </c>
      <c r="F1113" s="9">
        <f t="shared" ca="1" si="1"/>
        <v>-0.34390909218309273</v>
      </c>
      <c r="G1113" s="9">
        <f t="shared" ca="1" si="3"/>
        <v>3.5141144893128264E-3</v>
      </c>
      <c r="H1113" s="9"/>
      <c r="I1113" s="9"/>
      <c r="J1113" s="9"/>
      <c r="K1113" s="9"/>
      <c r="L1113" s="9"/>
      <c r="M1113" s="9"/>
    </row>
    <row r="1114" spans="1:13" ht="15.75" customHeight="1">
      <c r="A1114" s="9"/>
      <c r="B1114" s="9"/>
      <c r="C1114" s="9"/>
      <c r="D1114" s="9"/>
      <c r="E1114" s="9">
        <f t="shared" ca="1" si="0"/>
        <v>0.97141823911384917</v>
      </c>
      <c r="F1114" s="9">
        <f t="shared" ca="1" si="1"/>
        <v>1.9020583877905421</v>
      </c>
      <c r="G1114" s="9">
        <f t="shared" ca="1" si="3"/>
        <v>3.5141144893128264E-3</v>
      </c>
      <c r="H1114" s="9"/>
      <c r="I1114" s="9"/>
      <c r="J1114" s="9"/>
      <c r="K1114" s="9"/>
      <c r="L1114" s="9"/>
      <c r="M1114" s="9"/>
    </row>
    <row r="1115" spans="1:13" ht="15.75" customHeight="1">
      <c r="A1115" s="9"/>
      <c r="B1115" s="9"/>
      <c r="C1115" s="9"/>
      <c r="D1115" s="9"/>
      <c r="E1115" s="9">
        <f t="shared" ca="1" si="0"/>
        <v>0.94030478538116813</v>
      </c>
      <c r="F1115" s="9">
        <f t="shared" ca="1" si="1"/>
        <v>1.5573372778260994</v>
      </c>
      <c r="G1115" s="9">
        <f t="shared" ca="1" si="3"/>
        <v>3.5141144893128264E-3</v>
      </c>
      <c r="H1115" s="9"/>
      <c r="I1115" s="9"/>
      <c r="J1115" s="9"/>
      <c r="K1115" s="9"/>
      <c r="L1115" s="9"/>
      <c r="M1115" s="9"/>
    </row>
    <row r="1116" spans="1:13" ht="15.75" customHeight="1">
      <c r="A1116" s="9"/>
      <c r="B1116" s="9"/>
      <c r="C1116" s="9"/>
      <c r="D1116" s="9"/>
      <c r="E1116" s="9">
        <f t="shared" ca="1" si="0"/>
        <v>0.88488463154641472</v>
      </c>
      <c r="F1116" s="9">
        <f t="shared" ca="1" si="1"/>
        <v>1.1997647010185271</v>
      </c>
      <c r="G1116" s="9">
        <f t="shared" ca="1" si="3"/>
        <v>3.5141144893128264E-3</v>
      </c>
      <c r="H1116" s="9"/>
      <c r="I1116" s="9"/>
      <c r="J1116" s="9"/>
      <c r="K1116" s="9"/>
      <c r="L1116" s="9"/>
      <c r="M1116" s="9"/>
    </row>
    <row r="1117" spans="1:13" ht="15.75" customHeight="1">
      <c r="A1117" s="9"/>
      <c r="B1117" s="9"/>
      <c r="C1117" s="9"/>
      <c r="D1117" s="9"/>
      <c r="E1117" s="9">
        <f t="shared" ca="1" si="0"/>
        <v>0.24656732246608637</v>
      </c>
      <c r="F1117" s="9">
        <f t="shared" ca="1" si="1"/>
        <v>-0.68533168032145286</v>
      </c>
      <c r="G1117" s="9">
        <f t="shared" ca="1" si="3"/>
        <v>3.5141144893128264E-3</v>
      </c>
      <c r="H1117" s="9"/>
      <c r="I1117" s="9"/>
      <c r="J1117" s="9"/>
      <c r="K1117" s="9"/>
      <c r="L1117" s="9"/>
      <c r="M1117" s="9"/>
    </row>
    <row r="1118" spans="1:13" ht="15.75" customHeight="1">
      <c r="A1118" s="9"/>
      <c r="B1118" s="9"/>
      <c r="C1118" s="9"/>
      <c r="D1118" s="9"/>
      <c r="E1118" s="9">
        <f t="shared" ca="1" si="0"/>
        <v>0.24121635988567747</v>
      </c>
      <c r="F1118" s="9">
        <f t="shared" ca="1" si="1"/>
        <v>-0.7023952290911708</v>
      </c>
      <c r="G1118" s="9">
        <f t="shared" ca="1" si="3"/>
        <v>3.5141144893128264E-3</v>
      </c>
      <c r="H1118" s="9"/>
      <c r="I1118" s="9"/>
      <c r="J1118" s="9"/>
      <c r="K1118" s="9"/>
      <c r="L1118" s="9"/>
      <c r="M1118" s="9"/>
    </row>
    <row r="1119" spans="1:13" ht="15.75" customHeight="1">
      <c r="A1119" s="9"/>
      <c r="B1119" s="9"/>
      <c r="C1119" s="9"/>
      <c r="D1119" s="9"/>
      <c r="E1119" s="9">
        <f t="shared" ca="1" si="0"/>
        <v>0.1223574576163684</v>
      </c>
      <c r="F1119" s="9">
        <f t="shared" ca="1" si="1"/>
        <v>-1.1632824710686478</v>
      </c>
      <c r="G1119" s="9">
        <f t="shared" ca="1" si="3"/>
        <v>3.5141144893128264E-3</v>
      </c>
      <c r="H1119" s="9"/>
      <c r="I1119" s="9"/>
      <c r="J1119" s="9"/>
      <c r="K1119" s="9"/>
      <c r="L1119" s="9"/>
      <c r="M1119" s="9"/>
    </row>
    <row r="1120" spans="1:13" ht="15.75" customHeight="1">
      <c r="A1120" s="9"/>
      <c r="B1120" s="9"/>
      <c r="C1120" s="9"/>
      <c r="D1120" s="9"/>
      <c r="E1120" s="9">
        <f t="shared" ca="1" si="0"/>
        <v>0.30308054902418324</v>
      </c>
      <c r="F1120" s="9">
        <f t="shared" ca="1" si="1"/>
        <v>-0.51556093838630057</v>
      </c>
      <c r="G1120" s="9">
        <f t="shared" ca="1" si="3"/>
        <v>3.5141144893128264E-3</v>
      </c>
      <c r="H1120" s="9"/>
      <c r="I1120" s="9"/>
      <c r="J1120" s="9"/>
      <c r="K1120" s="9"/>
      <c r="L1120" s="9"/>
      <c r="M1120" s="9"/>
    </row>
    <row r="1121" spans="1:13" ht="15.75" customHeight="1">
      <c r="A1121" s="9"/>
      <c r="B1121" s="9"/>
      <c r="C1121" s="9"/>
      <c r="D1121" s="9"/>
      <c r="E1121" s="9">
        <f t="shared" ca="1" si="0"/>
        <v>3.6805882057738271E-2</v>
      </c>
      <c r="F1121" s="9">
        <f t="shared" ca="1" si="1"/>
        <v>-1.7890189476944909</v>
      </c>
      <c r="G1121" s="9">
        <f t="shared" ca="1" si="3"/>
        <v>3.5141144893128264E-3</v>
      </c>
      <c r="H1121" s="9"/>
      <c r="I1121" s="9"/>
      <c r="J1121" s="9"/>
      <c r="K1121" s="9"/>
      <c r="L1121" s="9"/>
      <c r="M1121" s="9"/>
    </row>
    <row r="1122" spans="1:13" ht="15.75" customHeight="1">
      <c r="A1122" s="9"/>
      <c r="B1122" s="9"/>
      <c r="C1122" s="9"/>
      <c r="D1122" s="9"/>
      <c r="E1122" s="9">
        <f t="shared" ca="1" si="0"/>
        <v>0.9220016749054849</v>
      </c>
      <c r="F1122" s="9">
        <f t="shared" ca="1" si="1"/>
        <v>1.4186651906071051</v>
      </c>
      <c r="G1122" s="9">
        <f t="shared" ca="1" si="3"/>
        <v>3.5141144893128264E-3</v>
      </c>
      <c r="H1122" s="9"/>
      <c r="I1122" s="9"/>
      <c r="J1122" s="9"/>
      <c r="K1122" s="9"/>
      <c r="L1122" s="9"/>
      <c r="M1122" s="9"/>
    </row>
    <row r="1123" spans="1:13" ht="15.75" customHeight="1">
      <c r="A1123" s="9"/>
      <c r="B1123" s="9"/>
      <c r="C1123" s="9"/>
      <c r="D1123" s="9"/>
      <c r="E1123" s="9">
        <f t="shared" ca="1" si="0"/>
        <v>0.41997818293587208</v>
      </c>
      <c r="F1123" s="9">
        <f t="shared" ca="1" si="1"/>
        <v>-0.20194929271454959</v>
      </c>
      <c r="G1123" s="9">
        <f t="shared" ca="1" si="3"/>
        <v>3.5141144893128264E-3</v>
      </c>
      <c r="H1123" s="9"/>
      <c r="I1123" s="9"/>
      <c r="J1123" s="9"/>
      <c r="K1123" s="9"/>
      <c r="L1123" s="9"/>
      <c r="M1123" s="9"/>
    </row>
    <row r="1124" spans="1:13" ht="15.75" customHeight="1">
      <c r="A1124" s="9"/>
      <c r="B1124" s="9"/>
      <c r="C1124" s="9"/>
      <c r="D1124" s="9"/>
      <c r="E1124" s="9">
        <f t="shared" ca="1" si="0"/>
        <v>0.71288152833235108</v>
      </c>
      <c r="F1124" s="9">
        <f t="shared" ca="1" si="1"/>
        <v>0.56182252538189459</v>
      </c>
      <c r="G1124" s="9">
        <f t="shared" ca="1" si="3"/>
        <v>3.5141144893128264E-3</v>
      </c>
      <c r="H1124" s="9"/>
      <c r="I1124" s="9"/>
      <c r="J1124" s="9"/>
      <c r="K1124" s="9"/>
      <c r="L1124" s="9"/>
      <c r="M1124" s="9"/>
    </row>
    <row r="1125" spans="1:13" ht="15.75" customHeight="1">
      <c r="A1125" s="9"/>
      <c r="B1125" s="9"/>
      <c r="C1125" s="9"/>
      <c r="D1125" s="9"/>
      <c r="E1125" s="9">
        <f t="shared" ca="1" si="0"/>
        <v>0.91023078689817583</v>
      </c>
      <c r="F1125" s="9">
        <f t="shared" ca="1" si="1"/>
        <v>1.3421775735032089</v>
      </c>
      <c r="G1125" s="9">
        <f t="shared" ca="1" si="3"/>
        <v>3.5141144893128264E-3</v>
      </c>
      <c r="H1125" s="9"/>
      <c r="I1125" s="9"/>
      <c r="J1125" s="9"/>
      <c r="K1125" s="9"/>
      <c r="L1125" s="9"/>
      <c r="M1125" s="9"/>
    </row>
    <row r="1126" spans="1:13" ht="15.75" customHeight="1">
      <c r="A1126" s="9"/>
      <c r="B1126" s="9"/>
      <c r="C1126" s="9"/>
      <c r="D1126" s="9"/>
      <c r="E1126" s="9">
        <f t="shared" ca="1" si="0"/>
        <v>0.55852754259295123</v>
      </c>
      <c r="F1126" s="9">
        <f t="shared" ca="1" si="1"/>
        <v>0.14723705352231639</v>
      </c>
      <c r="G1126" s="9">
        <f t="shared" ca="1" si="3"/>
        <v>3.5141144893128264E-3</v>
      </c>
      <c r="H1126" s="9"/>
      <c r="I1126" s="9"/>
      <c r="J1126" s="9"/>
      <c r="K1126" s="9"/>
      <c r="L1126" s="9"/>
      <c r="M1126" s="9"/>
    </row>
    <row r="1127" spans="1:13" ht="15.75" customHeight="1">
      <c r="A1127" s="9"/>
      <c r="B1127" s="9"/>
      <c r="C1127" s="9"/>
      <c r="D1127" s="9"/>
      <c r="E1127" s="9">
        <f t="shared" ca="1" si="0"/>
        <v>1.2715400088447293E-2</v>
      </c>
      <c r="F1127" s="9">
        <f t="shared" ca="1" si="1"/>
        <v>-2.2347951535817954</v>
      </c>
      <c r="G1127" s="9">
        <f t="shared" ca="1" si="3"/>
        <v>3.5141144893128264E-3</v>
      </c>
      <c r="H1127" s="9"/>
      <c r="I1127" s="9"/>
      <c r="J1127" s="9"/>
      <c r="K1127" s="9"/>
      <c r="L1127" s="9"/>
      <c r="M1127" s="9"/>
    </row>
    <row r="1128" spans="1:13" ht="15.75" customHeight="1">
      <c r="A1128" s="9"/>
      <c r="B1128" s="9"/>
      <c r="C1128" s="9"/>
      <c r="D1128" s="9"/>
      <c r="E1128" s="9">
        <f t="shared" ca="1" si="0"/>
        <v>0.70508149255611974</v>
      </c>
      <c r="F1128" s="9">
        <f t="shared" ca="1" si="1"/>
        <v>0.5390722319528628</v>
      </c>
      <c r="G1128" s="9">
        <f t="shared" ca="1" si="3"/>
        <v>3.5141144893128264E-3</v>
      </c>
      <c r="H1128" s="9"/>
      <c r="I1128" s="9"/>
      <c r="J1128" s="9"/>
      <c r="K1128" s="9"/>
      <c r="L1128" s="9"/>
      <c r="M1128" s="9"/>
    </row>
    <row r="1129" spans="1:13" ht="15.75" customHeight="1">
      <c r="A1129" s="9"/>
      <c r="B1129" s="9"/>
      <c r="C1129" s="9"/>
      <c r="D1129" s="9"/>
      <c r="E1129" s="9">
        <f t="shared" ca="1" si="0"/>
        <v>0.16448792247604949</v>
      </c>
      <c r="F1129" s="9">
        <f t="shared" ca="1" si="1"/>
        <v>-0.97617884459072246</v>
      </c>
      <c r="G1129" s="9">
        <f t="shared" ca="1" si="3"/>
        <v>3.5141144893128264E-3</v>
      </c>
      <c r="H1129" s="9"/>
      <c r="I1129" s="9"/>
      <c r="J1129" s="9"/>
      <c r="K1129" s="9"/>
      <c r="L1129" s="9"/>
      <c r="M1129" s="9"/>
    </row>
    <row r="1130" spans="1:13" ht="15.75" customHeight="1">
      <c r="A1130" s="9"/>
      <c r="B1130" s="9"/>
      <c r="C1130" s="9"/>
      <c r="D1130" s="9"/>
      <c r="E1130" s="9">
        <f t="shared" ca="1" si="0"/>
        <v>0.89986224077969246</v>
      </c>
      <c r="F1130" s="9">
        <f t="shared" ca="1" si="1"/>
        <v>1.2807669997386031</v>
      </c>
      <c r="G1130" s="9">
        <f t="shared" ca="1" si="3"/>
        <v>3.5141144893128264E-3</v>
      </c>
      <c r="H1130" s="9"/>
      <c r="I1130" s="9"/>
      <c r="J1130" s="9"/>
      <c r="K1130" s="9"/>
      <c r="L1130" s="9"/>
      <c r="M1130" s="9"/>
    </row>
    <row r="1131" spans="1:13" ht="15.75" customHeight="1">
      <c r="A1131" s="9"/>
      <c r="B1131" s="9"/>
      <c r="C1131" s="9"/>
      <c r="D1131" s="9"/>
      <c r="E1131" s="9">
        <f t="shared" ca="1" si="0"/>
        <v>0.78793743003402872</v>
      </c>
      <c r="F1131" s="9">
        <f t="shared" ca="1" si="1"/>
        <v>0.79928505972014807</v>
      </c>
      <c r="G1131" s="9">
        <f t="shared" ca="1" si="3"/>
        <v>3.5141144893128264E-3</v>
      </c>
      <c r="H1131" s="9"/>
      <c r="I1131" s="9"/>
      <c r="J1131" s="9"/>
      <c r="K1131" s="9"/>
      <c r="L1131" s="9"/>
      <c r="M1131" s="9"/>
    </row>
    <row r="1132" spans="1:13" ht="15.75" customHeight="1">
      <c r="A1132" s="9"/>
      <c r="B1132" s="9"/>
      <c r="C1132" s="9"/>
      <c r="D1132" s="9"/>
      <c r="E1132" s="9">
        <f t="shared" ca="1" si="0"/>
        <v>0.15639997562622299</v>
      </c>
      <c r="F1132" s="9">
        <f t="shared" ca="1" si="1"/>
        <v>-1.0093643038177171</v>
      </c>
      <c r="G1132" s="9">
        <f t="shared" ca="1" si="3"/>
        <v>3.5141144893128264E-3</v>
      </c>
      <c r="H1132" s="9"/>
      <c r="I1132" s="9"/>
      <c r="J1132" s="9"/>
      <c r="K1132" s="9"/>
      <c r="L1132" s="9"/>
      <c r="M1132" s="9"/>
    </row>
    <row r="1133" spans="1:13" ht="15.75" customHeight="1">
      <c r="A1133" s="9"/>
      <c r="B1133" s="9"/>
      <c r="C1133" s="9"/>
      <c r="D1133" s="9"/>
      <c r="E1133" s="9">
        <f t="shared" ca="1" si="0"/>
        <v>0.71124257409571701</v>
      </c>
      <c r="F1133" s="9">
        <f t="shared" ca="1" si="1"/>
        <v>0.55701840865768415</v>
      </c>
      <c r="G1133" s="9">
        <f t="shared" ca="1" si="3"/>
        <v>3.5141144893128264E-3</v>
      </c>
      <c r="H1133" s="9"/>
      <c r="I1133" s="9"/>
      <c r="J1133" s="9"/>
      <c r="K1133" s="9"/>
      <c r="L1133" s="9"/>
      <c r="M1133" s="9"/>
    </row>
    <row r="1134" spans="1:13" ht="15.75" customHeight="1">
      <c r="A1134" s="9"/>
      <c r="B1134" s="9"/>
      <c r="C1134" s="9"/>
      <c r="D1134" s="9"/>
      <c r="E1134" s="9">
        <f t="shared" ca="1" si="0"/>
        <v>0.62614868142066971</v>
      </c>
      <c r="F1134" s="9">
        <f t="shared" ca="1" si="1"/>
        <v>0.32167009269435526</v>
      </c>
      <c r="G1134" s="9">
        <f t="shared" ca="1" si="3"/>
        <v>3.5141144893128264E-3</v>
      </c>
      <c r="H1134" s="9"/>
      <c r="I1134" s="9"/>
      <c r="J1134" s="9"/>
      <c r="K1134" s="9"/>
      <c r="L1134" s="9"/>
      <c r="M1134" s="9"/>
    </row>
    <row r="1135" spans="1:13" ht="15.75" customHeight="1">
      <c r="A1135" s="9"/>
      <c r="B1135" s="9"/>
      <c r="C1135" s="9"/>
      <c r="D1135" s="9"/>
      <c r="E1135" s="9">
        <f t="shared" ca="1" si="0"/>
        <v>0.87876685588071524</v>
      </c>
      <c r="F1135" s="9">
        <f t="shared" ca="1" si="1"/>
        <v>1.1688444986767572</v>
      </c>
      <c r="G1135" s="9">
        <f t="shared" ca="1" si="3"/>
        <v>3.5141144893128264E-3</v>
      </c>
      <c r="H1135" s="9"/>
      <c r="I1135" s="9"/>
      <c r="J1135" s="9"/>
      <c r="K1135" s="9"/>
      <c r="L1135" s="9"/>
      <c r="M1135" s="9"/>
    </row>
    <row r="1136" spans="1:13" ht="15.75" customHeight="1">
      <c r="A1136" s="9"/>
      <c r="B1136" s="9"/>
      <c r="C1136" s="9"/>
      <c r="D1136" s="9"/>
      <c r="E1136" s="9">
        <f t="shared" ca="1" si="0"/>
        <v>0.10885138607111622</v>
      </c>
      <c r="F1136" s="9">
        <f t="shared" ca="1" si="1"/>
        <v>-1.2326596495295674</v>
      </c>
      <c r="G1136" s="9">
        <f t="shared" ca="1" si="3"/>
        <v>3.5141144893128264E-3</v>
      </c>
      <c r="H1136" s="9"/>
      <c r="I1136" s="9"/>
      <c r="J1136" s="9"/>
      <c r="K1136" s="9"/>
      <c r="L1136" s="9"/>
      <c r="M1136" s="9"/>
    </row>
    <row r="1137" spans="1:13" ht="15.75" customHeight="1">
      <c r="A1137" s="9"/>
      <c r="B1137" s="9"/>
      <c r="C1137" s="9"/>
      <c r="D1137" s="9"/>
      <c r="E1137" s="9">
        <f t="shared" ca="1" si="0"/>
        <v>0.92497329681657847</v>
      </c>
      <c r="F1137" s="9">
        <f t="shared" ca="1" si="1"/>
        <v>1.4393428553552456</v>
      </c>
      <c r="G1137" s="9">
        <f t="shared" ca="1" si="3"/>
        <v>3.5141144893128264E-3</v>
      </c>
      <c r="H1137" s="9"/>
      <c r="I1137" s="9"/>
      <c r="J1137" s="9"/>
      <c r="K1137" s="9"/>
      <c r="L1137" s="9"/>
      <c r="M1137" s="9"/>
    </row>
    <row r="1138" spans="1:13" ht="15.75" customHeight="1">
      <c r="A1138" s="9"/>
      <c r="B1138" s="9"/>
      <c r="C1138" s="9"/>
      <c r="D1138" s="9"/>
      <c r="E1138" s="9">
        <f t="shared" ca="1" si="0"/>
        <v>0.82183387828843413</v>
      </c>
      <c r="F1138" s="9">
        <f t="shared" ca="1" si="1"/>
        <v>0.92237646129838902</v>
      </c>
      <c r="G1138" s="9">
        <f t="shared" ca="1" si="3"/>
        <v>3.5141144893128264E-3</v>
      </c>
      <c r="H1138" s="9"/>
      <c r="I1138" s="9"/>
      <c r="J1138" s="9"/>
      <c r="K1138" s="9"/>
      <c r="L1138" s="9"/>
      <c r="M1138" s="9"/>
    </row>
    <row r="1139" spans="1:13" ht="15.75" customHeight="1">
      <c r="A1139" s="9"/>
      <c r="B1139" s="9"/>
      <c r="C1139" s="9"/>
      <c r="D1139" s="9"/>
      <c r="E1139" s="9">
        <f t="shared" ca="1" si="0"/>
        <v>0.94482043887704936</v>
      </c>
      <c r="F1139" s="9">
        <f t="shared" ca="1" si="1"/>
        <v>1.5965810659492912</v>
      </c>
      <c r="G1139" s="9">
        <f t="shared" ca="1" si="3"/>
        <v>3.5141144893128264E-3</v>
      </c>
      <c r="H1139" s="9"/>
      <c r="I1139" s="9"/>
      <c r="J1139" s="9"/>
      <c r="K1139" s="9"/>
      <c r="L1139" s="9"/>
      <c r="M1139" s="9"/>
    </row>
    <row r="1140" spans="1:13" ht="15.75" customHeight="1">
      <c r="A1140" s="9"/>
      <c r="B1140" s="9"/>
      <c r="C1140" s="9"/>
      <c r="D1140" s="9"/>
      <c r="E1140" s="9">
        <f t="shared" ca="1" si="0"/>
        <v>0.22538935750838851</v>
      </c>
      <c r="F1140" s="9">
        <f t="shared" ca="1" si="1"/>
        <v>-0.75411742522625058</v>
      </c>
      <c r="G1140" s="9">
        <f t="shared" ca="1" si="3"/>
        <v>3.5141144893128264E-3</v>
      </c>
      <c r="H1140" s="9"/>
      <c r="I1140" s="9"/>
      <c r="J1140" s="9"/>
      <c r="K1140" s="9"/>
      <c r="L1140" s="9"/>
      <c r="M1140" s="9"/>
    </row>
    <row r="1141" spans="1:13" ht="15.75" customHeight="1">
      <c r="A1141" s="9"/>
      <c r="B1141" s="9"/>
      <c r="C1141" s="9"/>
      <c r="D1141" s="9"/>
      <c r="E1141" s="9">
        <f t="shared" ca="1" si="0"/>
        <v>2.8144969857010982E-2</v>
      </c>
      <c r="F1141" s="9">
        <f t="shared" ca="1" si="1"/>
        <v>-1.9087841705083373</v>
      </c>
      <c r="G1141" s="9">
        <f t="shared" ca="1" si="3"/>
        <v>3.5141144893128264E-3</v>
      </c>
      <c r="H1141" s="9"/>
      <c r="I1141" s="9"/>
      <c r="J1141" s="9"/>
      <c r="K1141" s="9"/>
      <c r="L1141" s="9"/>
      <c r="M1141" s="9"/>
    </row>
    <row r="1142" spans="1:13" ht="15.75" customHeight="1">
      <c r="A1142" s="9"/>
      <c r="B1142" s="9"/>
      <c r="C1142" s="9"/>
      <c r="D1142" s="9"/>
      <c r="E1142" s="9">
        <f t="shared" ca="1" si="0"/>
        <v>0.20771246571906399</v>
      </c>
      <c r="F1142" s="9">
        <f t="shared" ca="1" si="1"/>
        <v>-0.81438412269168747</v>
      </c>
      <c r="G1142" s="9">
        <f t="shared" ca="1" si="3"/>
        <v>3.5141144893128264E-3</v>
      </c>
      <c r="H1142" s="9"/>
      <c r="I1142" s="9"/>
      <c r="J1142" s="9"/>
      <c r="K1142" s="9"/>
      <c r="L1142" s="9"/>
      <c r="M1142" s="9"/>
    </row>
    <row r="1143" spans="1:13" ht="15.75" customHeight="1">
      <c r="A1143" s="9"/>
      <c r="B1143" s="9"/>
      <c r="C1143" s="9"/>
      <c r="D1143" s="9"/>
      <c r="E1143" s="9">
        <f t="shared" ca="1" si="0"/>
        <v>0.2832684900326814</v>
      </c>
      <c r="F1143" s="9">
        <f t="shared" ca="1" si="1"/>
        <v>-0.57315909160890799</v>
      </c>
      <c r="G1143" s="9">
        <f t="shared" ca="1" si="3"/>
        <v>3.5141144893128264E-3</v>
      </c>
      <c r="H1143" s="9"/>
      <c r="I1143" s="9"/>
      <c r="J1143" s="9"/>
      <c r="K1143" s="9"/>
      <c r="L1143" s="9"/>
      <c r="M1143" s="9"/>
    </row>
    <row r="1144" spans="1:13" ht="15.75" customHeight="1">
      <c r="A1144" s="9"/>
      <c r="B1144" s="9"/>
      <c r="C1144" s="9"/>
      <c r="D1144" s="9"/>
      <c r="E1144" s="9">
        <f t="shared" ca="1" si="0"/>
        <v>0.20032946332219093</v>
      </c>
      <c r="F1144" s="9">
        <f t="shared" ca="1" si="1"/>
        <v>-0.84044500092771335</v>
      </c>
      <c r="G1144" s="9">
        <f t="shared" ca="1" si="3"/>
        <v>3.5141144893128264E-3</v>
      </c>
      <c r="H1144" s="9"/>
      <c r="I1144" s="9"/>
      <c r="J1144" s="9"/>
      <c r="K1144" s="9"/>
      <c r="L1144" s="9"/>
      <c r="M1144" s="9"/>
    </row>
    <row r="1145" spans="1:13" ht="15.75" customHeight="1">
      <c r="A1145" s="9"/>
      <c r="B1145" s="9"/>
      <c r="C1145" s="9"/>
      <c r="D1145" s="9"/>
      <c r="E1145" s="9">
        <f t="shared" ca="1" si="0"/>
        <v>0.55147490789307174</v>
      </c>
      <c r="F1145" s="9">
        <f t="shared" ca="1" si="1"/>
        <v>0.12938857917629148</v>
      </c>
      <c r="G1145" s="9">
        <f t="shared" ca="1" si="3"/>
        <v>3.5141144893128264E-3</v>
      </c>
      <c r="H1145" s="9"/>
      <c r="I1145" s="9"/>
      <c r="J1145" s="9"/>
      <c r="K1145" s="9"/>
      <c r="L1145" s="9"/>
      <c r="M1145" s="9"/>
    </row>
    <row r="1146" spans="1:13" ht="15.75" customHeight="1">
      <c r="A1146" s="9"/>
      <c r="B1146" s="9"/>
      <c r="C1146" s="9"/>
      <c r="D1146" s="9"/>
      <c r="E1146" s="9">
        <f t="shared" ca="1" si="0"/>
        <v>0.87807819488764549</v>
      </c>
      <c r="F1146" s="9">
        <f t="shared" ca="1" si="1"/>
        <v>1.1654333849099721</v>
      </c>
      <c r="G1146" s="9">
        <f t="shared" ca="1" si="3"/>
        <v>3.5141144893128264E-3</v>
      </c>
      <c r="H1146" s="9"/>
      <c r="I1146" s="9"/>
      <c r="J1146" s="9"/>
      <c r="K1146" s="9"/>
      <c r="L1146" s="9"/>
      <c r="M1146" s="9"/>
    </row>
    <row r="1147" spans="1:13" ht="15.75" customHeight="1">
      <c r="A1147" s="9"/>
      <c r="B1147" s="9"/>
      <c r="C1147" s="9"/>
      <c r="D1147" s="9"/>
      <c r="E1147" s="9">
        <f t="shared" ca="1" si="0"/>
        <v>0.51962746771483681</v>
      </c>
      <c r="F1147" s="9">
        <f t="shared" ca="1" si="1"/>
        <v>4.9218630119606352E-2</v>
      </c>
      <c r="G1147" s="9">
        <f t="shared" ca="1" si="3"/>
        <v>3.5141144893128264E-3</v>
      </c>
      <c r="H1147" s="9"/>
      <c r="I1147" s="9"/>
      <c r="J1147" s="9"/>
      <c r="K1147" s="9"/>
      <c r="L1147" s="9"/>
      <c r="M1147" s="9"/>
    </row>
    <row r="1148" spans="1:13" ht="15.75" customHeight="1">
      <c r="A1148" s="9"/>
      <c r="B1148" s="9"/>
      <c r="C1148" s="9"/>
      <c r="D1148" s="9"/>
      <c r="E1148" s="9">
        <f t="shared" ca="1" si="0"/>
        <v>0.98305148595334235</v>
      </c>
      <c r="F1148" s="9">
        <f t="shared" ca="1" si="1"/>
        <v>2.121294486226565</v>
      </c>
      <c r="G1148" s="9">
        <f t="shared" ca="1" si="3"/>
        <v>3.5141144893128264E-3</v>
      </c>
      <c r="H1148" s="9"/>
      <c r="I1148" s="9"/>
      <c r="J1148" s="9"/>
      <c r="K1148" s="9"/>
      <c r="L1148" s="9"/>
      <c r="M1148" s="9"/>
    </row>
    <row r="1149" spans="1:13" ht="15.75" customHeight="1">
      <c r="A1149" s="9"/>
      <c r="B1149" s="9"/>
      <c r="C1149" s="9"/>
      <c r="D1149" s="9"/>
      <c r="E1149" s="9">
        <f t="shared" ca="1" si="0"/>
        <v>0.29325940688083829</v>
      </c>
      <c r="F1149" s="9">
        <f t="shared" ca="1" si="1"/>
        <v>-0.54388761259357488</v>
      </c>
      <c r="G1149" s="9">
        <f t="shared" ca="1" si="3"/>
        <v>3.5141144893128264E-3</v>
      </c>
      <c r="H1149" s="9"/>
      <c r="I1149" s="9"/>
      <c r="J1149" s="9"/>
      <c r="K1149" s="9"/>
      <c r="L1149" s="9"/>
      <c r="M1149" s="9"/>
    </row>
    <row r="1150" spans="1:13" ht="15.75" customHeight="1">
      <c r="A1150" s="9"/>
      <c r="B1150" s="9"/>
      <c r="C1150" s="9"/>
      <c r="D1150" s="9"/>
      <c r="E1150" s="9">
        <f t="shared" ca="1" si="0"/>
        <v>0.2588659827012133</v>
      </c>
      <c r="F1150" s="9">
        <f t="shared" ca="1" si="1"/>
        <v>-0.64684546273074273</v>
      </c>
      <c r="G1150" s="9">
        <f t="shared" ca="1" si="3"/>
        <v>3.5141144893128264E-3</v>
      </c>
      <c r="H1150" s="9"/>
      <c r="I1150" s="9"/>
      <c r="J1150" s="9"/>
      <c r="K1150" s="9"/>
      <c r="L1150" s="9"/>
      <c r="M1150" s="9"/>
    </row>
    <row r="1151" spans="1:13" ht="15.75" customHeight="1">
      <c r="A1151" s="9"/>
      <c r="B1151" s="9"/>
      <c r="C1151" s="9"/>
      <c r="D1151" s="9"/>
      <c r="E1151" s="9">
        <f t="shared" ca="1" si="0"/>
        <v>0.53233860758395246</v>
      </c>
      <c r="F1151" s="9">
        <f t="shared" ca="1" si="1"/>
        <v>8.1149846202573303E-2</v>
      </c>
      <c r="G1151" s="9">
        <f t="shared" ca="1" si="3"/>
        <v>3.5141144893128264E-3</v>
      </c>
      <c r="H1151" s="9"/>
      <c r="I1151" s="9"/>
      <c r="J1151" s="9"/>
      <c r="K1151" s="9"/>
      <c r="L1151" s="9"/>
      <c r="M1151" s="9"/>
    </row>
    <row r="1152" spans="1:13" ht="15.75" customHeight="1">
      <c r="A1152" s="9"/>
      <c r="B1152" s="9"/>
      <c r="C1152" s="9"/>
      <c r="D1152" s="9"/>
      <c r="E1152" s="9">
        <f t="shared" ca="1" si="0"/>
        <v>0.82407449454570425</v>
      </c>
      <c r="F1152" s="9">
        <f t="shared" ca="1" si="1"/>
        <v>0.93100493594787836</v>
      </c>
      <c r="G1152" s="9">
        <f t="shared" ca="1" si="3"/>
        <v>3.5141144893128264E-3</v>
      </c>
      <c r="H1152" s="9"/>
      <c r="I1152" s="9"/>
      <c r="J1152" s="9"/>
      <c r="K1152" s="9"/>
      <c r="L1152" s="9"/>
      <c r="M1152" s="9"/>
    </row>
    <row r="1153" spans="1:13" ht="15.75" customHeight="1">
      <c r="A1153" s="9"/>
      <c r="B1153" s="9"/>
      <c r="C1153" s="9"/>
      <c r="D1153" s="9"/>
      <c r="E1153" s="9">
        <f t="shared" ca="1" si="0"/>
        <v>0.74667253240353848</v>
      </c>
      <c r="F1153" s="9">
        <f t="shared" ca="1" si="1"/>
        <v>0.66405527320802515</v>
      </c>
      <c r="G1153" s="9">
        <f t="shared" ca="1" si="3"/>
        <v>3.5141144893128264E-3</v>
      </c>
      <c r="H1153" s="9"/>
      <c r="I1153" s="9"/>
      <c r="J1153" s="9"/>
      <c r="K1153" s="9"/>
      <c r="L1153" s="9"/>
      <c r="M1153" s="9"/>
    </row>
    <row r="1154" spans="1:13" ht="15.75" customHeight="1">
      <c r="A1154" s="9"/>
      <c r="B1154" s="9"/>
      <c r="C1154" s="9"/>
      <c r="D1154" s="9"/>
      <c r="E1154" s="9">
        <f t="shared" ca="1" si="0"/>
        <v>9.9669699549755908E-2</v>
      </c>
      <c r="F1154" s="9">
        <f t="shared" ca="1" si="1"/>
        <v>-1.2834359118048906</v>
      </c>
      <c r="G1154" s="9">
        <f t="shared" ca="1" si="3"/>
        <v>3.5141144893128264E-3</v>
      </c>
      <c r="H1154" s="9"/>
      <c r="I1154" s="9"/>
      <c r="J1154" s="9"/>
      <c r="K1154" s="9"/>
      <c r="L1154" s="9"/>
      <c r="M1154" s="9"/>
    </row>
    <row r="1155" spans="1:13" ht="15.75" customHeight="1">
      <c r="A1155" s="9"/>
      <c r="B1155" s="9"/>
      <c r="C1155" s="9"/>
      <c r="D1155" s="9"/>
      <c r="E1155" s="9">
        <f t="shared" ca="1" si="0"/>
        <v>0.17783901395618318</v>
      </c>
      <c r="F1155" s="9">
        <f t="shared" ca="1" si="1"/>
        <v>-0.92363184497098305</v>
      </c>
      <c r="G1155" s="9">
        <f t="shared" ca="1" si="3"/>
        <v>3.5141144893128264E-3</v>
      </c>
      <c r="H1155" s="9"/>
      <c r="I1155" s="9"/>
      <c r="J1155" s="9"/>
      <c r="K1155" s="9"/>
      <c r="L1155" s="9"/>
      <c r="M1155" s="9"/>
    </row>
    <row r="1156" spans="1:13" ht="15.75" customHeight="1">
      <c r="A1156" s="9"/>
      <c r="B1156" s="9"/>
      <c r="C1156" s="9"/>
      <c r="D1156" s="9"/>
      <c r="E1156" s="9">
        <f t="shared" ca="1" si="0"/>
        <v>0.64463379731465942</v>
      </c>
      <c r="F1156" s="9">
        <f t="shared" ca="1" si="1"/>
        <v>0.3708726251462115</v>
      </c>
      <c r="G1156" s="9">
        <f t="shared" ca="1" si="3"/>
        <v>3.5141144893128264E-3</v>
      </c>
      <c r="H1156" s="9"/>
      <c r="I1156" s="9"/>
      <c r="J1156" s="9"/>
      <c r="K1156" s="9"/>
      <c r="L1156" s="9"/>
      <c r="M1156" s="9"/>
    </row>
    <row r="1157" spans="1:13" ht="15.75" customHeight="1">
      <c r="A1157" s="9"/>
      <c r="B1157" s="9"/>
      <c r="C1157" s="9"/>
      <c r="D1157" s="9"/>
      <c r="E1157" s="9">
        <f t="shared" ca="1" si="0"/>
        <v>0.78955411630786088</v>
      </c>
      <c r="F1157" s="9">
        <f t="shared" ca="1" si="1"/>
        <v>0.8048750847405447</v>
      </c>
      <c r="G1157" s="9">
        <f t="shared" ca="1" si="3"/>
        <v>3.5141144893128264E-3</v>
      </c>
      <c r="H1157" s="9"/>
      <c r="I1157" s="9"/>
      <c r="J1157" s="9"/>
      <c r="K1157" s="9"/>
      <c r="L1157" s="9"/>
      <c r="M1157" s="9"/>
    </row>
    <row r="1158" spans="1:13" ht="15.75" customHeight="1">
      <c r="A1158" s="9"/>
      <c r="B1158" s="9"/>
      <c r="C1158" s="9"/>
      <c r="D1158" s="9"/>
      <c r="E1158" s="9">
        <f t="shared" ca="1" si="0"/>
        <v>0.54617780969093011</v>
      </c>
      <c r="F1158" s="9">
        <f t="shared" ca="1" si="1"/>
        <v>0.11601029757542498</v>
      </c>
      <c r="G1158" s="9">
        <f t="shared" ca="1" si="3"/>
        <v>3.5141144893128264E-3</v>
      </c>
      <c r="H1158" s="9"/>
      <c r="I1158" s="9"/>
      <c r="J1158" s="9"/>
      <c r="K1158" s="9"/>
      <c r="L1158" s="9"/>
      <c r="M1158" s="9"/>
    </row>
    <row r="1159" spans="1:13" ht="15.75" customHeight="1">
      <c r="A1159" s="9"/>
      <c r="B1159" s="9"/>
      <c r="C1159" s="9"/>
      <c r="D1159" s="9"/>
      <c r="E1159" s="9">
        <f t="shared" ca="1" si="0"/>
        <v>0.3287075606576717</v>
      </c>
      <c r="F1159" s="9">
        <f t="shared" ca="1" si="1"/>
        <v>-0.44348478594132973</v>
      </c>
      <c r="G1159" s="9">
        <f t="shared" ca="1" si="3"/>
        <v>3.5141144893128264E-3</v>
      </c>
      <c r="H1159" s="9"/>
      <c r="I1159" s="9"/>
      <c r="J1159" s="9"/>
      <c r="K1159" s="9"/>
      <c r="L1159" s="9"/>
      <c r="M1159" s="9"/>
    </row>
    <row r="1160" spans="1:13" ht="15.75" customHeight="1">
      <c r="A1160" s="9"/>
      <c r="B1160" s="9"/>
      <c r="C1160" s="9"/>
      <c r="D1160" s="9"/>
      <c r="E1160" s="9">
        <f t="shared" ca="1" si="0"/>
        <v>0.63525305899559525</v>
      </c>
      <c r="F1160" s="9">
        <f t="shared" ca="1" si="1"/>
        <v>0.34579885992764936</v>
      </c>
      <c r="G1160" s="9">
        <f t="shared" ca="1" si="3"/>
        <v>3.5141144893128264E-3</v>
      </c>
      <c r="H1160" s="9"/>
      <c r="I1160" s="9"/>
      <c r="J1160" s="9"/>
      <c r="K1160" s="9"/>
      <c r="L1160" s="9"/>
      <c r="M1160" s="9"/>
    </row>
    <row r="1161" spans="1:13" ht="15.75" customHeight="1">
      <c r="A1161" s="9"/>
      <c r="B1161" s="9"/>
      <c r="C1161" s="9"/>
      <c r="D1161" s="9"/>
      <c r="E1161" s="9">
        <f t="shared" ca="1" si="0"/>
        <v>0.1220106911641643</v>
      </c>
      <c r="F1161" s="9">
        <f t="shared" ca="1" si="1"/>
        <v>-1.1649940968838015</v>
      </c>
      <c r="G1161" s="9">
        <f t="shared" ca="1" si="3"/>
        <v>3.5141144893128264E-3</v>
      </c>
      <c r="H1161" s="9"/>
      <c r="I1161" s="9"/>
      <c r="J1161" s="9"/>
      <c r="K1161" s="9"/>
      <c r="L1161" s="9"/>
      <c r="M1161" s="9"/>
    </row>
    <row r="1162" spans="1:13" ht="15.75" customHeight="1">
      <c r="A1162" s="9"/>
      <c r="B1162" s="9"/>
      <c r="C1162" s="9"/>
      <c r="D1162" s="9"/>
      <c r="E1162" s="9">
        <f t="shared" ca="1" si="0"/>
        <v>0.78549589642876061</v>
      </c>
      <c r="F1162" s="9">
        <f t="shared" ca="1" si="1"/>
        <v>0.79088996094391562</v>
      </c>
      <c r="G1162" s="9">
        <f t="shared" ca="1" si="3"/>
        <v>3.5141144893128264E-3</v>
      </c>
      <c r="H1162" s="9"/>
      <c r="I1162" s="9"/>
      <c r="J1162" s="9"/>
      <c r="K1162" s="9"/>
      <c r="L1162" s="9"/>
      <c r="M1162" s="9"/>
    </row>
    <row r="1163" spans="1:13" ht="15.75" customHeight="1">
      <c r="A1163" s="9"/>
      <c r="B1163" s="9"/>
      <c r="C1163" s="9"/>
      <c r="D1163" s="9"/>
      <c r="E1163" s="9">
        <f t="shared" ca="1" si="0"/>
        <v>0.70255255502808533</v>
      </c>
      <c r="F1163" s="9">
        <f t="shared" ca="1" si="1"/>
        <v>0.53175615996810766</v>
      </c>
      <c r="G1163" s="9">
        <f t="shared" ca="1" si="3"/>
        <v>3.5141144893128264E-3</v>
      </c>
      <c r="H1163" s="9"/>
      <c r="I1163" s="9"/>
      <c r="J1163" s="9"/>
      <c r="K1163" s="9"/>
      <c r="L1163" s="9"/>
      <c r="M1163" s="9"/>
    </row>
    <row r="1164" spans="1:13" ht="15.75" customHeight="1">
      <c r="A1164" s="9"/>
      <c r="B1164" s="9"/>
      <c r="C1164" s="9"/>
      <c r="D1164" s="9"/>
      <c r="E1164" s="9">
        <f t="shared" ca="1" si="0"/>
        <v>0.78086105416710638</v>
      </c>
      <c r="F1164" s="9">
        <f t="shared" ca="1" si="1"/>
        <v>0.77510453568676774</v>
      </c>
      <c r="G1164" s="9">
        <f t="shared" ca="1" si="3"/>
        <v>3.5141144893128264E-3</v>
      </c>
      <c r="H1164" s="9"/>
      <c r="I1164" s="9"/>
      <c r="J1164" s="9"/>
      <c r="K1164" s="9"/>
      <c r="L1164" s="9"/>
      <c r="M1164" s="9"/>
    </row>
    <row r="1165" spans="1:13" ht="15.75" customHeight="1">
      <c r="A1165" s="9"/>
      <c r="B1165" s="9"/>
      <c r="C1165" s="9"/>
      <c r="D1165" s="9"/>
      <c r="E1165" s="9">
        <f t="shared" ca="1" si="0"/>
        <v>0.77900395685283763</v>
      </c>
      <c r="F1165" s="9">
        <f t="shared" ca="1" si="1"/>
        <v>0.76883362236259345</v>
      </c>
      <c r="G1165" s="9">
        <f t="shared" ca="1" si="3"/>
        <v>3.5141144893128264E-3</v>
      </c>
      <c r="H1165" s="9"/>
      <c r="I1165" s="9"/>
      <c r="J1165" s="9"/>
      <c r="K1165" s="9"/>
      <c r="L1165" s="9"/>
      <c r="M1165" s="9"/>
    </row>
    <row r="1166" spans="1:13" ht="15.75" customHeight="1">
      <c r="A1166" s="9"/>
      <c r="B1166" s="9"/>
      <c r="C1166" s="9"/>
      <c r="D1166" s="9"/>
      <c r="E1166" s="9">
        <f t="shared" ca="1" si="0"/>
        <v>0.11525572810782636</v>
      </c>
      <c r="F1166" s="9">
        <f t="shared" ca="1" si="1"/>
        <v>-1.1990424078881656</v>
      </c>
      <c r="G1166" s="9">
        <f t="shared" ca="1" si="3"/>
        <v>3.5141144893128264E-3</v>
      </c>
      <c r="H1166" s="9"/>
      <c r="I1166" s="9"/>
      <c r="J1166" s="9"/>
      <c r="K1166" s="9"/>
      <c r="L1166" s="9"/>
      <c r="M1166" s="9"/>
    </row>
    <row r="1167" spans="1:13" ht="15.75" customHeight="1">
      <c r="A1167" s="9"/>
      <c r="B1167" s="9"/>
      <c r="C1167" s="9"/>
      <c r="D1167" s="9"/>
      <c r="E1167" s="9">
        <f t="shared" ca="1" si="0"/>
        <v>0.33322694721468937</v>
      </c>
      <c r="F1167" s="9">
        <f t="shared" ca="1" si="1"/>
        <v>-0.43101990900508874</v>
      </c>
      <c r="G1167" s="9">
        <f t="shared" ca="1" si="3"/>
        <v>3.5141144893128264E-3</v>
      </c>
      <c r="H1167" s="9"/>
      <c r="I1167" s="9"/>
      <c r="J1167" s="9"/>
      <c r="K1167" s="9"/>
      <c r="L1167" s="9"/>
      <c r="M1167" s="9"/>
    </row>
    <row r="1168" spans="1:13" ht="15.75" customHeight="1">
      <c r="A1168" s="9"/>
      <c r="B1168" s="9"/>
      <c r="C1168" s="9"/>
      <c r="D1168" s="9"/>
      <c r="E1168" s="9">
        <f t="shared" ca="1" si="0"/>
        <v>0.92784841549688923</v>
      </c>
      <c r="F1168" s="9">
        <f t="shared" ca="1" si="1"/>
        <v>1.4599523542833783</v>
      </c>
      <c r="G1168" s="9">
        <f t="shared" ca="1" si="3"/>
        <v>3.5141144893128264E-3</v>
      </c>
      <c r="H1168" s="9"/>
      <c r="I1168" s="9"/>
      <c r="J1168" s="9"/>
      <c r="K1168" s="9"/>
      <c r="L1168" s="9"/>
      <c r="M1168" s="9"/>
    </row>
    <row r="1169" spans="1:13" ht="15.75" customHeight="1">
      <c r="A1169" s="9"/>
      <c r="B1169" s="9"/>
      <c r="C1169" s="9"/>
      <c r="D1169" s="9"/>
      <c r="E1169" s="9">
        <f t="shared" ca="1" si="0"/>
        <v>0.29451862117428773</v>
      </c>
      <c r="F1169" s="9">
        <f t="shared" ca="1" si="1"/>
        <v>-0.54023171655890101</v>
      </c>
      <c r="G1169" s="9">
        <f t="shared" ca="1" si="3"/>
        <v>3.5141144893128264E-3</v>
      </c>
      <c r="H1169" s="9"/>
      <c r="I1169" s="9"/>
      <c r="J1169" s="9"/>
      <c r="K1169" s="9"/>
      <c r="L1169" s="9"/>
      <c r="M1169" s="9"/>
    </row>
    <row r="1170" spans="1:13" ht="15.75" customHeight="1">
      <c r="A1170" s="9"/>
      <c r="B1170" s="9"/>
      <c r="C1170" s="9"/>
      <c r="D1170" s="9"/>
      <c r="E1170" s="9">
        <f t="shared" ca="1" si="0"/>
        <v>0.20070883367213554</v>
      </c>
      <c r="F1170" s="9">
        <f t="shared" ca="1" si="1"/>
        <v>-0.83909203148823286</v>
      </c>
      <c r="G1170" s="9">
        <f t="shared" ca="1" si="3"/>
        <v>3.5141144893128264E-3</v>
      </c>
      <c r="H1170" s="9"/>
      <c r="I1170" s="9"/>
      <c r="J1170" s="9"/>
      <c r="K1170" s="9"/>
      <c r="L1170" s="9"/>
      <c r="M1170" s="9"/>
    </row>
    <row r="1171" spans="1:13" ht="15.75" customHeight="1">
      <c r="A1171" s="9"/>
      <c r="B1171" s="9"/>
      <c r="C1171" s="9"/>
      <c r="D1171" s="9"/>
      <c r="E1171" s="9">
        <f t="shared" ca="1" si="0"/>
        <v>0.37708575584652337</v>
      </c>
      <c r="F1171" s="9">
        <f t="shared" ca="1" si="1"/>
        <v>-0.31314367094902279</v>
      </c>
      <c r="G1171" s="9">
        <f t="shared" ca="1" si="3"/>
        <v>3.5141144893128264E-3</v>
      </c>
      <c r="H1171" s="9"/>
      <c r="I1171" s="9"/>
      <c r="J1171" s="9"/>
      <c r="K1171" s="9"/>
      <c r="L1171" s="9"/>
      <c r="M1171" s="9"/>
    </row>
    <row r="1172" spans="1:13" ht="15.75" customHeight="1">
      <c r="A1172" s="9"/>
      <c r="B1172" s="9"/>
      <c r="C1172" s="9"/>
      <c r="D1172" s="9"/>
      <c r="E1172" s="9">
        <f t="shared" ca="1" si="0"/>
        <v>0.23141083161651255</v>
      </c>
      <c r="F1172" s="9">
        <f t="shared" ca="1" si="1"/>
        <v>-0.73420851733332737</v>
      </c>
      <c r="G1172" s="9">
        <f t="shared" ca="1" si="3"/>
        <v>3.5141144893128264E-3</v>
      </c>
      <c r="H1172" s="9"/>
      <c r="I1172" s="9"/>
      <c r="J1172" s="9"/>
      <c r="K1172" s="9"/>
      <c r="L1172" s="9"/>
      <c r="M1172" s="9"/>
    </row>
    <row r="1173" spans="1:13" ht="15.75" customHeight="1">
      <c r="A1173" s="9"/>
      <c r="B1173" s="9"/>
      <c r="C1173" s="9"/>
      <c r="D1173" s="9"/>
      <c r="E1173" s="9">
        <f t="shared" ca="1" si="0"/>
        <v>0.89863077626378307</v>
      </c>
      <c r="F1173" s="9">
        <f t="shared" ca="1" si="1"/>
        <v>1.2737883148807432</v>
      </c>
      <c r="G1173" s="9">
        <f t="shared" ca="1" si="3"/>
        <v>3.5141144893128264E-3</v>
      </c>
      <c r="H1173" s="9"/>
      <c r="I1173" s="9"/>
      <c r="J1173" s="9"/>
      <c r="K1173" s="9"/>
      <c r="L1173" s="9"/>
      <c r="M1173" s="9"/>
    </row>
    <row r="1174" spans="1:13" ht="15.75" customHeight="1">
      <c r="A1174" s="9"/>
      <c r="B1174" s="9"/>
      <c r="C1174" s="9"/>
      <c r="D1174" s="9"/>
      <c r="E1174" s="9">
        <f t="shared" ca="1" si="0"/>
        <v>0.86807976250088403</v>
      </c>
      <c r="F1174" s="9">
        <f t="shared" ca="1" si="1"/>
        <v>1.1173598963976763</v>
      </c>
      <c r="G1174" s="9">
        <f t="shared" ca="1" si="3"/>
        <v>3.5141144893128264E-3</v>
      </c>
      <c r="H1174" s="9"/>
      <c r="I1174" s="9"/>
      <c r="J1174" s="9"/>
      <c r="K1174" s="9"/>
      <c r="L1174" s="9"/>
      <c r="M1174" s="9"/>
    </row>
    <row r="1175" spans="1:13" ht="15.75" customHeight="1">
      <c r="A1175" s="9"/>
      <c r="B1175" s="9"/>
      <c r="C1175" s="9"/>
      <c r="D1175" s="9"/>
      <c r="E1175" s="9">
        <f t="shared" ca="1" si="0"/>
        <v>0.61047570405533402</v>
      </c>
      <c r="F1175" s="9">
        <f t="shared" ca="1" si="1"/>
        <v>0.28055909744398444</v>
      </c>
      <c r="G1175" s="9">
        <f t="shared" ca="1" si="3"/>
        <v>3.5141144893128264E-3</v>
      </c>
      <c r="H1175" s="9"/>
      <c r="I1175" s="9"/>
      <c r="J1175" s="9"/>
      <c r="K1175" s="9"/>
      <c r="L1175" s="9"/>
      <c r="M1175" s="9"/>
    </row>
    <row r="1176" spans="1:13" ht="15.75" customHeight="1">
      <c r="A1176" s="9"/>
      <c r="B1176" s="9"/>
      <c r="C1176" s="9"/>
      <c r="D1176" s="9"/>
      <c r="E1176" s="9">
        <f t="shared" ca="1" si="0"/>
        <v>0.49383487092427225</v>
      </c>
      <c r="F1176" s="9">
        <f t="shared" ca="1" si="1"/>
        <v>-1.5454302008461308E-2</v>
      </c>
      <c r="G1176" s="9">
        <f t="shared" ca="1" si="3"/>
        <v>3.5141144893128264E-3</v>
      </c>
      <c r="H1176" s="9"/>
      <c r="I1176" s="9"/>
      <c r="J1176" s="9"/>
      <c r="K1176" s="9"/>
      <c r="L1176" s="9"/>
      <c r="M1176" s="9"/>
    </row>
    <row r="1177" spans="1:13" ht="15.75" customHeight="1">
      <c r="A1177" s="9"/>
      <c r="B1177" s="9"/>
      <c r="C1177" s="9"/>
      <c r="D1177" s="9"/>
      <c r="E1177" s="9">
        <f t="shared" ca="1" si="0"/>
        <v>0.76428596037269647</v>
      </c>
      <c r="F1177" s="9">
        <f t="shared" ca="1" si="1"/>
        <v>0.72015741659867827</v>
      </c>
      <c r="G1177" s="9">
        <f t="shared" ca="1" si="3"/>
        <v>3.5141144893128264E-3</v>
      </c>
      <c r="H1177" s="9"/>
      <c r="I1177" s="9"/>
      <c r="J1177" s="9"/>
      <c r="K1177" s="9"/>
      <c r="L1177" s="9"/>
      <c r="M1177" s="9"/>
    </row>
    <row r="1178" spans="1:13" ht="15.75" customHeight="1">
      <c r="A1178" s="9"/>
      <c r="B1178" s="9"/>
      <c r="C1178" s="9"/>
      <c r="D1178" s="9"/>
      <c r="E1178" s="9">
        <f t="shared" ca="1" si="0"/>
        <v>0.82275380493783523</v>
      </c>
      <c r="F1178" s="9">
        <f t="shared" ca="1" si="1"/>
        <v>0.92591070010986654</v>
      </c>
      <c r="G1178" s="9">
        <f t="shared" ca="1" si="3"/>
        <v>3.5141144893128264E-3</v>
      </c>
      <c r="H1178" s="9"/>
      <c r="I1178" s="9"/>
      <c r="J1178" s="9"/>
      <c r="K1178" s="9"/>
      <c r="L1178" s="9"/>
      <c r="M1178" s="9"/>
    </row>
    <row r="1179" spans="1:13" ht="15.75" customHeight="1">
      <c r="A1179" s="9"/>
      <c r="B1179" s="9"/>
      <c r="C1179" s="9"/>
      <c r="D1179" s="9"/>
      <c r="E1179" s="9">
        <f t="shared" ca="1" si="0"/>
        <v>0.19319156820285166</v>
      </c>
      <c r="F1179" s="9">
        <f t="shared" ca="1" si="1"/>
        <v>-0.86619517954884018</v>
      </c>
      <c r="G1179" s="9">
        <f t="shared" ca="1" si="3"/>
        <v>3.5141144893128264E-3</v>
      </c>
      <c r="H1179" s="9"/>
      <c r="I1179" s="9"/>
      <c r="J1179" s="9"/>
      <c r="K1179" s="9"/>
      <c r="L1179" s="9"/>
      <c r="M1179" s="9"/>
    </row>
    <row r="1180" spans="1:13" ht="15.75" customHeight="1">
      <c r="A1180" s="9"/>
      <c r="B1180" s="9"/>
      <c r="C1180" s="9"/>
      <c r="D1180" s="9"/>
      <c r="E1180" s="9">
        <f t="shared" ca="1" si="0"/>
        <v>0.68606716008318058</v>
      </c>
      <c r="F1180" s="9">
        <f t="shared" ca="1" si="1"/>
        <v>0.48473310549119014</v>
      </c>
      <c r="G1180" s="9">
        <f t="shared" ca="1" si="3"/>
        <v>3.5141144893128264E-3</v>
      </c>
      <c r="H1180" s="9"/>
      <c r="I1180" s="9"/>
      <c r="J1180" s="9"/>
      <c r="K1180" s="9"/>
      <c r="L1180" s="9"/>
      <c r="M1180" s="9"/>
    </row>
    <row r="1181" spans="1:13" ht="15.75" customHeight="1">
      <c r="A1181" s="9"/>
      <c r="B1181" s="9"/>
      <c r="C1181" s="9"/>
      <c r="D1181" s="9"/>
      <c r="E1181" s="9">
        <f t="shared" ca="1" si="0"/>
        <v>0.32722551861748406</v>
      </c>
      <c r="F1181" s="9">
        <f t="shared" ca="1" si="1"/>
        <v>-0.44758734599422467</v>
      </c>
      <c r="G1181" s="9">
        <f t="shared" ca="1" si="3"/>
        <v>3.5141144893128264E-3</v>
      </c>
      <c r="H1181" s="9"/>
      <c r="I1181" s="9"/>
      <c r="J1181" s="9"/>
      <c r="K1181" s="9"/>
      <c r="L1181" s="9"/>
      <c r="M1181" s="9"/>
    </row>
    <row r="1182" spans="1:13" ht="15.75" customHeight="1">
      <c r="A1182" s="9"/>
      <c r="B1182" s="9"/>
      <c r="C1182" s="9"/>
      <c r="D1182" s="9"/>
      <c r="E1182" s="9">
        <f t="shared" ca="1" si="0"/>
        <v>0.28862000657385578</v>
      </c>
      <c r="F1182" s="9">
        <f t="shared" ca="1" si="1"/>
        <v>-0.55742071844859364</v>
      </c>
      <c r="G1182" s="9">
        <f t="shared" ca="1" si="3"/>
        <v>3.5141144893128264E-3</v>
      </c>
      <c r="H1182" s="9"/>
      <c r="I1182" s="9"/>
      <c r="J1182" s="9"/>
      <c r="K1182" s="9"/>
      <c r="L1182" s="9"/>
      <c r="M1182" s="9"/>
    </row>
    <row r="1183" spans="1:13" ht="15.75" customHeight="1">
      <c r="A1183" s="9"/>
      <c r="B1183" s="9"/>
      <c r="C1183" s="9"/>
      <c r="D1183" s="9"/>
      <c r="E1183" s="9">
        <f t="shared" ca="1" si="0"/>
        <v>0.84444950348700398</v>
      </c>
      <c r="F1183" s="9">
        <f t="shared" ca="1" si="1"/>
        <v>1.0129145184110422</v>
      </c>
      <c r="G1183" s="9">
        <f t="shared" ca="1" si="3"/>
        <v>3.5141144893128264E-3</v>
      </c>
      <c r="H1183" s="9"/>
      <c r="I1183" s="9"/>
      <c r="J1183" s="9"/>
      <c r="K1183" s="9"/>
      <c r="L1183" s="9"/>
      <c r="M1183" s="9"/>
    </row>
    <row r="1184" spans="1:13" ht="15.75" customHeight="1">
      <c r="A1184" s="9"/>
      <c r="B1184" s="9"/>
      <c r="C1184" s="9"/>
      <c r="D1184" s="9"/>
      <c r="E1184" s="9">
        <f t="shared" ca="1" si="0"/>
        <v>0.20088291773825517</v>
      </c>
      <c r="F1184" s="9">
        <f t="shared" ca="1" si="1"/>
        <v>-0.83847169976764335</v>
      </c>
      <c r="G1184" s="9">
        <f t="shared" ca="1" si="3"/>
        <v>3.5141144893128264E-3</v>
      </c>
      <c r="H1184" s="9"/>
      <c r="I1184" s="9"/>
      <c r="J1184" s="9"/>
      <c r="K1184" s="9"/>
      <c r="L1184" s="9"/>
      <c r="M1184" s="9"/>
    </row>
    <row r="1185" spans="1:13" ht="15.75" customHeight="1">
      <c r="A1185" s="9"/>
      <c r="B1185" s="9"/>
      <c r="C1185" s="9"/>
      <c r="D1185" s="9"/>
      <c r="E1185" s="9">
        <f t="shared" ca="1" si="0"/>
        <v>0.83971873446766965</v>
      </c>
      <c r="F1185" s="9">
        <f t="shared" ca="1" si="1"/>
        <v>0.99330255856787575</v>
      </c>
      <c r="G1185" s="9">
        <f t="shared" ca="1" si="3"/>
        <v>3.5141144893128264E-3</v>
      </c>
      <c r="H1185" s="9"/>
      <c r="I1185" s="9"/>
      <c r="J1185" s="9"/>
      <c r="K1185" s="9"/>
      <c r="L1185" s="9"/>
      <c r="M1185" s="9"/>
    </row>
    <row r="1186" spans="1:13" ht="15.75" customHeight="1">
      <c r="A1186" s="9"/>
      <c r="B1186" s="9"/>
      <c r="C1186" s="9"/>
      <c r="D1186" s="9"/>
      <c r="E1186" s="9">
        <f t="shared" ca="1" si="0"/>
        <v>0.87474021599309459</v>
      </c>
      <c r="F1186" s="9">
        <f t="shared" ca="1" si="1"/>
        <v>1.1490883104758791</v>
      </c>
      <c r="G1186" s="9">
        <f t="shared" ca="1" si="3"/>
        <v>3.5141144893128264E-3</v>
      </c>
      <c r="H1186" s="9"/>
      <c r="I1186" s="9"/>
      <c r="J1186" s="9"/>
      <c r="K1186" s="9"/>
      <c r="L1186" s="9"/>
      <c r="M1186" s="9"/>
    </row>
    <row r="1187" spans="1:13" ht="15.75" customHeight="1">
      <c r="A1187" s="9"/>
      <c r="B1187" s="9"/>
      <c r="C1187" s="9"/>
      <c r="D1187" s="9"/>
      <c r="E1187" s="9">
        <f t="shared" ca="1" si="0"/>
        <v>0.48542250501709705</v>
      </c>
      <c r="F1187" s="9">
        <f t="shared" ca="1" si="1"/>
        <v>-3.6548496335716107E-2</v>
      </c>
      <c r="G1187" s="9">
        <f t="shared" ca="1" si="3"/>
        <v>3.5141144893128264E-3</v>
      </c>
      <c r="H1187" s="9"/>
      <c r="I1187" s="9"/>
      <c r="J1187" s="9"/>
      <c r="K1187" s="9"/>
      <c r="L1187" s="9"/>
      <c r="M1187" s="9"/>
    </row>
    <row r="1188" spans="1:13" ht="15.75" customHeight="1">
      <c r="A1188" s="9"/>
      <c r="B1188" s="9"/>
      <c r="C1188" s="9"/>
      <c r="D1188" s="9"/>
      <c r="E1188" s="9">
        <f t="shared" ca="1" si="0"/>
        <v>9.3676586067692358E-2</v>
      </c>
      <c r="F1188" s="9">
        <f t="shared" ca="1" si="1"/>
        <v>-1.3184496420409864</v>
      </c>
      <c r="G1188" s="9">
        <f t="shared" ca="1" si="3"/>
        <v>3.5141144893128264E-3</v>
      </c>
      <c r="H1188" s="9"/>
      <c r="I1188" s="9"/>
      <c r="J1188" s="9"/>
      <c r="K1188" s="9"/>
      <c r="L1188" s="9"/>
      <c r="M1188" s="9"/>
    </row>
    <row r="1189" spans="1:13" ht="15.75" customHeight="1">
      <c r="A1189" s="9"/>
      <c r="B1189" s="9"/>
      <c r="C1189" s="9"/>
      <c r="D1189" s="9"/>
      <c r="E1189" s="9">
        <f t="shared" ca="1" si="0"/>
        <v>0.51409809295860376</v>
      </c>
      <c r="F1189" s="9">
        <f t="shared" ca="1" si="1"/>
        <v>3.5346036932703176E-2</v>
      </c>
      <c r="G1189" s="9">
        <f t="shared" ca="1" si="3"/>
        <v>3.5141144893128264E-3</v>
      </c>
      <c r="H1189" s="9"/>
      <c r="I1189" s="9"/>
      <c r="J1189" s="9"/>
      <c r="K1189" s="9"/>
      <c r="L1189" s="9"/>
      <c r="M1189" s="9"/>
    </row>
    <row r="1190" spans="1:13" ht="15.75" customHeight="1">
      <c r="A1190" s="9"/>
      <c r="B1190" s="9"/>
      <c r="C1190" s="9"/>
      <c r="D1190" s="9"/>
      <c r="E1190" s="9">
        <f t="shared" ca="1" si="0"/>
        <v>0.32068083432582062</v>
      </c>
      <c r="F1190" s="9">
        <f t="shared" ca="1" si="1"/>
        <v>-0.46579580424963252</v>
      </c>
      <c r="G1190" s="9">
        <f t="shared" ca="1" si="3"/>
        <v>3.5141144893128264E-3</v>
      </c>
      <c r="H1190" s="9"/>
      <c r="I1190" s="9"/>
      <c r="J1190" s="9"/>
      <c r="K1190" s="9"/>
      <c r="L1190" s="9"/>
      <c r="M1190" s="9"/>
    </row>
    <row r="1191" spans="1:13" ht="15.75" customHeight="1">
      <c r="A1191" s="9"/>
      <c r="B1191" s="9"/>
      <c r="C1191" s="9"/>
      <c r="D1191" s="9"/>
      <c r="E1191" s="9">
        <f t="shared" ca="1" si="0"/>
        <v>0.89798144639047017</v>
      </c>
      <c r="F1191" s="9">
        <f t="shared" ca="1" si="1"/>
        <v>1.2701334248533074</v>
      </c>
      <c r="G1191" s="9">
        <f t="shared" ca="1" si="3"/>
        <v>3.5141144893128264E-3</v>
      </c>
      <c r="H1191" s="9"/>
      <c r="I1191" s="9"/>
      <c r="J1191" s="9"/>
      <c r="K1191" s="9"/>
      <c r="L1191" s="9"/>
      <c r="M1191" s="9"/>
    </row>
    <row r="1192" spans="1:13" ht="15.75" customHeight="1">
      <c r="A1192" s="9"/>
      <c r="B1192" s="9"/>
      <c r="C1192" s="9"/>
      <c r="D1192" s="9"/>
      <c r="E1192" s="9">
        <f t="shared" ca="1" si="0"/>
        <v>9.8870131361189495E-3</v>
      </c>
      <c r="F1192" s="9">
        <f t="shared" ca="1" si="1"/>
        <v>-2.3306082461728876</v>
      </c>
      <c r="G1192" s="9">
        <f t="shared" ca="1" si="3"/>
        <v>3.5141144893128264E-3</v>
      </c>
      <c r="H1192" s="9"/>
      <c r="I1192" s="9"/>
      <c r="J1192" s="9"/>
      <c r="K1192" s="9"/>
      <c r="L1192" s="9"/>
      <c r="M1192" s="9"/>
    </row>
    <row r="1193" spans="1:13" ht="15.75" customHeight="1">
      <c r="A1193" s="9"/>
      <c r="B1193" s="9"/>
      <c r="C1193" s="9"/>
      <c r="D1193" s="9"/>
      <c r="E1193" s="9">
        <f t="shared" ca="1" si="0"/>
        <v>6.5884834764287081E-3</v>
      </c>
      <c r="F1193" s="9">
        <f t="shared" ca="1" si="1"/>
        <v>-2.4789502891031501</v>
      </c>
      <c r="G1193" s="9">
        <f t="shared" ca="1" si="3"/>
        <v>3.5141144893128264E-3</v>
      </c>
      <c r="H1193" s="9"/>
      <c r="I1193" s="9"/>
      <c r="J1193" s="9"/>
      <c r="K1193" s="9"/>
      <c r="L1193" s="9"/>
      <c r="M1193" s="9"/>
    </row>
    <row r="1194" spans="1:13" ht="15.75" customHeight="1">
      <c r="A1194" s="9"/>
      <c r="B1194" s="9"/>
      <c r="C1194" s="9"/>
      <c r="D1194" s="9"/>
      <c r="E1194" s="9">
        <f t="shared" ca="1" si="0"/>
        <v>0.17444477708843675</v>
      </c>
      <c r="F1194" s="9">
        <f t="shared" ca="1" si="1"/>
        <v>-0.93674536648290996</v>
      </c>
      <c r="G1194" s="9">
        <f t="shared" ca="1" si="3"/>
        <v>3.5141144893128264E-3</v>
      </c>
      <c r="H1194" s="9"/>
      <c r="I1194" s="9"/>
      <c r="J1194" s="9"/>
      <c r="K1194" s="9"/>
      <c r="L1194" s="9"/>
      <c r="M1194" s="9"/>
    </row>
    <row r="1195" spans="1:13" ht="15.75" customHeight="1">
      <c r="A1195" s="9"/>
      <c r="B1195" s="9"/>
      <c r="C1195" s="9"/>
      <c r="D1195" s="9"/>
      <c r="E1195" s="9">
        <f t="shared" ca="1" si="0"/>
        <v>0.98083425906377164</v>
      </c>
      <c r="F1195" s="9">
        <f t="shared" ca="1" si="1"/>
        <v>2.0712923701728605</v>
      </c>
      <c r="G1195" s="9">
        <f t="shared" ca="1" si="3"/>
        <v>3.5141144893128264E-3</v>
      </c>
      <c r="H1195" s="9"/>
      <c r="I1195" s="9"/>
      <c r="J1195" s="9"/>
      <c r="K1195" s="9"/>
      <c r="L1195" s="9"/>
      <c r="M1195" s="9"/>
    </row>
    <row r="1196" spans="1:13" ht="15.75" customHeight="1">
      <c r="A1196" s="9"/>
      <c r="B1196" s="9"/>
      <c r="C1196" s="9"/>
      <c r="D1196" s="9"/>
      <c r="E1196" s="9">
        <f t="shared" ca="1" si="0"/>
        <v>0.40279357288162143</v>
      </c>
      <c r="F1196" s="9">
        <f t="shared" ca="1" si="1"/>
        <v>-0.24612283647199112</v>
      </c>
      <c r="G1196" s="9">
        <f t="shared" ca="1" si="3"/>
        <v>3.5141144893128264E-3</v>
      </c>
      <c r="H1196" s="9"/>
      <c r="I1196" s="9"/>
      <c r="J1196" s="9"/>
      <c r="K1196" s="9"/>
      <c r="L1196" s="9"/>
      <c r="M1196" s="9"/>
    </row>
    <row r="1197" spans="1:13" ht="15.75" customHeight="1">
      <c r="A1197" s="9"/>
      <c r="B1197" s="9"/>
      <c r="C1197" s="9"/>
      <c r="D1197" s="9"/>
      <c r="E1197" s="9">
        <f t="shared" ca="1" si="0"/>
        <v>0.69967571780751425</v>
      </c>
      <c r="F1197" s="9">
        <f t="shared" ca="1" si="1"/>
        <v>0.5234680713787746</v>
      </c>
      <c r="G1197" s="9">
        <f t="shared" ca="1" si="3"/>
        <v>3.5141144893128264E-3</v>
      </c>
      <c r="H1197" s="9"/>
      <c r="I1197" s="9"/>
      <c r="J1197" s="9"/>
      <c r="K1197" s="9"/>
      <c r="L1197" s="9"/>
      <c r="M1197" s="9"/>
    </row>
    <row r="1198" spans="1:13" ht="15.75" customHeight="1">
      <c r="A1198" s="9"/>
      <c r="B1198" s="9"/>
      <c r="C1198" s="9"/>
      <c r="D1198" s="9"/>
      <c r="E1198" s="9">
        <f t="shared" ca="1" si="0"/>
        <v>0.39267642808429171</v>
      </c>
      <c r="F1198" s="9">
        <f t="shared" ca="1" si="1"/>
        <v>-0.27235007547789586</v>
      </c>
      <c r="G1198" s="9">
        <f t="shared" ca="1" si="3"/>
        <v>3.5141144893128264E-3</v>
      </c>
      <c r="H1198" s="9"/>
      <c r="I1198" s="9"/>
      <c r="J1198" s="9"/>
      <c r="K1198" s="9"/>
      <c r="L1198" s="9"/>
      <c r="M1198" s="9"/>
    </row>
    <row r="1199" spans="1:13" ht="15.75" customHeight="1">
      <c r="A1199" s="9"/>
      <c r="B1199" s="9"/>
      <c r="C1199" s="9"/>
      <c r="D1199" s="9"/>
      <c r="E1199" s="9">
        <f t="shared" ca="1" si="0"/>
        <v>0.99773478284341266</v>
      </c>
      <c r="F1199" s="9">
        <f t="shared" ca="1" si="1"/>
        <v>2.8386533595315706</v>
      </c>
      <c r="G1199" s="9">
        <f t="shared" ca="1" si="3"/>
        <v>3.5141144893128264E-3</v>
      </c>
      <c r="H1199" s="9"/>
      <c r="I1199" s="9"/>
      <c r="J1199" s="9"/>
      <c r="K1199" s="9"/>
      <c r="L1199" s="9"/>
      <c r="M1199" s="9"/>
    </row>
    <row r="1200" spans="1:13" ht="15.75" customHeight="1">
      <c r="A1200" s="9"/>
      <c r="B1200" s="9"/>
      <c r="C1200" s="9"/>
      <c r="D1200" s="9"/>
      <c r="E1200" s="9">
        <f t="shared" ca="1" si="0"/>
        <v>0.16781165090020889</v>
      </c>
      <c r="F1200" s="9">
        <f t="shared" ca="1" si="1"/>
        <v>-0.9628490093087213</v>
      </c>
      <c r="G1200" s="9">
        <f t="shared" ca="1" si="3"/>
        <v>3.5141144893128264E-3</v>
      </c>
      <c r="H1200" s="9"/>
      <c r="I1200" s="9"/>
      <c r="J1200" s="9"/>
      <c r="K1200" s="9"/>
      <c r="L1200" s="9"/>
      <c r="M1200" s="9"/>
    </row>
    <row r="1201" spans="1:13" ht="15.75" customHeight="1">
      <c r="A1201" s="9"/>
      <c r="B1201" s="9"/>
      <c r="C1201" s="9"/>
      <c r="D1201" s="9"/>
      <c r="E1201" s="9">
        <f t="shared" ca="1" si="0"/>
        <v>0.30522482406556339</v>
      </c>
      <c r="F1201" s="9">
        <f t="shared" ca="1" si="1"/>
        <v>-0.50943171868552084</v>
      </c>
      <c r="G1201" s="9">
        <f t="shared" ca="1" si="3"/>
        <v>3.5141144893128264E-3</v>
      </c>
      <c r="H1201" s="9"/>
      <c r="I1201" s="9"/>
      <c r="J1201" s="9"/>
      <c r="K1201" s="9"/>
      <c r="L1201" s="9"/>
      <c r="M1201" s="9"/>
    </row>
    <row r="1202" spans="1:13" ht="15.75" customHeight="1">
      <c r="A1202" s="9"/>
      <c r="B1202" s="9"/>
      <c r="C1202" s="9"/>
      <c r="D1202" s="9"/>
      <c r="E1202" s="9">
        <f t="shared" ca="1" si="0"/>
        <v>0.61546371410710554</v>
      </c>
      <c r="F1202" s="9">
        <f t="shared" ca="1" si="1"/>
        <v>0.29358822862481243</v>
      </c>
      <c r="G1202" s="9">
        <f t="shared" ca="1" si="3"/>
        <v>3.5141144893128264E-3</v>
      </c>
      <c r="H1202" s="9"/>
      <c r="I1202" s="9"/>
      <c r="J1202" s="9"/>
      <c r="K1202" s="9"/>
      <c r="L1202" s="9"/>
      <c r="M1202" s="9"/>
    </row>
    <row r="1203" spans="1:13" ht="15.75" customHeight="1">
      <c r="A1203" s="9"/>
      <c r="B1203" s="9"/>
      <c r="C1203" s="9"/>
      <c r="D1203" s="9"/>
      <c r="E1203" s="9">
        <f t="shared" ca="1" si="0"/>
        <v>0.57131638683338426</v>
      </c>
      <c r="F1203" s="9">
        <f t="shared" ca="1" si="1"/>
        <v>0.17972657880361992</v>
      </c>
      <c r="G1203" s="9">
        <f t="shared" ca="1" si="3"/>
        <v>3.5141144893128264E-3</v>
      </c>
      <c r="H1203" s="9"/>
      <c r="I1203" s="9"/>
      <c r="J1203" s="9"/>
      <c r="K1203" s="9"/>
      <c r="L1203" s="9"/>
      <c r="M1203" s="9"/>
    </row>
    <row r="1204" spans="1:13" ht="15.75" customHeight="1">
      <c r="A1204" s="9"/>
      <c r="B1204" s="9"/>
      <c r="C1204" s="9"/>
      <c r="D1204" s="9"/>
      <c r="E1204" s="9">
        <f t="shared" ca="1" si="0"/>
        <v>0.92670096770827681</v>
      </c>
      <c r="F1204" s="9">
        <f t="shared" ca="1" si="1"/>
        <v>1.4516531774830568</v>
      </c>
      <c r="G1204" s="9">
        <f t="shared" ca="1" si="3"/>
        <v>3.5141144893128264E-3</v>
      </c>
      <c r="H1204" s="9"/>
      <c r="I1204" s="9"/>
      <c r="J1204" s="9"/>
      <c r="K1204" s="9"/>
      <c r="L1204" s="9"/>
      <c r="M1204" s="9"/>
    </row>
    <row r="1205" spans="1:13" ht="15.75" customHeight="1">
      <c r="A1205" s="9"/>
      <c r="B1205" s="9"/>
      <c r="C1205" s="9"/>
      <c r="D1205" s="9"/>
      <c r="E1205" s="9">
        <f t="shared" ca="1" si="0"/>
        <v>0.9806809772778724</v>
      </c>
      <c r="F1205" s="9">
        <f t="shared" ca="1" si="1"/>
        <v>2.0680210318132097</v>
      </c>
      <c r="G1205" s="9">
        <f t="shared" ca="1" si="3"/>
        <v>3.5141144893128264E-3</v>
      </c>
      <c r="H1205" s="9"/>
      <c r="I1205" s="9"/>
      <c r="J1205" s="9"/>
      <c r="K1205" s="9"/>
      <c r="L1205" s="9"/>
      <c r="M1205" s="9"/>
    </row>
    <row r="1206" spans="1:13" ht="15.75" customHeight="1">
      <c r="A1206" s="9"/>
      <c r="B1206" s="9"/>
      <c r="C1206" s="9"/>
      <c r="D1206" s="9"/>
      <c r="E1206" s="9">
        <f t="shared" ca="1" si="0"/>
        <v>0.2253616048698055</v>
      </c>
      <c r="F1206" s="9">
        <f t="shared" ca="1" si="1"/>
        <v>-0.75420987364540026</v>
      </c>
      <c r="G1206" s="9">
        <f t="shared" ca="1" si="3"/>
        <v>3.5141144893128264E-3</v>
      </c>
      <c r="H1206" s="9"/>
      <c r="I1206" s="9"/>
      <c r="J1206" s="9"/>
      <c r="K1206" s="9"/>
      <c r="L1206" s="9"/>
      <c r="M1206" s="9"/>
    </row>
    <row r="1207" spans="1:13" ht="15.75" customHeight="1">
      <c r="A1207" s="9"/>
      <c r="B1207" s="9"/>
      <c r="C1207" s="9"/>
      <c r="D1207" s="9"/>
      <c r="E1207" s="9">
        <f t="shared" ca="1" si="0"/>
        <v>0.55010415087943398</v>
      </c>
      <c r="F1207" s="9">
        <f t="shared" ca="1" si="1"/>
        <v>0.12592448813571142</v>
      </c>
      <c r="G1207" s="9">
        <f t="shared" ca="1" si="3"/>
        <v>3.5141144893128264E-3</v>
      </c>
      <c r="H1207" s="9"/>
      <c r="I1207" s="9"/>
      <c r="J1207" s="9"/>
      <c r="K1207" s="9"/>
      <c r="L1207" s="9"/>
      <c r="M1207" s="9"/>
    </row>
    <row r="1208" spans="1:13" ht="15.75" customHeight="1">
      <c r="A1208" s="9"/>
      <c r="B1208" s="9"/>
      <c r="C1208" s="9"/>
      <c r="D1208" s="9"/>
      <c r="E1208" s="9">
        <f t="shared" ca="1" si="0"/>
        <v>0.78787473237722627</v>
      </c>
      <c r="F1208" s="9">
        <f t="shared" ca="1" si="1"/>
        <v>0.79906877309828217</v>
      </c>
      <c r="G1208" s="9">
        <f t="shared" ca="1" si="3"/>
        <v>3.5141144893128264E-3</v>
      </c>
      <c r="H1208" s="9"/>
      <c r="I1208" s="9"/>
      <c r="J1208" s="9"/>
      <c r="K1208" s="9"/>
      <c r="L1208" s="9"/>
      <c r="M1208" s="9"/>
    </row>
    <row r="1209" spans="1:13" ht="15.75" customHeight="1">
      <c r="A1209" s="9"/>
      <c r="B1209" s="9"/>
      <c r="C1209" s="9"/>
      <c r="D1209" s="9"/>
      <c r="E1209" s="9">
        <f t="shared" ca="1" si="0"/>
        <v>0.51026383653364538</v>
      </c>
      <c r="F1209" s="9">
        <f t="shared" ca="1" si="1"/>
        <v>2.5730461750097047E-2</v>
      </c>
      <c r="G1209" s="9">
        <f t="shared" ca="1" si="3"/>
        <v>3.5141144893128264E-3</v>
      </c>
      <c r="H1209" s="9"/>
      <c r="I1209" s="9"/>
      <c r="J1209" s="9"/>
      <c r="K1209" s="9"/>
      <c r="L1209" s="9"/>
      <c r="M1209" s="9"/>
    </row>
    <row r="1210" spans="1:13" ht="15.75" customHeight="1">
      <c r="A1210" s="9"/>
      <c r="B1210" s="9"/>
      <c r="C1210" s="9"/>
      <c r="D1210" s="9"/>
      <c r="E1210" s="9">
        <f t="shared" ca="1" si="0"/>
        <v>0.78429365030198217</v>
      </c>
      <c r="F1210" s="9">
        <f t="shared" ca="1" si="1"/>
        <v>0.78677652234575257</v>
      </c>
      <c r="G1210" s="9">
        <f t="shared" ca="1" si="3"/>
        <v>3.5141144893128264E-3</v>
      </c>
      <c r="H1210" s="9"/>
      <c r="I1210" s="9"/>
      <c r="J1210" s="9"/>
      <c r="K1210" s="9"/>
      <c r="L1210" s="9"/>
      <c r="M1210" s="9"/>
    </row>
    <row r="1211" spans="1:13" ht="15.75" customHeight="1">
      <c r="A1211" s="9"/>
      <c r="B1211" s="9"/>
      <c r="C1211" s="9"/>
      <c r="D1211" s="9"/>
      <c r="E1211" s="9">
        <f t="shared" ca="1" si="0"/>
        <v>5.1353587070459561E-3</v>
      </c>
      <c r="F1211" s="9">
        <f t="shared" ca="1" si="1"/>
        <v>-2.5665791771482667</v>
      </c>
      <c r="G1211" s="9">
        <f t="shared" ca="1" si="3"/>
        <v>3.5141144893128264E-3</v>
      </c>
      <c r="H1211" s="9"/>
      <c r="I1211" s="9"/>
      <c r="J1211" s="9"/>
      <c r="K1211" s="9"/>
      <c r="L1211" s="9"/>
      <c r="M1211" s="9"/>
    </row>
    <row r="1212" spans="1:13" ht="15.75" customHeight="1">
      <c r="A1212" s="9"/>
      <c r="B1212" s="9"/>
      <c r="C1212" s="9"/>
      <c r="D1212" s="9"/>
      <c r="E1212" s="9">
        <f t="shared" ca="1" si="0"/>
        <v>0.97641373160965939</v>
      </c>
      <c r="F1212" s="9">
        <f t="shared" ca="1" si="1"/>
        <v>1.9847478089681321</v>
      </c>
      <c r="G1212" s="9">
        <f t="shared" ca="1" si="3"/>
        <v>3.5141144893128264E-3</v>
      </c>
      <c r="H1212" s="9"/>
      <c r="I1212" s="9"/>
      <c r="J1212" s="9"/>
      <c r="K1212" s="9"/>
      <c r="L1212" s="9"/>
      <c r="M1212" s="9"/>
    </row>
    <row r="1213" spans="1:13" ht="15.75" customHeight="1">
      <c r="A1213" s="9"/>
      <c r="B1213" s="9"/>
      <c r="C1213" s="9"/>
      <c r="D1213" s="9"/>
      <c r="E1213" s="9">
        <f t="shared" ca="1" si="0"/>
        <v>0.54565726185135599</v>
      </c>
      <c r="F1213" s="9">
        <f t="shared" ca="1" si="1"/>
        <v>0.1146967673535764</v>
      </c>
      <c r="G1213" s="9">
        <f t="shared" ca="1" si="3"/>
        <v>3.5141144893128264E-3</v>
      </c>
      <c r="H1213" s="9"/>
      <c r="I1213" s="9"/>
      <c r="J1213" s="9"/>
      <c r="K1213" s="9"/>
      <c r="L1213" s="9"/>
      <c r="M1213" s="9"/>
    </row>
    <row r="1214" spans="1:13" ht="15.75" customHeight="1">
      <c r="A1214" s="9"/>
      <c r="B1214" s="9"/>
      <c r="C1214" s="9"/>
      <c r="D1214" s="9"/>
      <c r="E1214" s="9">
        <f t="shared" ca="1" si="0"/>
        <v>0.65876823550739949</v>
      </c>
      <c r="F1214" s="9">
        <f t="shared" ca="1" si="1"/>
        <v>0.4091037437470133</v>
      </c>
      <c r="G1214" s="9">
        <f t="shared" ca="1" si="3"/>
        <v>3.5141144893128264E-3</v>
      </c>
      <c r="H1214" s="9"/>
      <c r="I1214" s="9"/>
      <c r="J1214" s="9"/>
      <c r="K1214" s="9"/>
      <c r="L1214" s="9"/>
      <c r="M1214" s="9"/>
    </row>
    <row r="1215" spans="1:13" ht="15.75" customHeight="1">
      <c r="A1215" s="9"/>
      <c r="B1215" s="9"/>
      <c r="C1215" s="9"/>
      <c r="D1215" s="9"/>
      <c r="E1215" s="9">
        <f t="shared" ca="1" si="0"/>
        <v>0.26426475627824775</v>
      </c>
      <c r="F1215" s="9">
        <f t="shared" ca="1" si="1"/>
        <v>-0.63025232062894709</v>
      </c>
      <c r="G1215" s="9">
        <f t="shared" ca="1" si="3"/>
        <v>3.5141144893128264E-3</v>
      </c>
      <c r="H1215" s="9"/>
      <c r="I1215" s="9"/>
      <c r="J1215" s="9"/>
      <c r="K1215" s="9"/>
      <c r="L1215" s="9"/>
      <c r="M1215" s="9"/>
    </row>
    <row r="1216" spans="1:13" ht="15.75" customHeight="1">
      <c r="A1216" s="9"/>
      <c r="B1216" s="9"/>
      <c r="C1216" s="9"/>
      <c r="D1216" s="9"/>
      <c r="E1216" s="9">
        <f t="shared" ca="1" si="0"/>
        <v>1.6425504885191122E-2</v>
      </c>
      <c r="F1216" s="9">
        <f t="shared" ca="1" si="1"/>
        <v>-2.1338994836129834</v>
      </c>
      <c r="G1216" s="9">
        <f t="shared" ca="1" si="3"/>
        <v>3.5141144893128264E-3</v>
      </c>
      <c r="H1216" s="9"/>
      <c r="I1216" s="9"/>
      <c r="J1216" s="9"/>
      <c r="K1216" s="9"/>
      <c r="L1216" s="9"/>
      <c r="M1216" s="9"/>
    </row>
    <row r="1217" spans="1:13" ht="15.75" customHeight="1">
      <c r="A1217" s="9"/>
      <c r="B1217" s="9"/>
      <c r="C1217" s="9"/>
      <c r="D1217" s="9"/>
      <c r="E1217" s="9">
        <f t="shared" ca="1" si="0"/>
        <v>0.45426817579725054</v>
      </c>
      <c r="F1217" s="9">
        <f t="shared" ca="1" si="1"/>
        <v>-0.11488490290277109</v>
      </c>
      <c r="G1217" s="9">
        <f t="shared" ca="1" si="3"/>
        <v>3.5141144893128264E-3</v>
      </c>
      <c r="H1217" s="9"/>
      <c r="I1217" s="9"/>
      <c r="J1217" s="9"/>
      <c r="K1217" s="9"/>
      <c r="L1217" s="9"/>
      <c r="M1217" s="9"/>
    </row>
    <row r="1218" spans="1:13" ht="15.75" customHeight="1">
      <c r="A1218" s="9"/>
      <c r="B1218" s="9"/>
      <c r="C1218" s="9"/>
      <c r="D1218" s="9"/>
      <c r="E1218" s="9">
        <f t="shared" ca="1" si="0"/>
        <v>0.66053988807432318</v>
      </c>
      <c r="F1218" s="9">
        <f t="shared" ca="1" si="1"/>
        <v>0.41393703000394577</v>
      </c>
      <c r="G1218" s="9">
        <f t="shared" ca="1" si="3"/>
        <v>3.5141144893128264E-3</v>
      </c>
      <c r="H1218" s="9"/>
      <c r="I1218" s="9"/>
      <c r="J1218" s="9"/>
      <c r="K1218" s="9"/>
      <c r="L1218" s="9"/>
      <c r="M1218" s="9"/>
    </row>
    <row r="1219" spans="1:13" ht="15.75" customHeight="1">
      <c r="A1219" s="9"/>
      <c r="B1219" s="9"/>
      <c r="C1219" s="9"/>
      <c r="D1219" s="9"/>
      <c r="E1219" s="9">
        <f t="shared" ca="1" si="0"/>
        <v>0.94659124730095578</v>
      </c>
      <c r="F1219" s="9">
        <f t="shared" ca="1" si="1"/>
        <v>1.6126640939051935</v>
      </c>
      <c r="G1219" s="9">
        <f t="shared" ca="1" si="3"/>
        <v>3.5141144893128264E-3</v>
      </c>
      <c r="H1219" s="9"/>
      <c r="I1219" s="9"/>
      <c r="J1219" s="9"/>
      <c r="K1219" s="9"/>
      <c r="L1219" s="9"/>
      <c r="M1219" s="9"/>
    </row>
    <row r="1220" spans="1:13" ht="15.75" customHeight="1">
      <c r="A1220" s="9"/>
      <c r="B1220" s="9"/>
      <c r="C1220" s="9"/>
      <c r="D1220" s="9"/>
      <c r="E1220" s="9">
        <f t="shared" ca="1" si="0"/>
        <v>0.51787753571761008</v>
      </c>
      <c r="F1220" s="9">
        <f t="shared" ca="1" si="1"/>
        <v>4.4827345343207689E-2</v>
      </c>
      <c r="G1220" s="9">
        <f t="shared" ca="1" si="3"/>
        <v>3.5141144893128264E-3</v>
      </c>
      <c r="H1220" s="9"/>
      <c r="I1220" s="9"/>
      <c r="J1220" s="9"/>
      <c r="K1220" s="9"/>
      <c r="L1220" s="9"/>
      <c r="M1220" s="9"/>
    </row>
    <row r="1221" spans="1:13" ht="15.75" customHeight="1">
      <c r="A1221" s="9"/>
      <c r="B1221" s="9"/>
      <c r="C1221" s="9"/>
      <c r="D1221" s="9"/>
      <c r="E1221" s="9">
        <f t="shared" ca="1" si="0"/>
        <v>0.7529187862487059</v>
      </c>
      <c r="F1221" s="9">
        <f t="shared" ca="1" si="1"/>
        <v>0.68370347690843236</v>
      </c>
      <c r="G1221" s="9">
        <f t="shared" ca="1" si="3"/>
        <v>3.5141144893128264E-3</v>
      </c>
      <c r="H1221" s="9"/>
      <c r="I1221" s="9"/>
      <c r="J1221" s="9"/>
      <c r="K1221" s="9"/>
      <c r="L1221" s="9"/>
      <c r="M1221" s="9"/>
    </row>
    <row r="1222" spans="1:13" ht="15.75" customHeight="1">
      <c r="A1222" s="9"/>
      <c r="B1222" s="9"/>
      <c r="C1222" s="9"/>
      <c r="D1222" s="9"/>
      <c r="E1222" s="9">
        <f t="shared" ca="1" si="0"/>
        <v>0.19326857568822464</v>
      </c>
      <c r="F1222" s="9">
        <f t="shared" ca="1" si="1"/>
        <v>-0.86591431666927787</v>
      </c>
      <c r="G1222" s="9">
        <f t="shared" ca="1" si="3"/>
        <v>3.5141144893128264E-3</v>
      </c>
      <c r="H1222" s="9"/>
      <c r="I1222" s="9"/>
      <c r="J1222" s="9"/>
      <c r="K1222" s="9"/>
      <c r="L1222" s="9"/>
      <c r="M1222" s="9"/>
    </row>
    <row r="1223" spans="1:13" ht="15.75" customHeight="1">
      <c r="A1223" s="9"/>
      <c r="B1223" s="9"/>
      <c r="C1223" s="9"/>
      <c r="D1223" s="9"/>
      <c r="E1223" s="9">
        <f t="shared" ca="1" si="0"/>
        <v>0.80031185880596967</v>
      </c>
      <c r="F1223" s="9">
        <f t="shared" ca="1" si="1"/>
        <v>0.84273568923481956</v>
      </c>
      <c r="G1223" s="9">
        <f t="shared" ca="1" si="3"/>
        <v>3.5141144893128264E-3</v>
      </c>
      <c r="H1223" s="9"/>
      <c r="I1223" s="9"/>
      <c r="J1223" s="9"/>
      <c r="K1223" s="9"/>
      <c r="L1223" s="9"/>
      <c r="M1223" s="9"/>
    </row>
    <row r="1224" spans="1:13" ht="15.75" customHeight="1">
      <c r="A1224" s="9"/>
      <c r="B1224" s="9"/>
      <c r="C1224" s="9"/>
      <c r="D1224" s="9"/>
      <c r="E1224" s="9">
        <f t="shared" ca="1" si="0"/>
        <v>0.25774741148544911</v>
      </c>
      <c r="F1224" s="9">
        <f t="shared" ca="1" si="1"/>
        <v>-0.65030562716285101</v>
      </c>
      <c r="G1224" s="9">
        <f t="shared" ca="1" si="3"/>
        <v>3.5141144893128264E-3</v>
      </c>
      <c r="H1224" s="9"/>
      <c r="I1224" s="9"/>
      <c r="J1224" s="9"/>
      <c r="K1224" s="9"/>
      <c r="L1224" s="9"/>
      <c r="M1224" s="9"/>
    </row>
    <row r="1225" spans="1:13" ht="15.75" customHeight="1">
      <c r="A1225" s="9"/>
      <c r="B1225" s="9"/>
      <c r="C1225" s="9"/>
      <c r="D1225" s="9"/>
      <c r="E1225" s="9">
        <f t="shared" ca="1" si="0"/>
        <v>0.34280517619435336</v>
      </c>
      <c r="F1225" s="9">
        <f t="shared" ca="1" si="1"/>
        <v>-0.40481928458070998</v>
      </c>
      <c r="G1225" s="9">
        <f t="shared" ca="1" si="3"/>
        <v>3.5141144893128264E-3</v>
      </c>
      <c r="H1225" s="9"/>
      <c r="I1225" s="9"/>
      <c r="J1225" s="9"/>
      <c r="K1225" s="9"/>
      <c r="L1225" s="9"/>
      <c r="M1225" s="9"/>
    </row>
    <row r="1226" spans="1:13" ht="15.75" customHeight="1">
      <c r="A1226" s="9"/>
      <c r="B1226" s="9"/>
      <c r="C1226" s="9"/>
      <c r="D1226" s="9"/>
      <c r="E1226" s="9">
        <f t="shared" ca="1" si="0"/>
        <v>2.2513924485166092E-2</v>
      </c>
      <c r="F1226" s="9">
        <f t="shared" ca="1" si="1"/>
        <v>-2.0043942108443744</v>
      </c>
      <c r="G1226" s="9">
        <f t="shared" ca="1" si="3"/>
        <v>3.5141144893128264E-3</v>
      </c>
      <c r="H1226" s="9"/>
      <c r="I1226" s="9"/>
      <c r="J1226" s="9"/>
      <c r="K1226" s="9"/>
      <c r="L1226" s="9"/>
      <c r="M1226" s="9"/>
    </row>
    <row r="1227" spans="1:13" ht="15.75" customHeight="1">
      <c r="A1227" s="9"/>
      <c r="B1227" s="9"/>
      <c r="C1227" s="9"/>
      <c r="D1227" s="9"/>
      <c r="E1227" s="9">
        <f t="shared" ca="1" si="0"/>
        <v>0.25426985043792005</v>
      </c>
      <c r="F1227" s="9">
        <f t="shared" ca="1" si="1"/>
        <v>-0.66111323088604212</v>
      </c>
      <c r="G1227" s="9">
        <f t="shared" ca="1" si="3"/>
        <v>3.5141144893128264E-3</v>
      </c>
      <c r="H1227" s="9"/>
      <c r="I1227" s="9"/>
      <c r="J1227" s="9"/>
      <c r="K1227" s="9"/>
      <c r="L1227" s="9"/>
      <c r="M1227" s="9"/>
    </row>
    <row r="1228" spans="1:13" ht="15.75" customHeight="1">
      <c r="A1228" s="9"/>
      <c r="B1228" s="9"/>
      <c r="C1228" s="9"/>
      <c r="D1228" s="9"/>
      <c r="E1228" s="9">
        <f t="shared" ca="1" si="0"/>
        <v>0.42676476424461718</v>
      </c>
      <c r="F1228" s="9">
        <f t="shared" ca="1" si="1"/>
        <v>-0.18461690131473579</v>
      </c>
      <c r="G1228" s="9">
        <f t="shared" ca="1" si="3"/>
        <v>3.5141144893128264E-3</v>
      </c>
      <c r="H1228" s="9"/>
      <c r="I1228" s="9"/>
      <c r="J1228" s="9"/>
      <c r="K1228" s="9"/>
      <c r="L1228" s="9"/>
      <c r="M1228" s="9"/>
    </row>
    <row r="1229" spans="1:13" ht="15.75" customHeight="1">
      <c r="A1229" s="9"/>
      <c r="B1229" s="9"/>
      <c r="C1229" s="9"/>
      <c r="D1229" s="9"/>
      <c r="E1229" s="9">
        <f t="shared" ca="1" si="0"/>
        <v>0.27670159400546379</v>
      </c>
      <c r="F1229" s="9">
        <f t="shared" ca="1" si="1"/>
        <v>-0.59266825853741689</v>
      </c>
      <c r="G1229" s="9">
        <f t="shared" ca="1" si="3"/>
        <v>3.5141144893128264E-3</v>
      </c>
      <c r="H1229" s="9"/>
      <c r="I1229" s="9"/>
      <c r="J1229" s="9"/>
      <c r="K1229" s="9"/>
      <c r="L1229" s="9"/>
      <c r="M1229" s="9"/>
    </row>
    <row r="1230" spans="1:13" ht="15.75" customHeight="1">
      <c r="A1230" s="9"/>
      <c r="B1230" s="9"/>
      <c r="C1230" s="9"/>
      <c r="D1230" s="9"/>
      <c r="E1230" s="9">
        <f t="shared" ca="1" si="0"/>
        <v>0.7342514312843087</v>
      </c>
      <c r="F1230" s="9">
        <f t="shared" ca="1" si="1"/>
        <v>0.62572224872225601</v>
      </c>
      <c r="G1230" s="9">
        <f t="shared" ca="1" si="3"/>
        <v>3.5141144893128264E-3</v>
      </c>
      <c r="H1230" s="9"/>
      <c r="I1230" s="9"/>
      <c r="J1230" s="9"/>
      <c r="K1230" s="9"/>
      <c r="L1230" s="9"/>
      <c r="M1230" s="9"/>
    </row>
    <row r="1231" spans="1:13" ht="15.75" customHeight="1">
      <c r="A1231" s="9"/>
      <c r="B1231" s="9"/>
      <c r="C1231" s="9"/>
      <c r="D1231" s="9"/>
      <c r="E1231" s="9">
        <f t="shared" ca="1" si="0"/>
        <v>0.64745216321037968</v>
      </c>
      <c r="F1231" s="9">
        <f t="shared" ca="1" si="1"/>
        <v>0.37845088462367282</v>
      </c>
      <c r="G1231" s="9">
        <f t="shared" ca="1" si="3"/>
        <v>3.5141144893128264E-3</v>
      </c>
      <c r="H1231" s="9"/>
      <c r="I1231" s="9"/>
      <c r="J1231" s="9"/>
      <c r="K1231" s="9"/>
      <c r="L1231" s="9"/>
      <c r="M1231" s="9"/>
    </row>
    <row r="1232" spans="1:13" ht="15.75" customHeight="1">
      <c r="A1232" s="9"/>
      <c r="B1232" s="9"/>
      <c r="C1232" s="9"/>
      <c r="D1232" s="9"/>
      <c r="E1232" s="9">
        <f t="shared" ca="1" si="0"/>
        <v>4.4031523305077092E-2</v>
      </c>
      <c r="F1232" s="9">
        <f t="shared" ca="1" si="1"/>
        <v>-1.7057048478677592</v>
      </c>
      <c r="G1232" s="9">
        <f t="shared" ca="1" si="3"/>
        <v>3.5141144893128264E-3</v>
      </c>
      <c r="H1232" s="9"/>
      <c r="I1232" s="9"/>
      <c r="J1232" s="9"/>
      <c r="K1232" s="9"/>
      <c r="L1232" s="9"/>
      <c r="M1232" s="9"/>
    </row>
    <row r="1233" spans="1:13" ht="15.75" customHeight="1">
      <c r="A1233" s="9"/>
      <c r="B1233" s="9"/>
      <c r="C1233" s="9"/>
      <c r="D1233" s="9"/>
      <c r="E1233" s="9">
        <f t="shared" ca="1" si="0"/>
        <v>0.17378319716197521</v>
      </c>
      <c r="F1233" s="9">
        <f t="shared" ca="1" si="1"/>
        <v>-0.93932015350069697</v>
      </c>
      <c r="G1233" s="9">
        <f t="shared" ca="1" si="3"/>
        <v>3.5141144893128264E-3</v>
      </c>
      <c r="H1233" s="9"/>
      <c r="I1233" s="9"/>
      <c r="J1233" s="9"/>
      <c r="K1233" s="9"/>
      <c r="L1233" s="9"/>
      <c r="M1233" s="9"/>
    </row>
    <row r="1234" spans="1:13" ht="15.75" customHeight="1">
      <c r="A1234" s="9"/>
      <c r="B1234" s="9"/>
      <c r="C1234" s="9"/>
      <c r="D1234" s="9"/>
      <c r="E1234" s="9">
        <f t="shared" ca="1" si="0"/>
        <v>0.39137032624203516</v>
      </c>
      <c r="F1234" s="9">
        <f t="shared" ca="1" si="1"/>
        <v>-0.27574926693882107</v>
      </c>
      <c r="G1234" s="9">
        <f t="shared" ca="1" si="3"/>
        <v>3.5141144893128264E-3</v>
      </c>
      <c r="H1234" s="9"/>
      <c r="I1234" s="9"/>
      <c r="J1234" s="9"/>
      <c r="K1234" s="9"/>
      <c r="L1234" s="9"/>
      <c r="M1234" s="9"/>
    </row>
    <row r="1235" spans="1:13" ht="15.75" customHeight="1">
      <c r="A1235" s="9"/>
      <c r="B1235" s="9"/>
      <c r="C1235" s="9"/>
      <c r="D1235" s="9"/>
      <c r="E1235" s="9">
        <f t="shared" ca="1" si="0"/>
        <v>0.91107081910196441</v>
      </c>
      <c r="F1235" s="9">
        <f t="shared" ca="1" si="1"/>
        <v>1.3473784988199773</v>
      </c>
      <c r="G1235" s="9">
        <f t="shared" ca="1" si="3"/>
        <v>3.5141144893128264E-3</v>
      </c>
      <c r="H1235" s="9"/>
      <c r="I1235" s="9"/>
      <c r="J1235" s="9"/>
      <c r="K1235" s="9"/>
      <c r="L1235" s="9"/>
      <c r="M1235" s="9"/>
    </row>
    <row r="1236" spans="1:13" ht="15.75" customHeight="1">
      <c r="A1236" s="9"/>
      <c r="B1236" s="9"/>
      <c r="C1236" s="9"/>
      <c r="D1236" s="9"/>
      <c r="E1236" s="9">
        <f t="shared" ca="1" si="0"/>
        <v>0.81740624923824223</v>
      </c>
      <c r="F1236" s="9">
        <f t="shared" ca="1" si="1"/>
        <v>0.90552466032966439</v>
      </c>
      <c r="G1236" s="9">
        <f t="shared" ca="1" si="3"/>
        <v>3.5141144893128264E-3</v>
      </c>
      <c r="H1236" s="9"/>
      <c r="I1236" s="9"/>
      <c r="J1236" s="9"/>
      <c r="K1236" s="9"/>
      <c r="L1236" s="9"/>
      <c r="M1236" s="9"/>
    </row>
    <row r="1237" spans="1:13" ht="15.75" customHeight="1">
      <c r="A1237" s="9"/>
      <c r="B1237" s="9"/>
      <c r="C1237" s="9"/>
      <c r="D1237" s="9"/>
      <c r="E1237" s="9">
        <f t="shared" ca="1" si="0"/>
        <v>0.4810397342814936</v>
      </c>
      <c r="F1237" s="9">
        <f t="shared" ca="1" si="1"/>
        <v>-4.7544244011236678E-2</v>
      </c>
      <c r="G1237" s="9">
        <f t="shared" ca="1" si="3"/>
        <v>3.5141144893128264E-3</v>
      </c>
      <c r="H1237" s="9"/>
      <c r="I1237" s="9"/>
      <c r="J1237" s="9"/>
      <c r="K1237" s="9"/>
      <c r="L1237" s="9"/>
      <c r="M1237" s="9"/>
    </row>
    <row r="1238" spans="1:13" ht="15.75" customHeight="1">
      <c r="A1238" s="9"/>
      <c r="B1238" s="9"/>
      <c r="C1238" s="9"/>
      <c r="D1238" s="9"/>
      <c r="E1238" s="9">
        <f t="shared" ca="1" si="0"/>
        <v>7.8377956326046383E-2</v>
      </c>
      <c r="F1238" s="9">
        <f t="shared" ca="1" si="1"/>
        <v>-1.4160669186944956</v>
      </c>
      <c r="G1238" s="9">
        <f t="shared" ca="1" si="3"/>
        <v>3.5141144893128264E-3</v>
      </c>
      <c r="H1238" s="9"/>
      <c r="I1238" s="9"/>
      <c r="J1238" s="9"/>
      <c r="K1238" s="9"/>
      <c r="L1238" s="9"/>
      <c r="M1238" s="9"/>
    </row>
    <row r="1239" spans="1:13" ht="15.75" customHeight="1">
      <c r="A1239" s="9"/>
      <c r="B1239" s="9"/>
      <c r="C1239" s="9"/>
      <c r="D1239" s="9"/>
      <c r="E1239" s="9">
        <f t="shared" ca="1" si="0"/>
        <v>0.17149589124025677</v>
      </c>
      <c r="F1239" s="9">
        <f t="shared" ca="1" si="1"/>
        <v>-0.94827046523623526</v>
      </c>
      <c r="G1239" s="9">
        <f t="shared" ca="1" si="3"/>
        <v>3.5141144893128264E-3</v>
      </c>
      <c r="H1239" s="9"/>
      <c r="I1239" s="9"/>
      <c r="J1239" s="9"/>
      <c r="K1239" s="9"/>
      <c r="L1239" s="9"/>
      <c r="M1239" s="9"/>
    </row>
    <row r="1240" spans="1:13" ht="15.75" customHeight="1">
      <c r="A1240" s="9"/>
      <c r="B1240" s="9"/>
      <c r="C1240" s="9"/>
      <c r="D1240" s="9"/>
      <c r="E1240" s="9">
        <f t="shared" ca="1" si="0"/>
        <v>0.63408373577345101</v>
      </c>
      <c r="F1240" s="9">
        <f t="shared" ca="1" si="1"/>
        <v>0.34268888100632516</v>
      </c>
      <c r="G1240" s="9">
        <f t="shared" ca="1" si="3"/>
        <v>3.5141144893128264E-3</v>
      </c>
      <c r="H1240" s="9"/>
      <c r="I1240" s="9"/>
      <c r="J1240" s="9"/>
      <c r="K1240" s="9"/>
      <c r="L1240" s="9"/>
      <c r="M1240" s="9"/>
    </row>
    <row r="1241" spans="1:13" ht="15.75" customHeight="1">
      <c r="A1241" s="9"/>
      <c r="B1241" s="9"/>
      <c r="C1241" s="9"/>
      <c r="D1241" s="9"/>
      <c r="E1241" s="9">
        <f t="shared" ca="1" si="0"/>
        <v>0.32501073571427652</v>
      </c>
      <c r="F1241" s="9">
        <f t="shared" ca="1" si="1"/>
        <v>-0.45373236186428756</v>
      </c>
      <c r="G1241" s="9">
        <f t="shared" ca="1" si="3"/>
        <v>3.5141144893128264E-3</v>
      </c>
      <c r="H1241" s="9"/>
      <c r="I1241" s="9"/>
      <c r="J1241" s="9"/>
      <c r="K1241" s="9"/>
      <c r="L1241" s="9"/>
      <c r="M1241" s="9"/>
    </row>
    <row r="1242" spans="1:13" ht="15.75" customHeight="1">
      <c r="A1242" s="9"/>
      <c r="B1242" s="9"/>
      <c r="C1242" s="9"/>
      <c r="D1242" s="9"/>
      <c r="E1242" s="9">
        <f t="shared" ca="1" si="0"/>
        <v>0.47795296922608566</v>
      </c>
      <c r="F1242" s="9">
        <f t="shared" ca="1" si="1"/>
        <v>-5.5291870762756899E-2</v>
      </c>
      <c r="G1242" s="9">
        <f t="shared" ca="1" si="3"/>
        <v>3.5141144893128264E-3</v>
      </c>
      <c r="H1242" s="9"/>
      <c r="I1242" s="9"/>
      <c r="J1242" s="9"/>
      <c r="K1242" s="9"/>
      <c r="L1242" s="9"/>
      <c r="M1242" s="9"/>
    </row>
    <row r="1243" spans="1:13" ht="15.75" customHeight="1">
      <c r="A1243" s="9"/>
      <c r="B1243" s="9"/>
      <c r="C1243" s="9"/>
      <c r="D1243" s="9"/>
      <c r="E1243" s="9">
        <f t="shared" ca="1" si="0"/>
        <v>0.87678360213489437</v>
      </c>
      <c r="F1243" s="9">
        <f t="shared" ca="1" si="1"/>
        <v>1.1590573827888604</v>
      </c>
      <c r="G1243" s="9">
        <f t="shared" ca="1" si="3"/>
        <v>3.5141144893128264E-3</v>
      </c>
      <c r="H1243" s="9"/>
      <c r="I1243" s="9"/>
      <c r="J1243" s="9"/>
      <c r="K1243" s="9"/>
      <c r="L1243" s="9"/>
      <c r="M1243" s="9"/>
    </row>
    <row r="1244" spans="1:13" ht="15.75" customHeight="1">
      <c r="A1244" s="9"/>
      <c r="B1244" s="9"/>
      <c r="C1244" s="9"/>
      <c r="D1244" s="9"/>
      <c r="E1244" s="9">
        <f t="shared" ca="1" si="0"/>
        <v>0.88200690544709914</v>
      </c>
      <c r="F1244" s="9">
        <f t="shared" ca="1" si="1"/>
        <v>1.1850790609992694</v>
      </c>
      <c r="G1244" s="9">
        <f t="shared" ca="1" si="3"/>
        <v>3.5141144893128264E-3</v>
      </c>
      <c r="H1244" s="9"/>
      <c r="I1244" s="9"/>
      <c r="J1244" s="9"/>
      <c r="K1244" s="9"/>
      <c r="L1244" s="9"/>
      <c r="M1244" s="9"/>
    </row>
    <row r="1245" spans="1:13" ht="15.75" customHeight="1">
      <c r="A1245" s="9"/>
      <c r="B1245" s="9"/>
      <c r="C1245" s="9"/>
      <c r="D1245" s="9"/>
      <c r="E1245" s="9">
        <f t="shared" ca="1" si="0"/>
        <v>0.57137865926926867</v>
      </c>
      <c r="F1245" s="9">
        <f t="shared" ca="1" si="1"/>
        <v>0.17988521642667768</v>
      </c>
      <c r="G1245" s="9">
        <f t="shared" ca="1" si="3"/>
        <v>3.5141144893128264E-3</v>
      </c>
      <c r="H1245" s="9"/>
      <c r="I1245" s="9"/>
      <c r="J1245" s="9"/>
      <c r="K1245" s="9"/>
      <c r="L1245" s="9"/>
      <c r="M1245" s="9"/>
    </row>
    <row r="1246" spans="1:13" ht="15.75" customHeight="1">
      <c r="A1246" s="9"/>
      <c r="B1246" s="9"/>
      <c r="C1246" s="9"/>
      <c r="D1246" s="9"/>
      <c r="E1246" s="9">
        <f t="shared" ca="1" si="0"/>
        <v>0.82914710393444135</v>
      </c>
      <c r="F1246" s="9">
        <f t="shared" ca="1" si="1"/>
        <v>0.95080023726620011</v>
      </c>
      <c r="G1246" s="9">
        <f t="shared" ca="1" si="3"/>
        <v>3.5141144893128264E-3</v>
      </c>
      <c r="H1246" s="9"/>
      <c r="I1246" s="9"/>
      <c r="J1246" s="9"/>
      <c r="K1246" s="9"/>
      <c r="L1246" s="9"/>
      <c r="M1246" s="9"/>
    </row>
    <row r="1247" spans="1:13" ht="15.75" customHeight="1">
      <c r="A1247" s="9"/>
      <c r="B1247" s="9"/>
      <c r="C1247" s="9"/>
      <c r="D1247" s="9"/>
      <c r="E1247" s="9">
        <f t="shared" ca="1" si="0"/>
        <v>0.12196776055242531</v>
      </c>
      <c r="F1247" s="9">
        <f t="shared" ca="1" si="1"/>
        <v>-1.165206238247974</v>
      </c>
      <c r="G1247" s="9">
        <f t="shared" ca="1" si="3"/>
        <v>3.5141144893128264E-3</v>
      </c>
      <c r="H1247" s="9"/>
      <c r="I1247" s="9"/>
      <c r="J1247" s="9"/>
      <c r="K1247" s="9"/>
      <c r="L1247" s="9"/>
      <c r="M1247" s="9"/>
    </row>
    <row r="1248" spans="1:13" ht="15.75" customHeight="1">
      <c r="A1248" s="9"/>
      <c r="B1248" s="9"/>
      <c r="C1248" s="9"/>
      <c r="D1248" s="9"/>
      <c r="E1248" s="9">
        <f t="shared" ca="1" si="0"/>
        <v>0.9050015852944322</v>
      </c>
      <c r="F1248" s="9">
        <f t="shared" ca="1" si="1"/>
        <v>1.3105884916416699</v>
      </c>
      <c r="G1248" s="9">
        <f t="shared" ca="1" si="3"/>
        <v>3.5141144893128264E-3</v>
      </c>
      <c r="H1248" s="9"/>
      <c r="I1248" s="9"/>
      <c r="J1248" s="9"/>
      <c r="K1248" s="9"/>
      <c r="L1248" s="9"/>
      <c r="M1248" s="9"/>
    </row>
    <row r="1249" spans="1:13" ht="15.75" customHeight="1">
      <c r="A1249" s="9"/>
      <c r="B1249" s="9"/>
      <c r="C1249" s="9"/>
      <c r="D1249" s="9"/>
      <c r="E1249" s="9">
        <f t="shared" ca="1" si="0"/>
        <v>0.66365308733890249</v>
      </c>
      <c r="F1249" s="9">
        <f t="shared" ca="1" si="1"/>
        <v>0.42245378693639635</v>
      </c>
      <c r="G1249" s="9">
        <f t="shared" ca="1" si="3"/>
        <v>3.5141144893128264E-3</v>
      </c>
      <c r="H1249" s="9"/>
      <c r="I1249" s="9"/>
      <c r="J1249" s="9"/>
      <c r="K1249" s="9"/>
      <c r="L1249" s="9"/>
      <c r="M1249" s="9"/>
    </row>
    <row r="1250" spans="1:13" ht="15.75" customHeight="1">
      <c r="A1250" s="9"/>
      <c r="B1250" s="9"/>
      <c r="C1250" s="9"/>
      <c r="D1250" s="9"/>
      <c r="E1250" s="9">
        <f t="shared" ca="1" si="0"/>
        <v>0.82360727257345467</v>
      </c>
      <c r="F1250" s="9">
        <f t="shared" ca="1" si="1"/>
        <v>0.92919998570270601</v>
      </c>
      <c r="G1250" s="9">
        <f t="shared" ca="1" si="3"/>
        <v>3.5141144893128264E-3</v>
      </c>
      <c r="H1250" s="9"/>
      <c r="I1250" s="9"/>
      <c r="J1250" s="9"/>
      <c r="K1250" s="9"/>
      <c r="L1250" s="9"/>
      <c r="M1250" s="9"/>
    </row>
    <row r="1251" spans="1:13" ht="15.75" customHeight="1">
      <c r="A1251" s="9"/>
      <c r="B1251" s="9"/>
      <c r="C1251" s="9"/>
      <c r="D1251" s="9"/>
      <c r="E1251" s="9">
        <f t="shared" ca="1" si="0"/>
        <v>0.8064773240312787</v>
      </c>
      <c r="F1251" s="9">
        <f t="shared" ca="1" si="1"/>
        <v>0.86498804237171434</v>
      </c>
      <c r="G1251" s="9">
        <f t="shared" ca="1" si="3"/>
        <v>3.5141144893128264E-3</v>
      </c>
      <c r="H1251" s="9"/>
      <c r="I1251" s="9"/>
      <c r="J1251" s="9"/>
      <c r="K1251" s="9"/>
      <c r="L1251" s="9"/>
      <c r="M1251" s="9"/>
    </row>
    <row r="1252" spans="1:13" ht="15.75" customHeight="1">
      <c r="A1252" s="9"/>
      <c r="B1252" s="9"/>
      <c r="C1252" s="9"/>
      <c r="D1252" s="9"/>
      <c r="E1252" s="9">
        <f t="shared" ca="1" si="0"/>
        <v>0.83300772399304257</v>
      </c>
      <c r="F1252" s="9">
        <f t="shared" ca="1" si="1"/>
        <v>0.96611917217606558</v>
      </c>
      <c r="G1252" s="9">
        <f t="shared" ca="1" si="3"/>
        <v>3.5141144893128264E-3</v>
      </c>
      <c r="H1252" s="9"/>
      <c r="I1252" s="9"/>
      <c r="J1252" s="9"/>
      <c r="K1252" s="9"/>
      <c r="L1252" s="9"/>
      <c r="M1252" s="9"/>
    </row>
    <row r="1253" spans="1:13" ht="15.75" customHeight="1">
      <c r="A1253" s="9"/>
      <c r="B1253" s="9"/>
      <c r="C1253" s="9"/>
      <c r="D1253" s="9"/>
      <c r="E1253" s="9">
        <f t="shared" ca="1" si="0"/>
        <v>6.9981287116293478E-2</v>
      </c>
      <c r="F1253" s="9">
        <f t="shared" ca="1" si="1"/>
        <v>-1.4759304122496657</v>
      </c>
      <c r="G1253" s="9">
        <f t="shared" ca="1" si="3"/>
        <v>3.5141144893128264E-3</v>
      </c>
      <c r="H1253" s="9"/>
      <c r="I1253" s="9"/>
      <c r="J1253" s="9"/>
      <c r="K1253" s="9"/>
      <c r="L1253" s="9"/>
      <c r="M1253" s="9"/>
    </row>
    <row r="1254" spans="1:13" ht="15.75" customHeight="1">
      <c r="A1254" s="9"/>
      <c r="B1254" s="9"/>
      <c r="C1254" s="9"/>
      <c r="D1254" s="9"/>
      <c r="E1254" s="9">
        <f t="shared" ca="1" si="0"/>
        <v>0.62706542853409364</v>
      </c>
      <c r="F1254" s="9">
        <f t="shared" ca="1" si="1"/>
        <v>0.32409099676735287</v>
      </c>
      <c r="G1254" s="9">
        <f t="shared" ca="1" si="3"/>
        <v>3.5141144893128264E-3</v>
      </c>
      <c r="H1254" s="9"/>
      <c r="I1254" s="9"/>
      <c r="J1254" s="9"/>
      <c r="K1254" s="9"/>
      <c r="L1254" s="9"/>
      <c r="M1254" s="9"/>
    </row>
    <row r="1255" spans="1:13" ht="15.75" customHeight="1">
      <c r="A1255" s="9"/>
      <c r="B1255" s="9"/>
      <c r="C1255" s="9"/>
      <c r="D1255" s="9"/>
      <c r="E1255" s="9">
        <f t="shared" ca="1" si="0"/>
        <v>0.72752347937530548</v>
      </c>
      <c r="F1255" s="9">
        <f t="shared" ca="1" si="1"/>
        <v>0.60534010167058794</v>
      </c>
      <c r="G1255" s="9">
        <f t="shared" ca="1" si="3"/>
        <v>3.5141144893128264E-3</v>
      </c>
      <c r="H1255" s="9"/>
      <c r="I1255" s="9"/>
      <c r="J1255" s="9"/>
      <c r="K1255" s="9"/>
      <c r="L1255" s="9"/>
      <c r="M1255" s="9"/>
    </row>
    <row r="1256" spans="1:13" ht="15.75" customHeight="1">
      <c r="A1256" s="9"/>
      <c r="B1256" s="9"/>
      <c r="C1256" s="9"/>
      <c r="D1256" s="9"/>
      <c r="E1256" s="9">
        <f t="shared" ca="1" si="0"/>
        <v>0.68884576695764876</v>
      </c>
      <c r="F1256" s="9">
        <f t="shared" ca="1" si="1"/>
        <v>0.49258129676850987</v>
      </c>
      <c r="G1256" s="9">
        <f t="shared" ca="1" si="3"/>
        <v>3.5141144893128264E-3</v>
      </c>
      <c r="H1256" s="9"/>
      <c r="I1256" s="9"/>
      <c r="J1256" s="9"/>
      <c r="K1256" s="9"/>
      <c r="L1256" s="9"/>
      <c r="M1256" s="9"/>
    </row>
    <row r="1257" spans="1:13" ht="15.75" customHeight="1">
      <c r="A1257" s="9"/>
      <c r="B1257" s="9"/>
      <c r="C1257" s="9"/>
      <c r="D1257" s="9"/>
      <c r="E1257" s="9">
        <f t="shared" ca="1" si="0"/>
        <v>0.14393134177168798</v>
      </c>
      <c r="F1257" s="9">
        <f t="shared" ca="1" si="1"/>
        <v>-1.0628219937208174</v>
      </c>
      <c r="G1257" s="9">
        <f t="shared" ca="1" si="3"/>
        <v>3.5141144893128264E-3</v>
      </c>
      <c r="H1257" s="9"/>
      <c r="I1257" s="9"/>
      <c r="J1257" s="9"/>
      <c r="K1257" s="9"/>
      <c r="L1257" s="9"/>
      <c r="M1257" s="9"/>
    </row>
    <row r="1258" spans="1:13" ht="15.75" customHeight="1">
      <c r="A1258" s="9"/>
      <c r="B1258" s="9"/>
      <c r="C1258" s="9"/>
      <c r="D1258" s="9"/>
      <c r="E1258" s="9">
        <f t="shared" ca="1" si="0"/>
        <v>0.11952286240106835</v>
      </c>
      <c r="F1258" s="9">
        <f t="shared" ca="1" si="1"/>
        <v>-1.1773753481504625</v>
      </c>
      <c r="G1258" s="9">
        <f t="shared" ca="1" si="3"/>
        <v>3.5141144893128264E-3</v>
      </c>
      <c r="H1258" s="9"/>
      <c r="I1258" s="9"/>
      <c r="J1258" s="9"/>
      <c r="K1258" s="9"/>
      <c r="L1258" s="9"/>
      <c r="M1258" s="9"/>
    </row>
    <row r="1259" spans="1:13" ht="15.75" customHeight="1">
      <c r="A1259" s="9"/>
      <c r="B1259" s="9"/>
      <c r="C1259" s="9"/>
      <c r="D1259" s="9"/>
      <c r="E1259" s="9">
        <f t="shared" ca="1" si="0"/>
        <v>0.2573983701776591</v>
      </c>
      <c r="F1259" s="9">
        <f t="shared" ca="1" si="1"/>
        <v>-0.65138693795289737</v>
      </c>
      <c r="G1259" s="9">
        <f t="shared" ca="1" si="3"/>
        <v>3.5141144893128264E-3</v>
      </c>
      <c r="H1259" s="9"/>
      <c r="I1259" s="9"/>
      <c r="J1259" s="9"/>
      <c r="K1259" s="9"/>
      <c r="L1259" s="9"/>
      <c r="M1259" s="9"/>
    </row>
    <row r="1260" spans="1:13" ht="15.75" customHeight="1">
      <c r="A1260" s="9"/>
      <c r="B1260" s="9"/>
      <c r="C1260" s="9"/>
      <c r="D1260" s="9"/>
      <c r="E1260" s="9">
        <f t="shared" ca="1" si="0"/>
        <v>8.1670193162069915E-2</v>
      </c>
      <c r="F1260" s="9">
        <f t="shared" ca="1" si="1"/>
        <v>-1.3939245618254366</v>
      </c>
      <c r="G1260" s="9">
        <f t="shared" ca="1" si="3"/>
        <v>3.5141144893128264E-3</v>
      </c>
      <c r="H1260" s="9"/>
      <c r="I1260" s="9"/>
      <c r="J1260" s="9"/>
      <c r="K1260" s="9"/>
      <c r="L1260" s="9"/>
      <c r="M1260" s="9"/>
    </row>
    <row r="1261" spans="1:13" ht="15.75" customHeight="1">
      <c r="A1261" s="9"/>
      <c r="B1261" s="9"/>
      <c r="C1261" s="9"/>
      <c r="D1261" s="9"/>
      <c r="E1261" s="9">
        <f t="shared" ca="1" si="0"/>
        <v>0.30647651642757923</v>
      </c>
      <c r="F1261" s="9">
        <f t="shared" ca="1" si="1"/>
        <v>-0.50586270849728743</v>
      </c>
      <c r="G1261" s="9">
        <f t="shared" ca="1" si="3"/>
        <v>3.5141144893128264E-3</v>
      </c>
      <c r="H1261" s="9"/>
      <c r="I1261" s="9"/>
      <c r="J1261" s="9"/>
      <c r="K1261" s="9"/>
      <c r="L1261" s="9"/>
      <c r="M1261" s="9"/>
    </row>
    <row r="1262" spans="1:13" ht="15.75" customHeight="1">
      <c r="A1262" s="9"/>
      <c r="B1262" s="9"/>
      <c r="C1262" s="9"/>
      <c r="D1262" s="9"/>
      <c r="E1262" s="9">
        <f t="shared" ca="1" si="0"/>
        <v>0.42960728207937471</v>
      </c>
      <c r="F1262" s="9">
        <f t="shared" ca="1" si="1"/>
        <v>-0.17737408190156248</v>
      </c>
      <c r="G1262" s="9">
        <f t="shared" ca="1" si="3"/>
        <v>3.5141144893128264E-3</v>
      </c>
      <c r="H1262" s="9"/>
      <c r="I1262" s="9"/>
      <c r="J1262" s="9"/>
      <c r="K1262" s="9"/>
      <c r="L1262" s="9"/>
      <c r="M1262" s="9"/>
    </row>
    <row r="1263" spans="1:13" ht="15.75" customHeight="1">
      <c r="A1263" s="9"/>
      <c r="B1263" s="9"/>
      <c r="C1263" s="9"/>
      <c r="D1263" s="9"/>
      <c r="E1263" s="9">
        <f t="shared" ca="1" si="0"/>
        <v>0.47737889965897773</v>
      </c>
      <c r="F1263" s="9">
        <f t="shared" ca="1" si="1"/>
        <v>-5.6733108992746896E-2</v>
      </c>
      <c r="G1263" s="9">
        <f t="shared" ca="1" si="3"/>
        <v>3.5141144893128264E-3</v>
      </c>
      <c r="H1263" s="9"/>
      <c r="I1263" s="9"/>
      <c r="J1263" s="9"/>
      <c r="K1263" s="9"/>
      <c r="L1263" s="9"/>
      <c r="M1263" s="9"/>
    </row>
    <row r="1264" spans="1:13" ht="15.75" customHeight="1">
      <c r="A1264" s="9"/>
      <c r="B1264" s="9"/>
      <c r="C1264" s="9"/>
      <c r="D1264" s="9"/>
      <c r="E1264" s="9">
        <f t="shared" ca="1" si="0"/>
        <v>9.5137357634057285E-2</v>
      </c>
      <c r="F1264" s="9">
        <f t="shared" ca="1" si="1"/>
        <v>-1.3097668662603663</v>
      </c>
      <c r="G1264" s="9">
        <f t="shared" ca="1" si="3"/>
        <v>3.5141144893128264E-3</v>
      </c>
      <c r="H1264" s="9"/>
      <c r="I1264" s="9"/>
      <c r="J1264" s="9"/>
      <c r="K1264" s="9"/>
      <c r="L1264" s="9"/>
      <c r="M1264" s="9"/>
    </row>
    <row r="1265" spans="1:13" ht="15.75" customHeight="1">
      <c r="A1265" s="9"/>
      <c r="B1265" s="9"/>
      <c r="C1265" s="9"/>
      <c r="D1265" s="9"/>
      <c r="E1265" s="9">
        <f t="shared" ca="1" si="0"/>
        <v>0.59042120822204458</v>
      </c>
      <c r="F1265" s="9">
        <f t="shared" ca="1" si="1"/>
        <v>0.22862861301057902</v>
      </c>
      <c r="G1265" s="9">
        <f t="shared" ca="1" si="3"/>
        <v>3.5141144893128264E-3</v>
      </c>
      <c r="H1265" s="9"/>
      <c r="I1265" s="9"/>
      <c r="J1265" s="9"/>
      <c r="K1265" s="9"/>
      <c r="L1265" s="9"/>
      <c r="M1265" s="9"/>
    </row>
    <row r="1266" spans="1:13" ht="15.75" customHeight="1">
      <c r="A1266" s="9"/>
      <c r="B1266" s="9"/>
      <c r="C1266" s="9"/>
      <c r="D1266" s="9"/>
      <c r="E1266" s="9">
        <f t="shared" ca="1" si="0"/>
        <v>9.0076919458742077E-2</v>
      </c>
      <c r="F1266" s="9">
        <f t="shared" ca="1" si="1"/>
        <v>-1.340281514693529</v>
      </c>
      <c r="G1266" s="9">
        <f t="shared" ca="1" si="3"/>
        <v>3.5141144893128264E-3</v>
      </c>
      <c r="H1266" s="9"/>
      <c r="I1266" s="9"/>
      <c r="J1266" s="9"/>
      <c r="K1266" s="9"/>
      <c r="L1266" s="9"/>
      <c r="M1266" s="9"/>
    </row>
    <row r="1267" spans="1:13" ht="15.75" customHeight="1">
      <c r="A1267" s="9"/>
      <c r="B1267" s="9"/>
      <c r="C1267" s="9"/>
      <c r="D1267" s="9"/>
      <c r="E1267" s="9">
        <f t="shared" ca="1" si="0"/>
        <v>0.84659976438656703</v>
      </c>
      <c r="F1267" s="9">
        <f t="shared" ca="1" si="1"/>
        <v>1.0219586508540819</v>
      </c>
      <c r="G1267" s="9">
        <f t="shared" ca="1" si="3"/>
        <v>3.5141144893128264E-3</v>
      </c>
      <c r="H1267" s="9"/>
      <c r="I1267" s="9"/>
      <c r="J1267" s="9"/>
      <c r="K1267" s="9"/>
      <c r="L1267" s="9"/>
      <c r="M1267" s="9"/>
    </row>
    <row r="1268" spans="1:13" ht="15.75" customHeight="1">
      <c r="A1268" s="9"/>
      <c r="B1268" s="9"/>
      <c r="C1268" s="9"/>
      <c r="D1268" s="9"/>
      <c r="E1268" s="9">
        <f t="shared" ca="1" si="0"/>
        <v>0.99321869534122786</v>
      </c>
      <c r="F1268" s="9">
        <f t="shared" ca="1" si="1"/>
        <v>2.4686439420616471</v>
      </c>
      <c r="G1268" s="9">
        <f t="shared" ca="1" si="3"/>
        <v>3.5141144893128264E-3</v>
      </c>
      <c r="H1268" s="9"/>
      <c r="I1268" s="9"/>
      <c r="J1268" s="9"/>
      <c r="K1268" s="9"/>
      <c r="L1268" s="9"/>
      <c r="M1268" s="9"/>
    </row>
    <row r="1269" spans="1:13" ht="15.75" customHeight="1">
      <c r="A1269" s="9"/>
      <c r="B1269" s="9"/>
      <c r="C1269" s="9"/>
      <c r="D1269" s="9"/>
      <c r="E1269" s="9">
        <f t="shared" ca="1" si="0"/>
        <v>0.4463091800866329</v>
      </c>
      <c r="F1269" s="9">
        <f t="shared" ca="1" si="1"/>
        <v>-0.13499179679484169</v>
      </c>
      <c r="G1269" s="9">
        <f t="shared" ca="1" si="3"/>
        <v>3.5141144893128264E-3</v>
      </c>
      <c r="H1269" s="9"/>
      <c r="I1269" s="9"/>
      <c r="J1269" s="9"/>
      <c r="K1269" s="9"/>
      <c r="L1269" s="9"/>
      <c r="M1269" s="9"/>
    </row>
    <row r="1270" spans="1:13" ht="15.75" customHeight="1">
      <c r="A1270" s="9"/>
      <c r="B1270" s="9"/>
      <c r="C1270" s="9"/>
      <c r="D1270" s="9"/>
      <c r="E1270" s="9">
        <f t="shared" ca="1" si="0"/>
        <v>0.5931750710229553</v>
      </c>
      <c r="F1270" s="9">
        <f t="shared" ca="1" si="1"/>
        <v>0.23572011783863236</v>
      </c>
      <c r="G1270" s="9">
        <f t="shared" ca="1" si="3"/>
        <v>3.5141144893128264E-3</v>
      </c>
      <c r="H1270" s="9"/>
      <c r="I1270" s="9"/>
      <c r="J1270" s="9"/>
      <c r="K1270" s="9"/>
      <c r="L1270" s="9"/>
      <c r="M1270" s="9"/>
    </row>
    <row r="1271" spans="1:13" ht="15.75" customHeight="1">
      <c r="A1271" s="9"/>
      <c r="B1271" s="9"/>
      <c r="C1271" s="9"/>
      <c r="D1271" s="9"/>
      <c r="E1271" s="9">
        <f t="shared" ca="1" si="0"/>
        <v>0.74275562697744379</v>
      </c>
      <c r="F1271" s="9">
        <f t="shared" ca="1" si="1"/>
        <v>0.65186425485080146</v>
      </c>
      <c r="G1271" s="9">
        <f t="shared" ca="1" si="3"/>
        <v>3.5141144893128264E-3</v>
      </c>
      <c r="H1271" s="9"/>
      <c r="I1271" s="9"/>
      <c r="J1271" s="9"/>
      <c r="K1271" s="9"/>
      <c r="L1271" s="9"/>
      <c r="M1271" s="9"/>
    </row>
    <row r="1272" spans="1:13" ht="15.75" customHeight="1">
      <c r="A1272" s="9"/>
      <c r="B1272" s="9"/>
      <c r="C1272" s="9"/>
      <c r="D1272" s="9"/>
      <c r="E1272" s="9">
        <f t="shared" ca="1" si="0"/>
        <v>0.88413868341312163</v>
      </c>
      <c r="F1272" s="9">
        <f t="shared" ca="1" si="1"/>
        <v>1.1959331867103931</v>
      </c>
      <c r="G1272" s="9">
        <f t="shared" ca="1" si="3"/>
        <v>3.5141144893128264E-3</v>
      </c>
      <c r="H1272" s="9"/>
      <c r="I1272" s="9"/>
      <c r="J1272" s="9"/>
      <c r="K1272" s="9"/>
      <c r="L1272" s="9"/>
      <c r="M1272" s="9"/>
    </row>
    <row r="1273" spans="1:13" ht="15.75" customHeight="1">
      <c r="A1273" s="9"/>
      <c r="B1273" s="9"/>
      <c r="C1273" s="9"/>
      <c r="D1273" s="9"/>
      <c r="E1273" s="9">
        <f t="shared" ca="1" si="0"/>
        <v>5.3071937304149275E-2</v>
      </c>
      <c r="F1273" s="9">
        <f t="shared" ca="1" si="1"/>
        <v>-1.6157708110588238</v>
      </c>
      <c r="G1273" s="9">
        <f t="shared" ca="1" si="3"/>
        <v>3.5141144893128264E-3</v>
      </c>
      <c r="H1273" s="9"/>
      <c r="I1273" s="9"/>
      <c r="J1273" s="9"/>
      <c r="K1273" s="9"/>
      <c r="L1273" s="9"/>
      <c r="M1273" s="9"/>
    </row>
    <row r="1274" spans="1:13" ht="15.75" customHeight="1">
      <c r="A1274" s="9"/>
      <c r="B1274" s="9"/>
      <c r="C1274" s="9"/>
      <c r="D1274" s="9"/>
      <c r="E1274" s="9">
        <f t="shared" ca="1" si="0"/>
        <v>0.91755366922667037</v>
      </c>
      <c r="F1274" s="9">
        <f t="shared" ca="1" si="1"/>
        <v>1.388803003986915</v>
      </c>
      <c r="G1274" s="9">
        <f t="shared" ca="1" si="3"/>
        <v>3.5141144893128264E-3</v>
      </c>
      <c r="H1274" s="9"/>
      <c r="I1274" s="9"/>
      <c r="J1274" s="9"/>
      <c r="K1274" s="9"/>
      <c r="L1274" s="9"/>
      <c r="M1274" s="9"/>
    </row>
    <row r="1275" spans="1:13" ht="15.75" customHeight="1">
      <c r="A1275" s="9"/>
      <c r="B1275" s="9"/>
      <c r="C1275" s="9"/>
      <c r="D1275" s="9"/>
      <c r="E1275" s="9">
        <f t="shared" ca="1" si="0"/>
        <v>0.89102405386197248</v>
      </c>
      <c r="F1275" s="9">
        <f t="shared" ca="1" si="1"/>
        <v>1.231992482552634</v>
      </c>
      <c r="G1275" s="9">
        <f t="shared" ca="1" si="3"/>
        <v>3.5141144893128264E-3</v>
      </c>
      <c r="H1275" s="9"/>
      <c r="I1275" s="9"/>
      <c r="J1275" s="9"/>
      <c r="K1275" s="9"/>
      <c r="L1275" s="9"/>
      <c r="M1275" s="9"/>
    </row>
    <row r="1276" spans="1:13" ht="15.75" customHeight="1">
      <c r="A1276" s="9"/>
      <c r="B1276" s="9"/>
      <c r="C1276" s="9"/>
      <c r="D1276" s="9"/>
      <c r="E1276" s="9">
        <f t="shared" ca="1" si="0"/>
        <v>0.35272180972465583</v>
      </c>
      <c r="F1276" s="9">
        <f t="shared" ca="1" si="1"/>
        <v>-0.37798246608524394</v>
      </c>
      <c r="G1276" s="9">
        <f t="shared" ca="1" si="3"/>
        <v>3.5141144893128264E-3</v>
      </c>
      <c r="H1276" s="9"/>
      <c r="I1276" s="9"/>
      <c r="J1276" s="9"/>
      <c r="K1276" s="9"/>
      <c r="L1276" s="9"/>
      <c r="M1276" s="9"/>
    </row>
    <row r="1277" spans="1:13" ht="15.75" customHeight="1">
      <c r="A1277" s="9"/>
      <c r="B1277" s="9"/>
      <c r="C1277" s="9"/>
      <c r="D1277" s="9"/>
      <c r="E1277" s="9">
        <f t="shared" ca="1" si="0"/>
        <v>0.87763501294283797</v>
      </c>
      <c r="F1277" s="9">
        <f t="shared" ca="1" si="1"/>
        <v>1.1632453438347503</v>
      </c>
      <c r="G1277" s="9">
        <f t="shared" ca="1" si="3"/>
        <v>3.5141144893128264E-3</v>
      </c>
      <c r="H1277" s="9"/>
      <c r="I1277" s="9"/>
      <c r="J1277" s="9"/>
      <c r="K1277" s="9"/>
      <c r="L1277" s="9"/>
      <c r="M1277" s="9"/>
    </row>
    <row r="1278" spans="1:13" ht="15.75" customHeight="1">
      <c r="A1278" s="9"/>
      <c r="B1278" s="9"/>
      <c r="C1278" s="9"/>
      <c r="D1278" s="9"/>
      <c r="E1278" s="9">
        <f t="shared" ca="1" si="0"/>
        <v>0.82666380542198525</v>
      </c>
      <c r="F1278" s="9">
        <f t="shared" ca="1" si="1"/>
        <v>0.94106336293255988</v>
      </c>
      <c r="G1278" s="9">
        <f t="shared" ca="1" si="3"/>
        <v>3.5141144893128264E-3</v>
      </c>
      <c r="H1278" s="9"/>
      <c r="I1278" s="9"/>
      <c r="J1278" s="9"/>
      <c r="K1278" s="9"/>
      <c r="L1278" s="9"/>
      <c r="M1278" s="9"/>
    </row>
    <row r="1279" spans="1:13" ht="15.75" customHeight="1">
      <c r="A1279" s="9"/>
      <c r="B1279" s="9"/>
      <c r="C1279" s="9"/>
      <c r="D1279" s="9"/>
      <c r="E1279" s="9">
        <f t="shared" ca="1" si="0"/>
        <v>0.70629614063603252</v>
      </c>
      <c r="F1279" s="9">
        <f t="shared" ca="1" si="1"/>
        <v>0.54259639920016611</v>
      </c>
      <c r="G1279" s="9">
        <f t="shared" ca="1" si="3"/>
        <v>3.5141144893128264E-3</v>
      </c>
      <c r="H1279" s="9"/>
      <c r="I1279" s="9"/>
      <c r="J1279" s="9"/>
      <c r="K1279" s="9"/>
      <c r="L1279" s="9"/>
      <c r="M1279" s="9"/>
    </row>
    <row r="1280" spans="1:13" ht="15.75" customHeight="1">
      <c r="A1280" s="9"/>
      <c r="B1280" s="9"/>
      <c r="C1280" s="9"/>
      <c r="D1280" s="9"/>
      <c r="E1280" s="9">
        <f t="shared" ca="1" si="0"/>
        <v>0.51469641039819169</v>
      </c>
      <c r="F1280" s="9">
        <f t="shared" ca="1" si="1"/>
        <v>3.6846773859085316E-2</v>
      </c>
      <c r="G1280" s="9">
        <f t="shared" ca="1" si="3"/>
        <v>3.5141144893128264E-3</v>
      </c>
      <c r="H1280" s="9"/>
      <c r="I1280" s="9"/>
      <c r="J1280" s="9"/>
      <c r="K1280" s="9"/>
      <c r="L1280" s="9"/>
      <c r="M1280" s="9"/>
    </row>
    <row r="1281" spans="1:13" ht="15.75" customHeight="1">
      <c r="A1281" s="9"/>
      <c r="B1281" s="9"/>
      <c r="C1281" s="9"/>
      <c r="D1281" s="9"/>
      <c r="E1281" s="9">
        <f t="shared" ca="1" si="0"/>
        <v>0.54870455245511085</v>
      </c>
      <c r="F1281" s="9">
        <f t="shared" ca="1" si="1"/>
        <v>0.12238906901835438</v>
      </c>
      <c r="G1281" s="9">
        <f t="shared" ca="1" si="3"/>
        <v>3.5141144893128264E-3</v>
      </c>
      <c r="H1281" s="9"/>
      <c r="I1281" s="9"/>
      <c r="J1281" s="9"/>
      <c r="K1281" s="9"/>
      <c r="L1281" s="9"/>
      <c r="M1281" s="9"/>
    </row>
    <row r="1282" spans="1:13" ht="15.75" customHeight="1">
      <c r="A1282" s="9"/>
      <c r="B1282" s="9"/>
      <c r="C1282" s="9"/>
      <c r="D1282" s="9"/>
      <c r="E1282" s="9">
        <f t="shared" ca="1" si="0"/>
        <v>1.5247337445998266E-3</v>
      </c>
      <c r="F1282" s="9">
        <f t="shared" ca="1" si="1"/>
        <v>-2.9627069414722804</v>
      </c>
      <c r="G1282" s="9">
        <f t="shared" ca="1" si="3"/>
        <v>3.5141144893128264E-3</v>
      </c>
      <c r="H1282" s="9"/>
      <c r="I1282" s="9"/>
      <c r="J1282" s="9"/>
      <c r="K1282" s="9"/>
      <c r="L1282" s="9"/>
      <c r="M1282" s="9"/>
    </row>
    <row r="1283" spans="1:13" ht="15.75" customHeight="1">
      <c r="A1283" s="9"/>
      <c r="B1283" s="9"/>
      <c r="C1283" s="9"/>
      <c r="D1283" s="9"/>
      <c r="E1283" s="9">
        <f t="shared" ca="1" si="0"/>
        <v>0.8196950264001629</v>
      </c>
      <c r="F1283" s="9">
        <f t="shared" ca="1" si="1"/>
        <v>0.91420345851612494</v>
      </c>
      <c r="G1283" s="9">
        <f t="shared" ca="1" si="3"/>
        <v>3.5141144893128264E-3</v>
      </c>
      <c r="H1283" s="9"/>
      <c r="I1283" s="9"/>
      <c r="J1283" s="9"/>
      <c r="K1283" s="9"/>
      <c r="L1283" s="9"/>
      <c r="M1283" s="9"/>
    </row>
    <row r="1284" spans="1:13" ht="15.75" customHeight="1">
      <c r="A1284" s="9"/>
      <c r="B1284" s="9"/>
      <c r="C1284" s="9"/>
      <c r="D1284" s="9"/>
      <c r="E1284" s="9">
        <f t="shared" ca="1" si="0"/>
        <v>0.28510024920941079</v>
      </c>
      <c r="F1284" s="9">
        <f t="shared" ca="1" si="1"/>
        <v>-0.56775623869522074</v>
      </c>
      <c r="G1284" s="9">
        <f t="shared" ca="1" si="3"/>
        <v>3.5141144893128264E-3</v>
      </c>
      <c r="H1284" s="9"/>
      <c r="I1284" s="9"/>
      <c r="J1284" s="9"/>
      <c r="K1284" s="9"/>
      <c r="L1284" s="9"/>
      <c r="M1284" s="9"/>
    </row>
    <row r="1285" spans="1:13" ht="15.75" customHeight="1">
      <c r="A1285" s="9"/>
      <c r="B1285" s="9"/>
      <c r="C1285" s="9"/>
      <c r="D1285" s="9"/>
      <c r="E1285" s="9">
        <f t="shared" ca="1" si="0"/>
        <v>0.95272887149047769</v>
      </c>
      <c r="F1285" s="9">
        <f t="shared" ca="1" si="1"/>
        <v>1.6719090546826263</v>
      </c>
      <c r="G1285" s="9">
        <f t="shared" ca="1" si="3"/>
        <v>3.5141144893128264E-3</v>
      </c>
      <c r="H1285" s="9"/>
      <c r="I1285" s="9"/>
      <c r="J1285" s="9"/>
      <c r="K1285" s="9"/>
      <c r="L1285" s="9"/>
      <c r="M1285" s="9"/>
    </row>
    <row r="1286" spans="1:13" ht="15.75" customHeight="1">
      <c r="A1286" s="9"/>
      <c r="B1286" s="9"/>
      <c r="C1286" s="9"/>
      <c r="D1286" s="9"/>
      <c r="E1286" s="9">
        <f t="shared" ca="1" si="0"/>
        <v>0.19603966165193276</v>
      </c>
      <c r="F1286" s="9">
        <f t="shared" ca="1" si="1"/>
        <v>-0.85585258713147627</v>
      </c>
      <c r="G1286" s="9">
        <f t="shared" ca="1" si="3"/>
        <v>3.5141144893128264E-3</v>
      </c>
      <c r="H1286" s="9"/>
      <c r="I1286" s="9"/>
      <c r="J1286" s="9"/>
      <c r="K1286" s="9"/>
      <c r="L1286" s="9"/>
      <c r="M1286" s="9"/>
    </row>
    <row r="1287" spans="1:13" ht="15.75" customHeight="1">
      <c r="A1287" s="9"/>
      <c r="B1287" s="9"/>
      <c r="C1287" s="9"/>
      <c r="D1287" s="9"/>
      <c r="E1287" s="9">
        <f t="shared" ca="1" si="0"/>
        <v>0.66964359108324245</v>
      </c>
      <c r="F1287" s="9">
        <f t="shared" ca="1" si="1"/>
        <v>0.438929227784292</v>
      </c>
      <c r="G1287" s="9">
        <f t="shared" ca="1" si="3"/>
        <v>3.5141144893128264E-3</v>
      </c>
      <c r="H1287" s="9"/>
      <c r="I1287" s="9"/>
      <c r="J1287" s="9"/>
      <c r="K1287" s="9"/>
      <c r="L1287" s="9"/>
      <c r="M1287" s="9"/>
    </row>
    <row r="1288" spans="1:13" ht="15.75" customHeight="1">
      <c r="A1288" s="9"/>
      <c r="B1288" s="9"/>
      <c r="C1288" s="9"/>
      <c r="D1288" s="9"/>
      <c r="E1288" s="9">
        <f t="shared" ca="1" si="0"/>
        <v>0.74824841836010858</v>
      </c>
      <c r="F1288" s="9">
        <f t="shared" ca="1" si="1"/>
        <v>0.66898795223171248</v>
      </c>
      <c r="G1288" s="9">
        <f t="shared" ca="1" si="3"/>
        <v>3.5141144893128264E-3</v>
      </c>
      <c r="H1288" s="9"/>
      <c r="I1288" s="9"/>
      <c r="J1288" s="9"/>
      <c r="K1288" s="9"/>
      <c r="L1288" s="9"/>
      <c r="M1288" s="9"/>
    </row>
    <row r="1289" spans="1:13" ht="15.75" customHeight="1">
      <c r="A1289" s="9"/>
      <c r="B1289" s="9"/>
      <c r="C1289" s="9"/>
      <c r="D1289" s="9"/>
      <c r="E1289" s="9">
        <f t="shared" ca="1" si="0"/>
        <v>9.1668131233605177E-2</v>
      </c>
      <c r="F1289" s="9">
        <f t="shared" ca="1" si="1"/>
        <v>-1.3305526164009918</v>
      </c>
      <c r="G1289" s="9">
        <f t="shared" ca="1" si="3"/>
        <v>3.5141144893128264E-3</v>
      </c>
      <c r="H1289" s="9"/>
      <c r="I1289" s="9"/>
      <c r="J1289" s="9"/>
      <c r="K1289" s="9"/>
      <c r="L1289" s="9"/>
      <c r="M1289" s="9"/>
    </row>
    <row r="1290" spans="1:13" ht="15.75" customHeight="1">
      <c r="A1290" s="9"/>
      <c r="B1290" s="9"/>
      <c r="C1290" s="9"/>
      <c r="D1290" s="9"/>
      <c r="E1290" s="9">
        <f t="shared" ca="1" si="0"/>
        <v>0.61589112056630624</v>
      </c>
      <c r="F1290" s="9">
        <f t="shared" ca="1" si="1"/>
        <v>0.29470694301323913</v>
      </c>
      <c r="G1290" s="9">
        <f t="shared" ca="1" si="3"/>
        <v>3.5141144893128264E-3</v>
      </c>
      <c r="H1290" s="9"/>
      <c r="I1290" s="9"/>
      <c r="J1290" s="9"/>
      <c r="K1290" s="9"/>
      <c r="L1290" s="9"/>
      <c r="M1290" s="9"/>
    </row>
    <row r="1291" spans="1:13" ht="15.75" customHeight="1">
      <c r="A1291" s="9"/>
      <c r="B1291" s="9"/>
      <c r="C1291" s="9"/>
      <c r="D1291" s="9"/>
      <c r="E1291" s="9">
        <f t="shared" ca="1" si="0"/>
        <v>0.50920118664363834</v>
      </c>
      <c r="F1291" s="9">
        <f t="shared" ca="1" si="1"/>
        <v>2.3065999778297045E-2</v>
      </c>
      <c r="G1291" s="9">
        <f t="shared" ca="1" si="3"/>
        <v>3.5141144893128264E-3</v>
      </c>
      <c r="H1291" s="9"/>
      <c r="I1291" s="9"/>
      <c r="J1291" s="9"/>
      <c r="K1291" s="9"/>
      <c r="L1291" s="9"/>
      <c r="M1291" s="9"/>
    </row>
    <row r="1292" spans="1:13" ht="15.75" customHeight="1">
      <c r="A1292" s="9"/>
      <c r="B1292" s="9"/>
      <c r="C1292" s="9"/>
      <c r="D1292" s="9"/>
      <c r="E1292" s="9">
        <f t="shared" ca="1" si="0"/>
        <v>0.74265621895214318</v>
      </c>
      <c r="F1292" s="9">
        <f t="shared" ca="1" si="1"/>
        <v>0.65155612093876691</v>
      </c>
      <c r="G1292" s="9">
        <f t="shared" ca="1" si="3"/>
        <v>3.5141144893128264E-3</v>
      </c>
      <c r="H1292" s="9"/>
      <c r="I1292" s="9"/>
      <c r="J1292" s="9"/>
      <c r="K1292" s="9"/>
      <c r="L1292" s="9"/>
      <c r="M1292" s="9"/>
    </row>
    <row r="1293" spans="1:13" ht="15.75" customHeight="1">
      <c r="A1293" s="9"/>
      <c r="B1293" s="9"/>
      <c r="C1293" s="9"/>
      <c r="D1293" s="9"/>
      <c r="E1293" s="9">
        <f t="shared" ca="1" si="0"/>
        <v>0.72668636745010795</v>
      </c>
      <c r="F1293" s="9">
        <f t="shared" ca="1" si="1"/>
        <v>0.6028217663583022</v>
      </c>
      <c r="G1293" s="9">
        <f t="shared" ca="1" si="3"/>
        <v>3.5141144893128264E-3</v>
      </c>
      <c r="H1293" s="9"/>
      <c r="I1293" s="9"/>
      <c r="J1293" s="9"/>
      <c r="K1293" s="9"/>
      <c r="L1293" s="9"/>
      <c r="M1293" s="9"/>
    </row>
    <row r="1294" spans="1:13" ht="15.75" customHeight="1">
      <c r="A1294" s="9"/>
      <c r="B1294" s="9"/>
      <c r="C1294" s="9"/>
      <c r="D1294" s="9"/>
      <c r="E1294" s="9">
        <f t="shared" ca="1" si="0"/>
        <v>0.6542766395398425</v>
      </c>
      <c r="F1294" s="9">
        <f t="shared" ca="1" si="1"/>
        <v>0.39689251921755031</v>
      </c>
      <c r="G1294" s="9">
        <f t="shared" ca="1" si="3"/>
        <v>3.5141144893128264E-3</v>
      </c>
      <c r="H1294" s="9"/>
      <c r="I1294" s="9"/>
      <c r="J1294" s="9"/>
      <c r="K1294" s="9"/>
      <c r="L1294" s="9"/>
      <c r="M1294" s="9"/>
    </row>
    <row r="1295" spans="1:13" ht="15.75" customHeight="1">
      <c r="A1295" s="9"/>
      <c r="B1295" s="9"/>
      <c r="C1295" s="9"/>
      <c r="D1295" s="9"/>
      <c r="E1295" s="9">
        <f t="shared" ca="1" si="0"/>
        <v>0.10450937144518024</v>
      </c>
      <c r="F1295" s="9">
        <f t="shared" ca="1" si="1"/>
        <v>-1.2562682121447402</v>
      </c>
      <c r="G1295" s="9">
        <f t="shared" ca="1" si="3"/>
        <v>3.5141144893128264E-3</v>
      </c>
      <c r="H1295" s="9"/>
      <c r="I1295" s="9"/>
      <c r="J1295" s="9"/>
      <c r="K1295" s="9"/>
      <c r="L1295" s="9"/>
      <c r="M1295" s="9"/>
    </row>
    <row r="1296" spans="1:13" ht="15.75" customHeight="1">
      <c r="A1296" s="9"/>
      <c r="B1296" s="9"/>
      <c r="C1296" s="9"/>
      <c r="D1296" s="9"/>
      <c r="E1296" s="9">
        <f t="shared" ca="1" si="0"/>
        <v>0.53103287411138544</v>
      </c>
      <c r="F1296" s="9">
        <f t="shared" ca="1" si="1"/>
        <v>7.7866494750287132E-2</v>
      </c>
      <c r="G1296" s="9">
        <f t="shared" ca="1" si="3"/>
        <v>3.5141144893128264E-3</v>
      </c>
      <c r="H1296" s="9"/>
      <c r="I1296" s="9"/>
      <c r="J1296" s="9"/>
      <c r="K1296" s="9"/>
      <c r="L1296" s="9"/>
      <c r="M1296" s="9"/>
    </row>
    <row r="1297" spans="1:13" ht="15.75" customHeight="1">
      <c r="A1297" s="9"/>
      <c r="B1297" s="9"/>
      <c r="C1297" s="9"/>
      <c r="D1297" s="9"/>
      <c r="E1297" s="9">
        <f t="shared" ca="1" si="0"/>
        <v>0.39798173537385806</v>
      </c>
      <c r="F1297" s="9">
        <f t="shared" ca="1" si="1"/>
        <v>-0.25857461605787352</v>
      </c>
      <c r="G1297" s="9">
        <f t="shared" ca="1" si="3"/>
        <v>3.5141144893128264E-3</v>
      </c>
      <c r="H1297" s="9"/>
      <c r="I1297" s="9"/>
      <c r="J1297" s="9"/>
      <c r="K1297" s="9"/>
      <c r="L1297" s="9"/>
      <c r="M1297" s="9"/>
    </row>
    <row r="1298" spans="1:13" ht="15.75" customHeight="1">
      <c r="A1298" s="9"/>
      <c r="B1298" s="9"/>
      <c r="C1298" s="9"/>
      <c r="D1298" s="9"/>
      <c r="E1298" s="9">
        <f t="shared" ca="1" si="0"/>
        <v>0.1074317902822528</v>
      </c>
      <c r="F1298" s="9">
        <f t="shared" ca="1" si="1"/>
        <v>-1.2403023580424026</v>
      </c>
      <c r="G1298" s="9">
        <f t="shared" ca="1" si="3"/>
        <v>3.5141144893128264E-3</v>
      </c>
      <c r="H1298" s="9"/>
      <c r="I1298" s="9"/>
      <c r="J1298" s="9"/>
      <c r="K1298" s="9"/>
      <c r="L1298" s="9"/>
      <c r="M1298" s="9"/>
    </row>
    <row r="1299" spans="1:13" ht="15.75" customHeight="1">
      <c r="A1299" s="9"/>
      <c r="B1299" s="9"/>
      <c r="C1299" s="9"/>
      <c r="D1299" s="9"/>
      <c r="E1299" s="9">
        <f t="shared" ca="1" si="0"/>
        <v>0.967995474553904</v>
      </c>
      <c r="F1299" s="9">
        <f t="shared" ca="1" si="1"/>
        <v>1.8521168117099265</v>
      </c>
      <c r="G1299" s="9">
        <f t="shared" ca="1" si="3"/>
        <v>3.5141144893128264E-3</v>
      </c>
      <c r="H1299" s="9"/>
      <c r="I1299" s="9"/>
      <c r="J1299" s="9"/>
      <c r="K1299" s="9"/>
      <c r="L1299" s="9"/>
      <c r="M1299" s="9"/>
    </row>
    <row r="1300" spans="1:13" ht="15.75" customHeight="1">
      <c r="A1300" s="9"/>
      <c r="B1300" s="9"/>
      <c r="C1300" s="9"/>
      <c r="D1300" s="9"/>
      <c r="E1300" s="9">
        <f t="shared" ca="1" si="0"/>
        <v>0.91640355614783564</v>
      </c>
      <c r="F1300" s="9">
        <f t="shared" ca="1" si="1"/>
        <v>1.381279991833658</v>
      </c>
      <c r="G1300" s="9">
        <f t="shared" ca="1" si="3"/>
        <v>3.5141144893128264E-3</v>
      </c>
      <c r="H1300" s="9"/>
      <c r="I1300" s="9"/>
      <c r="J1300" s="9"/>
      <c r="K1300" s="9"/>
      <c r="L1300" s="9"/>
      <c r="M1300" s="9"/>
    </row>
    <row r="1301" spans="1:13" ht="15.75" customHeight="1">
      <c r="A1301" s="9"/>
      <c r="B1301" s="9"/>
      <c r="C1301" s="9"/>
      <c r="D1301" s="9"/>
      <c r="E1301" s="9">
        <f t="shared" ca="1" si="0"/>
        <v>0.3095882117360339</v>
      </c>
      <c r="F1301" s="9">
        <f t="shared" ca="1" si="1"/>
        <v>-0.49701790724485612</v>
      </c>
      <c r="G1301" s="9">
        <f t="shared" ca="1" si="3"/>
        <v>3.5141144893128264E-3</v>
      </c>
      <c r="H1301" s="9"/>
      <c r="I1301" s="9"/>
      <c r="J1301" s="9"/>
      <c r="K1301" s="9"/>
      <c r="L1301" s="9"/>
      <c r="M1301" s="9"/>
    </row>
    <row r="1302" spans="1:13" ht="15.75" customHeight="1">
      <c r="A1302" s="9"/>
      <c r="B1302" s="9"/>
      <c r="C1302" s="9"/>
      <c r="D1302" s="9"/>
      <c r="E1302" s="9">
        <f t="shared" ca="1" si="0"/>
        <v>0.81299018015666247</v>
      </c>
      <c r="F1302" s="9">
        <f t="shared" ca="1" si="1"/>
        <v>0.88896918747663911</v>
      </c>
      <c r="G1302" s="9">
        <f t="shared" ca="1" si="3"/>
        <v>3.5141144893128264E-3</v>
      </c>
      <c r="H1302" s="9"/>
      <c r="I1302" s="9"/>
      <c r="J1302" s="9"/>
      <c r="K1302" s="9"/>
      <c r="L1302" s="9"/>
      <c r="M1302" s="9"/>
    </row>
    <row r="1303" spans="1:13" ht="15.75" customHeight="1">
      <c r="A1303" s="9"/>
      <c r="B1303" s="9"/>
      <c r="C1303" s="9"/>
      <c r="D1303" s="9"/>
      <c r="E1303" s="9">
        <f t="shared" ca="1" si="0"/>
        <v>0.18707740697078479</v>
      </c>
      <c r="F1303" s="9">
        <f t="shared" ca="1" si="1"/>
        <v>-0.88871770396889949</v>
      </c>
      <c r="G1303" s="9">
        <f t="shared" ca="1" si="3"/>
        <v>3.5141144893128264E-3</v>
      </c>
      <c r="H1303" s="9"/>
      <c r="I1303" s="9"/>
      <c r="J1303" s="9"/>
      <c r="K1303" s="9"/>
      <c r="L1303" s="9"/>
      <c r="M1303" s="9"/>
    </row>
    <row r="1304" spans="1:13" ht="15.75" customHeight="1">
      <c r="A1304" s="9"/>
      <c r="B1304" s="9"/>
      <c r="C1304" s="9"/>
      <c r="D1304" s="9"/>
      <c r="E1304" s="9">
        <f t="shared" ca="1" si="0"/>
        <v>0.67048801758041843</v>
      </c>
      <c r="F1304" s="9">
        <f t="shared" ca="1" si="1"/>
        <v>0.44126112691897557</v>
      </c>
      <c r="G1304" s="9">
        <f t="shared" ca="1" si="3"/>
        <v>3.5141144893128264E-3</v>
      </c>
      <c r="H1304" s="9"/>
      <c r="I1304" s="9"/>
      <c r="J1304" s="9"/>
      <c r="K1304" s="9"/>
      <c r="L1304" s="9"/>
      <c r="M1304" s="9"/>
    </row>
    <row r="1305" spans="1:13" ht="15.75" customHeight="1">
      <c r="A1305" s="9"/>
      <c r="B1305" s="9"/>
      <c r="C1305" s="9"/>
      <c r="D1305" s="9"/>
      <c r="E1305" s="9">
        <f t="shared" ca="1" si="0"/>
        <v>0.24403217969321434</v>
      </c>
      <c r="F1305" s="9">
        <f t="shared" ca="1" si="1"/>
        <v>-0.69339075991286714</v>
      </c>
      <c r="G1305" s="9">
        <f t="shared" ca="1" si="3"/>
        <v>3.5141144893128264E-3</v>
      </c>
      <c r="H1305" s="9"/>
      <c r="I1305" s="9"/>
      <c r="J1305" s="9"/>
      <c r="K1305" s="9"/>
      <c r="L1305" s="9"/>
      <c r="M1305" s="9"/>
    </row>
    <row r="1306" spans="1:13" ht="15.75" customHeight="1">
      <c r="A1306" s="9"/>
      <c r="B1306" s="9"/>
      <c r="C1306" s="9"/>
      <c r="D1306" s="9"/>
      <c r="E1306" s="9">
        <f t="shared" ca="1" si="0"/>
        <v>0.92251500194390357</v>
      </c>
      <c r="F1306" s="9">
        <f t="shared" ca="1" si="1"/>
        <v>1.4221938070468394</v>
      </c>
      <c r="G1306" s="9">
        <f t="shared" ca="1" si="3"/>
        <v>3.5141144893128264E-3</v>
      </c>
      <c r="H1306" s="9"/>
      <c r="I1306" s="9"/>
      <c r="J1306" s="9"/>
      <c r="K1306" s="9"/>
      <c r="L1306" s="9"/>
      <c r="M1306" s="9"/>
    </row>
    <row r="1307" spans="1:13" ht="15.75" customHeight="1">
      <c r="A1307" s="9"/>
      <c r="B1307" s="9"/>
      <c r="C1307" s="9"/>
      <c r="D1307" s="9"/>
      <c r="E1307" s="9">
        <f t="shared" ca="1" si="0"/>
        <v>0.95241113409174916</v>
      </c>
      <c r="F1307" s="9">
        <f t="shared" ca="1" si="1"/>
        <v>1.6686955484515953</v>
      </c>
      <c r="G1307" s="9">
        <f t="shared" ca="1" si="3"/>
        <v>3.5141144893128264E-3</v>
      </c>
      <c r="H1307" s="9"/>
      <c r="I1307" s="9"/>
      <c r="J1307" s="9"/>
      <c r="K1307" s="9"/>
      <c r="L1307" s="9"/>
      <c r="M1307" s="9"/>
    </row>
    <row r="1308" spans="1:13" ht="15.75" customHeight="1">
      <c r="A1308" s="9"/>
      <c r="B1308" s="9"/>
      <c r="C1308" s="9"/>
      <c r="D1308" s="9"/>
      <c r="E1308" s="9">
        <f t="shared" ca="1" si="0"/>
        <v>0.1380176566628879</v>
      </c>
      <c r="F1308" s="9">
        <f t="shared" ca="1" si="1"/>
        <v>-1.0892689220836955</v>
      </c>
      <c r="G1308" s="9">
        <f t="shared" ca="1" si="3"/>
        <v>3.5141144893128264E-3</v>
      </c>
      <c r="H1308" s="9"/>
      <c r="I1308" s="9"/>
      <c r="J1308" s="9"/>
      <c r="K1308" s="9"/>
      <c r="L1308" s="9"/>
      <c r="M1308" s="9"/>
    </row>
    <row r="1309" spans="1:13" ht="15.75" customHeight="1">
      <c r="A1309" s="9"/>
      <c r="B1309" s="9"/>
      <c r="C1309" s="9"/>
      <c r="D1309" s="9"/>
      <c r="E1309" s="9">
        <f t="shared" ca="1" si="0"/>
        <v>0.80692701232999886</v>
      </c>
      <c r="F1309" s="9">
        <f t="shared" ca="1" si="1"/>
        <v>0.86662780195340627</v>
      </c>
      <c r="G1309" s="9">
        <f t="shared" ca="1" si="3"/>
        <v>3.5141144893128264E-3</v>
      </c>
      <c r="H1309" s="9"/>
      <c r="I1309" s="9"/>
      <c r="J1309" s="9"/>
      <c r="K1309" s="9"/>
      <c r="L1309" s="9"/>
      <c r="M1309" s="9"/>
    </row>
    <row r="1310" spans="1:13" ht="15.75" customHeight="1">
      <c r="A1310" s="9"/>
      <c r="B1310" s="9"/>
      <c r="C1310" s="9"/>
      <c r="D1310" s="9"/>
      <c r="E1310" s="9">
        <f t="shared" ca="1" si="0"/>
        <v>0.71038231696359777</v>
      </c>
      <c r="F1310" s="9">
        <f t="shared" ca="1" si="1"/>
        <v>0.55450195794181634</v>
      </c>
      <c r="G1310" s="9">
        <f t="shared" ca="1" si="3"/>
        <v>3.5141144893128264E-3</v>
      </c>
      <c r="H1310" s="9"/>
      <c r="I1310" s="9"/>
      <c r="J1310" s="9"/>
      <c r="K1310" s="9"/>
      <c r="L1310" s="9"/>
      <c r="M1310" s="9"/>
    </row>
    <row r="1311" spans="1:13" ht="15.75" customHeight="1">
      <c r="A1311" s="9"/>
      <c r="B1311" s="9"/>
      <c r="C1311" s="9"/>
      <c r="D1311" s="9"/>
      <c r="E1311" s="9">
        <f t="shared" ca="1" si="0"/>
        <v>0.37564156364423162</v>
      </c>
      <c r="F1311" s="9">
        <f t="shared" ca="1" si="1"/>
        <v>-0.31694791058008875</v>
      </c>
      <c r="G1311" s="9">
        <f t="shared" ca="1" si="3"/>
        <v>3.5141144893128264E-3</v>
      </c>
      <c r="H1311" s="9"/>
      <c r="I1311" s="9"/>
      <c r="J1311" s="9"/>
      <c r="K1311" s="9"/>
      <c r="L1311" s="9"/>
      <c r="M1311" s="9"/>
    </row>
    <row r="1312" spans="1:13" ht="15.75" customHeight="1">
      <c r="A1312" s="9"/>
      <c r="B1312" s="9"/>
      <c r="C1312" s="9"/>
      <c r="D1312" s="9"/>
      <c r="E1312" s="9">
        <f t="shared" ca="1" si="0"/>
        <v>0.17000947149553336</v>
      </c>
      <c r="F1312" s="9">
        <f t="shared" ca="1" si="1"/>
        <v>-0.95412782499375692</v>
      </c>
      <c r="G1312" s="9">
        <f t="shared" ca="1" si="3"/>
        <v>3.5141144893128264E-3</v>
      </c>
      <c r="H1312" s="9"/>
      <c r="I1312" s="9"/>
      <c r="J1312" s="9"/>
      <c r="K1312" s="9"/>
      <c r="L1312" s="9"/>
      <c r="M1312" s="9"/>
    </row>
    <row r="1313" spans="1:13" ht="15.75" customHeight="1">
      <c r="A1313" s="9"/>
      <c r="B1313" s="9"/>
      <c r="C1313" s="9"/>
      <c r="D1313" s="9"/>
      <c r="E1313" s="9">
        <f t="shared" ca="1" si="0"/>
        <v>0.56191631435357992</v>
      </c>
      <c r="F1313" s="9">
        <f t="shared" ca="1" si="1"/>
        <v>0.15582955802254517</v>
      </c>
      <c r="G1313" s="9">
        <f t="shared" ca="1" si="3"/>
        <v>3.5141144893128264E-3</v>
      </c>
      <c r="H1313" s="9"/>
      <c r="I1313" s="9"/>
      <c r="J1313" s="9"/>
      <c r="K1313" s="9"/>
      <c r="L1313" s="9"/>
      <c r="M1313" s="9"/>
    </row>
    <row r="1314" spans="1:13" ht="15.75" customHeight="1">
      <c r="A1314" s="9"/>
      <c r="B1314" s="9"/>
      <c r="C1314" s="9"/>
      <c r="D1314" s="9"/>
      <c r="E1314" s="9">
        <f t="shared" ca="1" si="0"/>
        <v>8.7764929691493965E-2</v>
      </c>
      <c r="F1314" s="9">
        <f t="shared" ca="1" si="1"/>
        <v>-1.3546476024513512</v>
      </c>
      <c r="G1314" s="9">
        <f t="shared" ca="1" si="3"/>
        <v>3.5141144893128264E-3</v>
      </c>
      <c r="H1314" s="9"/>
      <c r="I1314" s="9"/>
      <c r="J1314" s="9"/>
      <c r="K1314" s="9"/>
      <c r="L1314" s="9"/>
      <c r="M1314" s="9"/>
    </row>
    <row r="1315" spans="1:13" ht="15.75" customHeight="1">
      <c r="A1315" s="9"/>
      <c r="B1315" s="9"/>
      <c r="C1315" s="9"/>
      <c r="D1315" s="9"/>
      <c r="E1315" s="9">
        <f t="shared" ca="1" si="0"/>
        <v>5.9994913124239102E-2</v>
      </c>
      <c r="F1315" s="9">
        <f t="shared" ca="1" si="1"/>
        <v>-1.5548162987440208</v>
      </c>
      <c r="G1315" s="9">
        <f t="shared" ca="1" si="3"/>
        <v>3.5141144893128264E-3</v>
      </c>
      <c r="H1315" s="9"/>
      <c r="I1315" s="9"/>
      <c r="J1315" s="9"/>
      <c r="K1315" s="9"/>
      <c r="L1315" s="9"/>
      <c r="M1315" s="9"/>
    </row>
    <row r="1316" spans="1:13" ht="15.75" customHeight="1">
      <c r="A1316" s="9"/>
      <c r="B1316" s="9"/>
      <c r="C1316" s="9"/>
      <c r="D1316" s="9"/>
      <c r="E1316" s="9">
        <f t="shared" ca="1" si="0"/>
        <v>0.27403930333376536</v>
      </c>
      <c r="F1316" s="9">
        <f t="shared" ca="1" si="1"/>
        <v>-0.60064177614158909</v>
      </c>
      <c r="G1316" s="9">
        <f t="shared" ca="1" si="3"/>
        <v>3.5141144893128264E-3</v>
      </c>
      <c r="H1316" s="9"/>
      <c r="I1316" s="9"/>
      <c r="J1316" s="9"/>
      <c r="K1316" s="9"/>
      <c r="L1316" s="9"/>
      <c r="M1316" s="9"/>
    </row>
    <row r="1317" spans="1:13" ht="15.75" customHeight="1">
      <c r="A1317" s="9"/>
      <c r="B1317" s="9"/>
      <c r="C1317" s="9"/>
      <c r="D1317" s="9"/>
      <c r="E1317" s="9">
        <f t="shared" ca="1" si="0"/>
        <v>0.89360041043248517</v>
      </c>
      <c r="F1317" s="9">
        <f t="shared" ca="1" si="1"/>
        <v>1.245905259037863</v>
      </c>
      <c r="G1317" s="9">
        <f t="shared" ca="1" si="3"/>
        <v>3.5141144893128264E-3</v>
      </c>
      <c r="H1317" s="9"/>
      <c r="I1317" s="9"/>
      <c r="J1317" s="9"/>
      <c r="K1317" s="9"/>
      <c r="L1317" s="9"/>
      <c r="M1317" s="9"/>
    </row>
    <row r="1318" spans="1:13" ht="15.75" customHeight="1">
      <c r="A1318" s="9"/>
      <c r="B1318" s="9"/>
      <c r="C1318" s="9"/>
      <c r="D1318" s="9"/>
      <c r="E1318" s="9">
        <f t="shared" ca="1" si="0"/>
        <v>0.14693449751117804</v>
      </c>
      <c r="F1318" s="9">
        <f t="shared" ca="1" si="1"/>
        <v>-1.0496718834200134</v>
      </c>
      <c r="G1318" s="9">
        <f t="shared" ca="1" si="3"/>
        <v>3.5141144893128264E-3</v>
      </c>
      <c r="H1318" s="9"/>
      <c r="I1318" s="9"/>
      <c r="J1318" s="9"/>
      <c r="K1318" s="9"/>
      <c r="L1318" s="9"/>
      <c r="M1318" s="9"/>
    </row>
    <row r="1319" spans="1:13" ht="15.75" customHeight="1">
      <c r="A1319" s="9"/>
      <c r="B1319" s="9"/>
      <c r="C1319" s="9"/>
      <c r="D1319" s="9"/>
      <c r="E1319" s="9">
        <f t="shared" ca="1" si="0"/>
        <v>0.21019547816302342</v>
      </c>
      <c r="F1319" s="9">
        <f t="shared" ca="1" si="1"/>
        <v>-0.80574316281381042</v>
      </c>
      <c r="G1319" s="9">
        <f t="shared" ca="1" si="3"/>
        <v>3.5141144893128264E-3</v>
      </c>
      <c r="H1319" s="9"/>
      <c r="I1319" s="9"/>
      <c r="J1319" s="9"/>
      <c r="K1319" s="9"/>
      <c r="L1319" s="9"/>
      <c r="M1319" s="9"/>
    </row>
    <row r="1320" spans="1:13" ht="15.75" customHeight="1">
      <c r="A1320" s="9"/>
      <c r="B1320" s="9"/>
      <c r="C1320" s="9"/>
      <c r="D1320" s="9"/>
      <c r="E1320" s="9">
        <f t="shared" ca="1" si="0"/>
        <v>0.50457554091528822</v>
      </c>
      <c r="F1320" s="9">
        <f t="shared" ca="1" si="1"/>
        <v>1.1469431688235844E-2</v>
      </c>
      <c r="G1320" s="9">
        <f t="shared" ca="1" si="3"/>
        <v>3.5141144893128264E-3</v>
      </c>
      <c r="H1320" s="9"/>
      <c r="I1320" s="9"/>
      <c r="J1320" s="9"/>
      <c r="K1320" s="9"/>
      <c r="L1320" s="9"/>
      <c r="M1320" s="9"/>
    </row>
    <row r="1321" spans="1:13" ht="15.75" customHeight="1">
      <c r="A1321" s="9"/>
      <c r="B1321" s="9"/>
      <c r="C1321" s="9"/>
      <c r="D1321" s="9"/>
      <c r="E1321" s="9">
        <f t="shared" ca="1" si="0"/>
        <v>0.54119644367983832</v>
      </c>
      <c r="F1321" s="9">
        <f t="shared" ca="1" si="1"/>
        <v>0.10344838472963179</v>
      </c>
      <c r="G1321" s="9">
        <f t="shared" ca="1" si="3"/>
        <v>3.5141144893128264E-3</v>
      </c>
      <c r="H1321" s="9"/>
      <c r="I1321" s="9"/>
      <c r="J1321" s="9"/>
      <c r="K1321" s="9"/>
      <c r="L1321" s="9"/>
      <c r="M1321" s="9"/>
    </row>
    <row r="1322" spans="1:13" ht="15.75" customHeight="1">
      <c r="A1322" s="9"/>
      <c r="B1322" s="9"/>
      <c r="C1322" s="9"/>
      <c r="D1322" s="9"/>
      <c r="E1322" s="9">
        <f t="shared" ca="1" si="0"/>
        <v>0.89175340843382089</v>
      </c>
      <c r="F1322" s="9">
        <f t="shared" ca="1" si="1"/>
        <v>1.2359068698549898</v>
      </c>
      <c r="G1322" s="9">
        <f t="shared" ca="1" si="3"/>
        <v>3.5141144893128264E-3</v>
      </c>
      <c r="H1322" s="9"/>
      <c r="I1322" s="9"/>
      <c r="J1322" s="9"/>
      <c r="K1322" s="9"/>
      <c r="L1322" s="9"/>
      <c r="M1322" s="9"/>
    </row>
    <row r="1323" spans="1:13" ht="15.75" customHeight="1">
      <c r="A1323" s="9"/>
      <c r="B1323" s="9"/>
      <c r="C1323" s="9"/>
      <c r="D1323" s="9"/>
      <c r="E1323" s="9">
        <f t="shared" ca="1" si="0"/>
        <v>9.6058686862891429E-2</v>
      </c>
      <c r="F1323" s="9">
        <f t="shared" ca="1" si="1"/>
        <v>-1.3043409067200105</v>
      </c>
      <c r="G1323" s="9">
        <f t="shared" ca="1" si="3"/>
        <v>3.5141144893128264E-3</v>
      </c>
      <c r="H1323" s="9"/>
      <c r="I1323" s="9"/>
      <c r="J1323" s="9"/>
      <c r="K1323" s="9"/>
      <c r="L1323" s="9"/>
      <c r="M1323" s="9"/>
    </row>
    <row r="1324" spans="1:13" ht="15.75" customHeight="1">
      <c r="A1324" s="9"/>
      <c r="B1324" s="9"/>
      <c r="C1324" s="9"/>
      <c r="D1324" s="9"/>
      <c r="E1324" s="9">
        <f t="shared" ca="1" si="0"/>
        <v>0.82553407697779779</v>
      </c>
      <c r="F1324" s="9">
        <f t="shared" ca="1" si="1"/>
        <v>0.93666317155407941</v>
      </c>
      <c r="G1324" s="9">
        <f t="shared" ca="1" si="3"/>
        <v>3.5141144893128264E-3</v>
      </c>
      <c r="H1324" s="9"/>
      <c r="I1324" s="9"/>
      <c r="J1324" s="9"/>
      <c r="K1324" s="9"/>
      <c r="L1324" s="9"/>
      <c r="M1324" s="9"/>
    </row>
    <row r="1325" spans="1:13" ht="15.75" customHeight="1">
      <c r="A1325" s="9"/>
      <c r="B1325" s="9"/>
      <c r="C1325" s="9"/>
      <c r="D1325" s="9"/>
      <c r="E1325" s="9">
        <f t="shared" ca="1" si="0"/>
        <v>0.50549512519505202</v>
      </c>
      <c r="F1325" s="9">
        <f t="shared" ca="1" si="1"/>
        <v>1.3774671778827569E-2</v>
      </c>
      <c r="G1325" s="9">
        <f t="shared" ca="1" si="3"/>
        <v>3.5141144893128264E-3</v>
      </c>
      <c r="H1325" s="9"/>
      <c r="I1325" s="9"/>
      <c r="J1325" s="9"/>
      <c r="K1325" s="9"/>
      <c r="L1325" s="9"/>
      <c r="M1325" s="9"/>
    </row>
    <row r="1326" spans="1:13" ht="15.75" customHeight="1">
      <c r="A1326" s="9"/>
      <c r="B1326" s="9"/>
      <c r="C1326" s="9"/>
      <c r="D1326" s="9"/>
      <c r="E1326" s="9">
        <f t="shared" ca="1" si="0"/>
        <v>0.94513950223120624</v>
      </c>
      <c r="F1326" s="9">
        <f t="shared" ca="1" si="1"/>
        <v>1.5994484438417731</v>
      </c>
      <c r="G1326" s="9">
        <f t="shared" ca="1" si="3"/>
        <v>3.5141144893128264E-3</v>
      </c>
      <c r="H1326" s="9"/>
      <c r="I1326" s="9"/>
      <c r="J1326" s="9"/>
      <c r="K1326" s="9"/>
      <c r="L1326" s="9"/>
      <c r="M1326" s="9"/>
    </row>
    <row r="1327" spans="1:13" ht="15.75" customHeight="1">
      <c r="A1327" s="9"/>
      <c r="B1327" s="9"/>
      <c r="C1327" s="9"/>
      <c r="D1327" s="9"/>
      <c r="E1327" s="9">
        <f t="shared" ca="1" si="0"/>
        <v>0.95622704885513066</v>
      </c>
      <c r="F1327" s="9">
        <f t="shared" ca="1" si="1"/>
        <v>1.7084876161410292</v>
      </c>
      <c r="G1327" s="9">
        <f t="shared" ca="1" si="3"/>
        <v>3.5141144893128264E-3</v>
      </c>
      <c r="H1327" s="9"/>
      <c r="I1327" s="9"/>
      <c r="J1327" s="9"/>
      <c r="K1327" s="9"/>
      <c r="L1327" s="9"/>
      <c r="M1327" s="9"/>
    </row>
    <row r="1328" spans="1:13" ht="15.75" customHeight="1">
      <c r="A1328" s="9"/>
      <c r="B1328" s="9"/>
      <c r="C1328" s="9"/>
      <c r="D1328" s="9"/>
      <c r="E1328" s="9">
        <f t="shared" ca="1" si="0"/>
        <v>0.10255123523592979</v>
      </c>
      <c r="F1328" s="9">
        <f t="shared" ca="1" si="1"/>
        <v>-1.2671477332612529</v>
      </c>
      <c r="G1328" s="9">
        <f t="shared" ca="1" si="3"/>
        <v>3.5141144893128264E-3</v>
      </c>
      <c r="H1328" s="9"/>
      <c r="I1328" s="9"/>
      <c r="J1328" s="9"/>
      <c r="K1328" s="9"/>
      <c r="L1328" s="9"/>
      <c r="M1328" s="9"/>
    </row>
    <row r="1329" spans="1:13" ht="15.75" customHeight="1">
      <c r="A1329" s="9"/>
      <c r="B1329" s="9"/>
      <c r="C1329" s="9"/>
      <c r="D1329" s="9"/>
      <c r="E1329" s="9">
        <f t="shared" ca="1" si="0"/>
        <v>0.93718165337274506</v>
      </c>
      <c r="F1329" s="9">
        <f t="shared" ca="1" si="1"/>
        <v>1.5315371457368094</v>
      </c>
      <c r="G1329" s="9">
        <f t="shared" ca="1" si="3"/>
        <v>3.5141144893128264E-3</v>
      </c>
      <c r="H1329" s="9"/>
      <c r="I1329" s="9"/>
      <c r="J1329" s="9"/>
      <c r="K1329" s="9"/>
      <c r="L1329" s="9"/>
      <c r="M1329" s="9"/>
    </row>
    <row r="1330" spans="1:13" ht="15.75" customHeight="1">
      <c r="A1330" s="9"/>
      <c r="B1330" s="9"/>
      <c r="C1330" s="9"/>
      <c r="D1330" s="9"/>
      <c r="E1330" s="9">
        <f t="shared" ca="1" si="0"/>
        <v>0.16860975229081931</v>
      </c>
      <c r="F1330" s="9">
        <f t="shared" ca="1" si="1"/>
        <v>-0.95967361889918046</v>
      </c>
      <c r="G1330" s="9">
        <f t="shared" ca="1" si="3"/>
        <v>3.5141144893128264E-3</v>
      </c>
      <c r="H1330" s="9"/>
      <c r="I1330" s="9"/>
      <c r="J1330" s="9"/>
      <c r="K1330" s="9"/>
      <c r="L1330" s="9"/>
      <c r="M1330" s="9"/>
    </row>
    <row r="1331" spans="1:13" ht="15.75" customHeight="1">
      <c r="A1331" s="9"/>
      <c r="B1331" s="9"/>
      <c r="C1331" s="9"/>
      <c r="D1331" s="9"/>
      <c r="E1331" s="9">
        <f t="shared" ca="1" si="0"/>
        <v>0.62353648343043755</v>
      </c>
      <c r="F1331" s="9">
        <f t="shared" ca="1" si="1"/>
        <v>0.31478219263567458</v>
      </c>
      <c r="G1331" s="9">
        <f t="shared" ca="1" si="3"/>
        <v>3.5141144893128264E-3</v>
      </c>
      <c r="H1331" s="9"/>
      <c r="I1331" s="9"/>
      <c r="J1331" s="9"/>
      <c r="K1331" s="9"/>
      <c r="L1331" s="9"/>
      <c r="M1331" s="9"/>
    </row>
    <row r="1332" spans="1:13" ht="15.75" customHeight="1">
      <c r="A1332" s="9"/>
      <c r="B1332" s="9"/>
      <c r="C1332" s="9"/>
      <c r="D1332" s="9"/>
      <c r="E1332" s="9">
        <f t="shared" ca="1" si="0"/>
        <v>0.51599577228720872</v>
      </c>
      <c r="F1332" s="9">
        <f t="shared" ca="1" si="1"/>
        <v>4.0106204351941871E-2</v>
      </c>
      <c r="G1332" s="9">
        <f t="shared" ca="1" si="3"/>
        <v>3.5141144893128264E-3</v>
      </c>
      <c r="H1332" s="9"/>
      <c r="I1332" s="9"/>
      <c r="J1332" s="9"/>
      <c r="K1332" s="9"/>
      <c r="L1332" s="9"/>
      <c r="M1332" s="9"/>
    </row>
    <row r="1333" spans="1:13" ht="15.75" customHeight="1">
      <c r="A1333" s="9"/>
      <c r="B1333" s="9"/>
      <c r="C1333" s="9"/>
      <c r="D1333" s="9"/>
      <c r="E1333" s="9">
        <f t="shared" ca="1" si="0"/>
        <v>0.68112113197857682</v>
      </c>
      <c r="F1333" s="9">
        <f t="shared" ca="1" si="1"/>
        <v>0.47083616547110141</v>
      </c>
      <c r="G1333" s="9">
        <f t="shared" ca="1" si="3"/>
        <v>3.5141144893128264E-3</v>
      </c>
      <c r="H1333" s="9"/>
      <c r="I1333" s="9"/>
      <c r="J1333" s="9"/>
      <c r="K1333" s="9"/>
      <c r="L1333" s="9"/>
      <c r="M1333" s="9"/>
    </row>
    <row r="1334" spans="1:13" ht="15.75" customHeight="1">
      <c r="A1334" s="9"/>
      <c r="B1334" s="9"/>
      <c r="C1334" s="9"/>
      <c r="D1334" s="9"/>
      <c r="E1334" s="9">
        <f t="shared" ca="1" si="0"/>
        <v>0.67152401579680621</v>
      </c>
      <c r="F1334" s="9">
        <f t="shared" ca="1" si="1"/>
        <v>0.44412533780343066</v>
      </c>
      <c r="G1334" s="9">
        <f t="shared" ca="1" si="3"/>
        <v>3.5141144893128264E-3</v>
      </c>
      <c r="H1334" s="9"/>
      <c r="I1334" s="9"/>
      <c r="J1334" s="9"/>
      <c r="K1334" s="9"/>
      <c r="L1334" s="9"/>
      <c r="M1334" s="9"/>
    </row>
    <row r="1335" spans="1:13" ht="15.75" customHeight="1">
      <c r="A1335" s="9"/>
      <c r="B1335" s="9"/>
      <c r="C1335" s="9"/>
      <c r="D1335" s="9"/>
      <c r="E1335" s="9">
        <f t="shared" ca="1" si="0"/>
        <v>0.2313139869338473</v>
      </c>
      <c r="F1335" s="9">
        <f t="shared" ca="1" si="1"/>
        <v>-0.73452640396159508</v>
      </c>
      <c r="G1335" s="9">
        <f t="shared" ca="1" si="3"/>
        <v>3.5141144893128264E-3</v>
      </c>
      <c r="H1335" s="9"/>
      <c r="I1335" s="9"/>
      <c r="J1335" s="9"/>
      <c r="K1335" s="9"/>
      <c r="L1335" s="9"/>
      <c r="M1335" s="9"/>
    </row>
    <row r="1336" spans="1:13" ht="15.75" customHeight="1">
      <c r="A1336" s="9"/>
      <c r="B1336" s="9"/>
      <c r="C1336" s="9"/>
      <c r="D1336" s="9"/>
      <c r="E1336" s="9">
        <f t="shared" ca="1" si="0"/>
        <v>0.37299650022735276</v>
      </c>
      <c r="F1336" s="9">
        <f t="shared" ca="1" si="1"/>
        <v>-0.32392739843514851</v>
      </c>
      <c r="G1336" s="9">
        <f t="shared" ca="1" si="3"/>
        <v>3.5141144893128264E-3</v>
      </c>
      <c r="H1336" s="9"/>
      <c r="I1336" s="9"/>
      <c r="J1336" s="9"/>
      <c r="K1336" s="9"/>
      <c r="L1336" s="9"/>
      <c r="M1336" s="9"/>
    </row>
    <row r="1337" spans="1:13" ht="15.75" customHeight="1">
      <c r="A1337" s="9"/>
      <c r="B1337" s="9"/>
      <c r="C1337" s="9"/>
      <c r="D1337" s="9"/>
      <c r="E1337" s="9">
        <f t="shared" ca="1" si="0"/>
        <v>0.92629530418090134</v>
      </c>
      <c r="F1337" s="9">
        <f t="shared" ca="1" si="1"/>
        <v>1.4487429125610485</v>
      </c>
      <c r="G1337" s="9">
        <f t="shared" ca="1" si="3"/>
        <v>3.5141144893128264E-3</v>
      </c>
      <c r="H1337" s="9"/>
      <c r="I1337" s="9"/>
      <c r="J1337" s="9"/>
      <c r="K1337" s="9"/>
      <c r="L1337" s="9"/>
      <c r="M1337" s="9"/>
    </row>
    <row r="1338" spans="1:13" ht="15.75" customHeight="1">
      <c r="A1338" s="9"/>
      <c r="B1338" s="9"/>
      <c r="C1338" s="9"/>
      <c r="D1338" s="9"/>
      <c r="E1338" s="9">
        <f t="shared" ca="1" si="0"/>
        <v>0.17046671798179314</v>
      </c>
      <c r="F1338" s="9">
        <f t="shared" ca="1" si="1"/>
        <v>-0.95232252823414043</v>
      </c>
      <c r="G1338" s="9">
        <f t="shared" ca="1" si="3"/>
        <v>3.5141144893128264E-3</v>
      </c>
      <c r="H1338" s="9"/>
      <c r="I1338" s="9"/>
      <c r="J1338" s="9"/>
      <c r="K1338" s="9"/>
      <c r="L1338" s="9"/>
      <c r="M1338" s="9"/>
    </row>
    <row r="1339" spans="1:13" ht="15.75" customHeight="1">
      <c r="A1339" s="9"/>
      <c r="B1339" s="9"/>
      <c r="C1339" s="9"/>
      <c r="D1339" s="9"/>
      <c r="E1339" s="9">
        <f t="shared" ca="1" si="0"/>
        <v>0.9052525484260241</v>
      </c>
      <c r="F1339" s="9">
        <f t="shared" ca="1" si="1"/>
        <v>1.3120747838417999</v>
      </c>
      <c r="G1339" s="9">
        <f t="shared" ca="1" si="3"/>
        <v>3.5141144893128264E-3</v>
      </c>
      <c r="H1339" s="9"/>
      <c r="I1339" s="9"/>
      <c r="J1339" s="9"/>
      <c r="K1339" s="9"/>
      <c r="L1339" s="9"/>
      <c r="M1339" s="9"/>
    </row>
    <row r="1340" spans="1:13" ht="15.75" customHeight="1">
      <c r="A1340" s="9"/>
      <c r="B1340" s="9"/>
      <c r="C1340" s="9"/>
      <c r="D1340" s="9"/>
      <c r="E1340" s="9">
        <f t="shared" ca="1" si="0"/>
        <v>9.5814032418788719E-2</v>
      </c>
      <c r="F1340" s="9">
        <f t="shared" ca="1" si="1"/>
        <v>-1.305777996471267</v>
      </c>
      <c r="G1340" s="9">
        <f t="shared" ca="1" si="3"/>
        <v>3.5141144893128264E-3</v>
      </c>
      <c r="H1340" s="9"/>
      <c r="I1340" s="9"/>
      <c r="J1340" s="9"/>
      <c r="K1340" s="9"/>
      <c r="L1340" s="9"/>
      <c r="M1340" s="9"/>
    </row>
    <row r="1341" spans="1:13" ht="15.75" customHeight="1">
      <c r="A1341" s="9"/>
      <c r="B1341" s="9"/>
      <c r="C1341" s="9"/>
      <c r="D1341" s="9"/>
      <c r="E1341" s="9">
        <f t="shared" ca="1" si="0"/>
        <v>4.2274729362417052E-3</v>
      </c>
      <c r="F1341" s="9">
        <f t="shared" ca="1" si="1"/>
        <v>-2.6333408149157549</v>
      </c>
      <c r="G1341" s="9">
        <f t="shared" ca="1" si="3"/>
        <v>3.5141144893128264E-3</v>
      </c>
      <c r="H1341" s="9"/>
      <c r="I1341" s="9"/>
      <c r="J1341" s="9"/>
      <c r="K1341" s="9"/>
      <c r="L1341" s="9"/>
      <c r="M1341" s="9"/>
    </row>
    <row r="1342" spans="1:13" ht="15.75" customHeight="1">
      <c r="A1342" s="9"/>
      <c r="B1342" s="9"/>
      <c r="C1342" s="9"/>
      <c r="D1342" s="9"/>
      <c r="E1342" s="9">
        <f t="shared" ca="1" si="0"/>
        <v>0.89903993791108749</v>
      </c>
      <c r="F1342" s="9">
        <f t="shared" ca="1" si="1"/>
        <v>1.2761001342180083</v>
      </c>
      <c r="G1342" s="9">
        <f t="shared" ca="1" si="3"/>
        <v>3.5141144893128264E-3</v>
      </c>
      <c r="H1342" s="9"/>
      <c r="I1342" s="9"/>
      <c r="J1342" s="9"/>
      <c r="K1342" s="9"/>
      <c r="L1342" s="9"/>
      <c r="M1342" s="9"/>
    </row>
    <row r="1343" spans="1:13" ht="15.75" customHeight="1">
      <c r="A1343" s="9"/>
      <c r="B1343" s="9"/>
      <c r="C1343" s="9"/>
      <c r="D1343" s="9"/>
      <c r="E1343" s="9">
        <f t="shared" ca="1" si="0"/>
        <v>0.6762634731496816</v>
      </c>
      <c r="F1343" s="9">
        <f t="shared" ca="1" si="1"/>
        <v>0.45727547708223526</v>
      </c>
      <c r="G1343" s="9">
        <f t="shared" ca="1" si="3"/>
        <v>3.5141144893128264E-3</v>
      </c>
      <c r="H1343" s="9"/>
      <c r="I1343" s="9"/>
      <c r="J1343" s="9"/>
      <c r="K1343" s="9"/>
      <c r="L1343" s="9"/>
      <c r="M1343" s="9"/>
    </row>
    <row r="1344" spans="1:13" ht="15.75" customHeight="1">
      <c r="A1344" s="9"/>
      <c r="B1344" s="9"/>
      <c r="C1344" s="9"/>
      <c r="D1344" s="9"/>
      <c r="E1344" s="9">
        <f t="shared" ca="1" si="0"/>
        <v>0.14660014576446567</v>
      </c>
      <c r="F1344" s="9">
        <f t="shared" ca="1" si="1"/>
        <v>-1.0511269421746474</v>
      </c>
      <c r="G1344" s="9">
        <f t="shared" ca="1" si="3"/>
        <v>3.5141144893128264E-3</v>
      </c>
      <c r="H1344" s="9"/>
      <c r="I1344" s="9"/>
      <c r="J1344" s="9"/>
      <c r="K1344" s="9"/>
      <c r="L1344" s="9"/>
      <c r="M1344" s="9"/>
    </row>
    <row r="1345" spans="1:13" ht="15.75" customHeight="1">
      <c r="A1345" s="9"/>
      <c r="B1345" s="9"/>
      <c r="C1345" s="9"/>
      <c r="D1345" s="9"/>
      <c r="E1345" s="9">
        <f t="shared" ca="1" si="0"/>
        <v>0.31898379740166172</v>
      </c>
      <c r="F1345" s="9">
        <f t="shared" ca="1" si="1"/>
        <v>-0.47054233579218291</v>
      </c>
      <c r="G1345" s="9">
        <f t="shared" ca="1" si="3"/>
        <v>3.5141144893128264E-3</v>
      </c>
      <c r="H1345" s="9"/>
      <c r="I1345" s="9"/>
      <c r="J1345" s="9"/>
      <c r="K1345" s="9"/>
      <c r="L1345" s="9"/>
      <c r="M1345" s="9"/>
    </row>
    <row r="1346" spans="1:13" ht="15.75" customHeight="1">
      <c r="A1346" s="9"/>
      <c r="B1346" s="9"/>
      <c r="C1346" s="9"/>
      <c r="D1346" s="9"/>
      <c r="E1346" s="9">
        <f t="shared" ca="1" si="0"/>
        <v>0.60857250072727864</v>
      </c>
      <c r="F1346" s="9">
        <f t="shared" ca="1" si="1"/>
        <v>0.27560040502291788</v>
      </c>
      <c r="G1346" s="9">
        <f t="shared" ca="1" si="3"/>
        <v>3.5141144893128264E-3</v>
      </c>
      <c r="H1346" s="9"/>
      <c r="I1346" s="9"/>
      <c r="J1346" s="9"/>
      <c r="K1346" s="9"/>
      <c r="L1346" s="9"/>
      <c r="M1346" s="9"/>
    </row>
    <row r="1347" spans="1:13" ht="15.75" customHeight="1">
      <c r="A1347" s="9"/>
      <c r="B1347" s="9"/>
      <c r="C1347" s="9"/>
      <c r="D1347" s="9"/>
      <c r="E1347" s="9">
        <f t="shared" ca="1" si="0"/>
        <v>0.45845736449550856</v>
      </c>
      <c r="F1347" s="9">
        <f t="shared" ca="1" si="1"/>
        <v>-0.10432085414513713</v>
      </c>
      <c r="G1347" s="9">
        <f t="shared" ca="1" si="3"/>
        <v>3.5141144893128264E-3</v>
      </c>
      <c r="H1347" s="9"/>
      <c r="I1347" s="9"/>
      <c r="J1347" s="9"/>
      <c r="K1347" s="9"/>
      <c r="L1347" s="9"/>
      <c r="M1347" s="9"/>
    </row>
    <row r="1348" spans="1:13" ht="15.75" customHeight="1">
      <c r="A1348" s="9"/>
      <c r="B1348" s="9"/>
      <c r="C1348" s="9"/>
      <c r="D1348" s="9"/>
      <c r="E1348" s="9">
        <f t="shared" ca="1" si="0"/>
        <v>0.77873252754356159</v>
      </c>
      <c r="F1348" s="9">
        <f t="shared" ca="1" si="1"/>
        <v>0.76791961228704542</v>
      </c>
      <c r="G1348" s="9">
        <f t="shared" ca="1" si="3"/>
        <v>3.5141144893128264E-3</v>
      </c>
      <c r="H1348" s="9"/>
      <c r="I1348" s="9"/>
      <c r="J1348" s="9"/>
      <c r="K1348" s="9"/>
      <c r="L1348" s="9"/>
      <c r="M1348" s="9"/>
    </row>
    <row r="1349" spans="1:13" ht="15.75" customHeight="1">
      <c r="A1349" s="9"/>
      <c r="B1349" s="9"/>
      <c r="C1349" s="9"/>
      <c r="D1349" s="9"/>
      <c r="E1349" s="9">
        <f t="shared" ca="1" si="0"/>
        <v>0.14782698344250456</v>
      </c>
      <c r="F1349" s="9">
        <f t="shared" ca="1" si="1"/>
        <v>-1.0457987316719686</v>
      </c>
      <c r="G1349" s="9">
        <f t="shared" ca="1" si="3"/>
        <v>3.5141144893128264E-3</v>
      </c>
      <c r="H1349" s="9"/>
      <c r="I1349" s="9"/>
      <c r="J1349" s="9"/>
      <c r="K1349" s="9"/>
      <c r="L1349" s="9"/>
      <c r="M1349" s="9"/>
    </row>
    <row r="1350" spans="1:13" ht="15.75" customHeight="1">
      <c r="A1350" s="9"/>
      <c r="B1350" s="9"/>
      <c r="C1350" s="9"/>
      <c r="D1350" s="9"/>
      <c r="E1350" s="9">
        <f t="shared" ca="1" si="0"/>
        <v>0.59468188810927347</v>
      </c>
      <c r="F1350" s="9">
        <f t="shared" ca="1" si="1"/>
        <v>0.2396053410987079</v>
      </c>
      <c r="G1350" s="9">
        <f t="shared" ca="1" si="3"/>
        <v>3.5141144893128264E-3</v>
      </c>
      <c r="H1350" s="9"/>
      <c r="I1350" s="9"/>
      <c r="J1350" s="9"/>
      <c r="K1350" s="9"/>
      <c r="L1350" s="9"/>
      <c r="M1350" s="9"/>
    </row>
    <row r="1351" spans="1:13" ht="15.75" customHeight="1">
      <c r="A1351" s="9"/>
      <c r="B1351" s="9"/>
      <c r="C1351" s="9"/>
      <c r="D1351" s="9"/>
      <c r="E1351" s="9">
        <f t="shared" ca="1" si="0"/>
        <v>0.47743700506054909</v>
      </c>
      <c r="F1351" s="9">
        <f t="shared" ca="1" si="1"/>
        <v>-5.6587226369037597E-2</v>
      </c>
      <c r="G1351" s="9">
        <f t="shared" ca="1" si="3"/>
        <v>3.5141144893128264E-3</v>
      </c>
      <c r="H1351" s="9"/>
      <c r="I1351" s="9"/>
      <c r="J1351" s="9"/>
      <c r="K1351" s="9"/>
      <c r="L1351" s="9"/>
      <c r="M1351" s="9"/>
    </row>
    <row r="1352" spans="1:13" ht="15.75" customHeight="1">
      <c r="A1352" s="9"/>
      <c r="B1352" s="9"/>
      <c r="C1352" s="9"/>
      <c r="D1352" s="9"/>
      <c r="E1352" s="9">
        <f t="shared" ca="1" si="0"/>
        <v>0.57998814083107098</v>
      </c>
      <c r="F1352" s="9">
        <f t="shared" ca="1" si="1"/>
        <v>0.20186314064962035</v>
      </c>
      <c r="G1352" s="9">
        <f t="shared" ca="1" si="3"/>
        <v>3.5141144893128264E-3</v>
      </c>
      <c r="H1352" s="9"/>
      <c r="I1352" s="9"/>
      <c r="J1352" s="9"/>
      <c r="K1352" s="9"/>
      <c r="L1352" s="9"/>
      <c r="M1352" s="9"/>
    </row>
    <row r="1353" spans="1:13" ht="15.75" customHeight="1">
      <c r="A1353" s="9"/>
      <c r="B1353" s="9"/>
      <c r="C1353" s="9"/>
      <c r="D1353" s="9"/>
      <c r="E1353" s="9">
        <f t="shared" ca="1" si="0"/>
        <v>0.64807196195055339</v>
      </c>
      <c r="F1353" s="9">
        <f t="shared" ca="1" si="1"/>
        <v>0.38012035586983189</v>
      </c>
      <c r="G1353" s="9">
        <f t="shared" ca="1" si="3"/>
        <v>3.5141144893128264E-3</v>
      </c>
      <c r="H1353" s="9"/>
      <c r="I1353" s="9"/>
      <c r="J1353" s="9"/>
      <c r="K1353" s="9"/>
      <c r="L1353" s="9"/>
      <c r="M1353" s="9"/>
    </row>
    <row r="1354" spans="1:13" ht="15.75" customHeight="1">
      <c r="A1354" s="9"/>
      <c r="B1354" s="9"/>
      <c r="C1354" s="9"/>
      <c r="D1354" s="9"/>
      <c r="E1354" s="9">
        <f t="shared" ca="1" si="0"/>
        <v>8.5583871989035165E-2</v>
      </c>
      <c r="F1354" s="9">
        <f t="shared" ca="1" si="1"/>
        <v>-1.368461248048189</v>
      </c>
      <c r="G1354" s="9">
        <f t="shared" ca="1" si="3"/>
        <v>3.5141144893128264E-3</v>
      </c>
      <c r="H1354" s="9"/>
      <c r="I1354" s="9"/>
      <c r="J1354" s="9"/>
      <c r="K1354" s="9"/>
      <c r="L1354" s="9"/>
      <c r="M1354" s="9"/>
    </row>
    <row r="1355" spans="1:13" ht="15.75" customHeight="1">
      <c r="A1355" s="9"/>
      <c r="B1355" s="9"/>
      <c r="C1355" s="9"/>
      <c r="D1355" s="9"/>
      <c r="E1355" s="9">
        <f t="shared" ca="1" si="0"/>
        <v>8.1353359809557269E-2</v>
      </c>
      <c r="F1355" s="9">
        <f t="shared" ca="1" si="1"/>
        <v>-1.3960258212827084</v>
      </c>
      <c r="G1355" s="9">
        <f t="shared" ca="1" si="3"/>
        <v>3.5141144893128264E-3</v>
      </c>
      <c r="H1355" s="9"/>
      <c r="I1355" s="9"/>
      <c r="J1355" s="9"/>
      <c r="K1355" s="9"/>
      <c r="L1355" s="9"/>
      <c r="M1355" s="9"/>
    </row>
    <row r="1356" spans="1:13" ht="15.75" customHeight="1">
      <c r="A1356" s="9"/>
      <c r="B1356" s="9"/>
      <c r="C1356" s="9"/>
      <c r="D1356" s="9"/>
      <c r="E1356" s="9">
        <f t="shared" ca="1" si="0"/>
        <v>0.72352918782820097</v>
      </c>
      <c r="F1356" s="9">
        <f t="shared" ca="1" si="1"/>
        <v>0.59335794951456899</v>
      </c>
      <c r="G1356" s="9">
        <f t="shared" ca="1" si="3"/>
        <v>3.5141144893128264E-3</v>
      </c>
      <c r="H1356" s="9"/>
      <c r="I1356" s="9"/>
      <c r="J1356" s="9"/>
      <c r="K1356" s="9"/>
      <c r="L1356" s="9"/>
      <c r="M1356" s="9"/>
    </row>
    <row r="1357" spans="1:13" ht="15.75" customHeight="1">
      <c r="A1357" s="9"/>
      <c r="B1357" s="9"/>
      <c r="C1357" s="9"/>
      <c r="D1357" s="9"/>
      <c r="E1357" s="9">
        <f t="shared" ca="1" si="0"/>
        <v>0.99001826054907993</v>
      </c>
      <c r="F1357" s="9">
        <f t="shared" ca="1" si="1"/>
        <v>2.3270335644608457</v>
      </c>
      <c r="G1357" s="9">
        <f t="shared" ca="1" si="3"/>
        <v>3.5141144893128264E-3</v>
      </c>
      <c r="H1357" s="9"/>
      <c r="I1357" s="9"/>
      <c r="J1357" s="9"/>
      <c r="K1357" s="9"/>
      <c r="L1357" s="9"/>
      <c r="M1357" s="9"/>
    </row>
    <row r="1358" spans="1:13" ht="15.75" customHeight="1">
      <c r="A1358" s="9"/>
      <c r="B1358" s="9"/>
      <c r="C1358" s="9"/>
      <c r="D1358" s="9"/>
      <c r="E1358" s="9">
        <f t="shared" ca="1" si="0"/>
        <v>0.44254952202136899</v>
      </c>
      <c r="F1358" s="9">
        <f t="shared" ca="1" si="1"/>
        <v>-0.14450837440504655</v>
      </c>
      <c r="G1358" s="9">
        <f t="shared" ca="1" si="3"/>
        <v>3.5141144893128264E-3</v>
      </c>
      <c r="H1358" s="9"/>
      <c r="I1358" s="9"/>
      <c r="J1358" s="9"/>
      <c r="K1358" s="9"/>
      <c r="L1358" s="9"/>
      <c r="M1358" s="9"/>
    </row>
    <row r="1359" spans="1:13" ht="15.75" customHeight="1">
      <c r="A1359" s="9"/>
      <c r="B1359" s="9"/>
      <c r="C1359" s="9"/>
      <c r="D1359" s="9"/>
      <c r="E1359" s="9">
        <f t="shared" ca="1" si="0"/>
        <v>0.9828416854613875</v>
      </c>
      <c r="F1359" s="9">
        <f t="shared" ca="1" si="1"/>
        <v>2.1163314341280484</v>
      </c>
      <c r="G1359" s="9">
        <f t="shared" ca="1" si="3"/>
        <v>3.5141144893128264E-3</v>
      </c>
      <c r="H1359" s="9"/>
      <c r="I1359" s="9"/>
      <c r="J1359" s="9"/>
      <c r="K1359" s="9"/>
      <c r="L1359" s="9"/>
      <c r="M1359" s="9"/>
    </row>
    <row r="1360" spans="1:13" ht="15.75" customHeight="1">
      <c r="A1360" s="9"/>
      <c r="B1360" s="9"/>
      <c r="C1360" s="9"/>
      <c r="D1360" s="9"/>
      <c r="E1360" s="9">
        <f t="shared" ca="1" si="0"/>
        <v>0.44231854515238522</v>
      </c>
      <c r="F1360" s="9">
        <f t="shared" ca="1" si="1"/>
        <v>-0.14509344924491005</v>
      </c>
      <c r="G1360" s="9">
        <f t="shared" ca="1" si="3"/>
        <v>3.5141144893128264E-3</v>
      </c>
      <c r="H1360" s="9"/>
      <c r="I1360" s="9"/>
      <c r="J1360" s="9"/>
      <c r="K1360" s="9"/>
      <c r="L1360" s="9"/>
      <c r="M1360" s="9"/>
    </row>
    <row r="1361" spans="1:13" ht="15.75" customHeight="1">
      <c r="A1361" s="9"/>
      <c r="B1361" s="9"/>
      <c r="C1361" s="9"/>
      <c r="D1361" s="9"/>
      <c r="E1361" s="9">
        <f t="shared" ca="1" si="0"/>
        <v>0.82032679605623482</v>
      </c>
      <c r="F1361" s="9">
        <f t="shared" ca="1" si="1"/>
        <v>0.91661121031067783</v>
      </c>
      <c r="G1361" s="9">
        <f t="shared" ca="1" si="3"/>
        <v>3.5141144893128264E-3</v>
      </c>
      <c r="H1361" s="9"/>
      <c r="I1361" s="9"/>
      <c r="J1361" s="9"/>
      <c r="K1361" s="9"/>
      <c r="L1361" s="9"/>
      <c r="M1361" s="9"/>
    </row>
    <row r="1362" spans="1:13" ht="15.75" customHeight="1">
      <c r="A1362" s="9"/>
      <c r="B1362" s="9"/>
      <c r="C1362" s="9"/>
      <c r="D1362" s="9"/>
      <c r="E1362" s="9">
        <f t="shared" ca="1" si="0"/>
        <v>0.3260544634254946</v>
      </c>
      <c r="F1362" s="9">
        <f t="shared" ca="1" si="1"/>
        <v>-0.45083437133510978</v>
      </c>
      <c r="G1362" s="9">
        <f t="shared" ca="1" si="3"/>
        <v>3.5141144893128264E-3</v>
      </c>
      <c r="H1362" s="9"/>
      <c r="I1362" s="9"/>
      <c r="J1362" s="9"/>
      <c r="K1362" s="9"/>
      <c r="L1362" s="9"/>
      <c r="M1362" s="9"/>
    </row>
    <row r="1363" spans="1:13" ht="15.75" customHeight="1">
      <c r="A1363" s="9"/>
      <c r="B1363" s="9"/>
      <c r="C1363" s="9"/>
      <c r="D1363" s="9"/>
      <c r="E1363" s="9">
        <f t="shared" ca="1" si="0"/>
        <v>0.91205246897944803</v>
      </c>
      <c r="F1363" s="9">
        <f t="shared" ca="1" si="1"/>
        <v>1.3535027814797398</v>
      </c>
      <c r="G1363" s="9">
        <f t="shared" ca="1" si="3"/>
        <v>3.5141144893128264E-3</v>
      </c>
      <c r="H1363" s="9"/>
      <c r="I1363" s="9"/>
      <c r="J1363" s="9"/>
      <c r="K1363" s="9"/>
      <c r="L1363" s="9"/>
      <c r="M1363" s="9"/>
    </row>
    <row r="1364" spans="1:13" ht="15.75" customHeight="1">
      <c r="A1364" s="9"/>
      <c r="B1364" s="9"/>
      <c r="C1364" s="9"/>
      <c r="D1364" s="9"/>
      <c r="E1364" s="9">
        <f t="shared" ca="1" si="0"/>
        <v>0.75107960110758532</v>
      </c>
      <c r="F1364" s="9">
        <f t="shared" ca="1" si="1"/>
        <v>0.67789101423749332</v>
      </c>
      <c r="G1364" s="9">
        <f t="shared" ca="1" si="3"/>
        <v>3.5141144893128264E-3</v>
      </c>
      <c r="H1364" s="9"/>
      <c r="I1364" s="9"/>
      <c r="J1364" s="9"/>
      <c r="K1364" s="9"/>
      <c r="L1364" s="9"/>
      <c r="M1364" s="9"/>
    </row>
    <row r="1365" spans="1:13" ht="15.75" customHeight="1">
      <c r="A1365" s="9"/>
      <c r="B1365" s="9"/>
      <c r="C1365" s="9"/>
      <c r="D1365" s="9"/>
      <c r="E1365" s="9">
        <f t="shared" ca="1" si="0"/>
        <v>0.69766711203578491</v>
      </c>
      <c r="F1365" s="9">
        <f t="shared" ca="1" si="1"/>
        <v>0.51770261146628749</v>
      </c>
      <c r="G1365" s="9">
        <f t="shared" ca="1" si="3"/>
        <v>3.5141144893128264E-3</v>
      </c>
      <c r="H1365" s="9"/>
      <c r="I1365" s="9"/>
      <c r="J1365" s="9"/>
      <c r="K1365" s="9"/>
      <c r="L1365" s="9"/>
      <c r="M1365" s="9"/>
    </row>
    <row r="1366" spans="1:13" ht="15.75" customHeight="1">
      <c r="A1366" s="9"/>
      <c r="B1366" s="9"/>
      <c r="C1366" s="9"/>
      <c r="D1366" s="9"/>
      <c r="E1366" s="9">
        <f t="shared" ca="1" si="0"/>
        <v>1.6439300674114699E-2</v>
      </c>
      <c r="F1366" s="9">
        <f t="shared" ca="1" si="1"/>
        <v>-2.1335626106138204</v>
      </c>
      <c r="G1366" s="9">
        <f t="shared" ca="1" si="3"/>
        <v>3.5141144893128264E-3</v>
      </c>
      <c r="H1366" s="9"/>
      <c r="I1366" s="9"/>
      <c r="J1366" s="9"/>
      <c r="K1366" s="9"/>
      <c r="L1366" s="9"/>
      <c r="M1366" s="9"/>
    </row>
    <row r="1367" spans="1:13" ht="15.75" customHeight="1">
      <c r="A1367" s="9"/>
      <c r="B1367" s="9"/>
      <c r="C1367" s="9"/>
      <c r="D1367" s="9"/>
      <c r="E1367" s="9">
        <f t="shared" ca="1" si="0"/>
        <v>0.18760655634031009</v>
      </c>
      <c r="F1367" s="9">
        <f t="shared" ca="1" si="1"/>
        <v>-0.88675074226900408</v>
      </c>
      <c r="G1367" s="9">
        <f t="shared" ca="1" si="3"/>
        <v>3.5141144893128264E-3</v>
      </c>
      <c r="H1367" s="9"/>
      <c r="I1367" s="9"/>
      <c r="J1367" s="9"/>
      <c r="K1367" s="9"/>
      <c r="L1367" s="9"/>
      <c r="M1367" s="9"/>
    </row>
    <row r="1368" spans="1:13" ht="15.75" customHeight="1">
      <c r="A1368" s="9"/>
      <c r="B1368" s="9"/>
      <c r="C1368" s="9"/>
      <c r="D1368" s="9"/>
      <c r="E1368" s="9">
        <f t="shared" ca="1" si="0"/>
        <v>0.76355457382067793</v>
      </c>
      <c r="F1368" s="9">
        <f t="shared" ca="1" si="1"/>
        <v>0.71778339662569068</v>
      </c>
      <c r="G1368" s="9">
        <f t="shared" ca="1" si="3"/>
        <v>3.5141144893128264E-3</v>
      </c>
      <c r="H1368" s="9"/>
      <c r="I1368" s="9"/>
      <c r="J1368" s="9"/>
      <c r="K1368" s="9"/>
      <c r="L1368" s="9"/>
      <c r="M1368" s="9"/>
    </row>
    <row r="1369" spans="1:13" ht="15.75" customHeight="1">
      <c r="A1369" s="9"/>
      <c r="B1369" s="9"/>
      <c r="C1369" s="9"/>
      <c r="D1369" s="9"/>
      <c r="E1369" s="9">
        <f t="shared" ca="1" si="0"/>
        <v>0.83077920160392327</v>
      </c>
      <c r="F1369" s="9">
        <f t="shared" ca="1" si="1"/>
        <v>0.95724898698771432</v>
      </c>
      <c r="G1369" s="9">
        <f t="shared" ca="1" si="3"/>
        <v>3.5141144893128264E-3</v>
      </c>
      <c r="H1369" s="9"/>
      <c r="I1369" s="9"/>
      <c r="J1369" s="9"/>
      <c r="K1369" s="9"/>
      <c r="L1369" s="9"/>
      <c r="M1369" s="9"/>
    </row>
    <row r="1370" spans="1:13" ht="15.75" customHeight="1">
      <c r="A1370" s="9"/>
      <c r="B1370" s="9"/>
      <c r="C1370" s="9"/>
      <c r="D1370" s="9"/>
      <c r="E1370" s="9">
        <f t="shared" ca="1" si="0"/>
        <v>0.30347004729964511</v>
      </c>
      <c r="F1370" s="9">
        <f t="shared" ca="1" si="1"/>
        <v>-0.51444615840703001</v>
      </c>
      <c r="G1370" s="9">
        <f t="shared" ca="1" si="3"/>
        <v>3.5141144893128264E-3</v>
      </c>
      <c r="H1370" s="9"/>
      <c r="I1370" s="9"/>
      <c r="J1370" s="9"/>
      <c r="K1370" s="9"/>
      <c r="L1370" s="9"/>
      <c r="M1370" s="9"/>
    </row>
    <row r="1371" spans="1:13" ht="15.75" customHeight="1">
      <c r="A1371" s="9"/>
      <c r="B1371" s="9"/>
      <c r="C1371" s="9"/>
      <c r="D1371" s="9"/>
      <c r="E1371" s="9">
        <f t="shared" ca="1" si="0"/>
        <v>0.56157494621302317</v>
      </c>
      <c r="F1371" s="9">
        <f t="shared" ca="1" si="1"/>
        <v>0.15496348078897662</v>
      </c>
      <c r="G1371" s="9">
        <f t="shared" ca="1" si="3"/>
        <v>3.5141144893128264E-3</v>
      </c>
      <c r="H1371" s="9"/>
      <c r="I1371" s="9"/>
      <c r="J1371" s="9"/>
      <c r="K1371" s="9"/>
      <c r="L1371" s="9"/>
      <c r="M1371" s="9"/>
    </row>
    <row r="1372" spans="1:13" ht="15.75" customHeight="1">
      <c r="A1372" s="9"/>
      <c r="B1372" s="9"/>
      <c r="C1372" s="9"/>
      <c r="D1372" s="9"/>
      <c r="E1372" s="9">
        <f t="shared" ca="1" si="0"/>
        <v>0.14766240542406306</v>
      </c>
      <c r="F1372" s="9">
        <f t="shared" ca="1" si="1"/>
        <v>-1.0465117760593097</v>
      </c>
      <c r="G1372" s="9">
        <f t="shared" ca="1" si="3"/>
        <v>3.5141144893128264E-3</v>
      </c>
      <c r="H1372" s="9"/>
      <c r="I1372" s="9"/>
      <c r="J1372" s="9"/>
      <c r="K1372" s="9"/>
      <c r="L1372" s="9"/>
      <c r="M1372" s="9"/>
    </row>
    <row r="1373" spans="1:13" ht="15.75" customHeight="1">
      <c r="A1373" s="9"/>
      <c r="B1373" s="9"/>
      <c r="C1373" s="9"/>
      <c r="D1373" s="9"/>
      <c r="E1373" s="9">
        <f t="shared" ca="1" si="0"/>
        <v>0.86861422393911825</v>
      </c>
      <c r="F1373" s="9">
        <f t="shared" ca="1" si="1"/>
        <v>1.1198643969598083</v>
      </c>
      <c r="G1373" s="9">
        <f t="shared" ca="1" si="3"/>
        <v>3.5141144893128264E-3</v>
      </c>
      <c r="H1373" s="9"/>
      <c r="I1373" s="9"/>
      <c r="J1373" s="9"/>
      <c r="K1373" s="9"/>
      <c r="L1373" s="9"/>
      <c r="M1373" s="9"/>
    </row>
    <row r="1374" spans="1:13" ht="15.75" customHeight="1">
      <c r="A1374" s="9"/>
      <c r="B1374" s="9"/>
      <c r="C1374" s="9"/>
      <c r="D1374" s="9"/>
      <c r="E1374" s="9">
        <f t="shared" ca="1" si="0"/>
        <v>0.43567717162312514</v>
      </c>
      <c r="F1374" s="9">
        <f t="shared" ca="1" si="1"/>
        <v>-0.1619384251752651</v>
      </c>
      <c r="G1374" s="9">
        <f t="shared" ca="1" si="3"/>
        <v>3.5141144893128264E-3</v>
      </c>
      <c r="H1374" s="9"/>
      <c r="I1374" s="9"/>
      <c r="J1374" s="9"/>
      <c r="K1374" s="9"/>
      <c r="L1374" s="9"/>
      <c r="M1374" s="9"/>
    </row>
    <row r="1375" spans="1:13" ht="15.75" customHeight="1">
      <c r="A1375" s="9"/>
      <c r="B1375" s="9"/>
      <c r="C1375" s="9"/>
      <c r="D1375" s="9"/>
      <c r="E1375" s="9">
        <f t="shared" ca="1" si="0"/>
        <v>0.89999210781825678</v>
      </c>
      <c r="F1375" s="9">
        <f t="shared" ca="1" si="1"/>
        <v>1.2815065967164159</v>
      </c>
      <c r="G1375" s="9">
        <f t="shared" ca="1" si="3"/>
        <v>3.5141144893128264E-3</v>
      </c>
      <c r="H1375" s="9"/>
      <c r="I1375" s="9"/>
      <c r="J1375" s="9"/>
      <c r="K1375" s="9"/>
      <c r="L1375" s="9"/>
      <c r="M1375" s="9"/>
    </row>
    <row r="1376" spans="1:13" ht="15.75" customHeight="1">
      <c r="A1376" s="9"/>
      <c r="B1376" s="9"/>
      <c r="C1376" s="9"/>
      <c r="D1376" s="9"/>
      <c r="E1376" s="9">
        <f t="shared" ca="1" si="0"/>
        <v>0.43708765495484192</v>
      </c>
      <c r="F1376" s="9">
        <f t="shared" ca="1" si="1"/>
        <v>-0.15835723515981556</v>
      </c>
      <c r="G1376" s="9">
        <f t="shared" ca="1" si="3"/>
        <v>3.5141144893128264E-3</v>
      </c>
      <c r="H1376" s="9"/>
      <c r="I1376" s="9"/>
      <c r="J1376" s="9"/>
      <c r="K1376" s="9"/>
      <c r="L1376" s="9"/>
      <c r="M1376" s="9"/>
    </row>
    <row r="1377" spans="1:13" ht="15.75" customHeight="1">
      <c r="A1377" s="9"/>
      <c r="B1377" s="9"/>
      <c r="C1377" s="9"/>
      <c r="D1377" s="9"/>
      <c r="E1377" s="9">
        <f t="shared" ca="1" si="0"/>
        <v>9.9934043841583664E-2</v>
      </c>
      <c r="F1377" s="9">
        <f t="shared" ca="1" si="1"/>
        <v>-1.2819274782256951</v>
      </c>
      <c r="G1377" s="9">
        <f t="shared" ca="1" si="3"/>
        <v>3.5141144893128264E-3</v>
      </c>
      <c r="H1377" s="9"/>
      <c r="I1377" s="9"/>
      <c r="J1377" s="9"/>
      <c r="K1377" s="9"/>
      <c r="L1377" s="9"/>
      <c r="M1377" s="9"/>
    </row>
    <row r="1378" spans="1:13" ht="15.75" customHeight="1">
      <c r="A1378" s="9"/>
      <c r="B1378" s="9"/>
      <c r="C1378" s="9"/>
      <c r="D1378" s="9"/>
      <c r="E1378" s="9">
        <f t="shared" ca="1" si="0"/>
        <v>0.18850492606451774</v>
      </c>
      <c r="F1378" s="9">
        <f t="shared" ca="1" si="1"/>
        <v>-0.883419142049374</v>
      </c>
      <c r="G1378" s="9">
        <f t="shared" ca="1" si="3"/>
        <v>3.5141144893128264E-3</v>
      </c>
      <c r="H1378" s="9"/>
      <c r="I1378" s="9"/>
      <c r="J1378" s="9"/>
      <c r="K1378" s="9"/>
      <c r="L1378" s="9"/>
      <c r="M1378" s="9"/>
    </row>
    <row r="1379" spans="1:13" ht="15.75" customHeight="1">
      <c r="A1379" s="9"/>
      <c r="B1379" s="9"/>
      <c r="C1379" s="9"/>
      <c r="D1379" s="9"/>
      <c r="E1379" s="9">
        <f t="shared" ca="1" si="0"/>
        <v>0.70753770288932649</v>
      </c>
      <c r="F1379" s="9">
        <f t="shared" ca="1" si="1"/>
        <v>0.54620563339956207</v>
      </c>
      <c r="G1379" s="9">
        <f t="shared" ca="1" si="3"/>
        <v>3.5141144893128264E-3</v>
      </c>
      <c r="H1379" s="9"/>
      <c r="I1379" s="9"/>
      <c r="J1379" s="9"/>
      <c r="K1379" s="9"/>
      <c r="L1379" s="9"/>
      <c r="M1379" s="9"/>
    </row>
    <row r="1380" spans="1:13" ht="15.75" customHeight="1">
      <c r="A1380" s="9"/>
      <c r="B1380" s="9"/>
      <c r="C1380" s="9"/>
      <c r="D1380" s="9"/>
      <c r="E1380" s="9">
        <f t="shared" ca="1" si="0"/>
        <v>0.13074470374565361</v>
      </c>
      <c r="F1380" s="9">
        <f t="shared" ca="1" si="1"/>
        <v>-1.1228777757784545</v>
      </c>
      <c r="G1380" s="9">
        <f t="shared" ca="1" si="3"/>
        <v>3.5141144893128264E-3</v>
      </c>
      <c r="H1380" s="9"/>
      <c r="I1380" s="9"/>
      <c r="J1380" s="9"/>
      <c r="K1380" s="9"/>
      <c r="L1380" s="9"/>
      <c r="M1380" s="9"/>
    </row>
    <row r="1381" spans="1:13" ht="15.75" customHeight="1">
      <c r="A1381" s="9"/>
      <c r="B1381" s="9"/>
      <c r="C1381" s="9"/>
      <c r="D1381" s="9"/>
      <c r="E1381" s="9">
        <f t="shared" ca="1" si="0"/>
        <v>0.88768520675270379</v>
      </c>
      <c r="F1381" s="9">
        <f t="shared" ca="1" si="1"/>
        <v>1.2143094287172642</v>
      </c>
      <c r="G1381" s="9">
        <f t="shared" ca="1" si="3"/>
        <v>3.5141144893128264E-3</v>
      </c>
      <c r="H1381" s="9"/>
      <c r="I1381" s="9"/>
      <c r="J1381" s="9"/>
      <c r="K1381" s="9"/>
      <c r="L1381" s="9"/>
      <c r="M1381" s="9"/>
    </row>
    <row r="1382" spans="1:13" ht="15.75" customHeight="1">
      <c r="A1382" s="9"/>
      <c r="B1382" s="9"/>
      <c r="C1382" s="9"/>
      <c r="D1382" s="9"/>
      <c r="E1382" s="9">
        <f t="shared" ca="1" si="0"/>
        <v>0.16243825469104511</v>
      </c>
      <c r="F1382" s="9">
        <f t="shared" ca="1" si="1"/>
        <v>-0.98448620817457244</v>
      </c>
      <c r="G1382" s="9">
        <f t="shared" ca="1" si="3"/>
        <v>3.5141144893128264E-3</v>
      </c>
      <c r="H1382" s="9"/>
      <c r="I1382" s="9"/>
      <c r="J1382" s="9"/>
      <c r="K1382" s="9"/>
      <c r="L1382" s="9"/>
      <c r="M1382" s="9"/>
    </row>
    <row r="1383" spans="1:13" ht="15.75" customHeight="1">
      <c r="A1383" s="9"/>
      <c r="B1383" s="9"/>
      <c r="C1383" s="9"/>
      <c r="D1383" s="9"/>
      <c r="E1383" s="9">
        <f t="shared" ca="1" si="0"/>
        <v>0.77317973333446133</v>
      </c>
      <c r="F1383" s="9">
        <f t="shared" ca="1" si="1"/>
        <v>0.74935953504311525</v>
      </c>
      <c r="G1383" s="9">
        <f t="shared" ca="1" si="3"/>
        <v>3.5141144893128264E-3</v>
      </c>
      <c r="H1383" s="9"/>
      <c r="I1383" s="9"/>
      <c r="J1383" s="9"/>
      <c r="K1383" s="9"/>
      <c r="L1383" s="9"/>
      <c r="M1383" s="9"/>
    </row>
    <row r="1384" spans="1:13" ht="15.75" customHeight="1">
      <c r="A1384" s="9"/>
      <c r="B1384" s="9"/>
      <c r="C1384" s="9"/>
      <c r="D1384" s="9"/>
      <c r="E1384" s="9">
        <f t="shared" ca="1" si="0"/>
        <v>0.70860504061912266</v>
      </c>
      <c r="F1384" s="9">
        <f t="shared" ca="1" si="1"/>
        <v>0.54931409112003127</v>
      </c>
      <c r="G1384" s="9">
        <f t="shared" ca="1" si="3"/>
        <v>3.5141144893128264E-3</v>
      </c>
      <c r="H1384" s="9"/>
      <c r="I1384" s="9"/>
      <c r="J1384" s="9"/>
      <c r="K1384" s="9"/>
      <c r="L1384" s="9"/>
      <c r="M1384" s="9"/>
    </row>
    <row r="1385" spans="1:13" ht="15.75" customHeight="1">
      <c r="A1385" s="9"/>
      <c r="B1385" s="9"/>
      <c r="C1385" s="9"/>
      <c r="D1385" s="9"/>
      <c r="E1385" s="9">
        <f t="shared" ca="1" si="0"/>
        <v>0.11621813248751323</v>
      </c>
      <c r="F1385" s="9">
        <f t="shared" ca="1" si="1"/>
        <v>-1.1941066175304595</v>
      </c>
      <c r="G1385" s="9">
        <f t="shared" ca="1" si="3"/>
        <v>3.5141144893128264E-3</v>
      </c>
      <c r="H1385" s="9"/>
      <c r="I1385" s="9"/>
      <c r="J1385" s="9"/>
      <c r="K1385" s="9"/>
      <c r="L1385" s="9"/>
      <c r="M1385" s="9"/>
    </row>
    <row r="1386" spans="1:13" ht="15.75" customHeight="1">
      <c r="A1386" s="9"/>
      <c r="B1386" s="9"/>
      <c r="C1386" s="9"/>
      <c r="D1386" s="9"/>
      <c r="E1386" s="9">
        <f t="shared" ca="1" si="0"/>
        <v>0.14356570651400169</v>
      </c>
      <c r="F1386" s="9">
        <f t="shared" ca="1" si="1"/>
        <v>-1.0644356016512873</v>
      </c>
      <c r="G1386" s="9">
        <f t="shared" ca="1" si="3"/>
        <v>3.5141144893128264E-3</v>
      </c>
      <c r="H1386" s="9"/>
      <c r="I1386" s="9"/>
      <c r="J1386" s="9"/>
      <c r="K1386" s="9"/>
      <c r="L1386" s="9"/>
      <c r="M1386" s="9"/>
    </row>
    <row r="1387" spans="1:13" ht="15.75" customHeight="1">
      <c r="A1387" s="9"/>
      <c r="B1387" s="9"/>
      <c r="C1387" s="9"/>
      <c r="D1387" s="9"/>
      <c r="E1387" s="9">
        <f t="shared" ca="1" si="0"/>
        <v>0.22446901569550459</v>
      </c>
      <c r="F1387" s="9">
        <f t="shared" ca="1" si="1"/>
        <v>-0.75718667626430092</v>
      </c>
      <c r="G1387" s="9">
        <f t="shared" ca="1" si="3"/>
        <v>3.5141144893128264E-3</v>
      </c>
      <c r="H1387" s="9"/>
      <c r="I1387" s="9"/>
      <c r="J1387" s="9"/>
      <c r="K1387" s="9"/>
      <c r="L1387" s="9"/>
      <c r="M1387" s="9"/>
    </row>
    <row r="1388" spans="1:13" ht="15.75" customHeight="1">
      <c r="A1388" s="9"/>
      <c r="B1388" s="9"/>
      <c r="C1388" s="9"/>
      <c r="D1388" s="9"/>
      <c r="E1388" s="9">
        <f t="shared" ca="1" si="0"/>
        <v>9.1204016428112822E-2</v>
      </c>
      <c r="F1388" s="9">
        <f t="shared" ca="1" si="1"/>
        <v>-1.3333772544686147</v>
      </c>
      <c r="G1388" s="9">
        <f t="shared" ca="1" si="3"/>
        <v>3.5141144893128264E-3</v>
      </c>
      <c r="H1388" s="9"/>
      <c r="I1388" s="9"/>
      <c r="J1388" s="9"/>
      <c r="K1388" s="9"/>
      <c r="L1388" s="9"/>
      <c r="M1388" s="9"/>
    </row>
    <row r="1389" spans="1:13" ht="15.75" customHeight="1">
      <c r="A1389" s="9"/>
      <c r="B1389" s="9"/>
      <c r="C1389" s="9"/>
      <c r="D1389" s="9"/>
      <c r="E1389" s="9">
        <f t="shared" ca="1" si="0"/>
        <v>0.42279458112635304</v>
      </c>
      <c r="F1389" s="9">
        <f t="shared" ca="1" si="1"/>
        <v>-0.19474936729403966</v>
      </c>
      <c r="G1389" s="9">
        <f t="shared" ca="1" si="3"/>
        <v>3.5141144893128264E-3</v>
      </c>
      <c r="H1389" s="9"/>
      <c r="I1389" s="9"/>
      <c r="J1389" s="9"/>
      <c r="K1389" s="9"/>
      <c r="L1389" s="9"/>
      <c r="M1389" s="9"/>
    </row>
    <row r="1390" spans="1:13" ht="15.75" customHeight="1">
      <c r="A1390" s="9"/>
      <c r="B1390" s="9"/>
      <c r="C1390" s="9"/>
      <c r="D1390" s="9"/>
      <c r="E1390" s="9">
        <f t="shared" ca="1" si="0"/>
        <v>0.85577454936606467</v>
      </c>
      <c r="F1390" s="9">
        <f t="shared" ca="1" si="1"/>
        <v>1.0615260488623339</v>
      </c>
      <c r="G1390" s="9">
        <f t="shared" ca="1" si="3"/>
        <v>3.5141144893128264E-3</v>
      </c>
      <c r="H1390" s="9"/>
      <c r="I1390" s="9"/>
      <c r="J1390" s="9"/>
      <c r="K1390" s="9"/>
      <c r="L1390" s="9"/>
      <c r="M1390" s="9"/>
    </row>
    <row r="1391" spans="1:13" ht="15.75" customHeight="1">
      <c r="A1391" s="9"/>
      <c r="B1391" s="9"/>
      <c r="C1391" s="9"/>
      <c r="D1391" s="9"/>
      <c r="E1391" s="9">
        <f t="shared" ca="1" si="0"/>
        <v>6.7472028913493798E-2</v>
      </c>
      <c r="F1391" s="9">
        <f t="shared" ca="1" si="1"/>
        <v>-1.4948865317405575</v>
      </c>
      <c r="G1391" s="9">
        <f t="shared" ca="1" si="3"/>
        <v>3.5141144893128264E-3</v>
      </c>
      <c r="H1391" s="9"/>
      <c r="I1391" s="9"/>
      <c r="J1391" s="9"/>
      <c r="K1391" s="9"/>
      <c r="L1391" s="9"/>
      <c r="M1391" s="9"/>
    </row>
    <row r="1392" spans="1:13" ht="15.75" customHeight="1">
      <c r="A1392" s="9"/>
      <c r="B1392" s="9"/>
      <c r="C1392" s="9"/>
      <c r="D1392" s="9"/>
      <c r="E1392" s="9">
        <f t="shared" ca="1" si="0"/>
        <v>0.6995271070741006</v>
      </c>
      <c r="F1392" s="9">
        <f t="shared" ca="1" si="1"/>
        <v>0.52304090801323977</v>
      </c>
      <c r="G1392" s="9">
        <f t="shared" ca="1" si="3"/>
        <v>3.5141144893128264E-3</v>
      </c>
      <c r="H1392" s="9"/>
      <c r="I1392" s="9"/>
      <c r="J1392" s="9"/>
      <c r="K1392" s="9"/>
      <c r="L1392" s="9"/>
      <c r="M1392" s="9"/>
    </row>
    <row r="1393" spans="1:13" ht="15.75" customHeight="1">
      <c r="A1393" s="9"/>
      <c r="B1393" s="9"/>
      <c r="C1393" s="9"/>
      <c r="D1393" s="9"/>
      <c r="E1393" s="9">
        <f t="shared" ca="1" si="0"/>
        <v>2.4412848345873872E-3</v>
      </c>
      <c r="F1393" s="9">
        <f t="shared" ca="1" si="1"/>
        <v>-2.8146808484678689</v>
      </c>
      <c r="G1393" s="9">
        <f t="shared" ca="1" si="3"/>
        <v>3.5141144893128264E-3</v>
      </c>
      <c r="H1393" s="9"/>
      <c r="I1393" s="9"/>
      <c r="J1393" s="9"/>
      <c r="K1393" s="9"/>
      <c r="L1393" s="9"/>
      <c r="M1393" s="9"/>
    </row>
    <row r="1394" spans="1:13" ht="15.75" customHeight="1">
      <c r="A1394" s="9"/>
      <c r="B1394" s="9"/>
      <c r="C1394" s="9"/>
      <c r="D1394" s="9"/>
      <c r="E1394" s="9">
        <f t="shared" ca="1" si="0"/>
        <v>0.42584749683187717</v>
      </c>
      <c r="F1394" s="9">
        <f t="shared" ca="1" si="1"/>
        <v>-0.18695617581812055</v>
      </c>
      <c r="G1394" s="9">
        <f t="shared" ca="1" si="3"/>
        <v>3.5141144893128264E-3</v>
      </c>
      <c r="H1394" s="9"/>
      <c r="I1394" s="9"/>
      <c r="J1394" s="9"/>
      <c r="K1394" s="9"/>
      <c r="L1394" s="9"/>
      <c r="M1394" s="9"/>
    </row>
    <row r="1395" spans="1:13" ht="15.75" customHeight="1">
      <c r="A1395" s="9"/>
      <c r="B1395" s="9"/>
      <c r="C1395" s="9"/>
      <c r="D1395" s="9"/>
      <c r="E1395" s="9">
        <f t="shared" ca="1" si="0"/>
        <v>0.54448509520049071</v>
      </c>
      <c r="F1395" s="9">
        <f t="shared" ca="1" si="1"/>
        <v>0.11173968837049596</v>
      </c>
      <c r="G1395" s="9">
        <f t="shared" ca="1" si="3"/>
        <v>3.5141144893128264E-3</v>
      </c>
      <c r="H1395" s="9"/>
      <c r="I1395" s="9"/>
      <c r="J1395" s="9"/>
      <c r="K1395" s="9"/>
      <c r="L1395" s="9"/>
      <c r="M1395" s="9"/>
    </row>
    <row r="1396" spans="1:13" ht="15.75" customHeight="1">
      <c r="A1396" s="9"/>
      <c r="B1396" s="9"/>
      <c r="C1396" s="9"/>
      <c r="D1396" s="9"/>
      <c r="E1396" s="9">
        <f t="shared" ca="1" si="0"/>
        <v>5.0178742855960357E-2</v>
      </c>
      <c r="F1396" s="9">
        <f t="shared" ca="1" si="1"/>
        <v>-1.6431230063929583</v>
      </c>
      <c r="G1396" s="9">
        <f t="shared" ca="1" si="3"/>
        <v>3.5141144893128264E-3</v>
      </c>
      <c r="H1396" s="9"/>
      <c r="I1396" s="9"/>
      <c r="J1396" s="9"/>
      <c r="K1396" s="9"/>
      <c r="L1396" s="9"/>
      <c r="M1396" s="9"/>
    </row>
    <row r="1397" spans="1:13" ht="15.75" customHeight="1">
      <c r="A1397" s="9"/>
      <c r="B1397" s="9"/>
      <c r="C1397" s="9"/>
      <c r="D1397" s="9"/>
      <c r="E1397" s="9">
        <f t="shared" ca="1" si="0"/>
        <v>0.98536759964499809</v>
      </c>
      <c r="F1397" s="9">
        <f t="shared" ca="1" si="1"/>
        <v>2.1799010012157991</v>
      </c>
      <c r="G1397" s="9">
        <f t="shared" ca="1" si="3"/>
        <v>3.5141144893128264E-3</v>
      </c>
      <c r="H1397" s="9"/>
      <c r="I1397" s="9"/>
      <c r="J1397" s="9"/>
      <c r="K1397" s="9"/>
      <c r="L1397" s="9"/>
      <c r="M1397" s="9"/>
    </row>
    <row r="1398" spans="1:13" ht="15.75" customHeight="1">
      <c r="A1398" s="9"/>
      <c r="B1398" s="9"/>
      <c r="C1398" s="9"/>
      <c r="D1398" s="9"/>
      <c r="E1398" s="9">
        <f t="shared" ca="1" si="0"/>
        <v>0.12142839863636257</v>
      </c>
      <c r="F1398" s="9">
        <f t="shared" ca="1" si="1"/>
        <v>-1.1678759727403916</v>
      </c>
      <c r="G1398" s="9">
        <f t="shared" ca="1" si="3"/>
        <v>3.5141144893128264E-3</v>
      </c>
      <c r="H1398" s="9"/>
      <c r="I1398" s="9"/>
      <c r="J1398" s="9"/>
      <c r="K1398" s="9"/>
      <c r="L1398" s="9"/>
      <c r="M1398" s="9"/>
    </row>
    <row r="1399" spans="1:13" ht="15.75" customHeight="1">
      <c r="A1399" s="9"/>
      <c r="B1399" s="9"/>
      <c r="C1399" s="9"/>
      <c r="D1399" s="9"/>
      <c r="E1399" s="9">
        <f t="shared" ca="1" si="0"/>
        <v>0.49721903737301631</v>
      </c>
      <c r="F1399" s="9">
        <f t="shared" ca="1" si="1"/>
        <v>-6.9708960076572948E-3</v>
      </c>
      <c r="G1399" s="9">
        <f t="shared" ca="1" si="3"/>
        <v>3.5141144893128264E-3</v>
      </c>
      <c r="H1399" s="9"/>
      <c r="I1399" s="9"/>
      <c r="J1399" s="9"/>
      <c r="K1399" s="9"/>
      <c r="L1399" s="9"/>
      <c r="M1399" s="9"/>
    </row>
    <row r="1400" spans="1:13" ht="15.75" customHeight="1">
      <c r="A1400" s="9"/>
      <c r="B1400" s="9"/>
      <c r="C1400" s="9"/>
      <c r="D1400" s="9"/>
      <c r="E1400" s="9">
        <f t="shared" ca="1" si="0"/>
        <v>0.50975459644154886</v>
      </c>
      <c r="F1400" s="9">
        <f t="shared" ca="1" si="1"/>
        <v>2.4453584146065924E-2</v>
      </c>
      <c r="G1400" s="9">
        <f t="shared" ca="1" si="3"/>
        <v>3.5141144893128264E-3</v>
      </c>
      <c r="H1400" s="9"/>
      <c r="I1400" s="9"/>
      <c r="J1400" s="9"/>
      <c r="K1400" s="9"/>
      <c r="L1400" s="9"/>
      <c r="M1400" s="9"/>
    </row>
    <row r="1401" spans="1:13" ht="15.75" customHeight="1">
      <c r="A1401" s="9"/>
      <c r="B1401" s="9"/>
      <c r="C1401" s="9"/>
      <c r="D1401" s="9"/>
      <c r="E1401" s="9">
        <f t="shared" ca="1" si="0"/>
        <v>0.85087616268850408</v>
      </c>
      <c r="F1401" s="9">
        <f t="shared" ca="1" si="1"/>
        <v>1.0401985293804965</v>
      </c>
      <c r="G1401" s="9">
        <f t="shared" ca="1" si="3"/>
        <v>3.5141144893128264E-3</v>
      </c>
      <c r="H1401" s="9"/>
      <c r="I1401" s="9"/>
      <c r="J1401" s="9"/>
      <c r="K1401" s="9"/>
      <c r="L1401" s="9"/>
      <c r="M1401" s="9"/>
    </row>
    <row r="1402" spans="1:13" ht="15.75" customHeight="1">
      <c r="A1402" s="9"/>
      <c r="B1402" s="9"/>
      <c r="C1402" s="9"/>
      <c r="D1402" s="9"/>
      <c r="E1402" s="9">
        <f t="shared" ca="1" si="0"/>
        <v>0.96995739951429738</v>
      </c>
      <c r="F1402" s="9">
        <f t="shared" ca="1" si="1"/>
        <v>1.8801678849732657</v>
      </c>
      <c r="G1402" s="9">
        <f t="shared" ca="1" si="3"/>
        <v>3.5141144893128264E-3</v>
      </c>
      <c r="H1402" s="9"/>
      <c r="I1402" s="9"/>
      <c r="J1402" s="9"/>
      <c r="K1402" s="9"/>
      <c r="L1402" s="9"/>
      <c r="M1402" s="9"/>
    </row>
    <row r="1403" spans="1:13" ht="15.75" customHeight="1">
      <c r="A1403" s="9"/>
      <c r="B1403" s="9"/>
      <c r="C1403" s="9"/>
      <c r="D1403" s="9"/>
      <c r="E1403" s="9">
        <f t="shared" ca="1" si="0"/>
        <v>0.20603483014599411</v>
      </c>
      <c r="F1403" s="9">
        <f t="shared" ca="1" si="1"/>
        <v>-0.82025691864152039</v>
      </c>
      <c r="G1403" s="9">
        <f t="shared" ca="1" si="3"/>
        <v>3.5141144893128264E-3</v>
      </c>
      <c r="H1403" s="9"/>
      <c r="I1403" s="9"/>
      <c r="J1403" s="9"/>
      <c r="K1403" s="9"/>
      <c r="L1403" s="9"/>
      <c r="M1403" s="9"/>
    </row>
    <row r="1404" spans="1:13" ht="15.75" customHeight="1">
      <c r="A1404" s="9"/>
      <c r="B1404" s="9"/>
      <c r="C1404" s="9"/>
      <c r="D1404" s="9"/>
      <c r="E1404" s="9">
        <f t="shared" ca="1" si="0"/>
        <v>7.1229011657280572E-2</v>
      </c>
      <c r="F1404" s="9">
        <f t="shared" ca="1" si="1"/>
        <v>-1.4666987491165409</v>
      </c>
      <c r="G1404" s="9">
        <f t="shared" ca="1" si="3"/>
        <v>3.5141144893128264E-3</v>
      </c>
      <c r="H1404" s="9"/>
      <c r="I1404" s="9"/>
      <c r="J1404" s="9"/>
      <c r="K1404" s="9"/>
      <c r="L1404" s="9"/>
      <c r="M1404" s="9"/>
    </row>
    <row r="1405" spans="1:13" ht="15.75" customHeight="1">
      <c r="A1405" s="9"/>
      <c r="B1405" s="9"/>
      <c r="C1405" s="9"/>
      <c r="D1405" s="9"/>
      <c r="E1405" s="9">
        <f t="shared" ca="1" si="0"/>
        <v>0.78576623372103571</v>
      </c>
      <c r="F1405" s="9">
        <f t="shared" ca="1" si="1"/>
        <v>0.79181675281754027</v>
      </c>
      <c r="G1405" s="9">
        <f t="shared" ca="1" si="3"/>
        <v>3.5141144893128264E-3</v>
      </c>
      <c r="H1405" s="9"/>
      <c r="I1405" s="9"/>
      <c r="J1405" s="9"/>
      <c r="K1405" s="9"/>
      <c r="L1405" s="9"/>
      <c r="M1405" s="9"/>
    </row>
    <row r="1406" spans="1:13" ht="15.75" customHeight="1">
      <c r="A1406" s="9"/>
      <c r="B1406" s="9"/>
      <c r="C1406" s="9"/>
      <c r="D1406" s="9"/>
      <c r="E1406" s="9">
        <f t="shared" ca="1" si="0"/>
        <v>0.58150870950087363</v>
      </c>
      <c r="F1406" s="9">
        <f t="shared" ca="1" si="1"/>
        <v>0.20575463236632216</v>
      </c>
      <c r="G1406" s="9">
        <f t="shared" ca="1" si="3"/>
        <v>3.5141144893128264E-3</v>
      </c>
      <c r="H1406" s="9"/>
      <c r="I1406" s="9"/>
      <c r="J1406" s="9"/>
      <c r="K1406" s="9"/>
      <c r="L1406" s="9"/>
      <c r="M1406" s="9"/>
    </row>
    <row r="1407" spans="1:13" ht="15.75" customHeight="1">
      <c r="A1407" s="9"/>
      <c r="B1407" s="9"/>
      <c r="C1407" s="9"/>
      <c r="D1407" s="9"/>
      <c r="E1407" s="9">
        <f t="shared" ca="1" si="0"/>
        <v>0.74138386015954227</v>
      </c>
      <c r="F1407" s="9">
        <f t="shared" ca="1" si="1"/>
        <v>0.64761764842227054</v>
      </c>
      <c r="G1407" s="9">
        <f t="shared" ca="1" si="3"/>
        <v>3.5141144893128264E-3</v>
      </c>
      <c r="H1407" s="9"/>
      <c r="I1407" s="9"/>
      <c r="J1407" s="9"/>
      <c r="K1407" s="9"/>
      <c r="L1407" s="9"/>
      <c r="M1407" s="9"/>
    </row>
    <row r="1408" spans="1:13" ht="15.75" customHeight="1">
      <c r="A1408" s="9"/>
      <c r="B1408" s="9"/>
      <c r="C1408" s="9"/>
      <c r="D1408" s="9"/>
      <c r="E1408" s="9">
        <f t="shared" ca="1" si="0"/>
        <v>0.11794525929785504</v>
      </c>
      <c r="F1408" s="9">
        <f t="shared" ca="1" si="1"/>
        <v>-1.1853210884280172</v>
      </c>
      <c r="G1408" s="9">
        <f t="shared" ca="1" si="3"/>
        <v>3.5141144893128264E-3</v>
      </c>
      <c r="H1408" s="9"/>
      <c r="I1408" s="9"/>
      <c r="J1408" s="9"/>
      <c r="K1408" s="9"/>
      <c r="L1408" s="9"/>
      <c r="M1408" s="9"/>
    </row>
    <row r="1409" spans="1:13" ht="15.75" customHeight="1">
      <c r="A1409" s="9"/>
      <c r="B1409" s="9"/>
      <c r="C1409" s="9"/>
      <c r="D1409" s="9"/>
      <c r="E1409" s="9">
        <f t="shared" ca="1" si="0"/>
        <v>0.16857500037186646</v>
      </c>
      <c r="F1409" s="9">
        <f t="shared" ca="1" si="1"/>
        <v>-0.95981168413599327</v>
      </c>
      <c r="G1409" s="9">
        <f t="shared" ca="1" si="3"/>
        <v>3.5141144893128264E-3</v>
      </c>
      <c r="H1409" s="9"/>
      <c r="I1409" s="9"/>
      <c r="J1409" s="9"/>
      <c r="K1409" s="9"/>
      <c r="L1409" s="9"/>
      <c r="M1409" s="9"/>
    </row>
    <row r="1410" spans="1:13" ht="15.75" customHeight="1">
      <c r="A1410" s="9"/>
      <c r="B1410" s="9"/>
      <c r="C1410" s="9"/>
      <c r="D1410" s="9"/>
      <c r="E1410" s="9">
        <f t="shared" ca="1" si="0"/>
        <v>3.8782597915796635E-2</v>
      </c>
      <c r="F1410" s="9">
        <f t="shared" ca="1" si="1"/>
        <v>-1.7649914907514468</v>
      </c>
      <c r="G1410" s="9">
        <f t="shared" ca="1" si="3"/>
        <v>3.5141144893128264E-3</v>
      </c>
      <c r="H1410" s="9"/>
      <c r="I1410" s="9"/>
      <c r="J1410" s="9"/>
      <c r="K1410" s="9"/>
      <c r="L1410" s="9"/>
      <c r="M1410" s="9"/>
    </row>
    <row r="1411" spans="1:13" ht="15.75" customHeight="1">
      <c r="A1411" s="9"/>
      <c r="B1411" s="9"/>
      <c r="C1411" s="9"/>
      <c r="D1411" s="9"/>
      <c r="E1411" s="9">
        <f t="shared" ca="1" si="0"/>
        <v>0.64261350499715897</v>
      </c>
      <c r="F1411" s="9">
        <f t="shared" ca="1" si="1"/>
        <v>0.36545339479067973</v>
      </c>
      <c r="G1411" s="9">
        <f t="shared" ca="1" si="3"/>
        <v>3.5141144893128264E-3</v>
      </c>
      <c r="H1411" s="9"/>
      <c r="I1411" s="9"/>
      <c r="J1411" s="9"/>
      <c r="K1411" s="9"/>
      <c r="L1411" s="9"/>
      <c r="M1411" s="9"/>
    </row>
    <row r="1412" spans="1:13" ht="15.75" customHeight="1">
      <c r="A1412" s="9"/>
      <c r="B1412" s="9"/>
      <c r="C1412" s="9"/>
      <c r="D1412" s="9"/>
      <c r="E1412" s="9">
        <f t="shared" ca="1" si="0"/>
        <v>0.36574627323685982</v>
      </c>
      <c r="F1412" s="9">
        <f t="shared" ca="1" si="1"/>
        <v>-0.34314078929885528</v>
      </c>
      <c r="G1412" s="9">
        <f t="shared" ca="1" si="3"/>
        <v>3.5141144893128264E-3</v>
      </c>
      <c r="H1412" s="9"/>
      <c r="I1412" s="9"/>
      <c r="J1412" s="9"/>
      <c r="K1412" s="9"/>
      <c r="L1412" s="9"/>
      <c r="M1412" s="9"/>
    </row>
    <row r="1413" spans="1:13" ht="15.75" customHeight="1">
      <c r="A1413" s="9"/>
      <c r="B1413" s="9"/>
      <c r="C1413" s="9"/>
      <c r="D1413" s="9"/>
      <c r="E1413" s="9">
        <f t="shared" ca="1" si="0"/>
        <v>0.48503077148593743</v>
      </c>
      <c r="F1413" s="9">
        <f t="shared" ca="1" si="1"/>
        <v>-3.7531100529631239E-2</v>
      </c>
      <c r="G1413" s="9">
        <f t="shared" ca="1" si="3"/>
        <v>3.5141144893128264E-3</v>
      </c>
      <c r="H1413" s="9"/>
      <c r="I1413" s="9"/>
      <c r="J1413" s="9"/>
      <c r="K1413" s="9"/>
      <c r="L1413" s="9"/>
      <c r="M1413" s="9"/>
    </row>
    <row r="1414" spans="1:13" ht="15.75" customHeight="1">
      <c r="A1414" s="9"/>
      <c r="B1414" s="9"/>
      <c r="C1414" s="9"/>
      <c r="D1414" s="9"/>
      <c r="E1414" s="9">
        <f t="shared" ca="1" si="0"/>
        <v>0.79989414790947888</v>
      </c>
      <c r="F1414" s="9">
        <f t="shared" ca="1" si="1"/>
        <v>0.84124319910760914</v>
      </c>
      <c r="G1414" s="9">
        <f t="shared" ca="1" si="3"/>
        <v>3.5141144893128264E-3</v>
      </c>
      <c r="H1414" s="9"/>
      <c r="I1414" s="9"/>
      <c r="J1414" s="9"/>
      <c r="K1414" s="9"/>
      <c r="L1414" s="9"/>
      <c r="M1414" s="9"/>
    </row>
    <row r="1415" spans="1:13" ht="15.75" customHeight="1">
      <c r="A1415" s="9"/>
      <c r="B1415" s="9"/>
      <c r="C1415" s="9"/>
      <c r="D1415" s="9"/>
      <c r="E1415" s="9">
        <f t="shared" ca="1" si="0"/>
        <v>0.14542298901308925</v>
      </c>
      <c r="F1415" s="9">
        <f t="shared" ca="1" si="1"/>
        <v>-1.0562675913743371</v>
      </c>
      <c r="G1415" s="9">
        <f t="shared" ca="1" si="3"/>
        <v>3.5141144893128264E-3</v>
      </c>
      <c r="H1415" s="9"/>
      <c r="I1415" s="9"/>
      <c r="J1415" s="9"/>
      <c r="K1415" s="9"/>
      <c r="L1415" s="9"/>
      <c r="M1415" s="9"/>
    </row>
    <row r="1416" spans="1:13" ht="15.75" customHeight="1">
      <c r="A1416" s="9"/>
      <c r="B1416" s="9"/>
      <c r="C1416" s="9"/>
      <c r="D1416" s="9"/>
      <c r="E1416" s="9">
        <f t="shared" ca="1" si="0"/>
        <v>0.5902019575776305</v>
      </c>
      <c r="F1416" s="9">
        <f t="shared" ca="1" si="1"/>
        <v>0.22806451659131821</v>
      </c>
      <c r="G1416" s="9">
        <f t="shared" ca="1" si="3"/>
        <v>3.5141144893128264E-3</v>
      </c>
      <c r="H1416" s="9"/>
      <c r="I1416" s="9"/>
      <c r="J1416" s="9"/>
      <c r="K1416" s="9"/>
      <c r="L1416" s="9"/>
      <c r="M1416" s="9"/>
    </row>
    <row r="1417" spans="1:13" ht="15.75" customHeight="1">
      <c r="A1417" s="9"/>
      <c r="B1417" s="9"/>
      <c r="C1417" s="9"/>
      <c r="D1417" s="9"/>
      <c r="E1417" s="9">
        <f t="shared" ca="1" si="0"/>
        <v>0.18500320304387019</v>
      </c>
      <c r="F1417" s="9">
        <f t="shared" ca="1" si="1"/>
        <v>-0.89646136447808988</v>
      </c>
      <c r="G1417" s="9">
        <f t="shared" ca="1" si="3"/>
        <v>3.5141144893128264E-3</v>
      </c>
      <c r="H1417" s="9"/>
      <c r="I1417" s="9"/>
      <c r="J1417" s="9"/>
      <c r="K1417" s="9"/>
      <c r="L1417" s="9"/>
      <c r="M1417" s="9"/>
    </row>
    <row r="1418" spans="1:13" ht="15.75" customHeight="1">
      <c r="A1418" s="9"/>
      <c r="B1418" s="9"/>
      <c r="C1418" s="9"/>
      <c r="D1418" s="9"/>
      <c r="E1418" s="9">
        <f t="shared" ca="1" si="0"/>
        <v>0.35082916803595299</v>
      </c>
      <c r="F1418" s="9">
        <f t="shared" ca="1" si="1"/>
        <v>-0.3830828488249623</v>
      </c>
      <c r="G1418" s="9">
        <f t="shared" ca="1" si="3"/>
        <v>3.5141144893128264E-3</v>
      </c>
      <c r="H1418" s="9"/>
      <c r="I1418" s="9"/>
      <c r="J1418" s="9"/>
      <c r="K1418" s="9"/>
      <c r="L1418" s="9"/>
      <c r="M1418" s="9"/>
    </row>
    <row r="1419" spans="1:13" ht="15.75" customHeight="1">
      <c r="A1419" s="9"/>
      <c r="B1419" s="9"/>
      <c r="C1419" s="9"/>
      <c r="D1419" s="9"/>
      <c r="E1419" s="9">
        <f t="shared" ca="1" si="0"/>
        <v>0.20305935896514737</v>
      </c>
      <c r="F1419" s="9">
        <f t="shared" ca="1" si="1"/>
        <v>-0.83074319692107035</v>
      </c>
      <c r="G1419" s="9">
        <f t="shared" ca="1" si="3"/>
        <v>3.5141144893128264E-3</v>
      </c>
      <c r="H1419" s="9"/>
      <c r="I1419" s="9"/>
      <c r="J1419" s="9"/>
      <c r="K1419" s="9"/>
      <c r="L1419" s="9"/>
      <c r="M1419" s="9"/>
    </row>
    <row r="1420" spans="1:13" ht="15.75" customHeight="1">
      <c r="A1420" s="9"/>
      <c r="B1420" s="9"/>
      <c r="C1420" s="9"/>
      <c r="D1420" s="9"/>
      <c r="E1420" s="9">
        <f t="shared" ca="1" si="0"/>
        <v>0.33198049560948295</v>
      </c>
      <c r="F1420" s="9">
        <f t="shared" ca="1" si="1"/>
        <v>-0.43445097058212195</v>
      </c>
      <c r="G1420" s="9">
        <f t="shared" ca="1" si="3"/>
        <v>3.5141144893128264E-3</v>
      </c>
      <c r="H1420" s="9"/>
      <c r="I1420" s="9"/>
      <c r="J1420" s="9"/>
      <c r="K1420" s="9"/>
      <c r="L1420" s="9"/>
      <c r="M1420" s="9"/>
    </row>
    <row r="1421" spans="1:13" ht="15.75" customHeight="1">
      <c r="A1421" s="9"/>
      <c r="B1421" s="9"/>
      <c r="C1421" s="9"/>
      <c r="D1421" s="9"/>
      <c r="E1421" s="9">
        <f t="shared" ca="1" si="0"/>
        <v>0.73765618878446015</v>
      </c>
      <c r="F1421" s="9">
        <f t="shared" ca="1" si="1"/>
        <v>0.63613624637368871</v>
      </c>
      <c r="G1421" s="9">
        <f t="shared" ca="1" si="3"/>
        <v>3.5141144893128264E-3</v>
      </c>
      <c r="H1421" s="9"/>
      <c r="I1421" s="9"/>
      <c r="J1421" s="9"/>
      <c r="K1421" s="9"/>
      <c r="L1421" s="9"/>
      <c r="M1421" s="9"/>
    </row>
    <row r="1422" spans="1:13" ht="15.75" customHeight="1">
      <c r="A1422" s="9"/>
      <c r="B1422" s="9"/>
      <c r="C1422" s="9"/>
      <c r="D1422" s="9"/>
      <c r="E1422" s="9">
        <f t="shared" ca="1" si="0"/>
        <v>0.27086209017447849</v>
      </c>
      <c r="F1422" s="9">
        <f t="shared" ca="1" si="1"/>
        <v>-0.61020777451614627</v>
      </c>
      <c r="G1422" s="9">
        <f t="shared" ca="1" si="3"/>
        <v>3.5141144893128264E-3</v>
      </c>
      <c r="H1422" s="9"/>
      <c r="I1422" s="9"/>
      <c r="J1422" s="9"/>
      <c r="K1422" s="9"/>
      <c r="L1422" s="9"/>
      <c r="M1422" s="9"/>
    </row>
    <row r="1423" spans="1:13" ht="15.75" customHeight="1">
      <c r="A1423" s="9"/>
      <c r="B1423" s="9"/>
      <c r="C1423" s="9"/>
      <c r="D1423" s="9"/>
      <c r="E1423" s="9">
        <f t="shared" ca="1" si="0"/>
        <v>7.585157216037397E-2</v>
      </c>
      <c r="F1423" s="9">
        <f t="shared" ca="1" si="1"/>
        <v>-1.4335415126310198</v>
      </c>
      <c r="G1423" s="9">
        <f t="shared" ca="1" si="3"/>
        <v>3.5141144893128264E-3</v>
      </c>
      <c r="H1423" s="9"/>
      <c r="I1423" s="9"/>
      <c r="J1423" s="9"/>
      <c r="K1423" s="9"/>
      <c r="L1423" s="9"/>
      <c r="M1423" s="9"/>
    </row>
    <row r="1424" spans="1:13" ht="15.75" customHeight="1">
      <c r="A1424" s="9"/>
      <c r="B1424" s="9"/>
      <c r="C1424" s="9"/>
      <c r="D1424" s="9"/>
      <c r="E1424" s="9">
        <f t="shared" ca="1" si="0"/>
        <v>9.5915811934146777E-2</v>
      </c>
      <c r="F1424" s="9">
        <f t="shared" ca="1" si="1"/>
        <v>-1.3051798205027223</v>
      </c>
      <c r="G1424" s="9">
        <f t="shared" ca="1" si="3"/>
        <v>3.5141144893128264E-3</v>
      </c>
      <c r="H1424" s="9"/>
      <c r="I1424" s="9"/>
      <c r="J1424" s="9"/>
      <c r="K1424" s="9"/>
      <c r="L1424" s="9"/>
      <c r="M1424" s="9"/>
    </row>
    <row r="1425" spans="1:13" ht="15.75" customHeight="1">
      <c r="A1425" s="9"/>
      <c r="B1425" s="9"/>
      <c r="C1425" s="9"/>
      <c r="D1425" s="9"/>
      <c r="E1425" s="9">
        <f t="shared" ca="1" si="0"/>
        <v>0.84672067057575229</v>
      </c>
      <c r="F1425" s="9">
        <f t="shared" ca="1" si="1"/>
        <v>1.022469673741381</v>
      </c>
      <c r="G1425" s="9">
        <f t="shared" ca="1" si="3"/>
        <v>3.5141144893128264E-3</v>
      </c>
      <c r="H1425" s="9"/>
      <c r="I1425" s="9"/>
      <c r="J1425" s="9"/>
      <c r="K1425" s="9"/>
      <c r="L1425" s="9"/>
      <c r="M1425" s="9"/>
    </row>
    <row r="1426" spans="1:13" ht="15.75" customHeight="1">
      <c r="A1426" s="9"/>
      <c r="B1426" s="9"/>
      <c r="C1426" s="9"/>
      <c r="D1426" s="9"/>
      <c r="E1426" s="9">
        <f t="shared" ca="1" si="0"/>
        <v>0.89118678072237811</v>
      </c>
      <c r="F1426" s="9">
        <f t="shared" ca="1" si="1"/>
        <v>1.2328641878540496</v>
      </c>
      <c r="G1426" s="9">
        <f t="shared" ca="1" si="3"/>
        <v>3.5141144893128264E-3</v>
      </c>
      <c r="H1426" s="9"/>
      <c r="I1426" s="9"/>
      <c r="J1426" s="9"/>
      <c r="K1426" s="9"/>
      <c r="L1426" s="9"/>
      <c r="M1426" s="9"/>
    </row>
    <row r="1427" spans="1:13" ht="15.75" customHeight="1">
      <c r="A1427" s="9"/>
      <c r="B1427" s="9"/>
      <c r="C1427" s="9"/>
      <c r="D1427" s="9"/>
      <c r="E1427" s="9">
        <f t="shared" ca="1" si="0"/>
        <v>9.4560641700278558E-2</v>
      </c>
      <c r="F1427" s="9">
        <f t="shared" ca="1" si="1"/>
        <v>-1.3131830224520618</v>
      </c>
      <c r="G1427" s="9">
        <f t="shared" ca="1" si="3"/>
        <v>3.5141144893128264E-3</v>
      </c>
      <c r="H1427" s="9"/>
      <c r="I1427" s="9"/>
      <c r="J1427" s="9"/>
      <c r="K1427" s="9"/>
      <c r="L1427" s="9"/>
      <c r="M1427" s="9"/>
    </row>
    <row r="1428" spans="1:13" ht="15.75" customHeight="1">
      <c r="A1428" s="9"/>
      <c r="B1428" s="9"/>
      <c r="C1428" s="9"/>
      <c r="D1428" s="9"/>
      <c r="E1428" s="9">
        <f t="shared" ca="1" si="0"/>
        <v>0.94988188540493157</v>
      </c>
      <c r="F1428" s="9">
        <f t="shared" ca="1" si="1"/>
        <v>1.6437094685304636</v>
      </c>
      <c r="G1428" s="9">
        <f t="shared" ca="1" si="3"/>
        <v>3.5141144893128264E-3</v>
      </c>
      <c r="H1428" s="9"/>
      <c r="I1428" s="9"/>
      <c r="J1428" s="9"/>
      <c r="K1428" s="9"/>
      <c r="L1428" s="9"/>
      <c r="M1428" s="9"/>
    </row>
    <row r="1429" spans="1:13" ht="15.75" customHeight="1">
      <c r="A1429" s="9"/>
      <c r="B1429" s="9"/>
      <c r="C1429" s="9"/>
      <c r="D1429" s="9"/>
      <c r="E1429" s="9">
        <f t="shared" ca="1" si="0"/>
        <v>0.85406594871074482</v>
      </c>
      <c r="F1429" s="9">
        <f t="shared" ca="1" si="1"/>
        <v>1.0540323584946321</v>
      </c>
      <c r="G1429" s="9">
        <f t="shared" ca="1" si="3"/>
        <v>3.5141144893128264E-3</v>
      </c>
      <c r="H1429" s="9"/>
      <c r="I1429" s="9"/>
      <c r="J1429" s="9"/>
      <c r="K1429" s="9"/>
      <c r="L1429" s="9"/>
      <c r="M1429" s="9"/>
    </row>
    <row r="1430" spans="1:13" ht="15.75" customHeight="1">
      <c r="A1430" s="9"/>
      <c r="B1430" s="9"/>
      <c r="C1430" s="9"/>
      <c r="D1430" s="9"/>
      <c r="E1430" s="9">
        <f t="shared" ca="1" si="0"/>
        <v>0.26073952740754003</v>
      </c>
      <c r="F1430" s="9">
        <f t="shared" ca="1" si="1"/>
        <v>-0.6410671518097707</v>
      </c>
      <c r="G1430" s="9">
        <f t="shared" ca="1" si="3"/>
        <v>3.5141144893128264E-3</v>
      </c>
      <c r="H1430" s="9"/>
      <c r="I1430" s="9"/>
      <c r="J1430" s="9"/>
      <c r="K1430" s="9"/>
      <c r="L1430" s="9"/>
      <c r="M1430" s="9"/>
    </row>
    <row r="1431" spans="1:13" ht="15.75" customHeight="1">
      <c r="A1431" s="9"/>
      <c r="B1431" s="9"/>
      <c r="C1431" s="9"/>
      <c r="D1431" s="9"/>
      <c r="E1431" s="9">
        <f t="shared" ca="1" si="0"/>
        <v>0.92007040364587822</v>
      </c>
      <c r="F1431" s="9">
        <f t="shared" ca="1" si="1"/>
        <v>1.4055452864806026</v>
      </c>
      <c r="G1431" s="9">
        <f t="shared" ca="1" si="3"/>
        <v>3.5141144893128264E-3</v>
      </c>
      <c r="H1431" s="9"/>
      <c r="I1431" s="9"/>
      <c r="J1431" s="9"/>
      <c r="K1431" s="9"/>
      <c r="L1431" s="9"/>
      <c r="M1431" s="9"/>
    </row>
    <row r="1432" spans="1:13" ht="15.75" customHeight="1">
      <c r="A1432" s="9"/>
      <c r="B1432" s="9"/>
      <c r="C1432" s="9"/>
      <c r="D1432" s="9"/>
      <c r="E1432" s="9">
        <f t="shared" ca="1" si="0"/>
        <v>0.27565228360934724</v>
      </c>
      <c r="F1432" s="9">
        <f t="shared" ca="1" si="1"/>
        <v>-0.59580640078339264</v>
      </c>
      <c r="G1432" s="9">
        <f t="shared" ca="1" si="3"/>
        <v>3.5141144893128264E-3</v>
      </c>
      <c r="H1432" s="9"/>
      <c r="I1432" s="9"/>
      <c r="J1432" s="9"/>
      <c r="K1432" s="9"/>
      <c r="L1432" s="9"/>
      <c r="M1432" s="9"/>
    </row>
    <row r="1433" spans="1:13" ht="15.75" customHeight="1">
      <c r="A1433" s="9"/>
      <c r="B1433" s="9"/>
      <c r="C1433" s="9"/>
      <c r="D1433" s="9"/>
      <c r="E1433" s="9">
        <f t="shared" ca="1" si="0"/>
        <v>0.15491556403664797</v>
      </c>
      <c r="F1433" s="9">
        <f t="shared" ca="1" si="1"/>
        <v>-1.0155764415585891</v>
      </c>
      <c r="G1433" s="9">
        <f t="shared" ca="1" si="3"/>
        <v>3.5141144893128264E-3</v>
      </c>
      <c r="H1433" s="9"/>
      <c r="I1433" s="9"/>
      <c r="J1433" s="9"/>
      <c r="K1433" s="9"/>
      <c r="L1433" s="9"/>
      <c r="M1433" s="9"/>
    </row>
    <row r="1434" spans="1:13" ht="15.75" customHeight="1">
      <c r="A1434" s="9"/>
      <c r="B1434" s="9"/>
      <c r="C1434" s="9"/>
      <c r="D1434" s="9"/>
      <c r="E1434" s="9">
        <f t="shared" ca="1" si="0"/>
        <v>0.31742433461232689</v>
      </c>
      <c r="F1434" s="9">
        <f t="shared" ca="1" si="1"/>
        <v>-0.47491344314704237</v>
      </c>
      <c r="G1434" s="9">
        <f t="shared" ca="1" si="3"/>
        <v>3.5141144893128264E-3</v>
      </c>
      <c r="H1434" s="9"/>
      <c r="I1434" s="9"/>
      <c r="J1434" s="9"/>
      <c r="K1434" s="9"/>
      <c r="L1434" s="9"/>
      <c r="M1434" s="9"/>
    </row>
    <row r="1435" spans="1:13" ht="15.75" customHeight="1">
      <c r="A1435" s="9"/>
      <c r="B1435" s="9"/>
      <c r="C1435" s="9"/>
      <c r="D1435" s="9"/>
      <c r="E1435" s="9">
        <f t="shared" ca="1" si="0"/>
        <v>0.61237210775362649</v>
      </c>
      <c r="F1435" s="9">
        <f t="shared" ca="1" si="1"/>
        <v>0.28550694487352879</v>
      </c>
      <c r="G1435" s="9">
        <f t="shared" ca="1" si="3"/>
        <v>3.5141144893128264E-3</v>
      </c>
      <c r="H1435" s="9"/>
      <c r="I1435" s="9"/>
      <c r="J1435" s="9"/>
      <c r="K1435" s="9"/>
      <c r="L1435" s="9"/>
      <c r="M1435" s="9"/>
    </row>
    <row r="1436" spans="1:13" ht="15.75" customHeight="1">
      <c r="A1436" s="9"/>
      <c r="B1436" s="9"/>
      <c r="C1436" s="9"/>
      <c r="D1436" s="9"/>
      <c r="E1436" s="9">
        <f t="shared" ca="1" si="0"/>
        <v>0.5596285741704744</v>
      </c>
      <c r="F1436" s="9">
        <f t="shared" ca="1" si="1"/>
        <v>0.15002758527987145</v>
      </c>
      <c r="G1436" s="9">
        <f t="shared" ca="1" si="3"/>
        <v>3.5141144893128264E-3</v>
      </c>
      <c r="H1436" s="9"/>
      <c r="I1436" s="9"/>
      <c r="J1436" s="9"/>
      <c r="K1436" s="9"/>
      <c r="L1436" s="9"/>
      <c r="M1436" s="9"/>
    </row>
    <row r="1437" spans="1:13" ht="15.75" customHeight="1">
      <c r="A1437" s="9"/>
      <c r="B1437" s="9"/>
      <c r="C1437" s="9"/>
      <c r="D1437" s="9"/>
      <c r="E1437" s="9">
        <f t="shared" ca="1" si="0"/>
        <v>0.4395844119127772</v>
      </c>
      <c r="F1437" s="9">
        <f t="shared" ca="1" si="1"/>
        <v>-0.15202296359627321</v>
      </c>
      <c r="G1437" s="9">
        <f t="shared" ca="1" si="3"/>
        <v>3.5141144893128264E-3</v>
      </c>
      <c r="H1437" s="9"/>
      <c r="I1437" s="9"/>
      <c r="J1437" s="9"/>
      <c r="K1437" s="9"/>
      <c r="L1437" s="9"/>
      <c r="M1437" s="9"/>
    </row>
    <row r="1438" spans="1:13" ht="15.75" customHeight="1">
      <c r="A1438" s="9"/>
      <c r="B1438" s="9"/>
      <c r="C1438" s="9"/>
      <c r="D1438" s="9"/>
      <c r="E1438" s="9">
        <f t="shared" ca="1" si="0"/>
        <v>0.92377314447560976</v>
      </c>
      <c r="F1438" s="9">
        <f t="shared" ca="1" si="1"/>
        <v>1.4309180229139742</v>
      </c>
      <c r="G1438" s="9">
        <f t="shared" ca="1" si="3"/>
        <v>3.5141144893128264E-3</v>
      </c>
      <c r="H1438" s="9"/>
      <c r="I1438" s="9"/>
      <c r="J1438" s="9"/>
      <c r="K1438" s="9"/>
      <c r="L1438" s="9"/>
      <c r="M1438" s="9"/>
    </row>
    <row r="1439" spans="1:13" ht="15.75" customHeight="1">
      <c r="A1439" s="9"/>
      <c r="B1439" s="9"/>
      <c r="C1439" s="9"/>
      <c r="D1439" s="9"/>
      <c r="E1439" s="9">
        <f t="shared" ca="1" si="0"/>
        <v>0.47236062606785678</v>
      </c>
      <c r="F1439" s="9">
        <f t="shared" ca="1" si="1"/>
        <v>-6.9337154172486551E-2</v>
      </c>
      <c r="G1439" s="9">
        <f t="shared" ca="1" si="3"/>
        <v>3.5141144893128264E-3</v>
      </c>
      <c r="H1439" s="9"/>
      <c r="I1439" s="9"/>
      <c r="J1439" s="9"/>
      <c r="K1439" s="9"/>
      <c r="L1439" s="9"/>
      <c r="M1439" s="9"/>
    </row>
    <row r="1440" spans="1:13" ht="15.75" customHeight="1">
      <c r="A1440" s="9"/>
      <c r="B1440" s="9"/>
      <c r="C1440" s="9"/>
      <c r="D1440" s="9"/>
      <c r="E1440" s="9">
        <f t="shared" ca="1" si="0"/>
        <v>2.2056478139021007E-2</v>
      </c>
      <c r="F1440" s="9">
        <f t="shared" ca="1" si="1"/>
        <v>-2.0130159037639364</v>
      </c>
      <c r="G1440" s="9">
        <f t="shared" ca="1" si="3"/>
        <v>3.5141144893128264E-3</v>
      </c>
      <c r="H1440" s="9"/>
      <c r="I1440" s="9"/>
      <c r="J1440" s="9"/>
      <c r="K1440" s="9"/>
      <c r="L1440" s="9"/>
      <c r="M1440" s="9"/>
    </row>
    <row r="1441" spans="1:13" ht="15.75" customHeight="1">
      <c r="A1441" s="9"/>
      <c r="B1441" s="9"/>
      <c r="C1441" s="9"/>
      <c r="D1441" s="9"/>
      <c r="E1441" s="9">
        <f t="shared" ca="1" si="0"/>
        <v>0.7398393417588448</v>
      </c>
      <c r="F1441" s="9">
        <f t="shared" ca="1" si="1"/>
        <v>0.64285018380786663</v>
      </c>
      <c r="G1441" s="9">
        <f t="shared" ca="1" si="3"/>
        <v>3.5141144893128264E-3</v>
      </c>
      <c r="H1441" s="9"/>
      <c r="I1441" s="9"/>
      <c r="J1441" s="9"/>
      <c r="K1441" s="9"/>
      <c r="L1441" s="9"/>
      <c r="M1441" s="9"/>
    </row>
    <row r="1442" spans="1:13" ht="15.75" customHeight="1">
      <c r="A1442" s="9"/>
      <c r="B1442" s="9"/>
      <c r="C1442" s="9"/>
      <c r="D1442" s="9"/>
      <c r="E1442" s="9">
        <f t="shared" ca="1" si="0"/>
        <v>0.32958030148063344</v>
      </c>
      <c r="F1442" s="9">
        <f t="shared" ca="1" si="1"/>
        <v>-0.44107237352087486</v>
      </c>
      <c r="G1442" s="9">
        <f t="shared" ca="1" si="3"/>
        <v>3.5141144893128264E-3</v>
      </c>
      <c r="H1442" s="9"/>
      <c r="I1442" s="9"/>
      <c r="J1442" s="9"/>
      <c r="K1442" s="9"/>
      <c r="L1442" s="9"/>
      <c r="M1442" s="9"/>
    </row>
    <row r="1443" spans="1:13" ht="15.75" customHeight="1">
      <c r="A1443" s="9"/>
      <c r="B1443" s="9"/>
      <c r="C1443" s="9"/>
      <c r="D1443" s="9"/>
      <c r="E1443" s="9">
        <f t="shared" ca="1" si="0"/>
        <v>0.40706720009909414</v>
      </c>
      <c r="F1443" s="9">
        <f t="shared" ca="1" si="1"/>
        <v>-0.23509577200406692</v>
      </c>
      <c r="G1443" s="9">
        <f t="shared" ca="1" si="3"/>
        <v>3.5141144893128264E-3</v>
      </c>
      <c r="H1443" s="9"/>
      <c r="I1443" s="9"/>
      <c r="J1443" s="9"/>
      <c r="K1443" s="9"/>
      <c r="L1443" s="9"/>
      <c r="M1443" s="9"/>
    </row>
    <row r="1444" spans="1:13" ht="15.75" customHeight="1">
      <c r="A1444" s="9"/>
      <c r="B1444" s="9"/>
      <c r="C1444" s="9"/>
      <c r="D1444" s="9"/>
      <c r="E1444" s="9">
        <f t="shared" ca="1" si="0"/>
        <v>5.309075341490932E-2</v>
      </c>
      <c r="F1444" s="9">
        <f t="shared" ca="1" si="1"/>
        <v>-1.6155968434537429</v>
      </c>
      <c r="G1444" s="9">
        <f t="shared" ca="1" si="3"/>
        <v>3.5141144893128264E-3</v>
      </c>
      <c r="H1444" s="9"/>
      <c r="I1444" s="9"/>
      <c r="J1444" s="9"/>
      <c r="K1444" s="9"/>
      <c r="L1444" s="9"/>
      <c r="M1444" s="9"/>
    </row>
    <row r="1445" spans="1:13" ht="15.75" customHeight="1">
      <c r="A1445" s="9"/>
      <c r="B1445" s="9"/>
      <c r="C1445" s="9"/>
      <c r="D1445" s="9"/>
      <c r="E1445" s="9">
        <f t="shared" ca="1" si="0"/>
        <v>0.40359192341740502</v>
      </c>
      <c r="F1445" s="9">
        <f t="shared" ca="1" si="1"/>
        <v>-0.24406065132589883</v>
      </c>
      <c r="G1445" s="9">
        <f t="shared" ca="1" si="3"/>
        <v>3.5141144893128264E-3</v>
      </c>
      <c r="H1445" s="9"/>
      <c r="I1445" s="9"/>
      <c r="J1445" s="9"/>
      <c r="K1445" s="9"/>
      <c r="L1445" s="9"/>
      <c r="M1445" s="9"/>
    </row>
    <row r="1446" spans="1:13" ht="15.75" customHeight="1">
      <c r="A1446" s="9"/>
      <c r="B1446" s="9"/>
      <c r="C1446" s="9"/>
      <c r="D1446" s="9"/>
      <c r="E1446" s="9">
        <f t="shared" ca="1" si="0"/>
        <v>0.75397489445100008</v>
      </c>
      <c r="F1446" s="9">
        <f t="shared" ca="1" si="1"/>
        <v>0.68705160232178553</v>
      </c>
      <c r="G1446" s="9">
        <f t="shared" ca="1" si="3"/>
        <v>3.5141144893128264E-3</v>
      </c>
      <c r="H1446" s="9"/>
      <c r="I1446" s="9"/>
      <c r="J1446" s="9"/>
      <c r="K1446" s="9"/>
      <c r="L1446" s="9"/>
      <c r="M1446" s="9"/>
    </row>
    <row r="1447" spans="1:13" ht="15.75" customHeight="1">
      <c r="A1447" s="9"/>
      <c r="B1447" s="9"/>
      <c r="C1447" s="9"/>
      <c r="D1447" s="9"/>
      <c r="E1447" s="9">
        <f t="shared" ca="1" si="0"/>
        <v>0.34960389543518133</v>
      </c>
      <c r="F1447" s="9">
        <f t="shared" ca="1" si="1"/>
        <v>-0.38639008664905511</v>
      </c>
      <c r="G1447" s="9">
        <f t="shared" ca="1" si="3"/>
        <v>3.5141144893128264E-3</v>
      </c>
      <c r="H1447" s="9"/>
      <c r="I1447" s="9"/>
      <c r="J1447" s="9"/>
      <c r="K1447" s="9"/>
      <c r="L1447" s="9"/>
      <c r="M1447" s="9"/>
    </row>
    <row r="1448" spans="1:13" ht="15.75" customHeight="1">
      <c r="A1448" s="9"/>
      <c r="B1448" s="9"/>
      <c r="C1448" s="9"/>
      <c r="D1448" s="9"/>
      <c r="E1448" s="9">
        <f t="shared" ca="1" si="0"/>
        <v>0.70376481258446311</v>
      </c>
      <c r="F1448" s="9">
        <f t="shared" ca="1" si="1"/>
        <v>0.53525957631689181</v>
      </c>
      <c r="G1448" s="9">
        <f t="shared" ca="1" si="3"/>
        <v>3.5141144893128264E-3</v>
      </c>
      <c r="H1448" s="9"/>
      <c r="I1448" s="9"/>
      <c r="J1448" s="9"/>
      <c r="K1448" s="9"/>
      <c r="L1448" s="9"/>
      <c r="M1448" s="9"/>
    </row>
    <row r="1449" spans="1:13" ht="15.75" customHeight="1">
      <c r="A1449" s="9"/>
      <c r="B1449" s="9"/>
      <c r="C1449" s="9"/>
      <c r="D1449" s="9"/>
      <c r="E1449" s="9">
        <f t="shared" ca="1" si="0"/>
        <v>0.19098182927393048</v>
      </c>
      <c r="F1449" s="9">
        <f t="shared" ca="1" si="1"/>
        <v>-0.87428391173459563</v>
      </c>
      <c r="G1449" s="9">
        <f t="shared" ca="1" si="3"/>
        <v>3.5141144893128264E-3</v>
      </c>
      <c r="H1449" s="9"/>
      <c r="I1449" s="9"/>
      <c r="J1449" s="9"/>
      <c r="K1449" s="9"/>
      <c r="L1449" s="9"/>
      <c r="M1449" s="9"/>
    </row>
    <row r="1450" spans="1:13" ht="15.75" customHeight="1">
      <c r="A1450" s="9"/>
      <c r="B1450" s="9"/>
      <c r="C1450" s="9"/>
      <c r="D1450" s="9"/>
      <c r="E1450" s="9">
        <f t="shared" ca="1" si="0"/>
        <v>0.98756288099231693</v>
      </c>
      <c r="F1450" s="9">
        <f t="shared" ca="1" si="1"/>
        <v>2.2433502396700651</v>
      </c>
      <c r="G1450" s="9">
        <f t="shared" ca="1" si="3"/>
        <v>3.5141144893128264E-3</v>
      </c>
      <c r="H1450" s="9"/>
      <c r="I1450" s="9"/>
      <c r="J1450" s="9"/>
      <c r="K1450" s="9"/>
      <c r="L1450" s="9"/>
      <c r="M1450" s="9"/>
    </row>
    <row r="1451" spans="1:13" ht="15.75" customHeight="1">
      <c r="A1451" s="9"/>
      <c r="B1451" s="9"/>
      <c r="C1451" s="9"/>
      <c r="D1451" s="9"/>
      <c r="E1451" s="9">
        <f t="shared" ca="1" si="0"/>
        <v>0.97231871916793999</v>
      </c>
      <c r="F1451" s="9">
        <f t="shared" ca="1" si="1"/>
        <v>1.9160199085186811</v>
      </c>
      <c r="G1451" s="9">
        <f t="shared" ca="1" si="3"/>
        <v>3.5141144893128264E-3</v>
      </c>
      <c r="H1451" s="9"/>
      <c r="I1451" s="9"/>
      <c r="J1451" s="9"/>
      <c r="K1451" s="9"/>
      <c r="L1451" s="9"/>
      <c r="M1451" s="9"/>
    </row>
    <row r="1452" spans="1:13" ht="15.75" customHeight="1">
      <c r="A1452" s="9"/>
      <c r="B1452" s="9"/>
      <c r="C1452" s="9"/>
      <c r="D1452" s="9"/>
      <c r="E1452" s="9">
        <f t="shared" ca="1" si="0"/>
        <v>0.92506969167275455</v>
      </c>
      <c r="F1452" s="9">
        <f t="shared" ca="1" si="1"/>
        <v>1.4400239733242675</v>
      </c>
      <c r="G1452" s="9">
        <f t="shared" ca="1" si="3"/>
        <v>3.5141144893128264E-3</v>
      </c>
      <c r="H1452" s="9"/>
      <c r="I1452" s="9"/>
      <c r="J1452" s="9"/>
      <c r="K1452" s="9"/>
      <c r="L1452" s="9"/>
      <c r="M1452" s="9"/>
    </row>
    <row r="1453" spans="1:13" ht="15.75" customHeight="1">
      <c r="A1453" s="9"/>
      <c r="B1453" s="9"/>
      <c r="C1453" s="9"/>
      <c r="D1453" s="9"/>
      <c r="E1453" s="9">
        <f t="shared" ca="1" si="0"/>
        <v>0.89697616902392496</v>
      </c>
      <c r="F1453" s="9">
        <f t="shared" ca="1" si="1"/>
        <v>1.2645082486323849</v>
      </c>
      <c r="G1453" s="9">
        <f t="shared" ca="1" si="3"/>
        <v>3.5141144893128264E-3</v>
      </c>
      <c r="H1453" s="9"/>
      <c r="I1453" s="9"/>
      <c r="J1453" s="9"/>
      <c r="K1453" s="9"/>
      <c r="L1453" s="9"/>
      <c r="M1453" s="9"/>
    </row>
    <row r="1454" spans="1:13" ht="15.75" customHeight="1">
      <c r="A1454" s="9"/>
      <c r="B1454" s="9"/>
      <c r="C1454" s="9"/>
      <c r="D1454" s="9"/>
      <c r="E1454" s="9">
        <f t="shared" ca="1" si="0"/>
        <v>2.1589409479156885E-2</v>
      </c>
      <c r="F1454" s="9">
        <f t="shared" ca="1" si="1"/>
        <v>-2.0219761197503683</v>
      </c>
      <c r="G1454" s="9">
        <f t="shared" ca="1" si="3"/>
        <v>3.5141144893128264E-3</v>
      </c>
      <c r="H1454" s="9"/>
      <c r="I1454" s="9"/>
      <c r="J1454" s="9"/>
      <c r="K1454" s="9"/>
      <c r="L1454" s="9"/>
      <c r="M1454" s="9"/>
    </row>
    <row r="1455" spans="1:13" ht="15.75" customHeight="1">
      <c r="A1455" s="9"/>
      <c r="B1455" s="9"/>
      <c r="C1455" s="9"/>
      <c r="D1455" s="9"/>
      <c r="E1455" s="9">
        <f t="shared" ca="1" si="0"/>
        <v>0.75639516965412312</v>
      </c>
      <c r="F1455" s="9">
        <f t="shared" ca="1" si="1"/>
        <v>0.69475371234292993</v>
      </c>
      <c r="G1455" s="9">
        <f t="shared" ca="1" si="3"/>
        <v>3.5141144893128264E-3</v>
      </c>
      <c r="H1455" s="9"/>
      <c r="I1455" s="9"/>
      <c r="J1455" s="9"/>
      <c r="K1455" s="9"/>
      <c r="L1455" s="9"/>
      <c r="M1455" s="9"/>
    </row>
    <row r="1456" spans="1:13" ht="15.75" customHeight="1">
      <c r="A1456" s="9"/>
      <c r="B1456" s="9"/>
      <c r="C1456" s="9"/>
      <c r="D1456" s="9"/>
      <c r="E1456" s="9">
        <f t="shared" ca="1" si="0"/>
        <v>0.29661281726640554</v>
      </c>
      <c r="F1456" s="9">
        <f t="shared" ca="1" si="1"/>
        <v>-0.53416752587777516</v>
      </c>
      <c r="G1456" s="9">
        <f t="shared" ca="1" si="3"/>
        <v>3.5141144893128264E-3</v>
      </c>
      <c r="H1456" s="9"/>
      <c r="I1456" s="9"/>
      <c r="J1456" s="9"/>
      <c r="K1456" s="9"/>
      <c r="L1456" s="9"/>
      <c r="M1456" s="9"/>
    </row>
    <row r="1457" spans="1:13" ht="15.75" customHeight="1">
      <c r="A1457" s="9"/>
      <c r="B1457" s="9"/>
      <c r="C1457" s="9"/>
      <c r="D1457" s="9"/>
      <c r="E1457" s="9">
        <f t="shared" ca="1" si="0"/>
        <v>0.41523507349495825</v>
      </c>
      <c r="F1457" s="9">
        <f t="shared" ca="1" si="1"/>
        <v>-0.21409862633222998</v>
      </c>
      <c r="G1457" s="9">
        <f t="shared" ca="1" si="3"/>
        <v>3.5141144893128264E-3</v>
      </c>
      <c r="H1457" s="9"/>
      <c r="I1457" s="9"/>
      <c r="J1457" s="9"/>
      <c r="K1457" s="9"/>
      <c r="L1457" s="9"/>
      <c r="M1457" s="9"/>
    </row>
    <row r="1458" spans="1:13" ht="15.75" customHeight="1">
      <c r="A1458" s="9"/>
      <c r="B1458" s="9"/>
      <c r="C1458" s="9"/>
      <c r="D1458" s="9"/>
      <c r="E1458" s="9">
        <f t="shared" ca="1" si="0"/>
        <v>5.4255520664774348E-2</v>
      </c>
      <c r="F1458" s="9">
        <f t="shared" ca="1" si="1"/>
        <v>-1.6049216818496128</v>
      </c>
      <c r="G1458" s="9">
        <f t="shared" ca="1" si="3"/>
        <v>3.5141144893128264E-3</v>
      </c>
      <c r="H1458" s="9"/>
      <c r="I1458" s="9"/>
      <c r="J1458" s="9"/>
      <c r="K1458" s="9"/>
      <c r="L1458" s="9"/>
      <c r="M1458" s="9"/>
    </row>
    <row r="1459" spans="1:13" ht="15.75" customHeight="1">
      <c r="A1459" s="9"/>
      <c r="B1459" s="9"/>
      <c r="C1459" s="9"/>
      <c r="D1459" s="9"/>
      <c r="E1459" s="9">
        <f t="shared" ca="1" si="0"/>
        <v>0.31051560933902189</v>
      </c>
      <c r="F1459" s="9">
        <f t="shared" ca="1" si="1"/>
        <v>-0.49438937158520124</v>
      </c>
      <c r="G1459" s="9">
        <f t="shared" ca="1" si="3"/>
        <v>3.5141144893128264E-3</v>
      </c>
      <c r="H1459" s="9"/>
      <c r="I1459" s="9"/>
      <c r="J1459" s="9"/>
      <c r="K1459" s="9"/>
      <c r="L1459" s="9"/>
      <c r="M1459" s="9"/>
    </row>
    <row r="1460" spans="1:13" ht="15.75" customHeight="1">
      <c r="A1460" s="9"/>
      <c r="B1460" s="9"/>
      <c r="C1460" s="9"/>
      <c r="D1460" s="9"/>
      <c r="E1460" s="9">
        <f t="shared" ca="1" si="0"/>
        <v>0.2294440068252348</v>
      </c>
      <c r="F1460" s="9">
        <f t="shared" ca="1" si="1"/>
        <v>-0.74067913447165601</v>
      </c>
      <c r="G1460" s="9">
        <f t="shared" ca="1" si="3"/>
        <v>3.5141144893128264E-3</v>
      </c>
      <c r="H1460" s="9"/>
      <c r="I1460" s="9"/>
      <c r="J1460" s="9"/>
      <c r="K1460" s="9"/>
      <c r="L1460" s="9"/>
      <c r="M1460" s="9"/>
    </row>
    <row r="1461" spans="1:13" ht="15.75" customHeight="1">
      <c r="A1461" s="9"/>
      <c r="B1461" s="9"/>
      <c r="C1461" s="9"/>
      <c r="D1461" s="9"/>
      <c r="E1461" s="9">
        <f t="shared" ca="1" si="0"/>
        <v>0.86421397681252399</v>
      </c>
      <c r="F1461" s="9">
        <f t="shared" ca="1" si="1"/>
        <v>1.0994495077745101</v>
      </c>
      <c r="G1461" s="9">
        <f t="shared" ca="1" si="3"/>
        <v>3.5141144893128264E-3</v>
      </c>
      <c r="H1461" s="9"/>
      <c r="I1461" s="9"/>
      <c r="J1461" s="9"/>
      <c r="K1461" s="9"/>
      <c r="L1461" s="9"/>
      <c r="M1461" s="9"/>
    </row>
    <row r="1462" spans="1:13" ht="15.75" customHeight="1">
      <c r="A1462" s="9"/>
      <c r="B1462" s="9"/>
      <c r="C1462" s="9"/>
      <c r="D1462" s="9"/>
      <c r="E1462" s="9">
        <f t="shared" ca="1" si="0"/>
        <v>0.49977474552357559</v>
      </c>
      <c r="F1462" s="9">
        <f t="shared" ca="1" si="1"/>
        <v>-5.6462926959384159E-4</v>
      </c>
      <c r="G1462" s="9">
        <f t="shared" ca="1" si="3"/>
        <v>3.5141144893128264E-3</v>
      </c>
      <c r="H1462" s="9"/>
      <c r="I1462" s="9"/>
      <c r="J1462" s="9"/>
      <c r="K1462" s="9"/>
      <c r="L1462" s="9"/>
      <c r="M1462" s="9"/>
    </row>
    <row r="1463" spans="1:13" ht="15.75" customHeight="1">
      <c r="A1463" s="9"/>
      <c r="B1463" s="9"/>
      <c r="C1463" s="9"/>
      <c r="D1463" s="9"/>
      <c r="E1463" s="9">
        <f t="shared" ca="1" si="0"/>
        <v>0.90233423527680734</v>
      </c>
      <c r="F1463" s="9">
        <f t="shared" ca="1" si="1"/>
        <v>1.2949672441304574</v>
      </c>
      <c r="G1463" s="9">
        <f t="shared" ca="1" si="3"/>
        <v>3.5141144893128264E-3</v>
      </c>
      <c r="H1463" s="9"/>
      <c r="I1463" s="9"/>
      <c r="J1463" s="9"/>
      <c r="K1463" s="9"/>
      <c r="L1463" s="9"/>
      <c r="M1463" s="9"/>
    </row>
    <row r="1464" spans="1:13" ht="15.75" customHeight="1">
      <c r="A1464" s="9"/>
      <c r="B1464" s="9"/>
      <c r="C1464" s="9"/>
      <c r="D1464" s="9"/>
      <c r="E1464" s="9">
        <f t="shared" ca="1" si="0"/>
        <v>0.55468712463564429</v>
      </c>
      <c r="F1464" s="9">
        <f t="shared" ca="1" si="1"/>
        <v>0.13751245230713235</v>
      </c>
      <c r="G1464" s="9">
        <f t="shared" ca="1" si="3"/>
        <v>3.5141144893128264E-3</v>
      </c>
      <c r="H1464" s="9"/>
      <c r="I1464" s="9"/>
      <c r="J1464" s="9"/>
      <c r="K1464" s="9"/>
      <c r="L1464" s="9"/>
      <c r="M1464" s="9"/>
    </row>
    <row r="1465" spans="1:13" ht="15.75" customHeight="1">
      <c r="A1465" s="9"/>
      <c r="B1465" s="9"/>
      <c r="C1465" s="9"/>
      <c r="D1465" s="9"/>
      <c r="E1465" s="9">
        <f t="shared" ca="1" si="0"/>
        <v>0.47654652954121823</v>
      </c>
      <c r="F1465" s="9">
        <f t="shared" ca="1" si="1"/>
        <v>-5.8823037343506572E-2</v>
      </c>
      <c r="G1465" s="9">
        <f t="shared" ca="1" si="3"/>
        <v>3.5141144893128264E-3</v>
      </c>
      <c r="H1465" s="9"/>
      <c r="I1465" s="9"/>
      <c r="J1465" s="9"/>
      <c r="K1465" s="9"/>
      <c r="L1465" s="9"/>
      <c r="M1465" s="9"/>
    </row>
    <row r="1466" spans="1:13" ht="15.75" customHeight="1">
      <c r="A1466" s="9"/>
      <c r="B1466" s="9"/>
      <c r="C1466" s="9"/>
      <c r="D1466" s="9"/>
      <c r="E1466" s="9">
        <f t="shared" ca="1" si="0"/>
        <v>0.79360551142202496</v>
      </c>
      <c r="F1466" s="9">
        <f t="shared" ca="1" si="1"/>
        <v>0.81899550677671451</v>
      </c>
      <c r="G1466" s="9">
        <f t="shared" ca="1" si="3"/>
        <v>3.5141144893128264E-3</v>
      </c>
      <c r="H1466" s="9"/>
      <c r="I1466" s="9"/>
      <c r="J1466" s="9"/>
      <c r="K1466" s="9"/>
      <c r="L1466" s="9"/>
      <c r="M1466" s="9"/>
    </row>
    <row r="1467" spans="1:13" ht="15.75" customHeight="1">
      <c r="A1467" s="9"/>
      <c r="B1467" s="9"/>
      <c r="C1467" s="9"/>
      <c r="D1467" s="9"/>
      <c r="E1467" s="9">
        <f t="shared" ca="1" si="0"/>
        <v>0.90313626004500169</v>
      </c>
      <c r="F1467" s="9">
        <f t="shared" ca="1" si="1"/>
        <v>1.2996309697230066</v>
      </c>
      <c r="G1467" s="9">
        <f t="shared" ca="1" si="3"/>
        <v>3.5141144893128264E-3</v>
      </c>
      <c r="H1467" s="9"/>
      <c r="I1467" s="9"/>
      <c r="J1467" s="9"/>
      <c r="K1467" s="9"/>
      <c r="L1467" s="9"/>
      <c r="M1467" s="9"/>
    </row>
    <row r="1468" spans="1:13" ht="15.75" customHeight="1">
      <c r="A1468" s="9"/>
      <c r="B1468" s="9"/>
      <c r="C1468" s="9"/>
      <c r="D1468" s="9"/>
      <c r="E1468" s="9">
        <f t="shared" ca="1" si="0"/>
        <v>0.28735534223094406</v>
      </c>
      <c r="F1468" s="9">
        <f t="shared" ca="1" si="1"/>
        <v>-0.56112740887880819</v>
      </c>
      <c r="G1468" s="9">
        <f t="shared" ca="1" si="3"/>
        <v>3.5141144893128264E-3</v>
      </c>
      <c r="H1468" s="9"/>
      <c r="I1468" s="9"/>
      <c r="J1468" s="9"/>
      <c r="K1468" s="9"/>
      <c r="L1468" s="9"/>
      <c r="M1468" s="9"/>
    </row>
    <row r="1469" spans="1:13" ht="15.75" customHeight="1">
      <c r="A1469" s="9"/>
      <c r="B1469" s="9"/>
      <c r="C1469" s="9"/>
      <c r="D1469" s="9"/>
      <c r="E1469" s="9">
        <f t="shared" ca="1" si="0"/>
        <v>0.64397672512321247</v>
      </c>
      <c r="F1469" s="9">
        <f t="shared" ca="1" si="1"/>
        <v>0.3691089075664844</v>
      </c>
      <c r="G1469" s="9">
        <f t="shared" ca="1" si="3"/>
        <v>3.5141144893128264E-3</v>
      </c>
      <c r="H1469" s="9"/>
      <c r="I1469" s="9"/>
      <c r="J1469" s="9"/>
      <c r="K1469" s="9"/>
      <c r="L1469" s="9"/>
      <c r="M1469" s="9"/>
    </row>
    <row r="1470" spans="1:13" ht="15.75" customHeight="1">
      <c r="A1470" s="9"/>
      <c r="B1470" s="9"/>
      <c r="C1470" s="9"/>
      <c r="D1470" s="9"/>
      <c r="E1470" s="9">
        <f t="shared" ca="1" si="0"/>
        <v>0.92626419096449408</v>
      </c>
      <c r="F1470" s="9">
        <f t="shared" ca="1" si="1"/>
        <v>1.4485202098105796</v>
      </c>
      <c r="G1470" s="9">
        <f t="shared" ca="1" si="3"/>
        <v>3.5141144893128264E-3</v>
      </c>
      <c r="H1470" s="9"/>
      <c r="I1470" s="9"/>
      <c r="J1470" s="9"/>
      <c r="K1470" s="9"/>
      <c r="L1470" s="9"/>
      <c r="M1470" s="9"/>
    </row>
    <row r="1471" spans="1:13" ht="15.75" customHeight="1">
      <c r="A1471" s="9"/>
      <c r="B1471" s="9"/>
      <c r="C1471" s="9"/>
      <c r="D1471" s="9"/>
      <c r="E1471" s="9">
        <f t="shared" ca="1" si="0"/>
        <v>0.92032835990928163</v>
      </c>
      <c r="F1471" s="9">
        <f t="shared" ca="1" si="1"/>
        <v>1.4072837019432802</v>
      </c>
      <c r="G1471" s="9">
        <f t="shared" ca="1" si="3"/>
        <v>3.5141144893128264E-3</v>
      </c>
      <c r="H1471" s="9"/>
      <c r="I1471" s="9"/>
      <c r="J1471" s="9"/>
      <c r="K1471" s="9"/>
      <c r="L1471" s="9"/>
      <c r="M1471" s="9"/>
    </row>
    <row r="1472" spans="1:13" ht="15.75" customHeight="1">
      <c r="A1472" s="9"/>
      <c r="B1472" s="9"/>
      <c r="C1472" s="9"/>
      <c r="D1472" s="9"/>
      <c r="E1472" s="9">
        <f t="shared" ca="1" si="0"/>
        <v>0.73358018824915772</v>
      </c>
      <c r="F1472" s="9">
        <f t="shared" ca="1" si="1"/>
        <v>0.62367716343946811</v>
      </c>
      <c r="G1472" s="9">
        <f t="shared" ca="1" si="3"/>
        <v>3.5141144893128264E-3</v>
      </c>
      <c r="H1472" s="9"/>
      <c r="I1472" s="9"/>
      <c r="J1472" s="9"/>
      <c r="K1472" s="9"/>
      <c r="L1472" s="9"/>
      <c r="M1472" s="9"/>
    </row>
    <row r="1473" spans="1:13" ht="15.75" customHeight="1">
      <c r="A1473" s="9"/>
      <c r="B1473" s="9"/>
      <c r="C1473" s="9"/>
      <c r="D1473" s="9"/>
      <c r="E1473" s="9">
        <f t="shared" ca="1" si="0"/>
        <v>2.0065458288078264E-2</v>
      </c>
      <c r="F1473" s="9">
        <f t="shared" ca="1" si="1"/>
        <v>-2.0523988462227423</v>
      </c>
      <c r="G1473" s="9">
        <f t="shared" ca="1" si="3"/>
        <v>3.5141144893128264E-3</v>
      </c>
      <c r="H1473" s="9"/>
      <c r="I1473" s="9"/>
      <c r="J1473" s="9"/>
      <c r="K1473" s="9"/>
      <c r="L1473" s="9"/>
      <c r="M1473" s="9"/>
    </row>
    <row r="1474" spans="1:13" ht="15.75" customHeight="1">
      <c r="A1474" s="9"/>
      <c r="B1474" s="9"/>
      <c r="C1474" s="9"/>
      <c r="D1474" s="9"/>
      <c r="E1474" s="9">
        <f t="shared" ca="1" si="0"/>
        <v>3.5520521911085567E-2</v>
      </c>
      <c r="F1474" s="9">
        <f t="shared" ca="1" si="1"/>
        <v>-1.8052150048414719</v>
      </c>
      <c r="G1474" s="9">
        <f t="shared" ca="1" si="3"/>
        <v>3.5141144893128264E-3</v>
      </c>
      <c r="H1474" s="9"/>
      <c r="I1474" s="9"/>
      <c r="J1474" s="9"/>
      <c r="K1474" s="9"/>
      <c r="L1474" s="9"/>
      <c r="M1474" s="9"/>
    </row>
    <row r="1475" spans="1:13" ht="15.75" customHeight="1">
      <c r="A1475" s="9"/>
      <c r="B1475" s="9"/>
      <c r="C1475" s="9"/>
      <c r="D1475" s="9"/>
      <c r="E1475" s="9">
        <f t="shared" ca="1" si="0"/>
        <v>0.10066687645566408</v>
      </c>
      <c r="F1475" s="9">
        <f t="shared" ca="1" si="1"/>
        <v>-1.2777608769127098</v>
      </c>
      <c r="G1475" s="9">
        <f t="shared" ca="1" si="3"/>
        <v>3.5141144893128264E-3</v>
      </c>
      <c r="H1475" s="9"/>
      <c r="I1475" s="9"/>
      <c r="J1475" s="9"/>
      <c r="K1475" s="9"/>
      <c r="L1475" s="9"/>
      <c r="M1475" s="9"/>
    </row>
    <row r="1476" spans="1:13" ht="15.75" customHeight="1">
      <c r="A1476" s="9"/>
      <c r="B1476" s="9"/>
      <c r="C1476" s="9"/>
      <c r="D1476" s="9"/>
      <c r="E1476" s="9">
        <f t="shared" ca="1" si="0"/>
        <v>0.35453569386232875</v>
      </c>
      <c r="F1476" s="9">
        <f t="shared" ca="1" si="1"/>
        <v>-0.37310353509607436</v>
      </c>
      <c r="G1476" s="9">
        <f t="shared" ca="1" si="3"/>
        <v>3.5141144893128264E-3</v>
      </c>
      <c r="H1476" s="9"/>
      <c r="I1476" s="9"/>
      <c r="J1476" s="9"/>
      <c r="K1476" s="9"/>
      <c r="L1476" s="9"/>
      <c r="M1476" s="9"/>
    </row>
    <row r="1477" spans="1:13" ht="15.75" customHeight="1">
      <c r="A1477" s="9"/>
      <c r="B1477" s="9"/>
      <c r="C1477" s="9"/>
      <c r="D1477" s="9"/>
      <c r="E1477" s="9">
        <f t="shared" ca="1" si="0"/>
        <v>0.40740172305106903</v>
      </c>
      <c r="F1477" s="9">
        <f t="shared" ca="1" si="1"/>
        <v>-0.23423383874595646</v>
      </c>
      <c r="G1477" s="9">
        <f t="shared" ca="1" si="3"/>
        <v>3.5141144893128264E-3</v>
      </c>
      <c r="H1477" s="9"/>
      <c r="I1477" s="9"/>
      <c r="J1477" s="9"/>
      <c r="K1477" s="9"/>
      <c r="L1477" s="9"/>
      <c r="M1477" s="9"/>
    </row>
    <row r="1478" spans="1:13" ht="15.75" customHeight="1">
      <c r="A1478" s="9"/>
      <c r="B1478" s="9"/>
      <c r="C1478" s="9"/>
      <c r="D1478" s="9"/>
      <c r="E1478" s="9">
        <f t="shared" ca="1" si="0"/>
        <v>0.10778193237710298</v>
      </c>
      <c r="F1478" s="9">
        <f t="shared" ca="1" si="1"/>
        <v>-1.2384105661866425</v>
      </c>
      <c r="G1478" s="9">
        <f t="shared" ca="1" si="3"/>
        <v>3.5141144893128264E-3</v>
      </c>
      <c r="H1478" s="9"/>
      <c r="I1478" s="9"/>
      <c r="J1478" s="9"/>
      <c r="K1478" s="9"/>
      <c r="L1478" s="9"/>
      <c r="M1478" s="9"/>
    </row>
    <row r="1479" spans="1:13" ht="15.75" customHeight="1">
      <c r="A1479" s="9"/>
      <c r="B1479" s="9"/>
      <c r="C1479" s="9"/>
      <c r="D1479" s="9"/>
      <c r="E1479" s="9">
        <f t="shared" ca="1" si="0"/>
        <v>0.27615382213326745</v>
      </c>
      <c r="F1479" s="9">
        <f t="shared" ca="1" si="1"/>
        <v>-0.59430573389988894</v>
      </c>
      <c r="G1479" s="9">
        <f t="shared" ca="1" si="3"/>
        <v>3.5141144893128264E-3</v>
      </c>
      <c r="H1479" s="9"/>
      <c r="I1479" s="9"/>
      <c r="J1479" s="9"/>
      <c r="K1479" s="9"/>
      <c r="L1479" s="9"/>
      <c r="M1479" s="9"/>
    </row>
    <row r="1480" spans="1:13" ht="15.75" customHeight="1">
      <c r="A1480" s="9"/>
      <c r="B1480" s="9"/>
      <c r="C1480" s="9"/>
      <c r="D1480" s="9"/>
      <c r="E1480" s="9">
        <f t="shared" ca="1" si="0"/>
        <v>0.74368339139995787</v>
      </c>
      <c r="F1480" s="9">
        <f t="shared" ca="1" si="1"/>
        <v>0.65474302773514259</v>
      </c>
      <c r="G1480" s="9">
        <f t="shared" ca="1" si="3"/>
        <v>3.5141144893128264E-3</v>
      </c>
      <c r="H1480" s="9"/>
      <c r="I1480" s="9"/>
      <c r="J1480" s="9"/>
      <c r="K1480" s="9"/>
      <c r="L1480" s="9"/>
      <c r="M1480" s="9"/>
    </row>
    <row r="1481" spans="1:13" ht="15.75" customHeight="1">
      <c r="A1481" s="9"/>
      <c r="B1481" s="9"/>
      <c r="C1481" s="9"/>
      <c r="D1481" s="9"/>
      <c r="E1481" s="9">
        <f t="shared" ca="1" si="0"/>
        <v>0.61774577954296173</v>
      </c>
      <c r="F1481" s="9">
        <f t="shared" ca="1" si="1"/>
        <v>0.29956571276206395</v>
      </c>
      <c r="G1481" s="9">
        <f t="shared" ca="1" si="3"/>
        <v>3.5141144893128264E-3</v>
      </c>
      <c r="H1481" s="9"/>
      <c r="I1481" s="9"/>
      <c r="J1481" s="9"/>
      <c r="K1481" s="9"/>
      <c r="L1481" s="9"/>
      <c r="M1481" s="9"/>
    </row>
    <row r="1482" spans="1:13" ht="15.75" customHeight="1">
      <c r="A1482" s="9"/>
      <c r="B1482" s="9"/>
      <c r="C1482" s="9"/>
      <c r="D1482" s="9"/>
      <c r="E1482" s="9">
        <f t="shared" ca="1" si="0"/>
        <v>0.62004132625080555</v>
      </c>
      <c r="F1482" s="9">
        <f t="shared" ca="1" si="1"/>
        <v>0.30558932739514288</v>
      </c>
      <c r="G1482" s="9">
        <f t="shared" ca="1" si="3"/>
        <v>3.5141144893128264E-3</v>
      </c>
      <c r="H1482" s="9"/>
      <c r="I1482" s="9"/>
      <c r="J1482" s="9"/>
      <c r="K1482" s="9"/>
      <c r="L1482" s="9"/>
      <c r="M1482" s="9"/>
    </row>
    <row r="1483" spans="1:13" ht="15.75" customHeight="1">
      <c r="A1483" s="9"/>
      <c r="B1483" s="9"/>
      <c r="C1483" s="9"/>
      <c r="D1483" s="9"/>
      <c r="E1483" s="9">
        <f t="shared" ca="1" si="0"/>
        <v>0.31068747207529634</v>
      </c>
      <c r="F1483" s="9">
        <f t="shared" ca="1" si="1"/>
        <v>-0.49390263416957864</v>
      </c>
      <c r="G1483" s="9">
        <f t="shared" ca="1" si="3"/>
        <v>3.5141144893128264E-3</v>
      </c>
      <c r="H1483" s="9"/>
      <c r="I1483" s="9"/>
      <c r="J1483" s="9"/>
      <c r="K1483" s="9"/>
      <c r="L1483" s="9"/>
      <c r="M1483" s="9"/>
    </row>
    <row r="1484" spans="1:13" ht="15.75" customHeight="1">
      <c r="A1484" s="9"/>
      <c r="B1484" s="9"/>
      <c r="C1484" s="9"/>
      <c r="D1484" s="9"/>
      <c r="E1484" s="9">
        <f t="shared" ca="1" si="0"/>
        <v>0.37342667874298907</v>
      </c>
      <c r="F1484" s="9">
        <f t="shared" ca="1" si="1"/>
        <v>-0.32279122702273183</v>
      </c>
      <c r="G1484" s="9">
        <f t="shared" ca="1" si="3"/>
        <v>3.5141144893128264E-3</v>
      </c>
      <c r="H1484" s="9"/>
      <c r="I1484" s="9"/>
      <c r="J1484" s="9"/>
      <c r="K1484" s="9"/>
      <c r="L1484" s="9"/>
      <c r="M1484" s="9"/>
    </row>
    <row r="1485" spans="1:13" ht="15.75" customHeight="1">
      <c r="A1485" s="9"/>
      <c r="B1485" s="9"/>
      <c r="C1485" s="9"/>
      <c r="D1485" s="9"/>
      <c r="E1485" s="9">
        <f t="shared" ca="1" si="0"/>
        <v>0.39505234136374756</v>
      </c>
      <c r="F1485" s="9">
        <f t="shared" ca="1" si="1"/>
        <v>-0.26617467939633771</v>
      </c>
      <c r="G1485" s="9">
        <f t="shared" ca="1" si="3"/>
        <v>3.5141144893128264E-3</v>
      </c>
      <c r="H1485" s="9"/>
      <c r="I1485" s="9"/>
      <c r="J1485" s="9"/>
      <c r="K1485" s="9"/>
      <c r="L1485" s="9"/>
      <c r="M1485" s="9"/>
    </row>
    <row r="1486" spans="1:13" ht="15.75" customHeight="1">
      <c r="A1486" s="9"/>
      <c r="B1486" s="9"/>
      <c r="C1486" s="9"/>
      <c r="D1486" s="9"/>
      <c r="E1486" s="9">
        <f t="shared" ca="1" si="0"/>
        <v>0.47773364216376935</v>
      </c>
      <c r="F1486" s="9">
        <f t="shared" ca="1" si="1"/>
        <v>-5.5842491608805674E-2</v>
      </c>
      <c r="G1486" s="9">
        <f t="shared" ca="1" si="3"/>
        <v>3.5141144893128264E-3</v>
      </c>
      <c r="H1486" s="9"/>
      <c r="I1486" s="9"/>
      <c r="J1486" s="9"/>
      <c r="K1486" s="9"/>
      <c r="L1486" s="9"/>
      <c r="M1486" s="9"/>
    </row>
    <row r="1487" spans="1:13" ht="15.75" customHeight="1">
      <c r="A1487" s="9"/>
      <c r="B1487" s="9"/>
      <c r="C1487" s="9"/>
      <c r="D1487" s="9"/>
      <c r="E1487" s="9">
        <f t="shared" ca="1" si="0"/>
        <v>0.37509314132934124</v>
      </c>
      <c r="F1487" s="9">
        <f t="shared" ca="1" si="1"/>
        <v>-0.31839374462339254</v>
      </c>
      <c r="G1487" s="9">
        <f t="shared" ca="1" si="3"/>
        <v>3.5141144893128264E-3</v>
      </c>
      <c r="H1487" s="9"/>
      <c r="I1487" s="9"/>
      <c r="J1487" s="9"/>
      <c r="K1487" s="9"/>
      <c r="L1487" s="9"/>
      <c r="M1487" s="9"/>
    </row>
    <row r="1488" spans="1:13" ht="15.75" customHeight="1">
      <c r="A1488" s="9"/>
      <c r="B1488" s="9"/>
      <c r="C1488" s="9"/>
      <c r="D1488" s="9"/>
      <c r="E1488" s="9">
        <f t="shared" ca="1" si="0"/>
        <v>0.35342099094540302</v>
      </c>
      <c r="F1488" s="9">
        <f t="shared" ca="1" si="1"/>
        <v>-0.37610077001072018</v>
      </c>
      <c r="G1488" s="9">
        <f t="shared" ca="1" si="3"/>
        <v>3.5141144893128264E-3</v>
      </c>
      <c r="H1488" s="9"/>
      <c r="I1488" s="9"/>
      <c r="J1488" s="9"/>
      <c r="K1488" s="9"/>
      <c r="L1488" s="9"/>
      <c r="M1488" s="9"/>
    </row>
    <row r="1489" spans="1:13" ht="15.75" customHeight="1">
      <c r="A1489" s="9"/>
      <c r="B1489" s="9"/>
      <c r="C1489" s="9"/>
      <c r="D1489" s="9"/>
      <c r="E1489" s="9">
        <f t="shared" ca="1" si="0"/>
        <v>0.5497433072852872</v>
      </c>
      <c r="F1489" s="9">
        <f t="shared" ca="1" si="1"/>
        <v>0.12501283975584102</v>
      </c>
      <c r="G1489" s="9">
        <f t="shared" ca="1" si="3"/>
        <v>3.5141144893128264E-3</v>
      </c>
      <c r="H1489" s="9"/>
      <c r="I1489" s="9"/>
      <c r="J1489" s="9"/>
      <c r="K1489" s="9"/>
      <c r="L1489" s="9"/>
      <c r="M1489" s="9"/>
    </row>
    <row r="1490" spans="1:13" ht="15.75" customHeight="1">
      <c r="A1490" s="9"/>
      <c r="B1490" s="9"/>
      <c r="C1490" s="9"/>
      <c r="D1490" s="9"/>
      <c r="E1490" s="9">
        <f t="shared" ca="1" si="0"/>
        <v>0.8807965980455118</v>
      </c>
      <c r="F1490" s="9">
        <f t="shared" ca="1" si="1"/>
        <v>1.1789783323462022</v>
      </c>
      <c r="G1490" s="9">
        <f t="shared" ca="1" si="3"/>
        <v>3.5141144893128264E-3</v>
      </c>
      <c r="H1490" s="9"/>
      <c r="I1490" s="9"/>
      <c r="J1490" s="9"/>
      <c r="K1490" s="9"/>
      <c r="L1490" s="9"/>
      <c r="M1490" s="9"/>
    </row>
    <row r="1491" spans="1:13" ht="15.75" customHeight="1">
      <c r="A1491" s="9"/>
      <c r="B1491" s="9"/>
      <c r="C1491" s="9"/>
      <c r="D1491" s="9"/>
      <c r="E1491" s="9">
        <f t="shared" ca="1" si="0"/>
        <v>0.71227494390145585</v>
      </c>
      <c r="F1491" s="9">
        <f t="shared" ca="1" si="1"/>
        <v>0.56004299401280366</v>
      </c>
      <c r="G1491" s="9">
        <f t="shared" ca="1" si="3"/>
        <v>3.5141144893128264E-3</v>
      </c>
      <c r="H1491" s="9"/>
      <c r="I1491" s="9"/>
      <c r="J1491" s="9"/>
      <c r="K1491" s="9"/>
      <c r="L1491" s="9"/>
      <c r="M1491" s="9"/>
    </row>
    <row r="1492" spans="1:13" ht="15.75" customHeight="1">
      <c r="A1492" s="9"/>
      <c r="B1492" s="9"/>
      <c r="C1492" s="9"/>
      <c r="D1492" s="9"/>
      <c r="E1492" s="9">
        <f t="shared" ca="1" si="0"/>
        <v>0.5181924539354249</v>
      </c>
      <c r="F1492" s="9">
        <f t="shared" ca="1" si="1"/>
        <v>4.5617535856826763E-2</v>
      </c>
      <c r="G1492" s="9">
        <f t="shared" ca="1" si="3"/>
        <v>3.5141144893128264E-3</v>
      </c>
      <c r="H1492" s="9"/>
      <c r="I1492" s="9"/>
      <c r="J1492" s="9"/>
      <c r="K1492" s="9"/>
      <c r="L1492" s="9"/>
      <c r="M1492" s="9"/>
    </row>
    <row r="1493" spans="1:13" ht="15.75" customHeight="1">
      <c r="A1493" s="9"/>
      <c r="B1493" s="9"/>
      <c r="C1493" s="9"/>
      <c r="D1493" s="9"/>
      <c r="E1493" s="9">
        <f t="shared" ca="1" si="0"/>
        <v>0.7238740940633428</v>
      </c>
      <c r="F1493" s="9">
        <f t="shared" ca="1" si="1"/>
        <v>0.59438922750482681</v>
      </c>
      <c r="G1493" s="9">
        <f t="shared" ca="1" si="3"/>
        <v>3.5141144893128264E-3</v>
      </c>
      <c r="H1493" s="9"/>
      <c r="I1493" s="9"/>
      <c r="J1493" s="9"/>
      <c r="K1493" s="9"/>
      <c r="L1493" s="9"/>
      <c r="M1493" s="9"/>
    </row>
    <row r="1494" spans="1:13" ht="15.75" customHeight="1">
      <c r="A1494" s="9"/>
      <c r="B1494" s="9"/>
      <c r="C1494" s="9"/>
      <c r="D1494" s="9"/>
      <c r="E1494" s="9">
        <f t="shared" ca="1" si="0"/>
        <v>0.85929068449244739</v>
      </c>
      <c r="F1494" s="9">
        <f t="shared" ca="1" si="1"/>
        <v>1.0771379725580088</v>
      </c>
      <c r="G1494" s="9">
        <f t="shared" ca="1" si="3"/>
        <v>3.5141144893128264E-3</v>
      </c>
      <c r="H1494" s="9"/>
      <c r="I1494" s="9"/>
      <c r="J1494" s="9"/>
      <c r="K1494" s="9"/>
      <c r="L1494" s="9"/>
      <c r="M1494" s="9"/>
    </row>
    <row r="1495" spans="1:13" ht="15.75" customHeight="1">
      <c r="A1495" s="9"/>
      <c r="B1495" s="9"/>
      <c r="C1495" s="9"/>
      <c r="D1495" s="9"/>
      <c r="E1495" s="9">
        <f t="shared" ca="1" si="0"/>
        <v>0.32484353444095615</v>
      </c>
      <c r="F1495" s="9">
        <f t="shared" ca="1" si="1"/>
        <v>-0.45419696279047034</v>
      </c>
      <c r="G1495" s="9">
        <f t="shared" ca="1" si="3"/>
        <v>3.5141144893128264E-3</v>
      </c>
      <c r="H1495" s="9"/>
      <c r="I1495" s="9"/>
      <c r="J1495" s="9"/>
      <c r="K1495" s="9"/>
      <c r="L1495" s="9"/>
      <c r="M1495" s="9"/>
    </row>
    <row r="1496" spans="1:13" ht="15.75" customHeight="1">
      <c r="A1496" s="9"/>
      <c r="B1496" s="9"/>
      <c r="C1496" s="9"/>
      <c r="D1496" s="9"/>
      <c r="E1496" s="9">
        <f t="shared" ca="1" si="0"/>
        <v>0.70512741402739298</v>
      </c>
      <c r="F1496" s="9">
        <f t="shared" ca="1" si="1"/>
        <v>0.5392053460511157</v>
      </c>
      <c r="G1496" s="9">
        <f t="shared" ca="1" si="3"/>
        <v>3.5141144893128264E-3</v>
      </c>
      <c r="H1496" s="9"/>
      <c r="I1496" s="9"/>
      <c r="J1496" s="9"/>
      <c r="K1496" s="9"/>
      <c r="L1496" s="9"/>
      <c r="M1496" s="9"/>
    </row>
    <row r="1497" spans="1:13" ht="15.75" customHeight="1">
      <c r="A1497" s="9"/>
      <c r="B1497" s="9"/>
      <c r="C1497" s="9"/>
      <c r="D1497" s="9"/>
      <c r="E1497" s="9">
        <f t="shared" ca="1" si="0"/>
        <v>0.35546172221665284</v>
      </c>
      <c r="F1497" s="9">
        <f t="shared" ca="1" si="1"/>
        <v>-0.37061615943384002</v>
      </c>
      <c r="G1497" s="9">
        <f t="shared" ca="1" si="3"/>
        <v>3.5141144893128264E-3</v>
      </c>
      <c r="H1497" s="9"/>
      <c r="I1497" s="9"/>
      <c r="J1497" s="9"/>
      <c r="K1497" s="9"/>
      <c r="L1497" s="9"/>
      <c r="M1497" s="9"/>
    </row>
    <row r="1498" spans="1:13" ht="15.75" customHeight="1">
      <c r="A1498" s="9"/>
      <c r="B1498" s="9"/>
      <c r="C1498" s="9"/>
      <c r="D1498" s="9"/>
      <c r="E1498" s="9">
        <f t="shared" ca="1" si="0"/>
        <v>0.23172059656583754</v>
      </c>
      <c r="F1498" s="9">
        <f t="shared" ca="1" si="1"/>
        <v>-0.73319223095741304</v>
      </c>
      <c r="G1498" s="9">
        <f t="shared" ca="1" si="3"/>
        <v>3.5141144893128264E-3</v>
      </c>
      <c r="H1498" s="9"/>
      <c r="I1498" s="9"/>
      <c r="J1498" s="9"/>
      <c r="K1498" s="9"/>
      <c r="L1498" s="9"/>
      <c r="M1498" s="9"/>
    </row>
    <row r="1499" spans="1:13" ht="15.75" customHeight="1">
      <c r="A1499" s="9"/>
      <c r="B1499" s="9"/>
      <c r="C1499" s="9"/>
      <c r="D1499" s="9"/>
      <c r="E1499" s="9">
        <f t="shared" ca="1" si="0"/>
        <v>0.68834067867328341</v>
      </c>
      <c r="F1499" s="9">
        <f t="shared" ca="1" si="1"/>
        <v>0.49115242800264219</v>
      </c>
      <c r="G1499" s="9">
        <f t="shared" ca="1" si="3"/>
        <v>3.5141144893128264E-3</v>
      </c>
      <c r="H1499" s="9"/>
      <c r="I1499" s="9"/>
      <c r="J1499" s="9"/>
      <c r="K1499" s="9"/>
      <c r="L1499" s="9"/>
      <c r="M1499" s="9"/>
    </row>
    <row r="1500" spans="1:13" ht="15.75" customHeight="1">
      <c r="A1500" s="9"/>
      <c r="B1500" s="9"/>
      <c r="C1500" s="9"/>
      <c r="D1500" s="9"/>
      <c r="E1500" s="9">
        <f t="shared" ca="1" si="0"/>
        <v>0.61661155489271158</v>
      </c>
      <c r="F1500" s="9">
        <f t="shared" ca="1" si="1"/>
        <v>0.29659347869479502</v>
      </c>
      <c r="G1500" s="9">
        <f t="shared" ca="1" si="3"/>
        <v>3.5141144893128264E-3</v>
      </c>
      <c r="H1500" s="9"/>
      <c r="I1500" s="9"/>
      <c r="J1500" s="9"/>
      <c r="K1500" s="9"/>
      <c r="L1500" s="9"/>
      <c r="M1500" s="9"/>
    </row>
    <row r="1501" spans="1:13" ht="15.75" customHeight="1">
      <c r="A1501" s="9"/>
      <c r="B1501" s="9"/>
      <c r="C1501" s="9"/>
      <c r="D1501" s="9"/>
      <c r="E1501" s="9">
        <f t="shared" ca="1" si="0"/>
        <v>0.25162737319022888</v>
      </c>
      <c r="F1501" s="9">
        <f t="shared" ca="1" si="1"/>
        <v>-0.66937742832016955</v>
      </c>
      <c r="G1501" s="9">
        <f t="shared" ca="1" si="3"/>
        <v>3.5141144893128264E-3</v>
      </c>
      <c r="H1501" s="9"/>
      <c r="I1501" s="9"/>
      <c r="J1501" s="9"/>
      <c r="K1501" s="9"/>
      <c r="L1501" s="9"/>
      <c r="M1501" s="9"/>
    </row>
    <row r="1502" spans="1:13" ht="15.75" customHeight="1">
      <c r="A1502" s="9"/>
      <c r="B1502" s="9"/>
      <c r="C1502" s="9"/>
      <c r="D1502" s="9"/>
      <c r="E1502" s="9">
        <f t="shared" ca="1" si="0"/>
        <v>0.69044753875877829</v>
      </c>
      <c r="F1502" s="9">
        <f t="shared" ca="1" si="1"/>
        <v>0.49711930401548649</v>
      </c>
      <c r="G1502" s="9">
        <f t="shared" ca="1" si="3"/>
        <v>3.5141144893128264E-3</v>
      </c>
      <c r="H1502" s="9"/>
      <c r="I1502" s="9"/>
      <c r="J1502" s="9"/>
      <c r="K1502" s="9"/>
      <c r="L1502" s="9"/>
      <c r="M1502" s="9"/>
    </row>
    <row r="1503" spans="1:13" ht="15.75" customHeight="1">
      <c r="A1503" s="9"/>
      <c r="B1503" s="9"/>
      <c r="C1503" s="9"/>
      <c r="D1503" s="9"/>
      <c r="E1503" s="9">
        <f t="shared" ca="1" si="0"/>
        <v>0.30115027188795862</v>
      </c>
      <c r="F1503" s="9">
        <f t="shared" ca="1" si="1"/>
        <v>-0.52109507193483495</v>
      </c>
      <c r="G1503" s="9">
        <f t="shared" ca="1" si="3"/>
        <v>3.5141144893128264E-3</v>
      </c>
      <c r="H1503" s="9"/>
      <c r="I1503" s="9"/>
      <c r="J1503" s="9"/>
      <c r="K1503" s="9"/>
      <c r="L1503" s="9"/>
      <c r="M1503" s="9"/>
    </row>
    <row r="1504" spans="1:13" ht="15.75" customHeight="1">
      <c r="A1504" s="9"/>
      <c r="B1504" s="9"/>
      <c r="C1504" s="9"/>
      <c r="D1504" s="9"/>
      <c r="E1504" s="9">
        <f t="shared" ca="1" si="0"/>
        <v>0.48341291946792853</v>
      </c>
      <c r="F1504" s="9">
        <f t="shared" ca="1" si="1"/>
        <v>-4.1589631525095642E-2</v>
      </c>
      <c r="G1504" s="9">
        <f t="shared" ca="1" si="3"/>
        <v>3.5141144893128264E-3</v>
      </c>
      <c r="H1504" s="9"/>
      <c r="I1504" s="9"/>
      <c r="J1504" s="9"/>
      <c r="K1504" s="9"/>
      <c r="L1504" s="9"/>
      <c r="M1504" s="9"/>
    </row>
    <row r="1505" spans="1:13" ht="15.75" customHeight="1">
      <c r="A1505" s="9"/>
      <c r="B1505" s="9"/>
      <c r="C1505" s="9"/>
      <c r="D1505" s="9"/>
      <c r="E1505" s="9">
        <f t="shared" ca="1" si="0"/>
        <v>0.56784691703141177</v>
      </c>
      <c r="F1505" s="9">
        <f t="shared" ca="1" si="1"/>
        <v>0.17089520642296602</v>
      </c>
      <c r="G1505" s="9">
        <f t="shared" ca="1" si="3"/>
        <v>3.5141144893128264E-3</v>
      </c>
      <c r="H1505" s="9"/>
      <c r="I1505" s="9"/>
      <c r="J1505" s="9"/>
      <c r="K1505" s="9"/>
      <c r="L1505" s="9"/>
      <c r="M1505" s="9"/>
    </row>
    <row r="1506" spans="1:13" ht="15.75" customHeight="1">
      <c r="A1506" s="9"/>
      <c r="B1506" s="9"/>
      <c r="C1506" s="9"/>
      <c r="D1506" s="9"/>
      <c r="E1506" s="9">
        <f t="shared" ca="1" si="0"/>
        <v>0.57708982927270513</v>
      </c>
      <c r="F1506" s="9">
        <f t="shared" ca="1" si="1"/>
        <v>0.19445408865551805</v>
      </c>
      <c r="G1506" s="9">
        <f t="shared" ca="1" si="3"/>
        <v>3.5141144893128264E-3</v>
      </c>
      <c r="H1506" s="9"/>
      <c r="I1506" s="9"/>
      <c r="J1506" s="9"/>
      <c r="K1506" s="9"/>
      <c r="L1506" s="9"/>
      <c r="M1506" s="9"/>
    </row>
    <row r="1507" spans="1:13" ht="15.75" customHeight="1">
      <c r="A1507" s="9"/>
      <c r="B1507" s="9"/>
      <c r="C1507" s="9"/>
      <c r="D1507" s="9"/>
      <c r="E1507" s="9">
        <f t="shared" ca="1" si="0"/>
        <v>0.85235832436240033</v>
      </c>
      <c r="F1507" s="9">
        <f t="shared" ca="1" si="1"/>
        <v>1.0466016268688789</v>
      </c>
      <c r="G1507" s="9">
        <f t="shared" ca="1" si="3"/>
        <v>3.5141144893128264E-3</v>
      </c>
      <c r="H1507" s="9"/>
      <c r="I1507" s="9"/>
      <c r="J1507" s="9"/>
      <c r="K1507" s="9"/>
      <c r="L1507" s="9"/>
      <c r="M1507" s="9"/>
    </row>
    <row r="1508" spans="1:13" ht="15.75" customHeight="1">
      <c r="A1508" s="9"/>
      <c r="B1508" s="9"/>
      <c r="C1508" s="9"/>
      <c r="D1508" s="9"/>
      <c r="E1508" s="9">
        <f t="shared" ca="1" si="0"/>
        <v>0.61703576746345767</v>
      </c>
      <c r="F1508" s="9">
        <f t="shared" ca="1" si="1"/>
        <v>0.29770481901789464</v>
      </c>
      <c r="G1508" s="9">
        <f t="shared" ca="1" si="3"/>
        <v>3.5141144893128264E-3</v>
      </c>
      <c r="H1508" s="9"/>
      <c r="I1508" s="9"/>
      <c r="J1508" s="9"/>
      <c r="K1508" s="9"/>
      <c r="L1508" s="9"/>
      <c r="M1508" s="9"/>
    </row>
    <row r="1509" spans="1:13" ht="15.75" customHeight="1">
      <c r="A1509" s="9"/>
      <c r="B1509" s="9"/>
      <c r="C1509" s="9"/>
      <c r="D1509" s="9"/>
      <c r="E1509" s="9">
        <f t="shared" ca="1" si="0"/>
        <v>5.4015630537814774E-3</v>
      </c>
      <c r="F1509" s="9">
        <f t="shared" ca="1" si="1"/>
        <v>-2.5490033546680242</v>
      </c>
      <c r="G1509" s="9">
        <f t="shared" ca="1" si="3"/>
        <v>3.5141144893128264E-3</v>
      </c>
      <c r="H1509" s="9"/>
      <c r="I1509" s="9"/>
      <c r="J1509" s="9"/>
      <c r="K1509" s="9"/>
      <c r="L1509" s="9"/>
      <c r="M1509" s="9"/>
    </row>
    <row r="1510" spans="1:13" ht="15.75" customHeight="1">
      <c r="A1510" s="9"/>
      <c r="B1510" s="9"/>
      <c r="C1510" s="9"/>
      <c r="D1510" s="9"/>
      <c r="E1510" s="9">
        <f t="shared" ca="1" si="0"/>
        <v>7.9911240220233659E-2</v>
      </c>
      <c r="F1510" s="9">
        <f t="shared" ca="1" si="1"/>
        <v>-1.4056688515554687</v>
      </c>
      <c r="G1510" s="9">
        <f t="shared" ca="1" si="3"/>
        <v>3.5141144893128264E-3</v>
      </c>
      <c r="H1510" s="9"/>
      <c r="I1510" s="9"/>
      <c r="J1510" s="9"/>
      <c r="K1510" s="9"/>
      <c r="L1510" s="9"/>
      <c r="M1510" s="9"/>
    </row>
    <row r="1511" spans="1:13" ht="15.75" customHeight="1">
      <c r="A1511" s="9"/>
      <c r="B1511" s="9"/>
      <c r="C1511" s="9"/>
      <c r="D1511" s="9"/>
      <c r="E1511" s="9">
        <f t="shared" ca="1" si="0"/>
        <v>8.0453620945419857E-4</v>
      </c>
      <c r="F1511" s="9">
        <f t="shared" ca="1" si="1"/>
        <v>-3.1542571378051103</v>
      </c>
      <c r="G1511" s="9">
        <f t="shared" ca="1" si="3"/>
        <v>3.5141144893128264E-3</v>
      </c>
      <c r="H1511" s="9"/>
      <c r="I1511" s="9"/>
      <c r="J1511" s="9"/>
      <c r="K1511" s="9"/>
      <c r="L1511" s="9"/>
      <c r="M1511" s="9"/>
    </row>
    <row r="1512" spans="1:13" ht="15.75" customHeight="1">
      <c r="A1512" s="9"/>
      <c r="B1512" s="9"/>
      <c r="C1512" s="9"/>
      <c r="D1512" s="9"/>
      <c r="E1512" s="9">
        <f t="shared" ca="1" si="0"/>
        <v>3.6046618241859507E-3</v>
      </c>
      <c r="F1512" s="9">
        <f t="shared" ca="1" si="1"/>
        <v>-2.6870172176053662</v>
      </c>
      <c r="G1512" s="9">
        <f t="shared" ca="1" si="3"/>
        <v>3.5141144893128264E-3</v>
      </c>
      <c r="H1512" s="9"/>
      <c r="I1512" s="9"/>
      <c r="J1512" s="9"/>
      <c r="K1512" s="9"/>
      <c r="L1512" s="9"/>
      <c r="M1512" s="9"/>
    </row>
    <row r="1513" spans="1:13" ht="15.75" customHeight="1">
      <c r="A1513" s="9"/>
      <c r="B1513" s="9"/>
      <c r="C1513" s="9"/>
      <c r="D1513" s="9"/>
      <c r="E1513" s="9">
        <f t="shared" ca="1" si="0"/>
        <v>0.52393293855221734</v>
      </c>
      <c r="F1513" s="9">
        <f t="shared" ca="1" si="1"/>
        <v>6.0027009633783796E-2</v>
      </c>
      <c r="G1513" s="9">
        <f t="shared" ca="1" si="3"/>
        <v>3.5141144893128264E-3</v>
      </c>
      <c r="H1513" s="9"/>
      <c r="I1513" s="9"/>
      <c r="J1513" s="9"/>
      <c r="K1513" s="9"/>
      <c r="L1513" s="9"/>
      <c r="M1513" s="9"/>
    </row>
    <row r="1514" spans="1:13" ht="15.75" customHeight="1">
      <c r="A1514" s="9"/>
      <c r="B1514" s="9"/>
      <c r="C1514" s="9"/>
      <c r="D1514" s="9"/>
      <c r="E1514" s="9">
        <f t="shared" ca="1" si="0"/>
        <v>0.93894668714701601</v>
      </c>
      <c r="F1514" s="9">
        <f t="shared" ca="1" si="1"/>
        <v>1.545991479104758</v>
      </c>
      <c r="G1514" s="9">
        <f t="shared" ca="1" si="3"/>
        <v>3.5141144893128264E-3</v>
      </c>
      <c r="H1514" s="9"/>
      <c r="I1514" s="9"/>
      <c r="J1514" s="9"/>
      <c r="K1514" s="9"/>
      <c r="L1514" s="9"/>
      <c r="M1514" s="9"/>
    </row>
    <row r="1515" spans="1:13" ht="15.75" customHeight="1">
      <c r="A1515" s="9"/>
      <c r="B1515" s="9"/>
      <c r="C1515" s="9"/>
      <c r="D1515" s="9"/>
      <c r="E1515" s="9">
        <f t="shared" ca="1" si="0"/>
        <v>0.77873789741842081</v>
      </c>
      <c r="F1515" s="9">
        <f t="shared" ca="1" si="1"/>
        <v>0.76793768856274824</v>
      </c>
      <c r="G1515" s="9">
        <f t="shared" ca="1" si="3"/>
        <v>3.5141144893128264E-3</v>
      </c>
      <c r="H1515" s="9"/>
      <c r="I1515" s="9"/>
      <c r="J1515" s="9"/>
      <c r="K1515" s="9"/>
      <c r="L1515" s="9"/>
      <c r="M1515" s="9"/>
    </row>
    <row r="1516" spans="1:13" ht="15.75" customHeight="1">
      <c r="A1516" s="9"/>
      <c r="B1516" s="9"/>
      <c r="C1516" s="9"/>
      <c r="D1516" s="9"/>
      <c r="E1516" s="9">
        <f t="shared" ca="1" si="0"/>
        <v>0.28362107529716307</v>
      </c>
      <c r="F1516" s="9">
        <f t="shared" ca="1" si="1"/>
        <v>-0.5721178298932087</v>
      </c>
      <c r="G1516" s="9">
        <f t="shared" ca="1" si="3"/>
        <v>3.5141144893128264E-3</v>
      </c>
      <c r="H1516" s="9"/>
      <c r="I1516" s="9"/>
      <c r="J1516" s="9"/>
      <c r="K1516" s="9"/>
      <c r="L1516" s="9"/>
      <c r="M1516" s="9"/>
    </row>
    <row r="1517" spans="1:13" ht="15.75" customHeight="1">
      <c r="A1517" s="9"/>
      <c r="B1517" s="9"/>
      <c r="C1517" s="9"/>
      <c r="D1517" s="9"/>
      <c r="E1517" s="9">
        <f t="shared" ca="1" si="0"/>
        <v>0.15338897208965829</v>
      </c>
      <c r="F1517" s="9">
        <f t="shared" ca="1" si="1"/>
        <v>-1.0220062460635964</v>
      </c>
      <c r="G1517" s="9">
        <f t="shared" ca="1" si="3"/>
        <v>3.5141144893128264E-3</v>
      </c>
      <c r="H1517" s="9"/>
      <c r="I1517" s="9"/>
      <c r="J1517" s="9"/>
      <c r="K1517" s="9"/>
      <c r="L1517" s="9"/>
      <c r="M1517" s="9"/>
    </row>
    <row r="1518" spans="1:13" ht="15.75" customHeight="1">
      <c r="A1518" s="9"/>
      <c r="B1518" s="9"/>
      <c r="C1518" s="9"/>
      <c r="D1518" s="9"/>
      <c r="E1518" s="9">
        <f t="shared" ca="1" si="0"/>
        <v>0.35581111952671562</v>
      </c>
      <c r="F1518" s="9">
        <f t="shared" ca="1" si="1"/>
        <v>-0.36967825061101867</v>
      </c>
      <c r="G1518" s="9">
        <f t="shared" ca="1" si="3"/>
        <v>3.5141144893128264E-3</v>
      </c>
      <c r="H1518" s="9"/>
      <c r="I1518" s="9"/>
      <c r="J1518" s="9"/>
      <c r="K1518" s="9"/>
      <c r="L1518" s="9"/>
      <c r="M1518" s="9"/>
    </row>
    <row r="1519" spans="1:13" ht="15.75" customHeight="1">
      <c r="A1519" s="9"/>
      <c r="B1519" s="9"/>
      <c r="C1519" s="9"/>
      <c r="D1519" s="9"/>
      <c r="E1519" s="9">
        <f t="shared" ca="1" si="0"/>
        <v>0.86465623731625529</v>
      </c>
      <c r="F1519" s="9">
        <f t="shared" ca="1" si="1"/>
        <v>1.101480641233618</v>
      </c>
      <c r="G1519" s="9">
        <f t="shared" ca="1" si="3"/>
        <v>3.5141144893128264E-3</v>
      </c>
      <c r="H1519" s="9"/>
      <c r="I1519" s="9"/>
      <c r="J1519" s="9"/>
      <c r="K1519" s="9"/>
      <c r="L1519" s="9"/>
      <c r="M1519" s="9"/>
    </row>
    <row r="1520" spans="1:13" ht="15.75" customHeight="1">
      <c r="A1520" s="9"/>
      <c r="B1520" s="9"/>
      <c r="C1520" s="9"/>
      <c r="D1520" s="9"/>
      <c r="E1520" s="9">
        <f t="shared" ca="1" si="0"/>
        <v>0.74956305322724348</v>
      </c>
      <c r="F1520" s="9">
        <f t="shared" ca="1" si="1"/>
        <v>0.67311537444351943</v>
      </c>
      <c r="G1520" s="9">
        <f t="shared" ca="1" si="3"/>
        <v>3.5141144893128264E-3</v>
      </c>
      <c r="H1520" s="9"/>
      <c r="I1520" s="9"/>
      <c r="J1520" s="9"/>
      <c r="K1520" s="9"/>
      <c r="L1520" s="9"/>
      <c r="M1520" s="9"/>
    </row>
    <row r="1521" spans="1:13" ht="15.75" customHeight="1">
      <c r="A1521" s="9"/>
      <c r="B1521" s="9"/>
      <c r="C1521" s="9"/>
      <c r="D1521" s="9"/>
      <c r="E1521" s="9">
        <f t="shared" ca="1" si="0"/>
        <v>0.46685907122016379</v>
      </c>
      <c r="F1521" s="9">
        <f t="shared" ca="1" si="1"/>
        <v>-8.3167766607883664E-2</v>
      </c>
      <c r="G1521" s="9">
        <f t="shared" ca="1" si="3"/>
        <v>3.5141144893128264E-3</v>
      </c>
      <c r="H1521" s="9"/>
      <c r="I1521" s="9"/>
      <c r="J1521" s="9"/>
      <c r="K1521" s="9"/>
      <c r="L1521" s="9"/>
      <c r="M1521" s="9"/>
    </row>
    <row r="1522" spans="1:13" ht="15.75" customHeight="1">
      <c r="A1522" s="9"/>
      <c r="B1522" s="9"/>
      <c r="C1522" s="9"/>
      <c r="D1522" s="9"/>
      <c r="E1522" s="9">
        <f t="shared" ca="1" si="0"/>
        <v>0.71898853036680577</v>
      </c>
      <c r="F1522" s="9">
        <f t="shared" ca="1" si="1"/>
        <v>0.57983937890411097</v>
      </c>
      <c r="G1522" s="9">
        <f t="shared" ca="1" si="3"/>
        <v>3.5141144893128264E-3</v>
      </c>
      <c r="H1522" s="9"/>
      <c r="I1522" s="9"/>
      <c r="J1522" s="9"/>
      <c r="K1522" s="9"/>
      <c r="L1522" s="9"/>
      <c r="M1522" s="9"/>
    </row>
    <row r="1523" spans="1:13" ht="15.75" customHeight="1">
      <c r="A1523" s="9"/>
      <c r="B1523" s="9"/>
      <c r="C1523" s="9"/>
      <c r="D1523" s="9"/>
      <c r="E1523" s="9">
        <f t="shared" ca="1" si="0"/>
        <v>0.43026324349993306</v>
      </c>
      <c r="F1523" s="9">
        <f t="shared" ca="1" si="1"/>
        <v>-0.17570400719310686</v>
      </c>
      <c r="G1523" s="9">
        <f t="shared" ca="1" si="3"/>
        <v>3.5141144893128264E-3</v>
      </c>
      <c r="H1523" s="9"/>
      <c r="I1523" s="9"/>
      <c r="J1523" s="9"/>
      <c r="K1523" s="9"/>
      <c r="L1523" s="9"/>
      <c r="M1523" s="9"/>
    </row>
    <row r="1524" spans="1:13" ht="15.75" customHeight="1">
      <c r="A1524" s="9"/>
      <c r="B1524" s="9"/>
      <c r="C1524" s="9"/>
      <c r="D1524" s="9"/>
      <c r="E1524" s="9">
        <f t="shared" ca="1" si="0"/>
        <v>0.13910382453190151</v>
      </c>
      <c r="F1524" s="9">
        <f t="shared" ca="1" si="1"/>
        <v>-1.084354500886711</v>
      </c>
      <c r="G1524" s="9">
        <f t="shared" ca="1" si="3"/>
        <v>3.5141144893128264E-3</v>
      </c>
      <c r="H1524" s="9"/>
      <c r="I1524" s="9"/>
      <c r="J1524" s="9"/>
      <c r="K1524" s="9"/>
      <c r="L1524" s="9"/>
      <c r="M1524" s="9"/>
    </row>
    <row r="1525" spans="1:13" ht="15.75" customHeight="1">
      <c r="A1525" s="9"/>
      <c r="B1525" s="9"/>
      <c r="C1525" s="9"/>
      <c r="D1525" s="9"/>
      <c r="E1525" s="9">
        <f t="shared" ca="1" si="0"/>
        <v>0.20038362987856573</v>
      </c>
      <c r="F1525" s="9">
        <f t="shared" ca="1" si="1"/>
        <v>-0.84025172962833072</v>
      </c>
      <c r="G1525" s="9">
        <f t="shared" ca="1" si="3"/>
        <v>3.5141144893128264E-3</v>
      </c>
      <c r="H1525" s="9"/>
      <c r="I1525" s="9"/>
      <c r="J1525" s="9"/>
      <c r="K1525" s="9"/>
      <c r="L1525" s="9"/>
      <c r="M1525" s="9"/>
    </row>
    <row r="1526" spans="1:13" ht="15.75" customHeight="1">
      <c r="A1526" s="9"/>
      <c r="B1526" s="9"/>
      <c r="C1526" s="9"/>
      <c r="D1526" s="9"/>
      <c r="E1526" s="9">
        <f t="shared" ca="1" si="0"/>
        <v>0.40979408175753596</v>
      </c>
      <c r="F1526" s="9">
        <f t="shared" ca="1" si="1"/>
        <v>-0.22807470609668948</v>
      </c>
      <c r="G1526" s="9">
        <f t="shared" ca="1" si="3"/>
        <v>3.5141144893128264E-3</v>
      </c>
      <c r="H1526" s="9"/>
      <c r="I1526" s="9"/>
      <c r="J1526" s="9"/>
      <c r="K1526" s="9"/>
      <c r="L1526" s="9"/>
      <c r="M1526" s="9"/>
    </row>
    <row r="1527" spans="1:13" ht="15.75" customHeight="1">
      <c r="A1527" s="9"/>
      <c r="B1527" s="9"/>
      <c r="C1527" s="9"/>
      <c r="D1527" s="9"/>
      <c r="E1527" s="9">
        <f t="shared" ca="1" si="0"/>
        <v>7.7050091974140367E-2</v>
      </c>
      <c r="F1527" s="9">
        <f t="shared" ca="1" si="1"/>
        <v>-1.4251972745900972</v>
      </c>
      <c r="G1527" s="9">
        <f t="shared" ca="1" si="3"/>
        <v>3.5141144893128264E-3</v>
      </c>
      <c r="H1527" s="9"/>
      <c r="I1527" s="9"/>
      <c r="J1527" s="9"/>
      <c r="K1527" s="9"/>
      <c r="L1527" s="9"/>
      <c r="M1527" s="9"/>
    </row>
    <row r="1528" spans="1:13" ht="15.75" customHeight="1">
      <c r="A1528" s="9"/>
      <c r="B1528" s="9"/>
      <c r="C1528" s="9"/>
      <c r="D1528" s="9"/>
      <c r="E1528" s="9">
        <f t="shared" ca="1" si="0"/>
        <v>0.51977753917646385</v>
      </c>
      <c r="F1528" s="9">
        <f t="shared" ca="1" si="1"/>
        <v>4.9595262899376075E-2</v>
      </c>
      <c r="G1528" s="9">
        <f t="shared" ca="1" si="3"/>
        <v>3.5141144893128264E-3</v>
      </c>
      <c r="H1528" s="9"/>
      <c r="I1528" s="9"/>
      <c r="J1528" s="9"/>
      <c r="K1528" s="9"/>
      <c r="L1528" s="9"/>
      <c r="M1528" s="9"/>
    </row>
    <row r="1529" spans="1:13" ht="15.75" customHeight="1">
      <c r="A1529" s="9"/>
      <c r="B1529" s="9"/>
      <c r="C1529" s="9"/>
      <c r="D1529" s="9"/>
      <c r="E1529" s="9">
        <f t="shared" ca="1" si="0"/>
        <v>0.56353420309560487</v>
      </c>
      <c r="F1529" s="9">
        <f t="shared" ca="1" si="1"/>
        <v>0.15993586774487931</v>
      </c>
      <c r="G1529" s="9">
        <f t="shared" ca="1" si="3"/>
        <v>3.5141144893128264E-3</v>
      </c>
      <c r="H1529" s="9"/>
      <c r="I1529" s="9"/>
      <c r="J1529" s="9"/>
      <c r="K1529" s="9"/>
      <c r="L1529" s="9"/>
      <c r="M1529" s="9"/>
    </row>
    <row r="1530" spans="1:13" ht="15.75" customHeight="1">
      <c r="A1530" s="9"/>
      <c r="B1530" s="9"/>
      <c r="C1530" s="9"/>
      <c r="D1530" s="9"/>
      <c r="E1530" s="9">
        <f t="shared" ca="1" si="0"/>
        <v>0.78647725673604507</v>
      </c>
      <c r="F1530" s="9">
        <f t="shared" ca="1" si="1"/>
        <v>0.79425759252903538</v>
      </c>
      <c r="G1530" s="9">
        <f t="shared" ca="1" si="3"/>
        <v>3.5141144893128264E-3</v>
      </c>
      <c r="H1530" s="9"/>
      <c r="I1530" s="9"/>
      <c r="J1530" s="9"/>
      <c r="K1530" s="9"/>
      <c r="L1530" s="9"/>
      <c r="M1530" s="9"/>
    </row>
    <row r="1531" spans="1:13" ht="15.75" customHeight="1">
      <c r="A1531" s="9"/>
      <c r="B1531" s="9"/>
      <c r="C1531" s="9"/>
      <c r="D1531" s="9"/>
      <c r="E1531" s="9">
        <f t="shared" ca="1" si="0"/>
        <v>0.52129018830025864</v>
      </c>
      <c r="F1531" s="9">
        <f t="shared" ca="1" si="1"/>
        <v>5.3391944522494142E-2</v>
      </c>
      <c r="G1531" s="9">
        <f t="shared" ca="1" si="3"/>
        <v>3.5141144893128264E-3</v>
      </c>
      <c r="H1531" s="9"/>
      <c r="I1531" s="9"/>
      <c r="J1531" s="9"/>
      <c r="K1531" s="9"/>
      <c r="L1531" s="9"/>
      <c r="M1531" s="9"/>
    </row>
    <row r="1532" spans="1:13" ht="15.75" customHeight="1">
      <c r="A1532" s="9"/>
      <c r="B1532" s="9"/>
      <c r="C1532" s="9"/>
      <c r="D1532" s="9"/>
      <c r="E1532" s="9">
        <f t="shared" ca="1" si="0"/>
        <v>0.2459885721542352</v>
      </c>
      <c r="F1532" s="9">
        <f t="shared" ca="1" si="1"/>
        <v>-0.68716755997768497</v>
      </c>
      <c r="G1532" s="9">
        <f t="shared" ca="1" si="3"/>
        <v>3.5141144893128264E-3</v>
      </c>
      <c r="H1532" s="9"/>
      <c r="I1532" s="9"/>
      <c r="J1532" s="9"/>
      <c r="K1532" s="9"/>
      <c r="L1532" s="9"/>
      <c r="M1532" s="9"/>
    </row>
    <row r="1533" spans="1:13" ht="15.75" customHeight="1">
      <c r="A1533" s="9"/>
      <c r="B1533" s="9"/>
      <c r="C1533" s="9"/>
      <c r="D1533" s="9"/>
      <c r="E1533" s="9">
        <f t="shared" ca="1" si="0"/>
        <v>0.94751758941386266</v>
      </c>
      <c r="F1533" s="9">
        <f t="shared" ca="1" si="1"/>
        <v>1.6212463256804244</v>
      </c>
      <c r="G1533" s="9">
        <f t="shared" ca="1" si="3"/>
        <v>3.5141144893128264E-3</v>
      </c>
      <c r="H1533" s="9"/>
      <c r="I1533" s="9"/>
      <c r="J1533" s="9"/>
      <c r="K1533" s="9"/>
      <c r="L1533" s="9"/>
      <c r="M1533" s="9"/>
    </row>
    <row r="1534" spans="1:13" ht="15.75" customHeight="1">
      <c r="A1534" s="9"/>
      <c r="B1534" s="9"/>
      <c r="C1534" s="9"/>
      <c r="D1534" s="9"/>
      <c r="E1534" s="9">
        <f t="shared" ca="1" si="0"/>
        <v>0.73231718466715923</v>
      </c>
      <c r="F1534" s="9">
        <f t="shared" ca="1" si="1"/>
        <v>0.61983620366546488</v>
      </c>
      <c r="G1534" s="9">
        <f t="shared" ca="1" si="3"/>
        <v>3.5141144893128264E-3</v>
      </c>
      <c r="H1534" s="9"/>
      <c r="I1534" s="9"/>
      <c r="J1534" s="9"/>
      <c r="K1534" s="9"/>
      <c r="L1534" s="9"/>
      <c r="M1534" s="9"/>
    </row>
    <row r="1535" spans="1:13" ht="15.75" customHeight="1">
      <c r="A1535" s="9"/>
      <c r="B1535" s="9"/>
      <c r="C1535" s="9"/>
      <c r="D1535" s="9"/>
      <c r="E1535" s="9">
        <f t="shared" ca="1" si="0"/>
        <v>0.34652623654969528</v>
      </c>
      <c r="F1535" s="9">
        <f t="shared" ca="1" si="1"/>
        <v>-0.39471602739534922</v>
      </c>
      <c r="G1535" s="9">
        <f t="shared" ca="1" si="3"/>
        <v>3.5141144893128264E-3</v>
      </c>
      <c r="H1535" s="9"/>
      <c r="I1535" s="9"/>
      <c r="J1535" s="9"/>
      <c r="K1535" s="9"/>
      <c r="L1535" s="9"/>
      <c r="M1535" s="9"/>
    </row>
    <row r="1536" spans="1:13" ht="15.75" customHeight="1">
      <c r="A1536" s="9"/>
      <c r="B1536" s="9"/>
      <c r="C1536" s="9"/>
      <c r="D1536" s="9"/>
      <c r="E1536" s="9">
        <f t="shared" ca="1" si="0"/>
        <v>0.73748286991536183</v>
      </c>
      <c r="F1536" s="9">
        <f t="shared" ca="1" si="1"/>
        <v>0.63560446249381575</v>
      </c>
      <c r="G1536" s="9">
        <f t="shared" ca="1" si="3"/>
        <v>3.5141144893128264E-3</v>
      </c>
      <c r="H1536" s="9"/>
      <c r="I1536" s="9"/>
      <c r="J1536" s="9"/>
      <c r="K1536" s="9"/>
      <c r="L1536" s="9"/>
      <c r="M1536" s="9"/>
    </row>
    <row r="1537" spans="1:13" ht="15.75" customHeight="1">
      <c r="A1537" s="9"/>
      <c r="B1537" s="9"/>
      <c r="C1537" s="9"/>
      <c r="D1537" s="9"/>
      <c r="E1537" s="9">
        <f t="shared" ca="1" si="0"/>
        <v>0.55943926703316393</v>
      </c>
      <c r="F1537" s="9">
        <f t="shared" ca="1" si="1"/>
        <v>0.14954770940644224</v>
      </c>
      <c r="G1537" s="9">
        <f t="shared" ca="1" si="3"/>
        <v>3.5141144893128264E-3</v>
      </c>
      <c r="H1537" s="9"/>
      <c r="I1537" s="9"/>
      <c r="J1537" s="9"/>
      <c r="K1537" s="9"/>
      <c r="L1537" s="9"/>
      <c r="M1537" s="9"/>
    </row>
    <row r="1538" spans="1:13" ht="15.75" customHeight="1">
      <c r="A1538" s="9"/>
      <c r="B1538" s="9"/>
      <c r="C1538" s="9"/>
      <c r="D1538" s="9"/>
      <c r="E1538" s="9">
        <f t="shared" ca="1" si="0"/>
        <v>1.2906423630026698E-2</v>
      </c>
      <c r="F1538" s="9">
        <f t="shared" ca="1" si="1"/>
        <v>-2.2290158943020644</v>
      </c>
      <c r="G1538" s="9">
        <f t="shared" ca="1" si="3"/>
        <v>3.5141144893128264E-3</v>
      </c>
      <c r="H1538" s="9"/>
      <c r="I1538" s="9"/>
      <c r="J1538" s="9"/>
      <c r="K1538" s="9"/>
      <c r="L1538" s="9"/>
      <c r="M1538" s="9"/>
    </row>
    <row r="1539" spans="1:13" ht="15.75" customHeight="1">
      <c r="A1539" s="9"/>
      <c r="B1539" s="9"/>
      <c r="C1539" s="9"/>
      <c r="D1539" s="9"/>
      <c r="E1539" s="9">
        <f t="shared" ca="1" si="0"/>
        <v>0.21524995155249638</v>
      </c>
      <c r="F1539" s="9">
        <f t="shared" ca="1" si="1"/>
        <v>-0.78833649996818911</v>
      </c>
      <c r="G1539" s="9">
        <f t="shared" ca="1" si="3"/>
        <v>3.5141144893128264E-3</v>
      </c>
      <c r="H1539" s="9"/>
      <c r="I1539" s="9"/>
      <c r="J1539" s="9"/>
      <c r="K1539" s="9"/>
      <c r="L1539" s="9"/>
      <c r="M1539" s="9"/>
    </row>
    <row r="1540" spans="1:13" ht="15.75" customHeight="1">
      <c r="A1540" s="9"/>
      <c r="B1540" s="9"/>
      <c r="C1540" s="9"/>
      <c r="D1540" s="9"/>
      <c r="E1540" s="9">
        <f t="shared" ca="1" si="0"/>
        <v>0.57218077380549315</v>
      </c>
      <c r="F1540" s="9">
        <f t="shared" ca="1" si="1"/>
        <v>0.18192899129504872</v>
      </c>
      <c r="G1540" s="9">
        <f t="shared" ca="1" si="3"/>
        <v>3.5141144893128264E-3</v>
      </c>
      <c r="H1540" s="9"/>
      <c r="I1540" s="9"/>
      <c r="J1540" s="9"/>
      <c r="K1540" s="9"/>
      <c r="L1540" s="9"/>
      <c r="M1540" s="9"/>
    </row>
    <row r="1541" spans="1:13" ht="15.75" customHeight="1">
      <c r="A1541" s="9"/>
      <c r="B1541" s="9"/>
      <c r="C1541" s="9"/>
      <c r="D1541" s="9"/>
      <c r="E1541" s="9">
        <f t="shared" ca="1" si="0"/>
        <v>0.67224271344714404</v>
      </c>
      <c r="F1541" s="9">
        <f t="shared" ca="1" si="1"/>
        <v>0.44611445317349224</v>
      </c>
      <c r="G1541" s="9">
        <f t="shared" ca="1" si="3"/>
        <v>3.5141144893128264E-3</v>
      </c>
      <c r="H1541" s="9"/>
      <c r="I1541" s="9"/>
      <c r="J1541" s="9"/>
      <c r="K1541" s="9"/>
      <c r="L1541" s="9"/>
      <c r="M1541" s="9"/>
    </row>
    <row r="1542" spans="1:13" ht="15.75" customHeight="1">
      <c r="A1542" s="9"/>
      <c r="B1542" s="9"/>
      <c r="C1542" s="9"/>
      <c r="D1542" s="9"/>
      <c r="E1542" s="9">
        <f t="shared" ca="1" si="0"/>
        <v>0.60891079933152203</v>
      </c>
      <c r="F1542" s="9">
        <f t="shared" ca="1" si="1"/>
        <v>0.27648132500241485</v>
      </c>
      <c r="G1542" s="9">
        <f t="shared" ca="1" si="3"/>
        <v>3.5141144893128264E-3</v>
      </c>
      <c r="H1542" s="9"/>
      <c r="I1542" s="9"/>
      <c r="J1542" s="9"/>
      <c r="K1542" s="9"/>
      <c r="L1542" s="9"/>
      <c r="M1542" s="9"/>
    </row>
    <row r="1543" spans="1:13" ht="15.75" customHeight="1">
      <c r="A1543" s="9"/>
      <c r="B1543" s="9"/>
      <c r="C1543" s="9"/>
      <c r="D1543" s="9"/>
      <c r="E1543" s="9">
        <f t="shared" ca="1" si="0"/>
        <v>0.85627440578945146</v>
      </c>
      <c r="F1543" s="9">
        <f t="shared" ca="1" si="1"/>
        <v>1.0637296504464138</v>
      </c>
      <c r="G1543" s="9">
        <f t="shared" ca="1" si="3"/>
        <v>3.5141144893128264E-3</v>
      </c>
      <c r="H1543" s="9"/>
      <c r="I1543" s="9"/>
      <c r="J1543" s="9"/>
      <c r="K1543" s="9"/>
      <c r="L1543" s="9"/>
      <c r="M1543" s="9"/>
    </row>
    <row r="1544" spans="1:13" ht="15.75" customHeight="1">
      <c r="A1544" s="9"/>
      <c r="B1544" s="9"/>
      <c r="C1544" s="9"/>
      <c r="D1544" s="9"/>
      <c r="E1544" s="9">
        <f t="shared" ca="1" si="0"/>
        <v>0.5339054717055719</v>
      </c>
      <c r="F1544" s="9">
        <f t="shared" ca="1" si="1"/>
        <v>8.5090985821562687E-2</v>
      </c>
      <c r="G1544" s="9">
        <f t="shared" ca="1" si="3"/>
        <v>3.5141144893128264E-3</v>
      </c>
      <c r="H1544" s="9"/>
      <c r="I1544" s="9"/>
      <c r="J1544" s="9"/>
      <c r="K1544" s="9"/>
      <c r="L1544" s="9"/>
      <c r="M1544" s="9"/>
    </row>
    <row r="1545" spans="1:13" ht="15.75" customHeight="1">
      <c r="A1545" s="9"/>
      <c r="B1545" s="9"/>
      <c r="C1545" s="9"/>
      <c r="D1545" s="9"/>
      <c r="E1545" s="9">
        <f t="shared" ca="1" si="0"/>
        <v>0.46595813539302677</v>
      </c>
      <c r="F1545" s="9">
        <f t="shared" ca="1" si="1"/>
        <v>-8.543411709349702E-2</v>
      </c>
      <c r="G1545" s="9">
        <f t="shared" ca="1" si="3"/>
        <v>3.5141144893128264E-3</v>
      </c>
      <c r="H1545" s="9"/>
      <c r="I1545" s="9"/>
      <c r="J1545" s="9"/>
      <c r="K1545" s="9"/>
      <c r="L1545" s="9"/>
      <c r="M1545" s="9"/>
    </row>
    <row r="1546" spans="1:13" ht="15.75" customHeight="1">
      <c r="A1546" s="9"/>
      <c r="B1546" s="9"/>
      <c r="C1546" s="9"/>
      <c r="D1546" s="9"/>
      <c r="E1546" s="9">
        <f t="shared" ca="1" si="0"/>
        <v>0.77167125126709124</v>
      </c>
      <c r="F1546" s="9">
        <f t="shared" ca="1" si="1"/>
        <v>0.74436200703972233</v>
      </c>
      <c r="G1546" s="9">
        <f t="shared" ca="1" si="3"/>
        <v>3.5141144893128264E-3</v>
      </c>
      <c r="H1546" s="9"/>
      <c r="I1546" s="9"/>
      <c r="J1546" s="9"/>
      <c r="K1546" s="9"/>
      <c r="L1546" s="9"/>
      <c r="M1546" s="9"/>
    </row>
    <row r="1547" spans="1:13" ht="15.75" customHeight="1">
      <c r="A1547" s="9"/>
      <c r="B1547" s="9"/>
      <c r="C1547" s="9"/>
      <c r="D1547" s="9"/>
      <c r="E1547" s="9">
        <f t="shared" ca="1" si="0"/>
        <v>0.96261292615807215</v>
      </c>
      <c r="F1547" s="9">
        <f t="shared" ca="1" si="1"/>
        <v>1.7818472312403473</v>
      </c>
      <c r="G1547" s="9">
        <f t="shared" ca="1" si="3"/>
        <v>3.5141144893128264E-3</v>
      </c>
      <c r="H1547" s="9"/>
      <c r="I1547" s="9"/>
      <c r="J1547" s="9"/>
      <c r="K1547" s="9"/>
      <c r="L1547" s="9"/>
      <c r="M1547" s="9"/>
    </row>
    <row r="1548" spans="1:13" ht="15.75" customHeight="1">
      <c r="A1548" s="9"/>
      <c r="B1548" s="9"/>
      <c r="C1548" s="9"/>
      <c r="D1548" s="9"/>
      <c r="E1548" s="9">
        <f t="shared" ca="1" si="0"/>
        <v>0.55518325860604145</v>
      </c>
      <c r="F1548" s="9">
        <f t="shared" ca="1" si="1"/>
        <v>0.13876799847501822</v>
      </c>
      <c r="G1548" s="9">
        <f t="shared" ca="1" si="3"/>
        <v>3.5141144893128264E-3</v>
      </c>
      <c r="H1548" s="9"/>
      <c r="I1548" s="9"/>
      <c r="J1548" s="9"/>
      <c r="K1548" s="9"/>
      <c r="L1548" s="9"/>
      <c r="M1548" s="9"/>
    </row>
    <row r="1549" spans="1:13" ht="15.75" customHeight="1">
      <c r="A1549" s="9"/>
      <c r="B1549" s="9"/>
      <c r="C1549" s="9"/>
      <c r="D1549" s="9"/>
      <c r="E1549" s="9">
        <f t="shared" ca="1" si="0"/>
        <v>0.21402335499617176</v>
      </c>
      <c r="F1549" s="9">
        <f t="shared" ca="1" si="1"/>
        <v>-0.79253857250747306</v>
      </c>
      <c r="G1549" s="9">
        <f t="shared" ca="1" si="3"/>
        <v>3.5141144893128264E-3</v>
      </c>
      <c r="H1549" s="9"/>
      <c r="I1549" s="9"/>
      <c r="J1549" s="9"/>
      <c r="K1549" s="9"/>
      <c r="L1549" s="9"/>
      <c r="M1549" s="9"/>
    </row>
    <row r="1550" spans="1:13" ht="15.75" customHeight="1">
      <c r="A1550" s="9"/>
      <c r="B1550" s="9"/>
      <c r="C1550" s="9"/>
      <c r="D1550" s="9"/>
      <c r="E1550" s="9">
        <f t="shared" ca="1" si="0"/>
        <v>0.29233720970949439</v>
      </c>
      <c r="F1550" s="9">
        <f t="shared" ca="1" si="1"/>
        <v>-0.54656965782532096</v>
      </c>
      <c r="G1550" s="9">
        <f t="shared" ca="1" si="3"/>
        <v>3.5141144893128264E-3</v>
      </c>
      <c r="H1550" s="9"/>
      <c r="I1550" s="9"/>
      <c r="J1550" s="9"/>
      <c r="K1550" s="9"/>
      <c r="L1550" s="9"/>
      <c r="M1550" s="9"/>
    </row>
    <row r="1551" spans="1:13" ht="15.75" customHeight="1">
      <c r="A1551" s="9"/>
      <c r="B1551" s="9"/>
      <c r="C1551" s="9"/>
      <c r="D1551" s="9"/>
      <c r="E1551" s="9">
        <f t="shared" ca="1" si="0"/>
        <v>0.71631129882153211</v>
      </c>
      <c r="F1551" s="9">
        <f t="shared" ca="1" si="1"/>
        <v>0.57191818672690287</v>
      </c>
      <c r="G1551" s="9">
        <f t="shared" ca="1" si="3"/>
        <v>3.5141144893128264E-3</v>
      </c>
      <c r="H1551" s="9"/>
      <c r="I1551" s="9"/>
      <c r="J1551" s="9"/>
      <c r="K1551" s="9"/>
      <c r="L1551" s="9"/>
      <c r="M1551" s="9"/>
    </row>
    <row r="1552" spans="1:13" ht="15.75" customHeight="1">
      <c r="A1552" s="9"/>
      <c r="B1552" s="9"/>
      <c r="C1552" s="9"/>
      <c r="D1552" s="9"/>
      <c r="E1552" s="9">
        <f t="shared" ca="1" si="0"/>
        <v>0.36038127792848507</v>
      </c>
      <c r="F1552" s="9">
        <f t="shared" ca="1" si="1"/>
        <v>-0.35743984014995162</v>
      </c>
      <c r="G1552" s="9">
        <f t="shared" ca="1" si="3"/>
        <v>3.5141144893128264E-3</v>
      </c>
      <c r="H1552" s="9"/>
      <c r="I1552" s="9"/>
      <c r="J1552" s="9"/>
      <c r="K1552" s="9"/>
      <c r="L1552" s="9"/>
      <c r="M1552" s="9"/>
    </row>
    <row r="1553" spans="1:13" ht="15.75" customHeight="1">
      <c r="A1553" s="9"/>
      <c r="B1553" s="9"/>
      <c r="C1553" s="9"/>
      <c r="D1553" s="9"/>
      <c r="E1553" s="9">
        <f t="shared" ca="1" si="0"/>
        <v>0.40692769586285416</v>
      </c>
      <c r="F1553" s="9">
        <f t="shared" ca="1" si="1"/>
        <v>-0.23545527078706316</v>
      </c>
      <c r="G1553" s="9">
        <f t="shared" ca="1" si="3"/>
        <v>3.5141144893128264E-3</v>
      </c>
      <c r="H1553" s="9"/>
      <c r="I1553" s="9"/>
      <c r="J1553" s="9"/>
      <c r="K1553" s="9"/>
      <c r="L1553" s="9"/>
      <c r="M1553" s="9"/>
    </row>
    <row r="1554" spans="1:13" ht="15.75" customHeight="1">
      <c r="A1554" s="9"/>
      <c r="B1554" s="9"/>
      <c r="C1554" s="9"/>
      <c r="D1554" s="9"/>
      <c r="E1554" s="9">
        <f t="shared" ca="1" si="0"/>
        <v>0.75498963990612322</v>
      </c>
      <c r="F1554" s="9">
        <f t="shared" ca="1" si="1"/>
        <v>0.69027586864966439</v>
      </c>
      <c r="G1554" s="9">
        <f t="shared" ca="1" si="3"/>
        <v>3.5141144893128264E-3</v>
      </c>
      <c r="H1554" s="9"/>
      <c r="I1554" s="9"/>
      <c r="J1554" s="9"/>
      <c r="K1554" s="9"/>
      <c r="L1554" s="9"/>
      <c r="M1554" s="9"/>
    </row>
    <row r="1555" spans="1:13" ht="15.75" customHeight="1">
      <c r="A1555" s="9"/>
      <c r="B1555" s="9"/>
      <c r="C1555" s="9"/>
      <c r="D1555" s="9"/>
      <c r="E1555" s="9">
        <f t="shared" ca="1" si="0"/>
        <v>0.872751428050909</v>
      </c>
      <c r="F1555" s="9">
        <f t="shared" ca="1" si="1"/>
        <v>1.1394940612075528</v>
      </c>
      <c r="G1555" s="9">
        <f t="shared" ca="1" si="3"/>
        <v>3.5141144893128264E-3</v>
      </c>
      <c r="H1555" s="9"/>
      <c r="I1555" s="9"/>
      <c r="J1555" s="9"/>
      <c r="K1555" s="9"/>
      <c r="L1555" s="9"/>
      <c r="M1555" s="9"/>
    </row>
    <row r="1556" spans="1:13" ht="15.75" customHeight="1">
      <c r="A1556" s="9"/>
      <c r="B1556" s="9"/>
      <c r="C1556" s="9"/>
      <c r="D1556" s="9"/>
      <c r="E1556" s="9">
        <f t="shared" ca="1" si="0"/>
        <v>0.94539601392643291</v>
      </c>
      <c r="F1556" s="9">
        <f t="shared" ca="1" si="1"/>
        <v>1.6017632517439857</v>
      </c>
      <c r="G1556" s="9">
        <f t="shared" ca="1" si="3"/>
        <v>3.5141144893128264E-3</v>
      </c>
      <c r="H1556" s="9"/>
      <c r="I1556" s="9"/>
      <c r="J1556" s="9"/>
      <c r="K1556" s="9"/>
      <c r="L1556" s="9"/>
      <c r="M1556" s="9"/>
    </row>
    <row r="1557" spans="1:13" ht="15.75" customHeight="1">
      <c r="A1557" s="9"/>
      <c r="B1557" s="9"/>
      <c r="C1557" s="9"/>
      <c r="D1557" s="9"/>
      <c r="E1557" s="9">
        <f t="shared" ca="1" si="0"/>
        <v>0.73830808961233585</v>
      </c>
      <c r="F1557" s="9">
        <f t="shared" ca="1" si="1"/>
        <v>0.63813804816669351</v>
      </c>
      <c r="G1557" s="9">
        <f t="shared" ca="1" si="3"/>
        <v>3.5141144893128264E-3</v>
      </c>
      <c r="H1557" s="9"/>
      <c r="I1557" s="9"/>
      <c r="J1557" s="9"/>
      <c r="K1557" s="9"/>
      <c r="L1557" s="9"/>
      <c r="M1557" s="9"/>
    </row>
    <row r="1558" spans="1:13" ht="15.75" customHeight="1">
      <c r="A1558" s="9"/>
      <c r="B1558" s="9"/>
      <c r="C1558" s="9"/>
      <c r="D1558" s="9"/>
      <c r="E1558" s="9">
        <f t="shared" ca="1" si="0"/>
        <v>0.66762046762203986</v>
      </c>
      <c r="F1558" s="9">
        <f t="shared" ca="1" si="1"/>
        <v>0.43335200197596846</v>
      </c>
      <c r="G1558" s="9">
        <f t="shared" ca="1" si="3"/>
        <v>3.5141144893128264E-3</v>
      </c>
      <c r="H1558" s="9"/>
      <c r="I1558" s="9"/>
      <c r="J1558" s="9"/>
      <c r="K1558" s="9"/>
      <c r="L1558" s="9"/>
      <c r="M1558" s="9"/>
    </row>
    <row r="1559" spans="1:13" ht="15.75" customHeight="1">
      <c r="A1559" s="9"/>
      <c r="B1559" s="9"/>
      <c r="C1559" s="9"/>
      <c r="D1559" s="9"/>
      <c r="E1559" s="9">
        <f t="shared" ca="1" si="0"/>
        <v>0.10806873906900016</v>
      </c>
      <c r="F1559" s="9">
        <f t="shared" ca="1" si="1"/>
        <v>-1.2368642664196809</v>
      </c>
      <c r="G1559" s="9">
        <f t="shared" ca="1" si="3"/>
        <v>3.5141144893128264E-3</v>
      </c>
      <c r="H1559" s="9"/>
      <c r="I1559" s="9"/>
      <c r="J1559" s="9"/>
      <c r="K1559" s="9"/>
      <c r="L1559" s="9"/>
      <c r="M1559" s="9"/>
    </row>
    <row r="1560" spans="1:13" ht="15.75" customHeight="1">
      <c r="A1560" s="9"/>
      <c r="B1560" s="9"/>
      <c r="C1560" s="9"/>
      <c r="D1560" s="9"/>
      <c r="E1560" s="9">
        <f t="shared" ca="1" si="0"/>
        <v>0.80342113842948537</v>
      </c>
      <c r="F1560" s="9">
        <f t="shared" ca="1" si="1"/>
        <v>0.85390483002541706</v>
      </c>
      <c r="G1560" s="9">
        <f t="shared" ca="1" si="3"/>
        <v>3.5141144893128264E-3</v>
      </c>
      <c r="H1560" s="9"/>
      <c r="I1560" s="9"/>
      <c r="J1560" s="9"/>
      <c r="K1560" s="9"/>
      <c r="L1560" s="9"/>
      <c r="M1560" s="9"/>
    </row>
    <row r="1561" spans="1:13" ht="15.75" customHeight="1">
      <c r="A1561" s="9"/>
      <c r="B1561" s="9"/>
      <c r="C1561" s="9"/>
      <c r="D1561" s="9"/>
      <c r="E1561" s="9">
        <f t="shared" ca="1" si="0"/>
        <v>0.33251965917227766</v>
      </c>
      <c r="F1561" s="9">
        <f t="shared" ca="1" si="1"/>
        <v>-0.43296620948755976</v>
      </c>
      <c r="G1561" s="9">
        <f t="shared" ca="1" si="3"/>
        <v>3.5141144893128264E-3</v>
      </c>
      <c r="H1561" s="9"/>
      <c r="I1561" s="9"/>
      <c r="J1561" s="9"/>
      <c r="K1561" s="9"/>
      <c r="L1561" s="9"/>
      <c r="M1561" s="9"/>
    </row>
    <row r="1562" spans="1:13" ht="15.75" customHeight="1">
      <c r="A1562" s="9"/>
      <c r="B1562" s="9"/>
      <c r="C1562" s="9"/>
      <c r="D1562" s="9"/>
      <c r="E1562" s="9">
        <f t="shared" ca="1" si="0"/>
        <v>0.96442800486354407</v>
      </c>
      <c r="F1562" s="9">
        <f t="shared" ca="1" si="1"/>
        <v>1.8045572664633653</v>
      </c>
      <c r="G1562" s="9">
        <f t="shared" ca="1" si="3"/>
        <v>3.5141144893128264E-3</v>
      </c>
      <c r="H1562" s="9"/>
      <c r="I1562" s="9"/>
      <c r="J1562" s="9"/>
      <c r="K1562" s="9"/>
      <c r="L1562" s="9"/>
      <c r="M1562" s="9"/>
    </row>
    <row r="1563" spans="1:13" ht="15.75" customHeight="1">
      <c r="A1563" s="9"/>
      <c r="B1563" s="9"/>
      <c r="C1563" s="9"/>
      <c r="D1563" s="9"/>
      <c r="E1563" s="9">
        <f t="shared" ca="1" si="0"/>
        <v>0.55830144051876129</v>
      </c>
      <c r="F1563" s="9">
        <f t="shared" ca="1" si="1"/>
        <v>0.14666414713006129</v>
      </c>
      <c r="G1563" s="9">
        <f t="shared" ca="1" si="3"/>
        <v>3.5141144893128264E-3</v>
      </c>
      <c r="H1563" s="9"/>
      <c r="I1563" s="9"/>
      <c r="J1563" s="9"/>
      <c r="K1563" s="9"/>
      <c r="L1563" s="9"/>
      <c r="M1563" s="9"/>
    </row>
    <row r="1564" spans="1:13" ht="15.75" customHeight="1">
      <c r="A1564" s="9"/>
      <c r="B1564" s="9"/>
      <c r="C1564" s="9"/>
      <c r="D1564" s="9"/>
      <c r="E1564" s="9">
        <f t="shared" ca="1" si="0"/>
        <v>6.8392481490604951E-2</v>
      </c>
      <c r="F1564" s="9">
        <f t="shared" ca="1" si="1"/>
        <v>-1.4878708253495199</v>
      </c>
      <c r="G1564" s="9">
        <f t="shared" ca="1" si="3"/>
        <v>3.5141144893128264E-3</v>
      </c>
      <c r="H1564" s="9"/>
      <c r="I1564" s="9"/>
      <c r="J1564" s="9"/>
      <c r="K1564" s="9"/>
      <c r="L1564" s="9"/>
      <c r="M1564" s="9"/>
    </row>
    <row r="1565" spans="1:13" ht="15.75" customHeight="1">
      <c r="A1565" s="9"/>
      <c r="B1565" s="9"/>
      <c r="C1565" s="9"/>
      <c r="D1565" s="9"/>
      <c r="E1565" s="9">
        <f t="shared" ca="1" si="0"/>
        <v>0.97550793127090341</v>
      </c>
      <c r="F1565" s="9">
        <f t="shared" ca="1" si="1"/>
        <v>1.9687297120548384</v>
      </c>
      <c r="G1565" s="9">
        <f t="shared" ca="1" si="3"/>
        <v>3.5141144893128264E-3</v>
      </c>
      <c r="H1565" s="9"/>
      <c r="I1565" s="9"/>
      <c r="J1565" s="9"/>
      <c r="K1565" s="9"/>
      <c r="L1565" s="9"/>
      <c r="M1565" s="9"/>
    </row>
    <row r="1566" spans="1:13" ht="15.75" customHeight="1">
      <c r="A1566" s="9"/>
      <c r="B1566" s="9"/>
      <c r="C1566" s="9"/>
      <c r="D1566" s="9"/>
      <c r="E1566" s="9">
        <f t="shared" ca="1" si="0"/>
        <v>0.7728096102543669</v>
      </c>
      <c r="F1566" s="9">
        <f t="shared" ca="1" si="1"/>
        <v>0.74813160624526975</v>
      </c>
      <c r="G1566" s="9">
        <f t="shared" ca="1" si="3"/>
        <v>3.5141144893128264E-3</v>
      </c>
      <c r="H1566" s="9"/>
      <c r="I1566" s="9"/>
      <c r="J1566" s="9"/>
      <c r="K1566" s="9"/>
      <c r="L1566" s="9"/>
      <c r="M1566" s="9"/>
    </row>
    <row r="1567" spans="1:13" ht="15.75" customHeight="1">
      <c r="A1567" s="9"/>
      <c r="B1567" s="9"/>
      <c r="C1567" s="9"/>
      <c r="D1567" s="9"/>
      <c r="E1567" s="9">
        <f t="shared" ca="1" si="0"/>
        <v>0.41594035401689711</v>
      </c>
      <c r="F1567" s="9">
        <f t="shared" ca="1" si="1"/>
        <v>-0.21229011338567985</v>
      </c>
      <c r="G1567" s="9">
        <f t="shared" ca="1" si="3"/>
        <v>3.5141144893128264E-3</v>
      </c>
      <c r="H1567" s="9"/>
      <c r="I1567" s="9"/>
      <c r="J1567" s="9"/>
      <c r="K1567" s="9"/>
      <c r="L1567" s="9"/>
      <c r="M1567" s="9"/>
    </row>
    <row r="1568" spans="1:13" ht="15.75" customHeight="1">
      <c r="A1568" s="9"/>
      <c r="B1568" s="9"/>
      <c r="C1568" s="9"/>
      <c r="D1568" s="9"/>
      <c r="E1568" s="9">
        <f t="shared" ca="1" si="0"/>
        <v>0.35514521495191986</v>
      </c>
      <c r="F1568" s="9">
        <f t="shared" ca="1" si="1"/>
        <v>-0.37146606097305102</v>
      </c>
      <c r="G1568" s="9">
        <f t="shared" ca="1" si="3"/>
        <v>3.5141144893128264E-3</v>
      </c>
      <c r="H1568" s="9"/>
      <c r="I1568" s="9"/>
      <c r="J1568" s="9"/>
      <c r="K1568" s="9"/>
      <c r="L1568" s="9"/>
      <c r="M1568" s="9"/>
    </row>
    <row r="1569" spans="1:13" ht="15.75" customHeight="1">
      <c r="A1569" s="9"/>
      <c r="B1569" s="9"/>
      <c r="C1569" s="9"/>
      <c r="D1569" s="9"/>
      <c r="E1569" s="9">
        <f t="shared" ca="1" si="0"/>
        <v>0.46354676099193148</v>
      </c>
      <c r="F1569" s="9">
        <f t="shared" ca="1" si="1"/>
        <v>-9.1502245611350244E-2</v>
      </c>
      <c r="G1569" s="9">
        <f t="shared" ca="1" si="3"/>
        <v>3.5141144893128264E-3</v>
      </c>
      <c r="H1569" s="9"/>
      <c r="I1569" s="9"/>
      <c r="J1569" s="9"/>
      <c r="K1569" s="9"/>
      <c r="L1569" s="9"/>
      <c r="M1569" s="9"/>
    </row>
    <row r="1570" spans="1:13" ht="15.75" customHeight="1">
      <c r="A1570" s="9"/>
      <c r="B1570" s="9"/>
      <c r="C1570" s="9"/>
      <c r="D1570" s="9"/>
      <c r="E1570" s="9">
        <f t="shared" ca="1" si="0"/>
        <v>0.50954089380243039</v>
      </c>
      <c r="F1570" s="9">
        <f t="shared" ca="1" si="1"/>
        <v>2.3917754369096725E-2</v>
      </c>
      <c r="G1570" s="9">
        <f t="shared" ca="1" si="3"/>
        <v>3.5141144893128264E-3</v>
      </c>
      <c r="H1570" s="9"/>
      <c r="I1570" s="9"/>
      <c r="J1570" s="9"/>
      <c r="K1570" s="9"/>
      <c r="L1570" s="9"/>
      <c r="M1570" s="9"/>
    </row>
    <row r="1571" spans="1:13" ht="15.75" customHeight="1">
      <c r="A1571" s="9"/>
      <c r="B1571" s="9"/>
      <c r="C1571" s="9"/>
      <c r="D1571" s="9"/>
      <c r="E1571" s="9">
        <f t="shared" ca="1" si="0"/>
        <v>0.6769622651131868</v>
      </c>
      <c r="F1571" s="9">
        <f t="shared" ca="1" si="1"/>
        <v>0.45922100270041133</v>
      </c>
      <c r="G1571" s="9">
        <f t="shared" ca="1" si="3"/>
        <v>3.5141144893128264E-3</v>
      </c>
      <c r="H1571" s="9"/>
      <c r="I1571" s="9"/>
      <c r="J1571" s="9"/>
      <c r="K1571" s="9"/>
      <c r="L1571" s="9"/>
      <c r="M1571" s="9"/>
    </row>
    <row r="1572" spans="1:13" ht="15.75" customHeight="1">
      <c r="A1572" s="9"/>
      <c r="B1572" s="9"/>
      <c r="C1572" s="9"/>
      <c r="D1572" s="9"/>
      <c r="E1572" s="9">
        <f t="shared" ca="1" si="0"/>
        <v>0.97964707448619404</v>
      </c>
      <c r="F1572" s="9">
        <f t="shared" ca="1" si="1"/>
        <v>2.0465137502337103</v>
      </c>
      <c r="G1572" s="9">
        <f t="shared" ca="1" si="3"/>
        <v>3.5141144893128264E-3</v>
      </c>
      <c r="H1572" s="9"/>
      <c r="I1572" s="9"/>
      <c r="J1572" s="9"/>
      <c r="K1572" s="9"/>
      <c r="L1572" s="9"/>
      <c r="M1572" s="9"/>
    </row>
    <row r="1573" spans="1:13" ht="15.75" customHeight="1">
      <c r="A1573" s="9"/>
      <c r="B1573" s="9"/>
      <c r="C1573" s="9"/>
      <c r="D1573" s="9"/>
      <c r="E1573" s="9">
        <f t="shared" ca="1" si="0"/>
        <v>0.818656540875626</v>
      </c>
      <c r="F1573" s="9">
        <f t="shared" ca="1" si="1"/>
        <v>0.91025713604542269</v>
      </c>
      <c r="G1573" s="9">
        <f t="shared" ca="1" si="3"/>
        <v>3.5141144893128264E-3</v>
      </c>
      <c r="H1573" s="9"/>
      <c r="I1573" s="9"/>
      <c r="J1573" s="9"/>
      <c r="K1573" s="9"/>
      <c r="L1573" s="9"/>
      <c r="M1573" s="9"/>
    </row>
    <row r="1574" spans="1:13" ht="15.75" customHeight="1">
      <c r="A1574" s="9"/>
      <c r="B1574" s="9"/>
      <c r="C1574" s="9"/>
      <c r="D1574" s="9"/>
      <c r="E1574" s="9">
        <f t="shared" ca="1" si="0"/>
        <v>0.45940384862626682</v>
      </c>
      <c r="F1574" s="9">
        <f t="shared" ca="1" si="1"/>
        <v>-0.10193571988860589</v>
      </c>
      <c r="G1574" s="9">
        <f t="shared" ca="1" si="3"/>
        <v>3.5141144893128264E-3</v>
      </c>
      <c r="H1574" s="9"/>
      <c r="I1574" s="9"/>
      <c r="J1574" s="9"/>
      <c r="K1574" s="9"/>
      <c r="L1574" s="9"/>
      <c r="M1574" s="9"/>
    </row>
    <row r="1575" spans="1:13" ht="15.75" customHeight="1">
      <c r="A1575" s="9"/>
      <c r="B1575" s="9"/>
      <c r="C1575" s="9"/>
      <c r="D1575" s="9"/>
      <c r="E1575" s="9">
        <f t="shared" ca="1" si="0"/>
        <v>0.5788324283739763</v>
      </c>
      <c r="F1575" s="9">
        <f t="shared" ca="1" si="1"/>
        <v>0.19890744802106675</v>
      </c>
      <c r="G1575" s="9">
        <f t="shared" ca="1" si="3"/>
        <v>3.5141144893128264E-3</v>
      </c>
      <c r="H1575" s="9"/>
      <c r="I1575" s="9"/>
      <c r="J1575" s="9"/>
      <c r="K1575" s="9"/>
      <c r="L1575" s="9"/>
      <c r="M1575" s="9"/>
    </row>
    <row r="1576" spans="1:13" ht="15.75" customHeight="1">
      <c r="A1576" s="9"/>
      <c r="B1576" s="9"/>
      <c r="C1576" s="9"/>
      <c r="D1576" s="9"/>
      <c r="E1576" s="9">
        <f t="shared" ca="1" si="0"/>
        <v>0.21534123233731262</v>
      </c>
      <c r="F1576" s="9">
        <f t="shared" ca="1" si="1"/>
        <v>-0.78802434710055591</v>
      </c>
      <c r="G1576" s="9">
        <f t="shared" ca="1" si="3"/>
        <v>3.5141144893128264E-3</v>
      </c>
      <c r="H1576" s="9"/>
      <c r="I1576" s="9"/>
      <c r="J1576" s="9"/>
      <c r="K1576" s="9"/>
      <c r="L1576" s="9"/>
      <c r="M1576" s="9"/>
    </row>
    <row r="1577" spans="1:13" ht="15.75" customHeight="1">
      <c r="A1577" s="9"/>
      <c r="B1577" s="9"/>
      <c r="C1577" s="9"/>
      <c r="D1577" s="9"/>
      <c r="E1577" s="9">
        <f t="shared" ca="1" si="0"/>
        <v>0.10527288975038185</v>
      </c>
      <c r="F1577" s="9">
        <f t="shared" ca="1" si="1"/>
        <v>-1.2520660988699173</v>
      </c>
      <c r="G1577" s="9">
        <f t="shared" ca="1" si="3"/>
        <v>3.5141144893128264E-3</v>
      </c>
      <c r="H1577" s="9"/>
      <c r="I1577" s="9"/>
      <c r="J1577" s="9"/>
      <c r="K1577" s="9"/>
      <c r="L1577" s="9"/>
      <c r="M1577" s="9"/>
    </row>
    <row r="1578" spans="1:13" ht="15.75" customHeight="1">
      <c r="A1578" s="9"/>
      <c r="B1578" s="9"/>
      <c r="C1578" s="9"/>
      <c r="D1578" s="9"/>
      <c r="E1578" s="9">
        <f t="shared" ca="1" si="0"/>
        <v>0.23630429683875287</v>
      </c>
      <c r="F1578" s="9">
        <f t="shared" ca="1" si="1"/>
        <v>-0.71824117544389954</v>
      </c>
      <c r="G1578" s="9">
        <f t="shared" ca="1" si="3"/>
        <v>3.5141144893128264E-3</v>
      </c>
      <c r="H1578" s="9"/>
      <c r="I1578" s="9"/>
      <c r="J1578" s="9"/>
      <c r="K1578" s="9"/>
      <c r="L1578" s="9"/>
      <c r="M1578" s="9"/>
    </row>
    <row r="1579" spans="1:13" ht="15.75" customHeight="1">
      <c r="A1579" s="9"/>
      <c r="B1579" s="9"/>
      <c r="C1579" s="9"/>
      <c r="D1579" s="9"/>
      <c r="E1579" s="9">
        <f t="shared" ca="1" si="0"/>
        <v>0.23514329165599335</v>
      </c>
      <c r="F1579" s="9">
        <f t="shared" ca="1" si="1"/>
        <v>-0.72201284003059185</v>
      </c>
      <c r="G1579" s="9">
        <f t="shared" ca="1" si="3"/>
        <v>3.5141144893128264E-3</v>
      </c>
      <c r="H1579" s="9"/>
      <c r="I1579" s="9"/>
      <c r="J1579" s="9"/>
      <c r="K1579" s="9"/>
      <c r="L1579" s="9"/>
      <c r="M1579" s="9"/>
    </row>
    <row r="1580" spans="1:13" ht="15.75" customHeight="1">
      <c r="A1580" s="9"/>
      <c r="B1580" s="9"/>
      <c r="C1580" s="9"/>
      <c r="D1580" s="9"/>
      <c r="E1580" s="9">
        <f t="shared" ca="1" si="0"/>
        <v>0.67580885905126697</v>
      </c>
      <c r="F1580" s="9">
        <f t="shared" ca="1" si="1"/>
        <v>0.45601070278323774</v>
      </c>
      <c r="G1580" s="9">
        <f t="shared" ca="1" si="3"/>
        <v>3.5141144893128264E-3</v>
      </c>
      <c r="H1580" s="9"/>
      <c r="I1580" s="9"/>
      <c r="J1580" s="9"/>
      <c r="K1580" s="9"/>
      <c r="L1580" s="9"/>
      <c r="M1580" s="9"/>
    </row>
    <row r="1581" spans="1:13" ht="15.75" customHeight="1">
      <c r="A1581" s="9"/>
      <c r="B1581" s="9"/>
      <c r="C1581" s="9"/>
      <c r="D1581" s="9"/>
      <c r="E1581" s="9">
        <f t="shared" ca="1" si="0"/>
        <v>0.99985988128005332</v>
      </c>
      <c r="F1581" s="9">
        <f t="shared" ca="1" si="1"/>
        <v>3.632914920443195</v>
      </c>
      <c r="G1581" s="9">
        <f t="shared" ca="1" si="3"/>
        <v>3.5141144893128264E-3</v>
      </c>
      <c r="H1581" s="9"/>
      <c r="I1581" s="9"/>
      <c r="J1581" s="9"/>
      <c r="K1581" s="9"/>
      <c r="L1581" s="9"/>
      <c r="M1581" s="9"/>
    </row>
    <row r="1582" spans="1:13" ht="15.75" customHeight="1">
      <c r="A1582" s="9"/>
      <c r="B1582" s="9"/>
      <c r="C1582" s="9"/>
      <c r="D1582" s="9"/>
      <c r="E1582" s="9">
        <f t="shared" ca="1" si="0"/>
        <v>0.69327547976710713</v>
      </c>
      <c r="F1582" s="9">
        <f t="shared" ca="1" si="1"/>
        <v>0.50515632903470131</v>
      </c>
      <c r="G1582" s="9">
        <f t="shared" ca="1" si="3"/>
        <v>3.5141144893128264E-3</v>
      </c>
      <c r="H1582" s="9"/>
      <c r="I1582" s="9"/>
      <c r="J1582" s="9"/>
      <c r="K1582" s="9"/>
      <c r="L1582" s="9"/>
      <c r="M1582" s="9"/>
    </row>
    <row r="1583" spans="1:13" ht="15.75" customHeight="1">
      <c r="A1583" s="9"/>
      <c r="B1583" s="9"/>
      <c r="C1583" s="9"/>
      <c r="D1583" s="9"/>
      <c r="E1583" s="9">
        <f t="shared" ca="1" si="0"/>
        <v>0.78153892769737821</v>
      </c>
      <c r="F1583" s="9">
        <f t="shared" ca="1" si="1"/>
        <v>0.77740113233689956</v>
      </c>
      <c r="G1583" s="9">
        <f t="shared" ca="1" si="3"/>
        <v>3.5141144893128264E-3</v>
      </c>
      <c r="H1583" s="9"/>
      <c r="I1583" s="9"/>
      <c r="J1583" s="9"/>
      <c r="K1583" s="9"/>
      <c r="L1583" s="9"/>
      <c r="M1583" s="9"/>
    </row>
    <row r="1584" spans="1:13" ht="15.75" customHeight="1">
      <c r="A1584" s="9"/>
      <c r="B1584" s="9"/>
      <c r="C1584" s="9"/>
      <c r="D1584" s="9"/>
      <c r="E1584" s="9">
        <f t="shared" ca="1" si="0"/>
        <v>0.27303166492750353</v>
      </c>
      <c r="F1584" s="9">
        <f t="shared" ca="1" si="1"/>
        <v>-0.60366959918605112</v>
      </c>
      <c r="G1584" s="9">
        <f t="shared" ca="1" si="3"/>
        <v>3.5141144893128264E-3</v>
      </c>
      <c r="H1584" s="9"/>
      <c r="I1584" s="9"/>
      <c r="J1584" s="9"/>
      <c r="K1584" s="9"/>
      <c r="L1584" s="9"/>
      <c r="M1584" s="9"/>
    </row>
    <row r="1585" spans="1:13" ht="15.75" customHeight="1">
      <c r="A1585" s="9"/>
      <c r="B1585" s="9"/>
      <c r="C1585" s="9"/>
      <c r="D1585" s="9"/>
      <c r="E1585" s="9">
        <f t="shared" ca="1" si="0"/>
        <v>0.16057187226484482</v>
      </c>
      <c r="F1585" s="9">
        <f t="shared" ca="1" si="1"/>
        <v>-0.99211025503412764</v>
      </c>
      <c r="G1585" s="9">
        <f t="shared" ca="1" si="3"/>
        <v>3.5141144893128264E-3</v>
      </c>
      <c r="H1585" s="9"/>
      <c r="I1585" s="9"/>
      <c r="J1585" s="9"/>
      <c r="K1585" s="9"/>
      <c r="L1585" s="9"/>
      <c r="M1585" s="9"/>
    </row>
    <row r="1586" spans="1:13" ht="15.75" customHeight="1">
      <c r="A1586" s="9"/>
      <c r="B1586" s="9"/>
      <c r="C1586" s="9"/>
      <c r="D1586" s="9"/>
      <c r="E1586" s="9">
        <f t="shared" ca="1" si="0"/>
        <v>0.55071358521370062</v>
      </c>
      <c r="F1586" s="9">
        <f t="shared" ca="1" si="1"/>
        <v>0.1274644232778793</v>
      </c>
      <c r="G1586" s="9">
        <f t="shared" ca="1" si="3"/>
        <v>3.5141144893128264E-3</v>
      </c>
      <c r="H1586" s="9"/>
      <c r="I1586" s="9"/>
      <c r="J1586" s="9"/>
      <c r="K1586" s="9"/>
      <c r="L1586" s="9"/>
      <c r="M1586" s="9"/>
    </row>
    <row r="1587" spans="1:13" ht="15.75" customHeight="1">
      <c r="A1587" s="9"/>
      <c r="B1587" s="9"/>
      <c r="C1587" s="9"/>
      <c r="D1587" s="9"/>
      <c r="E1587" s="9">
        <f t="shared" ca="1" si="0"/>
        <v>0.45627087498148022</v>
      </c>
      <c r="F1587" s="9">
        <f t="shared" ca="1" si="1"/>
        <v>-0.10983308723001509</v>
      </c>
      <c r="G1587" s="9">
        <f t="shared" ca="1" si="3"/>
        <v>3.5141144893128264E-3</v>
      </c>
      <c r="H1587" s="9"/>
      <c r="I1587" s="9"/>
      <c r="J1587" s="9"/>
      <c r="K1587" s="9"/>
      <c r="L1587" s="9"/>
      <c r="M1587" s="9"/>
    </row>
    <row r="1588" spans="1:13" ht="15.75" customHeight="1">
      <c r="A1588" s="9"/>
      <c r="B1588" s="9"/>
      <c r="C1588" s="9"/>
      <c r="D1588" s="9"/>
      <c r="E1588" s="9">
        <f t="shared" ca="1" si="0"/>
        <v>0.29605171274383546</v>
      </c>
      <c r="F1588" s="9">
        <f t="shared" ca="1" si="1"/>
        <v>-0.535790388722716</v>
      </c>
      <c r="G1588" s="9">
        <f t="shared" ca="1" si="3"/>
        <v>3.5141144893128264E-3</v>
      </c>
      <c r="H1588" s="9"/>
      <c r="I1588" s="9"/>
      <c r="J1588" s="9"/>
      <c r="K1588" s="9"/>
      <c r="L1588" s="9"/>
      <c r="M1588" s="9"/>
    </row>
    <row r="1589" spans="1:13" ht="15.75" customHeight="1">
      <c r="A1589" s="9"/>
      <c r="B1589" s="9"/>
      <c r="C1589" s="9"/>
      <c r="D1589" s="9"/>
      <c r="E1589" s="9">
        <f t="shared" ca="1" si="0"/>
        <v>0.3760321785869255</v>
      </c>
      <c r="F1589" s="9">
        <f t="shared" ca="1" si="1"/>
        <v>-0.31591851629483231</v>
      </c>
      <c r="G1589" s="9">
        <f t="shared" ca="1" si="3"/>
        <v>3.5141144893128264E-3</v>
      </c>
      <c r="H1589" s="9"/>
      <c r="I1589" s="9"/>
      <c r="J1589" s="9"/>
      <c r="K1589" s="9"/>
      <c r="L1589" s="9"/>
      <c r="M1589" s="9"/>
    </row>
    <row r="1590" spans="1:13" ht="15.75" customHeight="1">
      <c r="A1590" s="9"/>
      <c r="B1590" s="9"/>
      <c r="C1590" s="9"/>
      <c r="D1590" s="9"/>
      <c r="E1590" s="9">
        <f t="shared" ca="1" si="0"/>
        <v>0.26655411676058172</v>
      </c>
      <c r="F1590" s="9">
        <f t="shared" ca="1" si="1"/>
        <v>-0.62326828779473964</v>
      </c>
      <c r="G1590" s="9">
        <f t="shared" ca="1" si="3"/>
        <v>3.5141144893128264E-3</v>
      </c>
      <c r="H1590" s="9"/>
      <c r="I1590" s="9"/>
      <c r="J1590" s="9"/>
      <c r="K1590" s="9"/>
      <c r="L1590" s="9"/>
      <c r="M1590" s="9"/>
    </row>
    <row r="1591" spans="1:13" ht="15.75" customHeight="1">
      <c r="A1591" s="9"/>
      <c r="B1591" s="9"/>
      <c r="C1591" s="9"/>
      <c r="D1591" s="9"/>
      <c r="E1591" s="9">
        <f t="shared" ca="1" si="0"/>
        <v>0.71381631959719205</v>
      </c>
      <c r="F1591" s="9">
        <f t="shared" ca="1" si="1"/>
        <v>0.56456840452064394</v>
      </c>
      <c r="G1591" s="9">
        <f t="shared" ca="1" si="3"/>
        <v>3.5141144893128264E-3</v>
      </c>
      <c r="H1591" s="9"/>
      <c r="I1591" s="9"/>
      <c r="J1591" s="9"/>
      <c r="K1591" s="9"/>
      <c r="L1591" s="9"/>
      <c r="M1591" s="9"/>
    </row>
    <row r="1592" spans="1:13" ht="15.75" customHeight="1">
      <c r="A1592" s="9"/>
      <c r="B1592" s="9"/>
      <c r="C1592" s="9"/>
      <c r="D1592" s="9"/>
      <c r="E1592" s="9">
        <f t="shared" ca="1" si="0"/>
        <v>0.44957769838764228</v>
      </c>
      <c r="F1592" s="9">
        <f t="shared" ca="1" si="1"/>
        <v>-0.12672836251792935</v>
      </c>
      <c r="G1592" s="9">
        <f t="shared" ca="1" si="3"/>
        <v>3.5141144893128264E-3</v>
      </c>
      <c r="H1592" s="9"/>
      <c r="I1592" s="9"/>
      <c r="J1592" s="9"/>
      <c r="K1592" s="9"/>
      <c r="L1592" s="9"/>
      <c r="M1592" s="9"/>
    </row>
    <row r="1593" spans="1:13" ht="15.75" customHeight="1">
      <c r="A1593" s="9"/>
      <c r="B1593" s="9"/>
      <c r="C1593" s="9"/>
      <c r="D1593" s="9"/>
      <c r="E1593" s="9">
        <f t="shared" ca="1" si="0"/>
        <v>0.32759941342045029</v>
      </c>
      <c r="F1593" s="9">
        <f t="shared" ca="1" si="1"/>
        <v>-0.44655162962051254</v>
      </c>
      <c r="G1593" s="9">
        <f t="shared" ca="1" si="3"/>
        <v>3.5141144893128264E-3</v>
      </c>
      <c r="H1593" s="9"/>
      <c r="I1593" s="9"/>
      <c r="J1593" s="9"/>
      <c r="K1593" s="9"/>
      <c r="L1593" s="9"/>
      <c r="M1593" s="9"/>
    </row>
    <row r="1594" spans="1:13" ht="15.75" customHeight="1">
      <c r="A1594" s="9"/>
      <c r="B1594" s="9"/>
      <c r="C1594" s="9"/>
      <c r="D1594" s="9"/>
      <c r="E1594" s="9">
        <f t="shared" ca="1" si="0"/>
        <v>0.66689831628143226</v>
      </c>
      <c r="F1594" s="9">
        <f t="shared" ca="1" si="1"/>
        <v>0.43136448731548993</v>
      </c>
      <c r="G1594" s="9">
        <f t="shared" ca="1" si="3"/>
        <v>3.5141144893128264E-3</v>
      </c>
      <c r="H1594" s="9"/>
      <c r="I1594" s="9"/>
      <c r="J1594" s="9"/>
      <c r="K1594" s="9"/>
      <c r="L1594" s="9"/>
      <c r="M1594" s="9"/>
    </row>
    <row r="1595" spans="1:13" ht="15.75" customHeight="1">
      <c r="A1595" s="9"/>
      <c r="B1595" s="9"/>
      <c r="C1595" s="9"/>
      <c r="D1595" s="9"/>
      <c r="E1595" s="9">
        <f t="shared" ca="1" si="0"/>
        <v>0.70804497146084611</v>
      </c>
      <c r="F1595" s="9">
        <f t="shared" ca="1" si="1"/>
        <v>0.54768231552451452</v>
      </c>
      <c r="G1595" s="9">
        <f t="shared" ca="1" si="3"/>
        <v>3.5141144893128264E-3</v>
      </c>
      <c r="H1595" s="9"/>
      <c r="I1595" s="9"/>
      <c r="J1595" s="9"/>
      <c r="K1595" s="9"/>
      <c r="L1595" s="9"/>
      <c r="M1595" s="9"/>
    </row>
    <row r="1596" spans="1:13" ht="15.75" customHeight="1">
      <c r="A1596" s="9"/>
      <c r="B1596" s="9"/>
      <c r="C1596" s="9"/>
      <c r="D1596" s="9"/>
      <c r="E1596" s="9">
        <f t="shared" ca="1" si="0"/>
        <v>0.92968892897852118</v>
      </c>
      <c r="F1596" s="9">
        <f t="shared" ca="1" si="1"/>
        <v>1.4734781843680449</v>
      </c>
      <c r="G1596" s="9">
        <f t="shared" ca="1" si="3"/>
        <v>3.5141144893128264E-3</v>
      </c>
      <c r="H1596" s="9"/>
      <c r="I1596" s="9"/>
      <c r="J1596" s="9"/>
      <c r="K1596" s="9"/>
      <c r="L1596" s="9"/>
      <c r="M1596" s="9"/>
    </row>
    <row r="1597" spans="1:13" ht="15.75" customHeight="1">
      <c r="A1597" s="9"/>
      <c r="B1597" s="9"/>
      <c r="C1597" s="9"/>
      <c r="D1597" s="9"/>
      <c r="E1597" s="9">
        <f t="shared" ca="1" si="0"/>
        <v>0.55622771348342626</v>
      </c>
      <c r="F1597" s="9">
        <f t="shared" ca="1" si="1"/>
        <v>0.14141187577741418</v>
      </c>
      <c r="G1597" s="9">
        <f t="shared" ca="1" si="3"/>
        <v>3.5141144893128264E-3</v>
      </c>
      <c r="H1597" s="9"/>
      <c r="I1597" s="9"/>
      <c r="J1597" s="9"/>
      <c r="K1597" s="9"/>
      <c r="L1597" s="9"/>
      <c r="M1597" s="9"/>
    </row>
    <row r="1598" spans="1:13" ht="15.75" customHeight="1">
      <c r="A1598" s="9"/>
      <c r="B1598" s="9"/>
      <c r="C1598" s="9"/>
      <c r="D1598" s="9"/>
      <c r="E1598" s="9">
        <f t="shared" ca="1" si="0"/>
        <v>0.11504935914598358</v>
      </c>
      <c r="F1598" s="9">
        <f t="shared" ca="1" si="1"/>
        <v>-1.2001046025191873</v>
      </c>
      <c r="G1598" s="9">
        <f t="shared" ca="1" si="3"/>
        <v>3.5141144893128264E-3</v>
      </c>
      <c r="H1598" s="9"/>
      <c r="I1598" s="9"/>
      <c r="J1598" s="9"/>
      <c r="K1598" s="9"/>
      <c r="L1598" s="9"/>
      <c r="M1598" s="9"/>
    </row>
    <row r="1599" spans="1:13" ht="15.75" customHeight="1">
      <c r="A1599" s="9"/>
      <c r="B1599" s="9"/>
      <c r="C1599" s="9"/>
      <c r="D1599" s="9"/>
      <c r="E1599" s="9">
        <f t="shared" ca="1" si="0"/>
        <v>0.27740919672436504</v>
      </c>
      <c r="F1599" s="9">
        <f t="shared" ca="1" si="1"/>
        <v>-0.59055534368366269</v>
      </c>
      <c r="G1599" s="9">
        <f t="shared" ca="1" si="3"/>
        <v>3.5141144893128264E-3</v>
      </c>
      <c r="H1599" s="9"/>
      <c r="I1599" s="9"/>
      <c r="J1599" s="9"/>
      <c r="K1599" s="9"/>
      <c r="L1599" s="9"/>
      <c r="M1599" s="9"/>
    </row>
    <row r="1600" spans="1:13" ht="15.75" customHeight="1">
      <c r="A1600" s="9"/>
      <c r="B1600" s="9"/>
      <c r="C1600" s="9"/>
      <c r="D1600" s="9"/>
      <c r="E1600" s="9">
        <f t="shared" ca="1" si="0"/>
        <v>0.53546505432644909</v>
      </c>
      <c r="F1600" s="9">
        <f t="shared" ca="1" si="1"/>
        <v>8.9015123086058009E-2</v>
      </c>
      <c r="G1600" s="9">
        <f t="shared" ca="1" si="3"/>
        <v>3.5141144893128264E-3</v>
      </c>
      <c r="H1600" s="9"/>
      <c r="I1600" s="9"/>
      <c r="J1600" s="9"/>
      <c r="K1600" s="9"/>
      <c r="L1600" s="9"/>
      <c r="M1600" s="9"/>
    </row>
    <row r="1601" spans="1:13" ht="15.75" customHeight="1">
      <c r="A1601" s="9"/>
      <c r="B1601" s="9"/>
      <c r="C1601" s="9"/>
      <c r="D1601" s="9"/>
      <c r="E1601" s="9">
        <f t="shared" ca="1" si="0"/>
        <v>1.4379785631835951E-2</v>
      </c>
      <c r="F1601" s="9">
        <f t="shared" ca="1" si="1"/>
        <v>-2.1867665400606118</v>
      </c>
      <c r="G1601" s="9">
        <f t="shared" ca="1" si="3"/>
        <v>3.5141144893128264E-3</v>
      </c>
      <c r="H1601" s="9"/>
      <c r="I1601" s="9"/>
      <c r="J1601" s="9"/>
      <c r="K1601" s="9"/>
      <c r="L1601" s="9"/>
      <c r="M1601" s="9"/>
    </row>
    <row r="1602" spans="1:13" ht="15.75" customHeight="1">
      <c r="A1602" s="9"/>
      <c r="B1602" s="9"/>
      <c r="C1602" s="9"/>
      <c r="D1602" s="9"/>
      <c r="E1602" s="9">
        <f t="shared" ca="1" si="0"/>
        <v>0.18792254980626166</v>
      </c>
      <c r="F1602" s="9">
        <f t="shared" ca="1" si="1"/>
        <v>-0.8855777613026079</v>
      </c>
      <c r="G1602" s="9">
        <f t="shared" ca="1" si="3"/>
        <v>3.5141144893128264E-3</v>
      </c>
      <c r="H1602" s="9"/>
      <c r="I1602" s="9"/>
      <c r="J1602" s="9"/>
      <c r="K1602" s="9"/>
      <c r="L1602" s="9"/>
      <c r="M1602" s="9"/>
    </row>
    <row r="1603" spans="1:13" ht="15.75" customHeight="1">
      <c r="A1603" s="9"/>
      <c r="B1603" s="9"/>
      <c r="C1603" s="9"/>
      <c r="D1603" s="9"/>
      <c r="E1603" s="9">
        <f t="shared" ca="1" si="0"/>
        <v>0.6429341492759536</v>
      </c>
      <c r="F1603" s="9">
        <f t="shared" ca="1" si="1"/>
        <v>0.36631277042402466</v>
      </c>
      <c r="G1603" s="9">
        <f t="shared" ca="1" si="3"/>
        <v>3.5141144893128264E-3</v>
      </c>
      <c r="H1603" s="9"/>
      <c r="I1603" s="9"/>
      <c r="J1603" s="9"/>
      <c r="K1603" s="9"/>
      <c r="L1603" s="9"/>
      <c r="M1603" s="9"/>
    </row>
    <row r="1604" spans="1:13" ht="15.75" customHeight="1">
      <c r="A1604" s="9"/>
      <c r="B1604" s="9"/>
      <c r="C1604" s="9"/>
      <c r="D1604" s="9"/>
      <c r="E1604" s="9">
        <f t="shared" ca="1" si="0"/>
        <v>0.22448699324388999</v>
      </c>
      <c r="F1604" s="9">
        <f t="shared" ca="1" si="1"/>
        <v>-0.75712665461560602</v>
      </c>
      <c r="G1604" s="9">
        <f t="shared" ca="1" si="3"/>
        <v>3.5141144893128264E-3</v>
      </c>
      <c r="H1604" s="9"/>
      <c r="I1604" s="9"/>
      <c r="J1604" s="9"/>
      <c r="K1604" s="9"/>
      <c r="L1604" s="9"/>
      <c r="M1604" s="9"/>
    </row>
    <row r="1605" spans="1:13" ht="15.75" customHeight="1">
      <c r="A1605" s="9"/>
      <c r="B1605" s="9"/>
      <c r="C1605" s="9"/>
      <c r="D1605" s="9"/>
      <c r="E1605" s="9">
        <f t="shared" ca="1" si="0"/>
        <v>0.44833525365408877</v>
      </c>
      <c r="F1605" s="9">
        <f t="shared" ca="1" si="1"/>
        <v>-0.12986844847895995</v>
      </c>
      <c r="G1605" s="9">
        <f t="shared" ca="1" si="3"/>
        <v>3.5141144893128264E-3</v>
      </c>
      <c r="H1605" s="9"/>
      <c r="I1605" s="9"/>
      <c r="J1605" s="9"/>
      <c r="K1605" s="9"/>
      <c r="L1605" s="9"/>
      <c r="M1605" s="9"/>
    </row>
    <row r="1606" spans="1:13" ht="15.75" customHeight="1">
      <c r="A1606" s="9"/>
      <c r="B1606" s="9"/>
      <c r="C1606" s="9"/>
      <c r="D1606" s="9"/>
      <c r="E1606" s="9">
        <f t="shared" ca="1" si="0"/>
        <v>0.40941481890691345</v>
      </c>
      <c r="F1606" s="9">
        <f t="shared" ca="1" si="1"/>
        <v>-0.22905053621159177</v>
      </c>
      <c r="G1606" s="9">
        <f t="shared" ca="1" si="3"/>
        <v>3.5141144893128264E-3</v>
      </c>
      <c r="H1606" s="9"/>
      <c r="I1606" s="9"/>
      <c r="J1606" s="9"/>
      <c r="K1606" s="9"/>
      <c r="L1606" s="9"/>
      <c r="M1606" s="9"/>
    </row>
    <row r="1607" spans="1:13" ht="15.75" customHeight="1">
      <c r="A1607" s="9"/>
      <c r="B1607" s="9"/>
      <c r="C1607" s="9"/>
      <c r="D1607" s="9"/>
      <c r="E1607" s="9">
        <f t="shared" ca="1" si="0"/>
        <v>5.1321781010966849E-2</v>
      </c>
      <c r="F1607" s="9">
        <f t="shared" ca="1" si="1"/>
        <v>-1.6321705541415319</v>
      </c>
      <c r="G1607" s="9">
        <f t="shared" ca="1" si="3"/>
        <v>3.5141144893128264E-3</v>
      </c>
      <c r="H1607" s="9"/>
      <c r="I1607" s="9"/>
      <c r="J1607" s="9"/>
      <c r="K1607" s="9"/>
      <c r="L1607" s="9"/>
      <c r="M1607" s="9"/>
    </row>
    <row r="1608" spans="1:13" ht="15.75" customHeight="1">
      <c r="A1608" s="9"/>
      <c r="B1608" s="9"/>
      <c r="C1608" s="9"/>
      <c r="D1608" s="9"/>
      <c r="E1608" s="9">
        <f t="shared" ca="1" si="0"/>
        <v>0.26393157480260576</v>
      </c>
      <c r="F1608" s="9">
        <f t="shared" ca="1" si="1"/>
        <v>-0.63127129930142178</v>
      </c>
      <c r="G1608" s="9">
        <f t="shared" ca="1" si="3"/>
        <v>3.5141144893128264E-3</v>
      </c>
      <c r="H1608" s="9"/>
      <c r="I1608" s="9"/>
      <c r="J1608" s="9"/>
      <c r="K1608" s="9"/>
      <c r="L1608" s="9"/>
      <c r="M1608" s="9"/>
    </row>
    <row r="1609" spans="1:13" ht="15.75" customHeight="1">
      <c r="A1609" s="9"/>
      <c r="B1609" s="9"/>
      <c r="C1609" s="9"/>
      <c r="D1609" s="9"/>
      <c r="E1609" s="9">
        <f t="shared" ca="1" si="0"/>
        <v>0.9535849657717963</v>
      </c>
      <c r="F1609" s="9">
        <f t="shared" ca="1" si="1"/>
        <v>1.6806543702050634</v>
      </c>
      <c r="G1609" s="9">
        <f t="shared" ca="1" si="3"/>
        <v>3.5141144893128264E-3</v>
      </c>
      <c r="H1609" s="9"/>
      <c r="I1609" s="9"/>
      <c r="J1609" s="9"/>
      <c r="K1609" s="9"/>
      <c r="L1609" s="9"/>
      <c r="M1609" s="9"/>
    </row>
    <row r="1610" spans="1:13" ht="15.75" customHeight="1">
      <c r="A1610" s="9"/>
      <c r="B1610" s="9"/>
      <c r="C1610" s="9"/>
      <c r="D1610" s="9"/>
      <c r="E1610" s="9">
        <f t="shared" ca="1" si="0"/>
        <v>0.28019016098600491</v>
      </c>
      <c r="F1610" s="9">
        <f t="shared" ca="1" si="1"/>
        <v>-0.58227669291577799</v>
      </c>
      <c r="G1610" s="9">
        <f t="shared" ca="1" si="3"/>
        <v>3.5141144893128264E-3</v>
      </c>
      <c r="H1610" s="9"/>
      <c r="I1610" s="9"/>
      <c r="J1610" s="9"/>
      <c r="K1610" s="9"/>
      <c r="L1610" s="9"/>
      <c r="M1610" s="9"/>
    </row>
    <row r="1611" spans="1:13" ht="15.75" customHeight="1">
      <c r="A1611" s="9"/>
      <c r="B1611" s="9"/>
      <c r="C1611" s="9"/>
      <c r="D1611" s="9"/>
      <c r="E1611" s="9">
        <f t="shared" ca="1" si="0"/>
        <v>0.63525061260681515</v>
      </c>
      <c r="F1611" s="9">
        <f t="shared" ca="1" si="1"/>
        <v>0.34579234993189994</v>
      </c>
      <c r="G1611" s="9">
        <f t="shared" ca="1" si="3"/>
        <v>3.5141144893128264E-3</v>
      </c>
      <c r="H1611" s="9"/>
      <c r="I1611" s="9"/>
      <c r="J1611" s="9"/>
      <c r="K1611" s="9"/>
      <c r="L1611" s="9"/>
      <c r="M1611" s="9"/>
    </row>
    <row r="1612" spans="1:13" ht="15.75" customHeight="1">
      <c r="A1612" s="9"/>
      <c r="B1612" s="9"/>
      <c r="C1612" s="9"/>
      <c r="D1612" s="9"/>
      <c r="E1612" s="9">
        <f t="shared" ca="1" si="0"/>
        <v>0.21550343939779215</v>
      </c>
      <c r="F1612" s="9">
        <f t="shared" ca="1" si="1"/>
        <v>-0.7874698370407206</v>
      </c>
      <c r="G1612" s="9">
        <f t="shared" ca="1" si="3"/>
        <v>3.5141144893128264E-3</v>
      </c>
      <c r="H1612" s="9"/>
      <c r="I1612" s="9"/>
      <c r="J1612" s="9"/>
      <c r="K1612" s="9"/>
      <c r="L1612" s="9"/>
      <c r="M1612" s="9"/>
    </row>
    <row r="1613" spans="1:13" ht="15.75" customHeight="1">
      <c r="A1613" s="9"/>
      <c r="B1613" s="9"/>
      <c r="C1613" s="9"/>
      <c r="D1613" s="9"/>
      <c r="E1613" s="9">
        <f t="shared" ca="1" si="0"/>
        <v>0.41635928705005532</v>
      </c>
      <c r="F1613" s="9">
        <f t="shared" ca="1" si="1"/>
        <v>-0.21121619491536789</v>
      </c>
      <c r="G1613" s="9">
        <f t="shared" ca="1" si="3"/>
        <v>3.5141144893128264E-3</v>
      </c>
      <c r="H1613" s="9"/>
      <c r="I1613" s="9"/>
      <c r="J1613" s="9"/>
      <c r="K1613" s="9"/>
      <c r="L1613" s="9"/>
      <c r="M1613" s="9"/>
    </row>
    <row r="1614" spans="1:13" ht="15.75" customHeight="1">
      <c r="A1614" s="9"/>
      <c r="B1614" s="9"/>
      <c r="C1614" s="9"/>
      <c r="D1614" s="9"/>
      <c r="E1614" s="9">
        <f t="shared" ca="1" si="0"/>
        <v>0.91043174533046189</v>
      </c>
      <c r="F1614" s="9">
        <f t="shared" ca="1" si="1"/>
        <v>1.3434184705573251</v>
      </c>
      <c r="G1614" s="9">
        <f t="shared" ca="1" si="3"/>
        <v>3.5141144893128264E-3</v>
      </c>
      <c r="H1614" s="9"/>
      <c r="I1614" s="9"/>
      <c r="J1614" s="9"/>
      <c r="K1614" s="9"/>
      <c r="L1614" s="9"/>
      <c r="M1614" s="9"/>
    </row>
    <row r="1615" spans="1:13" ht="15.75" customHeight="1">
      <c r="A1615" s="9"/>
      <c r="B1615" s="9"/>
      <c r="C1615" s="9"/>
      <c r="D1615" s="9"/>
      <c r="E1615" s="9">
        <f t="shared" ca="1" si="0"/>
        <v>0.14163983011300241</v>
      </c>
      <c r="F1615" s="9">
        <f t="shared" ca="1" si="1"/>
        <v>-1.0729809572575009</v>
      </c>
      <c r="G1615" s="9">
        <f t="shared" ca="1" si="3"/>
        <v>3.5141144893128264E-3</v>
      </c>
      <c r="H1615" s="9"/>
      <c r="I1615" s="9"/>
      <c r="J1615" s="9"/>
      <c r="K1615" s="9"/>
      <c r="L1615" s="9"/>
      <c r="M1615" s="9"/>
    </row>
    <row r="1616" spans="1:13" ht="15.75" customHeight="1">
      <c r="A1616" s="9"/>
      <c r="B1616" s="9"/>
      <c r="C1616" s="9"/>
      <c r="D1616" s="9"/>
      <c r="E1616" s="9">
        <f t="shared" ca="1" si="0"/>
        <v>0.40248870932422121</v>
      </c>
      <c r="F1616" s="9">
        <f t="shared" ca="1" si="1"/>
        <v>-0.24691059225867623</v>
      </c>
      <c r="G1616" s="9">
        <f t="shared" ca="1" si="3"/>
        <v>3.5141144893128264E-3</v>
      </c>
      <c r="H1616" s="9"/>
      <c r="I1616" s="9"/>
      <c r="J1616" s="9"/>
      <c r="K1616" s="9"/>
      <c r="L1616" s="9"/>
      <c r="M1616" s="9"/>
    </row>
    <row r="1617" spans="1:13" ht="15.75" customHeight="1">
      <c r="A1617" s="9"/>
      <c r="B1617" s="9"/>
      <c r="C1617" s="9"/>
      <c r="D1617" s="9"/>
      <c r="E1617" s="9">
        <f t="shared" ca="1" si="0"/>
        <v>0.40775744145003756</v>
      </c>
      <c r="F1617" s="9">
        <f t="shared" ca="1" si="1"/>
        <v>-0.23331748406142519</v>
      </c>
      <c r="G1617" s="9">
        <f t="shared" ca="1" si="3"/>
        <v>3.5141144893128264E-3</v>
      </c>
      <c r="H1617" s="9"/>
      <c r="I1617" s="9"/>
      <c r="J1617" s="9"/>
      <c r="K1617" s="9"/>
      <c r="L1617" s="9"/>
      <c r="M1617" s="9"/>
    </row>
    <row r="1618" spans="1:13" ht="15.75" customHeight="1">
      <c r="A1618" s="9"/>
      <c r="B1618" s="9"/>
      <c r="C1618" s="9"/>
      <c r="D1618" s="9"/>
      <c r="E1618" s="9">
        <f t="shared" ca="1" si="0"/>
        <v>0.67696946712662998</v>
      </c>
      <c r="F1618" s="9">
        <f t="shared" ca="1" si="1"/>
        <v>0.45924106306055734</v>
      </c>
      <c r="G1618" s="9">
        <f t="shared" ca="1" si="3"/>
        <v>3.5141144893128264E-3</v>
      </c>
      <c r="H1618" s="9"/>
      <c r="I1618" s="9"/>
      <c r="J1618" s="9"/>
      <c r="K1618" s="9"/>
      <c r="L1618" s="9"/>
      <c r="M1618" s="9"/>
    </row>
    <row r="1619" spans="1:13" ht="15.75" customHeight="1">
      <c r="A1619" s="9"/>
      <c r="B1619" s="9"/>
      <c r="C1619" s="9"/>
      <c r="D1619" s="9"/>
      <c r="E1619" s="9">
        <f t="shared" ca="1" si="0"/>
        <v>0.14602360904635536</v>
      </c>
      <c r="F1619" s="9">
        <f t="shared" ca="1" si="1"/>
        <v>-1.0536412017895473</v>
      </c>
      <c r="G1619" s="9">
        <f t="shared" ca="1" si="3"/>
        <v>3.5141144893128264E-3</v>
      </c>
      <c r="H1619" s="9"/>
      <c r="I1619" s="9"/>
      <c r="J1619" s="9"/>
      <c r="K1619" s="9"/>
      <c r="L1619" s="9"/>
      <c r="M1619" s="9"/>
    </row>
    <row r="1620" spans="1:13" ht="15.75" customHeight="1">
      <c r="A1620" s="9"/>
      <c r="B1620" s="9"/>
      <c r="C1620" s="9"/>
      <c r="D1620" s="9"/>
      <c r="E1620" s="9">
        <f t="shared" ca="1" si="0"/>
        <v>0.11351344642653294</v>
      </c>
      <c r="F1620" s="9">
        <f t="shared" ca="1" si="1"/>
        <v>-1.2080529577127337</v>
      </c>
      <c r="G1620" s="9">
        <f t="shared" ca="1" si="3"/>
        <v>3.5141144893128264E-3</v>
      </c>
      <c r="H1620" s="9"/>
      <c r="I1620" s="9"/>
      <c r="J1620" s="9"/>
      <c r="K1620" s="9"/>
      <c r="L1620" s="9"/>
      <c r="M1620" s="9"/>
    </row>
    <row r="1621" spans="1:13" ht="15.75" customHeight="1">
      <c r="A1621" s="9"/>
      <c r="B1621" s="9"/>
      <c r="C1621" s="9"/>
      <c r="D1621" s="9"/>
      <c r="E1621" s="9">
        <f t="shared" ca="1" si="0"/>
        <v>0.10293093980527068</v>
      </c>
      <c r="F1621" s="9">
        <f t="shared" ca="1" si="1"/>
        <v>-1.2650263574503242</v>
      </c>
      <c r="G1621" s="9">
        <f t="shared" ca="1" si="3"/>
        <v>3.5141144893128264E-3</v>
      </c>
      <c r="H1621" s="9"/>
      <c r="I1621" s="9"/>
      <c r="J1621" s="9"/>
      <c r="K1621" s="9"/>
      <c r="L1621" s="9"/>
      <c r="M1621" s="9"/>
    </row>
    <row r="1622" spans="1:13" ht="15.75" customHeight="1">
      <c r="A1622" s="9"/>
      <c r="B1622" s="9"/>
      <c r="C1622" s="9"/>
      <c r="D1622" s="9"/>
      <c r="E1622" s="9">
        <f t="shared" ca="1" si="0"/>
        <v>0.40290172300995286</v>
      </c>
      <c r="F1622" s="9">
        <f t="shared" ca="1" si="1"/>
        <v>-0.2458434173945197</v>
      </c>
      <c r="G1622" s="9">
        <f t="shared" ca="1" si="3"/>
        <v>3.5141144893128264E-3</v>
      </c>
      <c r="H1622" s="9"/>
      <c r="I1622" s="9"/>
      <c r="J1622" s="9"/>
      <c r="K1622" s="9"/>
      <c r="L1622" s="9"/>
      <c r="M1622" s="9"/>
    </row>
    <row r="1623" spans="1:13" ht="15.75" customHeight="1">
      <c r="A1623" s="9"/>
      <c r="B1623" s="9"/>
      <c r="C1623" s="9"/>
      <c r="D1623" s="9"/>
      <c r="E1623" s="9">
        <f t="shared" ca="1" si="0"/>
        <v>0.73857651037367678</v>
      </c>
      <c r="F1623" s="9">
        <f t="shared" ca="1" si="1"/>
        <v>0.63896303522680264</v>
      </c>
      <c r="G1623" s="9">
        <f t="shared" ca="1" si="3"/>
        <v>3.5141144893128264E-3</v>
      </c>
      <c r="H1623" s="9"/>
      <c r="I1623" s="9"/>
      <c r="J1623" s="9"/>
      <c r="K1623" s="9"/>
      <c r="L1623" s="9"/>
      <c r="M1623" s="9"/>
    </row>
    <row r="1624" spans="1:13" ht="15.75" customHeight="1">
      <c r="A1624" s="9"/>
      <c r="B1624" s="9"/>
      <c r="C1624" s="9"/>
      <c r="D1624" s="9"/>
      <c r="E1624" s="9">
        <f t="shared" ca="1" si="0"/>
        <v>0.7721825367742523</v>
      </c>
      <c r="F1624" s="9">
        <f t="shared" ca="1" si="1"/>
        <v>0.74605378304405123</v>
      </c>
      <c r="G1624" s="9">
        <f t="shared" ca="1" si="3"/>
        <v>3.5141144893128264E-3</v>
      </c>
      <c r="H1624" s="9"/>
      <c r="I1624" s="9"/>
      <c r="J1624" s="9"/>
      <c r="K1624" s="9"/>
      <c r="L1624" s="9"/>
      <c r="M1624" s="9"/>
    </row>
    <row r="1625" spans="1:13" ht="15.75" customHeight="1">
      <c r="A1625" s="9"/>
      <c r="B1625" s="9"/>
      <c r="C1625" s="9"/>
      <c r="D1625" s="9"/>
      <c r="E1625" s="9">
        <f t="shared" ca="1" si="0"/>
        <v>2.5638673411156887E-2</v>
      </c>
      <c r="F1625" s="9">
        <f t="shared" ca="1" si="1"/>
        <v>-1.9491514006304573</v>
      </c>
      <c r="G1625" s="9">
        <f t="shared" ca="1" si="3"/>
        <v>3.5141144893128264E-3</v>
      </c>
      <c r="H1625" s="9"/>
      <c r="I1625" s="9"/>
      <c r="J1625" s="9"/>
      <c r="K1625" s="9"/>
      <c r="L1625" s="9"/>
      <c r="M1625" s="9"/>
    </row>
    <row r="1626" spans="1:13" ht="15.75" customHeight="1">
      <c r="A1626" s="9"/>
      <c r="B1626" s="9"/>
      <c r="C1626" s="9"/>
      <c r="D1626" s="9"/>
      <c r="E1626" s="9">
        <f t="shared" ca="1" si="0"/>
        <v>0.49877255659775921</v>
      </c>
      <c r="F1626" s="9">
        <f t="shared" ca="1" si="1"/>
        <v>-3.076749191841515E-3</v>
      </c>
      <c r="G1626" s="9">
        <f t="shared" ca="1" si="3"/>
        <v>3.5141144893128264E-3</v>
      </c>
      <c r="H1626" s="9"/>
      <c r="I1626" s="9"/>
      <c r="J1626" s="9"/>
      <c r="K1626" s="9"/>
      <c r="L1626" s="9"/>
      <c r="M1626" s="9"/>
    </row>
    <row r="1627" spans="1:13" ht="15.75" customHeight="1">
      <c r="A1627" s="9"/>
      <c r="B1627" s="9"/>
      <c r="C1627" s="9"/>
      <c r="D1627" s="9"/>
      <c r="E1627" s="9">
        <f t="shared" ca="1" si="0"/>
        <v>0.48395534246013483</v>
      </c>
      <c r="F1627" s="9">
        <f t="shared" ca="1" si="1"/>
        <v>-4.0228840400976636E-2</v>
      </c>
      <c r="G1627" s="9">
        <f t="shared" ca="1" si="3"/>
        <v>3.5141144893128264E-3</v>
      </c>
      <c r="H1627" s="9"/>
      <c r="I1627" s="9"/>
      <c r="J1627" s="9"/>
      <c r="K1627" s="9"/>
      <c r="L1627" s="9"/>
      <c r="M1627" s="9"/>
    </row>
    <row r="1628" spans="1:13" ht="15.75" customHeight="1">
      <c r="A1628" s="9"/>
      <c r="B1628" s="9"/>
      <c r="C1628" s="9"/>
      <c r="D1628" s="9"/>
      <c r="E1628" s="9">
        <f t="shared" ca="1" si="0"/>
        <v>0.40642715893440529</v>
      </c>
      <c r="F1628" s="9">
        <f t="shared" ca="1" si="1"/>
        <v>-0.23674539226402636</v>
      </c>
      <c r="G1628" s="9">
        <f t="shared" ca="1" si="3"/>
        <v>3.5141144893128264E-3</v>
      </c>
      <c r="H1628" s="9"/>
      <c r="I1628" s="9"/>
      <c r="J1628" s="9"/>
      <c r="K1628" s="9"/>
      <c r="L1628" s="9"/>
      <c r="M1628" s="9"/>
    </row>
    <row r="1629" spans="1:13" ht="15.75" customHeight="1">
      <c r="A1629" s="9"/>
      <c r="B1629" s="9"/>
      <c r="C1629" s="9"/>
      <c r="D1629" s="9"/>
      <c r="E1629" s="9">
        <f t="shared" ca="1" si="0"/>
        <v>0.94746117541801955</v>
      </c>
      <c r="F1629" s="9">
        <f t="shared" ca="1" si="1"/>
        <v>1.6207202478315896</v>
      </c>
      <c r="G1629" s="9">
        <f t="shared" ca="1" si="3"/>
        <v>3.5141144893128264E-3</v>
      </c>
      <c r="H1629" s="9"/>
      <c r="I1629" s="9"/>
      <c r="J1629" s="9"/>
      <c r="K1629" s="9"/>
      <c r="L1629" s="9"/>
      <c r="M1629" s="9"/>
    </row>
    <row r="1630" spans="1:13" ht="15.75" customHeight="1">
      <c r="A1630" s="9"/>
      <c r="B1630" s="9"/>
      <c r="C1630" s="9"/>
      <c r="D1630" s="9"/>
      <c r="E1630" s="9">
        <f t="shared" ca="1" si="0"/>
        <v>0.55792915264346188</v>
      </c>
      <c r="F1630" s="9">
        <f t="shared" ca="1" si="1"/>
        <v>0.14572093414865542</v>
      </c>
      <c r="G1630" s="9">
        <f t="shared" ca="1" si="3"/>
        <v>3.5141144893128264E-3</v>
      </c>
      <c r="H1630" s="9"/>
      <c r="I1630" s="9"/>
      <c r="J1630" s="9"/>
      <c r="K1630" s="9"/>
      <c r="L1630" s="9"/>
      <c r="M1630" s="9"/>
    </row>
    <row r="1631" spans="1:13" ht="15.75" customHeight="1">
      <c r="A1631" s="9"/>
      <c r="B1631" s="9"/>
      <c r="C1631" s="9"/>
      <c r="D1631" s="9"/>
      <c r="E1631" s="9">
        <f t="shared" ca="1" si="0"/>
        <v>0.18067920713597752</v>
      </c>
      <c r="F1631" s="9">
        <f t="shared" ca="1" si="1"/>
        <v>-0.91277970495944882</v>
      </c>
      <c r="G1631" s="9">
        <f t="shared" ca="1" si="3"/>
        <v>3.5141144893128264E-3</v>
      </c>
      <c r="H1631" s="9"/>
      <c r="I1631" s="9"/>
      <c r="J1631" s="9"/>
      <c r="K1631" s="9"/>
      <c r="L1631" s="9"/>
      <c r="M1631" s="9"/>
    </row>
    <row r="1632" spans="1:13" ht="15.75" customHeight="1">
      <c r="A1632" s="9"/>
      <c r="B1632" s="9"/>
      <c r="C1632" s="9"/>
      <c r="D1632" s="9"/>
      <c r="E1632" s="9">
        <f t="shared" ca="1" si="0"/>
        <v>0.95560854525489503</v>
      </c>
      <c r="F1632" s="9">
        <f t="shared" ca="1" si="1"/>
        <v>1.7018530999769876</v>
      </c>
      <c r="G1632" s="9">
        <f t="shared" ca="1" si="3"/>
        <v>3.5141144893128264E-3</v>
      </c>
      <c r="H1632" s="9"/>
      <c r="I1632" s="9"/>
      <c r="J1632" s="9"/>
      <c r="K1632" s="9"/>
      <c r="L1632" s="9"/>
      <c r="M1632" s="9"/>
    </row>
    <row r="1633" spans="1:13" ht="15.75" customHeight="1">
      <c r="A1633" s="9"/>
      <c r="B1633" s="9"/>
      <c r="C1633" s="9"/>
      <c r="D1633" s="9"/>
      <c r="E1633" s="9">
        <f t="shared" ca="1" si="0"/>
        <v>0.56981403037033607</v>
      </c>
      <c r="F1633" s="9">
        <f t="shared" ca="1" si="1"/>
        <v>0.17590072055209446</v>
      </c>
      <c r="G1633" s="9">
        <f t="shared" ca="1" si="3"/>
        <v>3.5141144893128264E-3</v>
      </c>
      <c r="H1633" s="9"/>
      <c r="I1633" s="9"/>
      <c r="J1633" s="9"/>
      <c r="K1633" s="9"/>
      <c r="L1633" s="9"/>
      <c r="M1633" s="9"/>
    </row>
    <row r="1634" spans="1:13" ht="15.75" customHeight="1">
      <c r="A1634" s="9"/>
      <c r="B1634" s="9"/>
      <c r="C1634" s="9"/>
      <c r="D1634" s="9"/>
      <c r="E1634" s="9">
        <f t="shared" ca="1" si="0"/>
        <v>0.75328350270882227</v>
      </c>
      <c r="F1634" s="9">
        <f t="shared" ca="1" si="1"/>
        <v>0.6848588506408092</v>
      </c>
      <c r="G1634" s="9">
        <f t="shared" ca="1" si="3"/>
        <v>3.5141144893128264E-3</v>
      </c>
      <c r="H1634" s="9"/>
      <c r="I1634" s="9"/>
      <c r="J1634" s="9"/>
      <c r="K1634" s="9"/>
      <c r="L1634" s="9"/>
      <c r="M1634" s="9"/>
    </row>
    <row r="1635" spans="1:13" ht="15.75" customHeight="1">
      <c r="A1635" s="9"/>
      <c r="B1635" s="9"/>
      <c r="C1635" s="9"/>
      <c r="D1635" s="9"/>
      <c r="E1635" s="9">
        <f t="shared" ca="1" si="0"/>
        <v>0.34938041021811161</v>
      </c>
      <c r="F1635" s="9">
        <f t="shared" ca="1" si="1"/>
        <v>-0.38699376959655507</v>
      </c>
      <c r="G1635" s="9">
        <f t="shared" ca="1" si="3"/>
        <v>3.5141144893128264E-3</v>
      </c>
      <c r="H1635" s="9"/>
      <c r="I1635" s="9"/>
      <c r="J1635" s="9"/>
      <c r="K1635" s="9"/>
      <c r="L1635" s="9"/>
      <c r="M1635" s="9"/>
    </row>
    <row r="1636" spans="1:13" ht="15.75" customHeight="1">
      <c r="A1636" s="9"/>
      <c r="B1636" s="9"/>
      <c r="C1636" s="9"/>
      <c r="D1636" s="9"/>
      <c r="E1636" s="9">
        <f t="shared" ca="1" si="0"/>
        <v>0.32929726719574903</v>
      </c>
      <c r="F1636" s="9">
        <f t="shared" ca="1" si="1"/>
        <v>-0.44185444924034412</v>
      </c>
      <c r="G1636" s="9">
        <f t="shared" ca="1" si="3"/>
        <v>3.5141144893128264E-3</v>
      </c>
      <c r="H1636" s="9"/>
      <c r="I1636" s="9"/>
      <c r="J1636" s="9"/>
      <c r="K1636" s="9"/>
      <c r="L1636" s="9"/>
      <c r="M1636" s="9"/>
    </row>
    <row r="1637" spans="1:13" ht="15.75" customHeight="1">
      <c r="A1637" s="9"/>
      <c r="B1637" s="9"/>
      <c r="C1637" s="9"/>
      <c r="D1637" s="9"/>
      <c r="E1637" s="9">
        <f t="shared" ca="1" si="0"/>
        <v>0.64682908202092637</v>
      </c>
      <c r="F1637" s="9">
        <f t="shared" ca="1" si="1"/>
        <v>0.37677363437716416</v>
      </c>
      <c r="G1637" s="9">
        <f t="shared" ca="1" si="3"/>
        <v>3.5141144893128264E-3</v>
      </c>
      <c r="H1637" s="9"/>
      <c r="I1637" s="9"/>
      <c r="J1637" s="9"/>
      <c r="K1637" s="9"/>
      <c r="L1637" s="9"/>
      <c r="M1637" s="9"/>
    </row>
    <row r="1638" spans="1:13" ht="15.75" customHeight="1">
      <c r="A1638" s="9"/>
      <c r="B1638" s="9"/>
      <c r="C1638" s="9"/>
      <c r="D1638" s="9"/>
      <c r="E1638" s="9">
        <f t="shared" ca="1" si="0"/>
        <v>0.25022873036445703</v>
      </c>
      <c r="F1638" s="9">
        <f t="shared" ca="1" si="1"/>
        <v>-0.67377014120334566</v>
      </c>
      <c r="G1638" s="9">
        <f t="shared" ca="1" si="3"/>
        <v>3.5141144893128264E-3</v>
      </c>
      <c r="H1638" s="9"/>
      <c r="I1638" s="9"/>
      <c r="J1638" s="9"/>
      <c r="K1638" s="9"/>
      <c r="L1638" s="9"/>
      <c r="M1638" s="9"/>
    </row>
    <row r="1639" spans="1:13" ht="15.75" customHeight="1">
      <c r="A1639" s="9"/>
      <c r="B1639" s="9"/>
      <c r="C1639" s="9"/>
      <c r="D1639" s="9"/>
      <c r="E1639" s="9">
        <f t="shared" ca="1" si="0"/>
        <v>0.36515745095899643</v>
      </c>
      <c r="F1639" s="9">
        <f t="shared" ca="1" si="1"/>
        <v>-0.34470667172122987</v>
      </c>
      <c r="G1639" s="9">
        <f t="shared" ca="1" si="3"/>
        <v>3.5141144893128264E-3</v>
      </c>
      <c r="H1639" s="9"/>
      <c r="I1639" s="9"/>
      <c r="J1639" s="9"/>
      <c r="K1639" s="9"/>
      <c r="L1639" s="9"/>
      <c r="M1639" s="9"/>
    </row>
    <row r="1640" spans="1:13" ht="15.75" customHeight="1">
      <c r="A1640" s="9"/>
      <c r="B1640" s="9"/>
      <c r="C1640" s="9"/>
      <c r="D1640" s="9"/>
      <c r="E1640" s="9">
        <f t="shared" ca="1" si="0"/>
        <v>0.72846694242462773</v>
      </c>
      <c r="F1640" s="9">
        <f t="shared" ca="1" si="1"/>
        <v>0.60818298972007168</v>
      </c>
      <c r="G1640" s="9">
        <f t="shared" ca="1" si="3"/>
        <v>3.5141144893128264E-3</v>
      </c>
      <c r="H1640" s="9"/>
      <c r="I1640" s="9"/>
      <c r="J1640" s="9"/>
      <c r="K1640" s="9"/>
      <c r="L1640" s="9"/>
      <c r="M1640" s="9"/>
    </row>
    <row r="1641" spans="1:13" ht="15.75" customHeight="1">
      <c r="A1641" s="9"/>
      <c r="B1641" s="9"/>
      <c r="C1641" s="9"/>
      <c r="D1641" s="9"/>
      <c r="E1641" s="9">
        <f t="shared" ca="1" si="0"/>
        <v>0.39854138148922025</v>
      </c>
      <c r="F1641" s="9">
        <f t="shared" ca="1" si="1"/>
        <v>-0.25712437300643892</v>
      </c>
      <c r="G1641" s="9">
        <f t="shared" ca="1" si="3"/>
        <v>3.5141144893128264E-3</v>
      </c>
      <c r="H1641" s="9"/>
      <c r="I1641" s="9"/>
      <c r="J1641" s="9"/>
      <c r="K1641" s="9"/>
      <c r="L1641" s="9"/>
      <c r="M1641" s="9"/>
    </row>
    <row r="1642" spans="1:13" ht="15.75" customHeight="1">
      <c r="A1642" s="9"/>
      <c r="B1642" s="9"/>
      <c r="C1642" s="9"/>
      <c r="D1642" s="9"/>
      <c r="E1642" s="9">
        <f t="shared" ca="1" si="0"/>
        <v>0.88290171466039313</v>
      </c>
      <c r="F1642" s="9">
        <f t="shared" ca="1" si="1"/>
        <v>1.189617992765752</v>
      </c>
      <c r="G1642" s="9">
        <f t="shared" ca="1" si="3"/>
        <v>3.5141144893128264E-3</v>
      </c>
      <c r="H1642" s="9"/>
      <c r="I1642" s="9"/>
      <c r="J1642" s="9"/>
      <c r="K1642" s="9"/>
      <c r="L1642" s="9"/>
      <c r="M1642" s="9"/>
    </row>
    <row r="1643" spans="1:13" ht="15.75" customHeight="1">
      <c r="A1643" s="9"/>
      <c r="B1643" s="9"/>
      <c r="C1643" s="9"/>
      <c r="D1643" s="9"/>
      <c r="E1643" s="9">
        <f t="shared" ca="1" si="0"/>
        <v>7.7855712707365798E-2</v>
      </c>
      <c r="F1643" s="9">
        <f t="shared" ca="1" si="1"/>
        <v>-1.4196437373539479</v>
      </c>
      <c r="G1643" s="9">
        <f t="shared" ca="1" si="3"/>
        <v>3.5141144893128264E-3</v>
      </c>
      <c r="H1643" s="9"/>
      <c r="I1643" s="9"/>
      <c r="J1643" s="9"/>
      <c r="K1643" s="9"/>
      <c r="L1643" s="9"/>
      <c r="M1643" s="9"/>
    </row>
    <row r="1644" spans="1:13" ht="15.75" customHeight="1">
      <c r="A1644" s="9"/>
      <c r="B1644" s="9"/>
      <c r="C1644" s="9"/>
      <c r="D1644" s="9"/>
      <c r="E1644" s="9">
        <f t="shared" ca="1" si="0"/>
        <v>0.46062840832791363</v>
      </c>
      <c r="F1644" s="9">
        <f t="shared" ca="1" si="1"/>
        <v>-9.8850695151045373E-2</v>
      </c>
      <c r="G1644" s="9">
        <f t="shared" ca="1" si="3"/>
        <v>3.5141144893128264E-3</v>
      </c>
      <c r="H1644" s="9"/>
      <c r="I1644" s="9"/>
      <c r="J1644" s="9"/>
      <c r="K1644" s="9"/>
      <c r="L1644" s="9"/>
      <c r="M1644" s="9"/>
    </row>
    <row r="1645" spans="1:13" ht="15.75" customHeight="1">
      <c r="A1645" s="9"/>
      <c r="B1645" s="9"/>
      <c r="C1645" s="9"/>
      <c r="D1645" s="9"/>
      <c r="E1645" s="9">
        <f t="shared" ca="1" si="0"/>
        <v>0.95636565613481272</v>
      </c>
      <c r="F1645" s="9">
        <f t="shared" ca="1" si="1"/>
        <v>1.7099847789743565</v>
      </c>
      <c r="G1645" s="9">
        <f t="shared" ca="1" si="3"/>
        <v>3.5141144893128264E-3</v>
      </c>
      <c r="H1645" s="9"/>
      <c r="I1645" s="9"/>
      <c r="J1645" s="9"/>
      <c r="K1645" s="9"/>
      <c r="L1645" s="9"/>
      <c r="M1645" s="9"/>
    </row>
    <row r="1646" spans="1:13" ht="15.75" customHeight="1">
      <c r="A1646" s="9"/>
      <c r="B1646" s="9"/>
      <c r="C1646" s="9"/>
      <c r="D1646" s="9"/>
      <c r="E1646" s="9">
        <f t="shared" ca="1" si="0"/>
        <v>6.3576960692206863E-2</v>
      </c>
      <c r="F1646" s="9">
        <f t="shared" ca="1" si="1"/>
        <v>-1.5254218134847504</v>
      </c>
      <c r="G1646" s="9">
        <f t="shared" ca="1" si="3"/>
        <v>3.5141144893128264E-3</v>
      </c>
      <c r="H1646" s="9"/>
      <c r="I1646" s="9"/>
      <c r="J1646" s="9"/>
      <c r="K1646" s="9"/>
      <c r="L1646" s="9"/>
      <c r="M1646" s="9"/>
    </row>
    <row r="1647" spans="1:13" ht="15.75" customHeight="1">
      <c r="A1647" s="9"/>
      <c r="B1647" s="9"/>
      <c r="C1647" s="9"/>
      <c r="D1647" s="9"/>
      <c r="E1647" s="9">
        <f t="shared" ca="1" si="0"/>
        <v>0.51519179684327943</v>
      </c>
      <c r="F1647" s="9">
        <f t="shared" ca="1" si="1"/>
        <v>3.8089395534739147E-2</v>
      </c>
      <c r="G1647" s="9">
        <f t="shared" ca="1" si="3"/>
        <v>3.5141144893128264E-3</v>
      </c>
      <c r="H1647" s="9"/>
      <c r="I1647" s="9"/>
      <c r="J1647" s="9"/>
      <c r="K1647" s="9"/>
      <c r="L1647" s="9"/>
      <c r="M1647" s="9"/>
    </row>
    <row r="1648" spans="1:13" ht="15.75" customHeight="1">
      <c r="A1648" s="9"/>
      <c r="B1648" s="9"/>
      <c r="C1648" s="9"/>
      <c r="D1648" s="9"/>
      <c r="E1648" s="9">
        <f t="shared" ca="1" si="0"/>
        <v>0.44210488834077732</v>
      </c>
      <c r="F1648" s="9">
        <f t="shared" ca="1" si="1"/>
        <v>-0.14563469581680383</v>
      </c>
      <c r="G1648" s="9">
        <f t="shared" ca="1" si="3"/>
        <v>3.5141144893128264E-3</v>
      </c>
      <c r="H1648" s="9"/>
      <c r="I1648" s="9"/>
      <c r="J1648" s="9"/>
      <c r="K1648" s="9"/>
      <c r="L1648" s="9"/>
      <c r="M1648" s="9"/>
    </row>
    <row r="1649" spans="1:13" ht="15.75" customHeight="1">
      <c r="A1649" s="9"/>
      <c r="B1649" s="9"/>
      <c r="C1649" s="9"/>
      <c r="D1649" s="9"/>
      <c r="E1649" s="9">
        <f t="shared" ca="1" si="0"/>
        <v>0.90016895084141457</v>
      </c>
      <c r="F1649" s="9">
        <f t="shared" ca="1" si="1"/>
        <v>1.2825148520451921</v>
      </c>
      <c r="G1649" s="9">
        <f t="shared" ca="1" si="3"/>
        <v>3.5141144893128264E-3</v>
      </c>
      <c r="H1649" s="9"/>
      <c r="I1649" s="9"/>
      <c r="J1649" s="9"/>
      <c r="K1649" s="9"/>
      <c r="L1649" s="9"/>
      <c r="M1649" s="9"/>
    </row>
    <row r="1650" spans="1:13" ht="15.75" customHeight="1">
      <c r="A1650" s="9"/>
      <c r="B1650" s="9"/>
      <c r="C1650" s="9"/>
      <c r="D1650" s="9"/>
      <c r="E1650" s="9">
        <f t="shared" ca="1" si="0"/>
        <v>0.10724359035453868</v>
      </c>
      <c r="F1650" s="9">
        <f t="shared" ca="1" si="1"/>
        <v>-1.2413210250332536</v>
      </c>
      <c r="G1650" s="9">
        <f t="shared" ca="1" si="3"/>
        <v>3.5141144893128264E-3</v>
      </c>
      <c r="H1650" s="9"/>
      <c r="I1650" s="9"/>
      <c r="J1650" s="9"/>
      <c r="K1650" s="9"/>
      <c r="L1650" s="9"/>
      <c r="M1650" s="9"/>
    </row>
    <row r="1651" spans="1:13" ht="15.75" customHeight="1">
      <c r="A1651" s="9"/>
      <c r="B1651" s="9"/>
      <c r="C1651" s="9"/>
      <c r="D1651" s="9"/>
      <c r="E1651" s="9">
        <f t="shared" ca="1" si="0"/>
        <v>0.13049928507989805</v>
      </c>
      <c r="F1651" s="9">
        <f t="shared" ca="1" si="1"/>
        <v>-1.1240340759959877</v>
      </c>
      <c r="G1651" s="9">
        <f t="shared" ca="1" si="3"/>
        <v>3.5141144893128264E-3</v>
      </c>
      <c r="H1651" s="9"/>
      <c r="I1651" s="9"/>
      <c r="J1651" s="9"/>
      <c r="K1651" s="9"/>
      <c r="L1651" s="9"/>
      <c r="M1651" s="9"/>
    </row>
    <row r="1652" spans="1:13" ht="15.75" customHeight="1">
      <c r="A1652" s="9"/>
      <c r="B1652" s="9"/>
      <c r="C1652" s="9"/>
      <c r="D1652" s="9"/>
      <c r="E1652" s="9">
        <f t="shared" ca="1" si="0"/>
        <v>0.44149080242591932</v>
      </c>
      <c r="F1652" s="9">
        <f t="shared" ca="1" si="1"/>
        <v>-0.14719056838783939</v>
      </c>
      <c r="G1652" s="9">
        <f t="shared" ca="1" si="3"/>
        <v>3.5141144893128264E-3</v>
      </c>
      <c r="H1652" s="9"/>
      <c r="I1652" s="9"/>
      <c r="J1652" s="9"/>
      <c r="K1652" s="9"/>
      <c r="L1652" s="9"/>
      <c r="M1652" s="9"/>
    </row>
    <row r="1653" spans="1:13" ht="15.75" customHeight="1">
      <c r="A1653" s="9"/>
      <c r="B1653" s="9"/>
      <c r="C1653" s="9"/>
      <c r="D1653" s="9"/>
      <c r="E1653" s="9">
        <f t="shared" ca="1" si="0"/>
        <v>0.23715326757113953</v>
      </c>
      <c r="F1653" s="9">
        <f t="shared" ca="1" si="1"/>
        <v>-0.7154896481707711</v>
      </c>
      <c r="G1653" s="9">
        <f t="shared" ca="1" si="3"/>
        <v>3.5141144893128264E-3</v>
      </c>
      <c r="H1653" s="9"/>
      <c r="I1653" s="9"/>
      <c r="J1653" s="9"/>
      <c r="K1653" s="9"/>
      <c r="L1653" s="9"/>
      <c r="M1653" s="9"/>
    </row>
    <row r="1654" spans="1:13" ht="15.75" customHeight="1">
      <c r="A1654" s="9"/>
      <c r="B1654" s="9"/>
      <c r="C1654" s="9"/>
      <c r="D1654" s="9"/>
      <c r="E1654" s="9">
        <f t="shared" ca="1" si="0"/>
        <v>0.96481244755735063</v>
      </c>
      <c r="F1654" s="9">
        <f t="shared" ca="1" si="1"/>
        <v>1.8094887594558051</v>
      </c>
      <c r="G1654" s="9">
        <f t="shared" ca="1" si="3"/>
        <v>3.5141144893128264E-3</v>
      </c>
      <c r="H1654" s="9"/>
      <c r="I1654" s="9"/>
      <c r="J1654" s="9"/>
      <c r="K1654" s="9"/>
      <c r="L1654" s="9"/>
      <c r="M1654" s="9"/>
    </row>
    <row r="1655" spans="1:13" ht="15.75" customHeight="1">
      <c r="A1655" s="9"/>
      <c r="B1655" s="9"/>
      <c r="C1655" s="9"/>
      <c r="D1655" s="9"/>
      <c r="E1655" s="9">
        <f t="shared" ca="1" si="0"/>
        <v>0.50545692976156376</v>
      </c>
      <c r="F1655" s="9">
        <f t="shared" ca="1" si="1"/>
        <v>1.3678921004755569E-2</v>
      </c>
      <c r="G1655" s="9">
        <f t="shared" ca="1" si="3"/>
        <v>3.5141144893128264E-3</v>
      </c>
      <c r="H1655" s="9"/>
      <c r="I1655" s="9"/>
      <c r="J1655" s="9"/>
      <c r="K1655" s="9"/>
      <c r="L1655" s="9"/>
      <c r="M1655" s="9"/>
    </row>
    <row r="1656" spans="1:13" ht="15.75" customHeight="1">
      <c r="A1656" s="9"/>
      <c r="B1656" s="9"/>
      <c r="C1656" s="9"/>
      <c r="D1656" s="9"/>
      <c r="E1656" s="9">
        <f t="shared" ca="1" si="0"/>
        <v>0.20745537561418559</v>
      </c>
      <c r="F1656" s="9">
        <f t="shared" ca="1" si="1"/>
        <v>-0.81528227686818922</v>
      </c>
      <c r="G1656" s="9">
        <f t="shared" ca="1" si="3"/>
        <v>3.5141144893128264E-3</v>
      </c>
      <c r="H1656" s="9"/>
      <c r="I1656" s="9"/>
      <c r="J1656" s="9"/>
      <c r="K1656" s="9"/>
      <c r="L1656" s="9"/>
      <c r="M1656" s="9"/>
    </row>
    <row r="1657" spans="1:13" ht="15.75" customHeight="1">
      <c r="A1657" s="9"/>
      <c r="B1657" s="9"/>
      <c r="C1657" s="9"/>
      <c r="D1657" s="9"/>
      <c r="E1657" s="9">
        <f t="shared" ca="1" si="0"/>
        <v>0.96925710686399735</v>
      </c>
      <c r="F1657" s="9">
        <f t="shared" ca="1" si="1"/>
        <v>1.8699858253413109</v>
      </c>
      <c r="G1657" s="9">
        <f t="shared" ca="1" si="3"/>
        <v>3.5141144893128264E-3</v>
      </c>
      <c r="H1657" s="9"/>
      <c r="I1657" s="9"/>
      <c r="J1657" s="9"/>
      <c r="K1657" s="9"/>
      <c r="L1657" s="9"/>
      <c r="M1657" s="9"/>
    </row>
    <row r="1658" spans="1:13" ht="15.75" customHeight="1">
      <c r="A1658" s="9"/>
      <c r="B1658" s="9"/>
      <c r="C1658" s="9"/>
      <c r="D1658" s="9"/>
      <c r="E1658" s="9">
        <f t="shared" ca="1" si="0"/>
        <v>0.47320193146651568</v>
      </c>
      <c r="F1658" s="9">
        <f t="shared" ca="1" si="1"/>
        <v>-6.7223392234575283E-2</v>
      </c>
      <c r="G1658" s="9">
        <f t="shared" ca="1" si="3"/>
        <v>3.5141144893128264E-3</v>
      </c>
      <c r="H1658" s="9"/>
      <c r="I1658" s="9"/>
      <c r="J1658" s="9"/>
      <c r="K1658" s="9"/>
      <c r="L1658" s="9"/>
      <c r="M1658" s="9"/>
    </row>
    <row r="1659" spans="1:13" ht="15.75" customHeight="1">
      <c r="A1659" s="9"/>
      <c r="B1659" s="9"/>
      <c r="C1659" s="9"/>
      <c r="D1659" s="9"/>
      <c r="E1659" s="9">
        <f t="shared" ca="1" si="0"/>
        <v>0.15305588682724647</v>
      </c>
      <c r="F1659" s="9">
        <f t="shared" ca="1" si="1"/>
        <v>-1.0234147810509542</v>
      </c>
      <c r="G1659" s="9">
        <f t="shared" ca="1" si="3"/>
        <v>3.5141144893128264E-3</v>
      </c>
      <c r="H1659" s="9"/>
      <c r="I1659" s="9"/>
      <c r="J1659" s="9"/>
      <c r="K1659" s="9"/>
      <c r="L1659" s="9"/>
      <c r="M1659" s="9"/>
    </row>
    <row r="1660" spans="1:13" ht="15.75" customHeight="1">
      <c r="A1660" s="9"/>
      <c r="B1660" s="9"/>
      <c r="C1660" s="9"/>
      <c r="D1660" s="9"/>
      <c r="E1660" s="9">
        <f t="shared" ca="1" si="0"/>
        <v>0.75067759283859803</v>
      </c>
      <c r="F1660" s="9">
        <f t="shared" ca="1" si="1"/>
        <v>0.67662357987302002</v>
      </c>
      <c r="G1660" s="9">
        <f t="shared" ca="1" si="3"/>
        <v>3.5141144893128264E-3</v>
      </c>
      <c r="H1660" s="9"/>
      <c r="I1660" s="9"/>
      <c r="J1660" s="9"/>
      <c r="K1660" s="9"/>
      <c r="L1660" s="9"/>
      <c r="M1660" s="9"/>
    </row>
    <row r="1661" spans="1:13" ht="15.75" customHeight="1">
      <c r="A1661" s="9"/>
      <c r="B1661" s="9"/>
      <c r="C1661" s="9"/>
      <c r="D1661" s="9"/>
      <c r="E1661" s="9">
        <f t="shared" ca="1" si="0"/>
        <v>0.4756291057697396</v>
      </c>
      <c r="F1661" s="9">
        <f t="shared" ca="1" si="1"/>
        <v>-6.1126817831896767E-2</v>
      </c>
      <c r="G1661" s="9">
        <f t="shared" ca="1" si="3"/>
        <v>3.5141144893128264E-3</v>
      </c>
      <c r="H1661" s="9"/>
      <c r="I1661" s="9"/>
      <c r="J1661" s="9"/>
      <c r="K1661" s="9"/>
      <c r="L1661" s="9"/>
      <c r="M1661" s="9"/>
    </row>
    <row r="1662" spans="1:13" ht="15.75" customHeight="1">
      <c r="A1662" s="9"/>
      <c r="B1662" s="9"/>
      <c r="C1662" s="9"/>
      <c r="D1662" s="9"/>
      <c r="E1662" s="9">
        <f t="shared" ca="1" si="0"/>
        <v>0.30999842638790343</v>
      </c>
      <c r="F1662" s="9">
        <f t="shared" ca="1" si="1"/>
        <v>-0.49585480778603463</v>
      </c>
      <c r="G1662" s="9">
        <f t="shared" ca="1" si="3"/>
        <v>3.5141144893128264E-3</v>
      </c>
      <c r="H1662" s="9"/>
      <c r="I1662" s="9"/>
      <c r="J1662" s="9"/>
      <c r="K1662" s="9"/>
      <c r="L1662" s="9"/>
      <c r="M1662" s="9"/>
    </row>
    <row r="1663" spans="1:13" ht="15.75" customHeight="1">
      <c r="A1663" s="9"/>
      <c r="B1663" s="9"/>
      <c r="C1663" s="9"/>
      <c r="D1663" s="9"/>
      <c r="E1663" s="9">
        <f t="shared" ca="1" si="0"/>
        <v>0.24006781391434817</v>
      </c>
      <c r="F1663" s="9">
        <f t="shared" ca="1" si="1"/>
        <v>-0.70608443952573718</v>
      </c>
      <c r="G1663" s="9">
        <f t="shared" ca="1" si="3"/>
        <v>3.5141144893128264E-3</v>
      </c>
      <c r="H1663" s="9"/>
      <c r="I1663" s="9"/>
      <c r="J1663" s="9"/>
      <c r="K1663" s="9"/>
      <c r="L1663" s="9"/>
      <c r="M1663" s="9"/>
    </row>
    <row r="1664" spans="1:13" ht="15.75" customHeight="1">
      <c r="A1664" s="9"/>
      <c r="B1664" s="9"/>
      <c r="C1664" s="9"/>
      <c r="D1664" s="9"/>
      <c r="E1664" s="9">
        <f t="shared" ca="1" si="0"/>
        <v>0.99715324053507959</v>
      </c>
      <c r="F1664" s="9">
        <f t="shared" ca="1" si="1"/>
        <v>2.7649289849199232</v>
      </c>
      <c r="G1664" s="9">
        <f t="shared" ca="1" si="3"/>
        <v>3.5141144893128264E-3</v>
      </c>
      <c r="H1664" s="9"/>
      <c r="I1664" s="9"/>
      <c r="J1664" s="9"/>
      <c r="K1664" s="9"/>
      <c r="L1664" s="9"/>
      <c r="M1664" s="9"/>
    </row>
    <row r="1665" spans="1:13" ht="15.75" customHeight="1">
      <c r="A1665" s="9"/>
      <c r="B1665" s="9"/>
      <c r="C1665" s="9"/>
      <c r="D1665" s="9"/>
      <c r="E1665" s="9">
        <f t="shared" ca="1" si="0"/>
        <v>0.74304664790030239</v>
      </c>
      <c r="F1665" s="9">
        <f t="shared" ca="1" si="1"/>
        <v>0.6527666851472238</v>
      </c>
      <c r="G1665" s="9">
        <f t="shared" ca="1" si="3"/>
        <v>3.5141144893128264E-3</v>
      </c>
      <c r="H1665" s="9"/>
      <c r="I1665" s="9"/>
      <c r="J1665" s="9"/>
      <c r="K1665" s="9"/>
      <c r="L1665" s="9"/>
      <c r="M1665" s="9"/>
    </row>
    <row r="1666" spans="1:13" ht="15.75" customHeight="1">
      <c r="A1666" s="9"/>
      <c r="B1666" s="9"/>
      <c r="C1666" s="9"/>
      <c r="D1666" s="9"/>
      <c r="E1666" s="9">
        <f t="shared" ca="1" si="0"/>
        <v>0.94470923782462068</v>
      </c>
      <c r="F1666" s="9">
        <f t="shared" ca="1" si="1"/>
        <v>1.5955847955796567</v>
      </c>
      <c r="G1666" s="9">
        <f t="shared" ca="1" si="3"/>
        <v>3.5141144893128264E-3</v>
      </c>
      <c r="H1666" s="9"/>
      <c r="I1666" s="9"/>
      <c r="J1666" s="9"/>
      <c r="K1666" s="9"/>
      <c r="L1666" s="9"/>
      <c r="M1666" s="9"/>
    </row>
    <row r="1667" spans="1:13" ht="15.75" customHeight="1">
      <c r="A1667" s="9"/>
      <c r="B1667" s="9"/>
      <c r="C1667" s="9"/>
      <c r="D1667" s="9"/>
      <c r="E1667" s="9">
        <f t="shared" ca="1" si="0"/>
        <v>0.61162679834051659</v>
      </c>
      <c r="F1667" s="9">
        <f t="shared" ca="1" si="1"/>
        <v>0.28356155438832553</v>
      </c>
      <c r="G1667" s="9">
        <f t="shared" ca="1" si="3"/>
        <v>3.5141144893128264E-3</v>
      </c>
      <c r="H1667" s="9"/>
      <c r="I1667" s="9"/>
      <c r="J1667" s="9"/>
      <c r="K1667" s="9"/>
      <c r="L1667" s="9"/>
      <c r="M1667" s="9"/>
    </row>
    <row r="1668" spans="1:13" ht="15.75" customHeight="1">
      <c r="A1668" s="9"/>
      <c r="B1668" s="9"/>
      <c r="C1668" s="9"/>
      <c r="D1668" s="9"/>
      <c r="E1668" s="9">
        <f t="shared" ca="1" si="0"/>
        <v>0.65544343563095708</v>
      </c>
      <c r="F1668" s="9">
        <f t="shared" ca="1" si="1"/>
        <v>0.40005890859416804</v>
      </c>
      <c r="G1668" s="9">
        <f t="shared" ca="1" si="3"/>
        <v>3.5141144893128264E-3</v>
      </c>
      <c r="H1668" s="9"/>
      <c r="I1668" s="9"/>
      <c r="J1668" s="9"/>
      <c r="K1668" s="9"/>
      <c r="L1668" s="9"/>
      <c r="M1668" s="9"/>
    </row>
    <row r="1669" spans="1:13" ht="15.75" customHeight="1">
      <c r="A1669" s="9"/>
      <c r="B1669" s="9"/>
      <c r="C1669" s="9"/>
      <c r="D1669" s="9"/>
      <c r="E1669" s="9">
        <f t="shared" ca="1" si="0"/>
        <v>0.86943691715160865</v>
      </c>
      <c r="F1669" s="9">
        <f t="shared" ca="1" si="1"/>
        <v>1.1237333456378633</v>
      </c>
      <c r="G1669" s="9">
        <f t="shared" ca="1" si="3"/>
        <v>3.5141144893128264E-3</v>
      </c>
      <c r="H1669" s="9"/>
      <c r="I1669" s="9"/>
      <c r="J1669" s="9"/>
      <c r="K1669" s="9"/>
      <c r="L1669" s="9"/>
      <c r="M1669" s="9"/>
    </row>
    <row r="1670" spans="1:13" ht="15.75" customHeight="1">
      <c r="A1670" s="9"/>
      <c r="B1670" s="9"/>
      <c r="C1670" s="9"/>
      <c r="D1670" s="9"/>
      <c r="E1670" s="9">
        <f t="shared" ca="1" si="0"/>
        <v>0.10846620265033113</v>
      </c>
      <c r="F1670" s="9">
        <f t="shared" ca="1" si="1"/>
        <v>-1.2347262437395474</v>
      </c>
      <c r="G1670" s="9">
        <f t="shared" ca="1" si="3"/>
        <v>3.5141144893128264E-3</v>
      </c>
      <c r="H1670" s="9"/>
      <c r="I1670" s="9"/>
      <c r="J1670" s="9"/>
      <c r="K1670" s="9"/>
      <c r="L1670" s="9"/>
      <c r="M1670" s="9"/>
    </row>
    <row r="1671" spans="1:13" ht="15.75" customHeight="1">
      <c r="A1671" s="9"/>
      <c r="B1671" s="9"/>
      <c r="C1671" s="9"/>
      <c r="D1671" s="9"/>
      <c r="E1671" s="9">
        <f t="shared" ca="1" si="0"/>
        <v>0.12608120627762887</v>
      </c>
      <c r="F1671" s="9">
        <f t="shared" ca="1" si="1"/>
        <v>-1.1451128514012252</v>
      </c>
      <c r="G1671" s="9">
        <f t="shared" ca="1" si="3"/>
        <v>3.5141144893128264E-3</v>
      </c>
      <c r="H1671" s="9"/>
      <c r="I1671" s="9"/>
      <c r="J1671" s="9"/>
      <c r="K1671" s="9"/>
      <c r="L1671" s="9"/>
      <c r="M1671" s="9"/>
    </row>
    <row r="1672" spans="1:13" ht="15.75" customHeight="1">
      <c r="A1672" s="9"/>
      <c r="B1672" s="9"/>
      <c r="C1672" s="9"/>
      <c r="D1672" s="9"/>
      <c r="E1672" s="9">
        <f t="shared" ca="1" si="0"/>
        <v>0.99056472755050884</v>
      </c>
      <c r="F1672" s="9">
        <f t="shared" ca="1" si="1"/>
        <v>2.3480784776499051</v>
      </c>
      <c r="G1672" s="9">
        <f t="shared" ca="1" si="3"/>
        <v>3.5141144893128264E-3</v>
      </c>
      <c r="H1672" s="9"/>
      <c r="I1672" s="9"/>
      <c r="J1672" s="9"/>
      <c r="K1672" s="9"/>
      <c r="L1672" s="9"/>
      <c r="M1672" s="9"/>
    </row>
    <row r="1673" spans="1:13" ht="15.75" customHeight="1">
      <c r="A1673" s="9"/>
      <c r="B1673" s="9"/>
      <c r="C1673" s="9"/>
      <c r="D1673" s="9"/>
      <c r="E1673" s="9">
        <f t="shared" ca="1" si="0"/>
        <v>0.31521024911534001</v>
      </c>
      <c r="F1673" s="9">
        <f t="shared" ca="1" si="1"/>
        <v>-0.48113507871107514</v>
      </c>
      <c r="G1673" s="9">
        <f t="shared" ca="1" si="3"/>
        <v>3.5141144893128264E-3</v>
      </c>
      <c r="H1673" s="9"/>
      <c r="I1673" s="9"/>
      <c r="J1673" s="9"/>
      <c r="K1673" s="9"/>
      <c r="L1673" s="9"/>
      <c r="M1673" s="9"/>
    </row>
    <row r="1674" spans="1:13" ht="15.75" customHeight="1">
      <c r="A1674" s="9"/>
      <c r="B1674" s="9"/>
      <c r="C1674" s="9"/>
      <c r="D1674" s="9"/>
      <c r="E1674" s="9">
        <f t="shared" ca="1" si="0"/>
        <v>0.69697432102853119</v>
      </c>
      <c r="F1674" s="9">
        <f t="shared" ca="1" si="1"/>
        <v>0.51571803300416041</v>
      </c>
      <c r="G1674" s="9">
        <f t="shared" ca="1" si="3"/>
        <v>3.5141144893128264E-3</v>
      </c>
      <c r="H1674" s="9"/>
      <c r="I1674" s="9"/>
      <c r="J1674" s="9"/>
      <c r="K1674" s="9"/>
      <c r="L1674" s="9"/>
      <c r="M1674" s="9"/>
    </row>
    <row r="1675" spans="1:13" ht="15.75" customHeight="1">
      <c r="A1675" s="9"/>
      <c r="B1675" s="9"/>
      <c r="C1675" s="9"/>
      <c r="D1675" s="9"/>
      <c r="E1675" s="9">
        <f t="shared" ca="1" si="0"/>
        <v>0.21324426115256179</v>
      </c>
      <c r="F1675" s="9">
        <f t="shared" ca="1" si="1"/>
        <v>-0.79521487184202111</v>
      </c>
      <c r="G1675" s="9">
        <f t="shared" ca="1" si="3"/>
        <v>3.5141144893128264E-3</v>
      </c>
      <c r="H1675" s="9"/>
      <c r="I1675" s="9"/>
      <c r="J1675" s="9"/>
      <c r="K1675" s="9"/>
      <c r="L1675" s="9"/>
      <c r="M1675" s="9"/>
    </row>
    <row r="1676" spans="1:13" ht="15.75" customHeight="1">
      <c r="A1676" s="9"/>
      <c r="B1676" s="9"/>
      <c r="C1676" s="9"/>
      <c r="D1676" s="9"/>
      <c r="E1676" s="9">
        <f t="shared" ca="1" si="0"/>
        <v>0.13298835901334816</v>
      </c>
      <c r="F1676" s="9">
        <f t="shared" ca="1" si="1"/>
        <v>-1.1123755374132205</v>
      </c>
      <c r="G1676" s="9">
        <f t="shared" ca="1" si="3"/>
        <v>3.5141144893128264E-3</v>
      </c>
      <c r="H1676" s="9"/>
      <c r="I1676" s="9"/>
      <c r="J1676" s="9"/>
      <c r="K1676" s="9"/>
      <c r="L1676" s="9"/>
      <c r="M1676" s="9"/>
    </row>
    <row r="1677" spans="1:13" ht="15.75" customHeight="1">
      <c r="A1677" s="9"/>
      <c r="B1677" s="9"/>
      <c r="C1677" s="9"/>
      <c r="D1677" s="9"/>
      <c r="E1677" s="9">
        <f t="shared" ca="1" si="0"/>
        <v>0.56319182459721862</v>
      </c>
      <c r="F1677" s="9">
        <f t="shared" ca="1" si="1"/>
        <v>0.15906666558225352</v>
      </c>
      <c r="G1677" s="9">
        <f t="shared" ca="1" si="3"/>
        <v>3.5141144893128264E-3</v>
      </c>
      <c r="H1677" s="9"/>
      <c r="I1677" s="9"/>
      <c r="J1677" s="9"/>
      <c r="K1677" s="9"/>
      <c r="L1677" s="9"/>
      <c r="M1677" s="9"/>
    </row>
    <row r="1678" spans="1:13" ht="15.75" customHeight="1">
      <c r="A1678" s="9"/>
      <c r="B1678" s="9"/>
      <c r="C1678" s="9"/>
      <c r="D1678" s="9"/>
      <c r="E1678" s="9">
        <f t="shared" ca="1" si="0"/>
        <v>0.13779701722788418</v>
      </c>
      <c r="F1678" s="9">
        <f t="shared" ca="1" si="1"/>
        <v>-1.0902704353034673</v>
      </c>
      <c r="G1678" s="9">
        <f t="shared" ca="1" si="3"/>
        <v>3.5141144893128264E-3</v>
      </c>
      <c r="H1678" s="9"/>
      <c r="I1678" s="9"/>
      <c r="J1678" s="9"/>
      <c r="K1678" s="9"/>
      <c r="L1678" s="9"/>
      <c r="M1678" s="9"/>
    </row>
    <row r="1679" spans="1:13" ht="15.75" customHeight="1">
      <c r="A1679" s="9"/>
      <c r="B1679" s="9"/>
      <c r="C1679" s="9"/>
      <c r="D1679" s="9"/>
      <c r="E1679" s="9">
        <f t="shared" ca="1" si="0"/>
        <v>0.29100817385583955</v>
      </c>
      <c r="F1679" s="9">
        <f t="shared" ca="1" si="1"/>
        <v>-0.55044185468352114</v>
      </c>
      <c r="G1679" s="9">
        <f t="shared" ca="1" si="3"/>
        <v>3.5141144893128264E-3</v>
      </c>
      <c r="H1679" s="9"/>
      <c r="I1679" s="9"/>
      <c r="J1679" s="9"/>
      <c r="K1679" s="9"/>
      <c r="L1679" s="9"/>
      <c r="M1679" s="9"/>
    </row>
    <row r="1680" spans="1:13" ht="15.75" customHeight="1">
      <c r="A1680" s="9"/>
      <c r="B1680" s="9"/>
      <c r="C1680" s="9"/>
      <c r="D1680" s="9"/>
      <c r="E1680" s="9">
        <f t="shared" ca="1" si="0"/>
        <v>0.14057710067086193</v>
      </c>
      <c r="F1680" s="9">
        <f t="shared" ca="1" si="1"/>
        <v>-1.0777301455194983</v>
      </c>
      <c r="G1680" s="9">
        <f t="shared" ca="1" si="3"/>
        <v>3.5141144893128264E-3</v>
      </c>
      <c r="H1680" s="9"/>
      <c r="I1680" s="9"/>
      <c r="J1680" s="9"/>
      <c r="K1680" s="9"/>
      <c r="L1680" s="9"/>
      <c r="M1680" s="9"/>
    </row>
    <row r="1681" spans="1:13" ht="15.75" customHeight="1">
      <c r="A1681" s="9"/>
      <c r="B1681" s="9"/>
      <c r="C1681" s="9"/>
      <c r="D1681" s="9"/>
      <c r="E1681" s="9">
        <f t="shared" ca="1" si="0"/>
        <v>0.93474023533382433</v>
      </c>
      <c r="F1681" s="9">
        <f t="shared" ca="1" si="1"/>
        <v>1.5120563445245918</v>
      </c>
      <c r="G1681" s="9">
        <f t="shared" ca="1" si="3"/>
        <v>3.5141144893128264E-3</v>
      </c>
      <c r="H1681" s="9"/>
      <c r="I1681" s="9"/>
      <c r="J1681" s="9"/>
      <c r="K1681" s="9"/>
      <c r="L1681" s="9"/>
      <c r="M1681" s="9"/>
    </row>
    <row r="1682" spans="1:13" ht="15.75" customHeight="1">
      <c r="A1682" s="9"/>
      <c r="B1682" s="9"/>
      <c r="C1682" s="9"/>
      <c r="D1682" s="9"/>
      <c r="E1682" s="9">
        <f t="shared" ca="1" si="0"/>
        <v>9.1448889158445623E-2</v>
      </c>
      <c r="F1682" s="9">
        <f t="shared" ca="1" si="1"/>
        <v>-1.3318856161463868</v>
      </c>
      <c r="G1682" s="9">
        <f t="shared" ca="1" si="3"/>
        <v>3.5141144893128264E-3</v>
      </c>
      <c r="H1682" s="9"/>
      <c r="I1682" s="9"/>
      <c r="J1682" s="9"/>
      <c r="K1682" s="9"/>
      <c r="L1682" s="9"/>
      <c r="M1682" s="9"/>
    </row>
    <row r="1683" spans="1:13" ht="15.75" customHeight="1">
      <c r="A1683" s="9"/>
      <c r="B1683" s="9"/>
      <c r="C1683" s="9"/>
      <c r="D1683" s="9"/>
      <c r="E1683" s="9">
        <f t="shared" ca="1" si="0"/>
        <v>0.5683102980501793</v>
      </c>
      <c r="F1683" s="9">
        <f t="shared" ca="1" si="1"/>
        <v>0.17207393506988219</v>
      </c>
      <c r="G1683" s="9">
        <f t="shared" ca="1" si="3"/>
        <v>3.5141144893128264E-3</v>
      </c>
      <c r="H1683" s="9"/>
      <c r="I1683" s="9"/>
      <c r="J1683" s="9"/>
      <c r="K1683" s="9"/>
      <c r="L1683" s="9"/>
      <c r="M1683" s="9"/>
    </row>
    <row r="1684" spans="1:13" ht="15.75" customHeight="1">
      <c r="A1684" s="9"/>
      <c r="B1684" s="9"/>
      <c r="C1684" s="9"/>
      <c r="D1684" s="9"/>
      <c r="E1684" s="9">
        <f t="shared" ca="1" si="0"/>
        <v>0.23711634622231081</v>
      </c>
      <c r="F1684" s="9">
        <f t="shared" ca="1" si="1"/>
        <v>-0.71560919808360124</v>
      </c>
      <c r="G1684" s="9">
        <f t="shared" ca="1" si="3"/>
        <v>3.5141144893128264E-3</v>
      </c>
      <c r="H1684" s="9"/>
      <c r="I1684" s="9"/>
      <c r="J1684" s="9"/>
      <c r="K1684" s="9"/>
      <c r="L1684" s="9"/>
      <c r="M1684" s="9"/>
    </row>
    <row r="1685" spans="1:13" ht="15.75" customHeight="1">
      <c r="A1685" s="9"/>
      <c r="B1685" s="9"/>
      <c r="C1685" s="9"/>
      <c r="D1685" s="9"/>
      <c r="E1685" s="9">
        <f t="shared" ca="1" si="0"/>
        <v>0.46201223232546351</v>
      </c>
      <c r="F1685" s="9">
        <f t="shared" ca="1" si="1"/>
        <v>-9.5365567372590027E-2</v>
      </c>
      <c r="G1685" s="9">
        <f t="shared" ca="1" si="3"/>
        <v>3.5141144893128264E-3</v>
      </c>
      <c r="H1685" s="9"/>
      <c r="I1685" s="9"/>
      <c r="J1685" s="9"/>
      <c r="K1685" s="9"/>
      <c r="L1685" s="9"/>
      <c r="M1685" s="9"/>
    </row>
    <row r="1686" spans="1:13" ht="15.75" customHeight="1">
      <c r="A1686" s="9"/>
      <c r="B1686" s="9"/>
      <c r="C1686" s="9"/>
      <c r="D1686" s="9"/>
      <c r="E1686" s="9">
        <f t="shared" ca="1" si="0"/>
        <v>0.35133056908131033</v>
      </c>
      <c r="F1686" s="9">
        <f t="shared" ca="1" si="1"/>
        <v>-0.38173068376313901</v>
      </c>
      <c r="G1686" s="9">
        <f t="shared" ca="1" si="3"/>
        <v>3.5141144893128264E-3</v>
      </c>
      <c r="H1686" s="9"/>
      <c r="I1686" s="9"/>
      <c r="J1686" s="9"/>
      <c r="K1686" s="9"/>
      <c r="L1686" s="9"/>
      <c r="M1686" s="9"/>
    </row>
    <row r="1687" spans="1:13" ht="15.75" customHeight="1">
      <c r="A1687" s="9"/>
      <c r="B1687" s="9"/>
      <c r="C1687" s="9"/>
      <c r="D1687" s="9"/>
      <c r="E1687" s="9">
        <f t="shared" ca="1" si="0"/>
        <v>0.85103133964558275</v>
      </c>
      <c r="F1687" s="9">
        <f t="shared" ca="1" si="1"/>
        <v>1.040866910685587</v>
      </c>
      <c r="G1687" s="9">
        <f t="shared" ca="1" si="3"/>
        <v>3.5141144893128264E-3</v>
      </c>
      <c r="H1687" s="9"/>
      <c r="I1687" s="9"/>
      <c r="J1687" s="9"/>
      <c r="K1687" s="9"/>
      <c r="L1687" s="9"/>
      <c r="M1687" s="9"/>
    </row>
    <row r="1688" spans="1:13" ht="15.75" customHeight="1">
      <c r="A1688" s="9"/>
      <c r="B1688" s="9"/>
      <c r="C1688" s="9"/>
      <c r="D1688" s="9"/>
      <c r="E1688" s="9">
        <f t="shared" ca="1" si="0"/>
        <v>0.44837650043155819</v>
      </c>
      <c r="F1688" s="9">
        <f t="shared" ca="1" si="1"/>
        <v>-0.12976418327833938</v>
      </c>
      <c r="G1688" s="9">
        <f t="shared" ca="1" si="3"/>
        <v>3.5141144893128264E-3</v>
      </c>
      <c r="H1688" s="9"/>
      <c r="I1688" s="9"/>
      <c r="J1688" s="9"/>
      <c r="K1688" s="9"/>
      <c r="L1688" s="9"/>
      <c r="M1688" s="9"/>
    </row>
    <row r="1689" spans="1:13" ht="15.75" customHeight="1">
      <c r="A1689" s="9"/>
      <c r="B1689" s="9"/>
      <c r="C1689" s="9"/>
      <c r="D1689" s="9"/>
      <c r="E1689" s="9">
        <f t="shared" ca="1" si="0"/>
        <v>0.25301477128839933</v>
      </c>
      <c r="F1689" s="9">
        <f t="shared" ca="1" si="1"/>
        <v>-0.66503275570594622</v>
      </c>
      <c r="G1689" s="9">
        <f t="shared" ca="1" si="3"/>
        <v>3.5141144893128264E-3</v>
      </c>
      <c r="H1689" s="9"/>
      <c r="I1689" s="9"/>
      <c r="J1689" s="9"/>
      <c r="K1689" s="9"/>
      <c r="L1689" s="9"/>
      <c r="M1689" s="9"/>
    </row>
    <row r="1690" spans="1:13" ht="15.75" customHeight="1">
      <c r="A1690" s="9"/>
      <c r="B1690" s="9"/>
      <c r="C1690" s="9"/>
      <c r="D1690" s="9"/>
      <c r="E1690" s="9">
        <f t="shared" ca="1" si="0"/>
        <v>0.81661262971436266</v>
      </c>
      <c r="F1690" s="9">
        <f t="shared" ca="1" si="1"/>
        <v>0.90253122777183703</v>
      </c>
      <c r="G1690" s="9">
        <f t="shared" ca="1" si="3"/>
        <v>3.5141144893128264E-3</v>
      </c>
      <c r="H1690" s="9"/>
      <c r="I1690" s="9"/>
      <c r="J1690" s="9"/>
      <c r="K1690" s="9"/>
      <c r="L1690" s="9"/>
      <c r="M1690" s="9"/>
    </row>
    <row r="1691" spans="1:13" ht="15.75" customHeight="1">
      <c r="A1691" s="9"/>
      <c r="B1691" s="9"/>
      <c r="C1691" s="9"/>
      <c r="D1691" s="9"/>
      <c r="E1691" s="9">
        <f t="shared" ca="1" si="0"/>
        <v>9.7862401226091911E-2</v>
      </c>
      <c r="F1691" s="9">
        <f t="shared" ca="1" si="1"/>
        <v>-1.2938281050903524</v>
      </c>
      <c r="G1691" s="9">
        <f t="shared" ca="1" si="3"/>
        <v>3.5141144893128264E-3</v>
      </c>
      <c r="H1691" s="9"/>
      <c r="I1691" s="9"/>
      <c r="J1691" s="9"/>
      <c r="K1691" s="9"/>
      <c r="L1691" s="9"/>
      <c r="M1691" s="9"/>
    </row>
    <row r="1692" spans="1:13" ht="15.75" customHeight="1">
      <c r="A1692" s="9"/>
      <c r="B1692" s="9"/>
      <c r="C1692" s="9"/>
      <c r="D1692" s="9"/>
      <c r="E1692" s="9">
        <f t="shared" ca="1" si="0"/>
        <v>0.85038000700213767</v>
      </c>
      <c r="F1692" s="9">
        <f t="shared" ca="1" si="1"/>
        <v>1.0380645890331759</v>
      </c>
      <c r="G1692" s="9">
        <f t="shared" ca="1" si="3"/>
        <v>3.5141144893128264E-3</v>
      </c>
      <c r="H1692" s="9"/>
      <c r="I1692" s="9"/>
      <c r="J1692" s="9"/>
      <c r="K1692" s="9"/>
      <c r="L1692" s="9"/>
      <c r="M1692" s="9"/>
    </row>
    <row r="1693" spans="1:13" ht="15.75" customHeight="1">
      <c r="A1693" s="9"/>
      <c r="B1693" s="9"/>
      <c r="C1693" s="9"/>
      <c r="D1693" s="9"/>
      <c r="E1693" s="9">
        <f t="shared" ca="1" si="0"/>
        <v>0.36820850563996588</v>
      </c>
      <c r="F1693" s="9">
        <f t="shared" ca="1" si="1"/>
        <v>-0.33660191649424454</v>
      </c>
      <c r="G1693" s="9">
        <f t="shared" ca="1" si="3"/>
        <v>3.5141144893128264E-3</v>
      </c>
      <c r="H1693" s="9"/>
      <c r="I1693" s="9"/>
      <c r="J1693" s="9"/>
      <c r="K1693" s="9"/>
      <c r="L1693" s="9"/>
      <c r="M1693" s="9"/>
    </row>
    <row r="1694" spans="1:13" ht="15.75" customHeight="1">
      <c r="A1694" s="9"/>
      <c r="B1694" s="9"/>
      <c r="C1694" s="9"/>
      <c r="D1694" s="9"/>
      <c r="E1694" s="9">
        <f t="shared" ca="1" si="0"/>
        <v>0.98525459264082615</v>
      </c>
      <c r="F1694" s="9">
        <f t="shared" ca="1" si="1"/>
        <v>2.1768626793800183</v>
      </c>
      <c r="G1694" s="9">
        <f t="shared" ca="1" si="3"/>
        <v>3.5141144893128264E-3</v>
      </c>
      <c r="H1694" s="9"/>
      <c r="I1694" s="9"/>
      <c r="J1694" s="9"/>
      <c r="K1694" s="9"/>
      <c r="L1694" s="9"/>
      <c r="M1694" s="9"/>
    </row>
    <row r="1695" spans="1:13" ht="15.75" customHeight="1">
      <c r="A1695" s="9"/>
      <c r="B1695" s="9"/>
      <c r="C1695" s="9"/>
      <c r="D1695" s="9"/>
      <c r="E1695" s="9">
        <f t="shared" ca="1" si="0"/>
        <v>0.68954044591088104</v>
      </c>
      <c r="F1695" s="9">
        <f t="shared" ca="1" si="1"/>
        <v>0.49454815260549551</v>
      </c>
      <c r="G1695" s="9">
        <f t="shared" ca="1" si="3"/>
        <v>3.5141144893128264E-3</v>
      </c>
      <c r="H1695" s="9"/>
      <c r="I1695" s="9"/>
      <c r="J1695" s="9"/>
      <c r="K1695" s="9"/>
      <c r="L1695" s="9"/>
      <c r="M1695" s="9"/>
    </row>
    <row r="1696" spans="1:13" ht="15.75" customHeight="1">
      <c r="A1696" s="9"/>
      <c r="B1696" s="9"/>
      <c r="C1696" s="9"/>
      <c r="D1696" s="9"/>
      <c r="E1696" s="9">
        <f t="shared" ca="1" si="0"/>
        <v>0.82517698707296894</v>
      </c>
      <c r="F1696" s="9">
        <f t="shared" ca="1" si="1"/>
        <v>0.93527610596200039</v>
      </c>
      <c r="G1696" s="9">
        <f t="shared" ca="1" si="3"/>
        <v>3.5141144893128264E-3</v>
      </c>
      <c r="H1696" s="9"/>
      <c r="I1696" s="9"/>
      <c r="J1696" s="9"/>
      <c r="K1696" s="9"/>
      <c r="L1696" s="9"/>
      <c r="M1696" s="9"/>
    </row>
    <row r="1697" spans="1:13" ht="15.75" customHeight="1">
      <c r="A1697" s="9"/>
      <c r="B1697" s="9"/>
      <c r="C1697" s="9"/>
      <c r="D1697" s="9"/>
      <c r="E1697" s="9">
        <f t="shared" ca="1" si="0"/>
        <v>0.99367719124107889</v>
      </c>
      <c r="F1697" s="9">
        <f t="shared" ca="1" si="1"/>
        <v>2.4935965846149655</v>
      </c>
      <c r="G1697" s="9">
        <f t="shared" ca="1" si="3"/>
        <v>3.5141144893128264E-3</v>
      </c>
      <c r="H1697" s="9"/>
      <c r="I1697" s="9"/>
      <c r="J1697" s="9"/>
      <c r="K1697" s="9"/>
      <c r="L1697" s="9"/>
      <c r="M1697" s="9"/>
    </row>
    <row r="1698" spans="1:13" ht="15.75" customHeight="1">
      <c r="A1698" s="9"/>
      <c r="B1698" s="9"/>
      <c r="C1698" s="9"/>
      <c r="D1698" s="9"/>
      <c r="E1698" s="9">
        <f t="shared" ca="1" si="0"/>
        <v>0.24686345443848245</v>
      </c>
      <c r="F1698" s="9">
        <f t="shared" ca="1" si="1"/>
        <v>-0.68439319985590563</v>
      </c>
      <c r="G1698" s="9">
        <f t="shared" ca="1" si="3"/>
        <v>3.5141144893128264E-3</v>
      </c>
      <c r="H1698" s="9"/>
      <c r="I1698" s="9"/>
      <c r="J1698" s="9"/>
      <c r="K1698" s="9"/>
      <c r="L1698" s="9"/>
      <c r="M1698" s="9"/>
    </row>
    <row r="1699" spans="1:13" ht="15.75" customHeight="1">
      <c r="A1699" s="9"/>
      <c r="B1699" s="9"/>
      <c r="C1699" s="9"/>
      <c r="D1699" s="9"/>
      <c r="E1699" s="9">
        <f t="shared" ca="1" si="0"/>
        <v>0.96869740106863012</v>
      </c>
      <c r="F1699" s="9">
        <f t="shared" ca="1" si="1"/>
        <v>1.8619850477209619</v>
      </c>
      <c r="G1699" s="9">
        <f t="shared" ca="1" si="3"/>
        <v>3.5141144893128264E-3</v>
      </c>
      <c r="H1699" s="9"/>
      <c r="I1699" s="9"/>
      <c r="J1699" s="9"/>
      <c r="K1699" s="9"/>
      <c r="L1699" s="9"/>
      <c r="M1699" s="9"/>
    </row>
    <row r="1700" spans="1:13" ht="15.75" customHeight="1">
      <c r="A1700" s="9"/>
      <c r="B1700" s="9"/>
      <c r="C1700" s="9"/>
      <c r="D1700" s="9"/>
      <c r="E1700" s="9">
        <f t="shared" ca="1" si="0"/>
        <v>0.19049539299393181</v>
      </c>
      <c r="F1700" s="9">
        <f t="shared" ca="1" si="1"/>
        <v>-0.87607219754958188</v>
      </c>
      <c r="G1700" s="9">
        <f t="shared" ca="1" si="3"/>
        <v>3.5141144893128264E-3</v>
      </c>
      <c r="H1700" s="9"/>
      <c r="I1700" s="9"/>
      <c r="J1700" s="9"/>
      <c r="K1700" s="9"/>
      <c r="L1700" s="9"/>
      <c r="M1700" s="9"/>
    </row>
    <row r="1701" spans="1:13" ht="15.75" customHeight="1">
      <c r="A1701" s="9"/>
      <c r="B1701" s="9"/>
      <c r="C1701" s="9"/>
      <c r="D1701" s="9"/>
      <c r="E1701" s="9">
        <f t="shared" ca="1" si="0"/>
        <v>0.65702710411738718</v>
      </c>
      <c r="F1701" s="9">
        <f t="shared" ca="1" si="1"/>
        <v>0.4043630169240407</v>
      </c>
      <c r="G1701" s="9">
        <f t="shared" ca="1" si="3"/>
        <v>3.5141144893128264E-3</v>
      </c>
      <c r="H1701" s="9"/>
      <c r="I1701" s="9"/>
      <c r="J1701" s="9"/>
      <c r="K1701" s="9"/>
      <c r="L1701" s="9"/>
      <c r="M1701" s="9"/>
    </row>
    <row r="1702" spans="1:13" ht="15.75" customHeight="1">
      <c r="A1702" s="9"/>
      <c r="B1702" s="9"/>
      <c r="C1702" s="9"/>
      <c r="D1702" s="9"/>
      <c r="E1702" s="9">
        <f t="shared" ca="1" si="0"/>
        <v>0.33195130620855451</v>
      </c>
      <c r="F1702" s="9">
        <f t="shared" ca="1" si="1"/>
        <v>-0.43453138033599675</v>
      </c>
      <c r="G1702" s="9">
        <f t="shared" ca="1" si="3"/>
        <v>3.5141144893128264E-3</v>
      </c>
      <c r="H1702" s="9"/>
      <c r="I1702" s="9"/>
      <c r="J1702" s="9"/>
      <c r="K1702" s="9"/>
      <c r="L1702" s="9"/>
      <c r="M1702" s="9"/>
    </row>
    <row r="1703" spans="1:13" ht="15.75" customHeight="1">
      <c r="A1703" s="9"/>
      <c r="B1703" s="9"/>
      <c r="C1703" s="9"/>
      <c r="D1703" s="9"/>
      <c r="E1703" s="9">
        <f t="shared" ca="1" si="0"/>
        <v>0.92217183746264564</v>
      </c>
      <c r="F1703" s="9">
        <f t="shared" ca="1" si="1"/>
        <v>1.4198329318768859</v>
      </c>
      <c r="G1703" s="9">
        <f t="shared" ca="1" si="3"/>
        <v>3.5141144893128264E-3</v>
      </c>
      <c r="H1703" s="9"/>
      <c r="I1703" s="9"/>
      <c r="J1703" s="9"/>
      <c r="K1703" s="9"/>
      <c r="L1703" s="9"/>
      <c r="M1703" s="9"/>
    </row>
    <row r="1704" spans="1:13" ht="15.75" customHeight="1">
      <c r="A1704" s="9"/>
      <c r="B1704" s="9"/>
      <c r="C1704" s="9"/>
      <c r="D1704" s="9"/>
      <c r="E1704" s="9">
        <f t="shared" ca="1" si="0"/>
        <v>0.39065305571101527</v>
      </c>
      <c r="F1704" s="9">
        <f t="shared" ca="1" si="1"/>
        <v>-0.27761735091570927</v>
      </c>
      <c r="G1704" s="9">
        <f t="shared" ca="1" si="3"/>
        <v>3.5141144893128264E-3</v>
      </c>
      <c r="H1704" s="9"/>
      <c r="I1704" s="9"/>
      <c r="J1704" s="9"/>
      <c r="K1704" s="9"/>
      <c r="L1704" s="9"/>
      <c r="M1704" s="9"/>
    </row>
    <row r="1705" spans="1:13" ht="15.75" customHeight="1">
      <c r="A1705" s="9"/>
      <c r="B1705" s="9"/>
      <c r="C1705" s="9"/>
      <c r="D1705" s="9"/>
      <c r="E1705" s="9">
        <f t="shared" ca="1" si="0"/>
        <v>2.7452058193913276E-2</v>
      </c>
      <c r="F1705" s="9">
        <f t="shared" ca="1" si="1"/>
        <v>-1.9196342363032515</v>
      </c>
      <c r="G1705" s="9">
        <f t="shared" ca="1" si="3"/>
        <v>3.5141144893128264E-3</v>
      </c>
      <c r="H1705" s="9"/>
      <c r="I1705" s="9"/>
      <c r="J1705" s="9"/>
      <c r="K1705" s="9"/>
      <c r="L1705" s="9"/>
      <c r="M1705" s="9"/>
    </row>
    <row r="1706" spans="1:13" ht="15.75" customHeight="1">
      <c r="A1706" s="9"/>
      <c r="B1706" s="9"/>
      <c r="C1706" s="9"/>
      <c r="D1706" s="9"/>
      <c r="E1706" s="9">
        <f t="shared" ca="1" si="0"/>
        <v>0.83081744978565275</v>
      </c>
      <c r="F1706" s="9">
        <f t="shared" ca="1" si="1"/>
        <v>0.95740059069565409</v>
      </c>
      <c r="G1706" s="9">
        <f t="shared" ca="1" si="3"/>
        <v>3.5141144893128264E-3</v>
      </c>
      <c r="H1706" s="9"/>
      <c r="I1706" s="9"/>
      <c r="J1706" s="9"/>
      <c r="K1706" s="9"/>
      <c r="L1706" s="9"/>
      <c r="M1706" s="9"/>
    </row>
    <row r="1707" spans="1:13" ht="15.75" customHeight="1">
      <c r="A1707" s="9"/>
      <c r="B1707" s="9"/>
      <c r="C1707" s="9"/>
      <c r="D1707" s="9"/>
      <c r="E1707" s="9">
        <f t="shared" ca="1" si="0"/>
        <v>0.66312648124289397</v>
      </c>
      <c r="F1707" s="9">
        <f t="shared" ca="1" si="1"/>
        <v>0.42101101638660471</v>
      </c>
      <c r="G1707" s="9">
        <f t="shared" ca="1" si="3"/>
        <v>3.5141144893128264E-3</v>
      </c>
      <c r="H1707" s="9"/>
      <c r="I1707" s="9"/>
      <c r="J1707" s="9"/>
      <c r="K1707" s="9"/>
      <c r="L1707" s="9"/>
      <c r="M1707" s="9"/>
    </row>
    <row r="1708" spans="1:13" ht="15.75" customHeight="1">
      <c r="A1708" s="9"/>
      <c r="B1708" s="9"/>
      <c r="C1708" s="9"/>
      <c r="D1708" s="9"/>
      <c r="E1708" s="9">
        <f t="shared" ca="1" si="0"/>
        <v>0.21286145527282263</v>
      </c>
      <c r="F1708" s="9">
        <f t="shared" ca="1" si="1"/>
        <v>-0.796531953658973</v>
      </c>
      <c r="G1708" s="9">
        <f t="shared" ca="1" si="3"/>
        <v>3.5141144893128264E-3</v>
      </c>
      <c r="H1708" s="9"/>
      <c r="I1708" s="9"/>
      <c r="J1708" s="9"/>
      <c r="K1708" s="9"/>
      <c r="L1708" s="9"/>
      <c r="M1708" s="9"/>
    </row>
    <row r="1709" spans="1:13" ht="15.75" customHeight="1">
      <c r="A1709" s="9"/>
      <c r="B1709" s="9"/>
      <c r="C1709" s="9"/>
      <c r="D1709" s="9"/>
      <c r="E1709" s="9">
        <f t="shared" ca="1" si="0"/>
        <v>0.71918981475464361</v>
      </c>
      <c r="F1709" s="9">
        <f t="shared" ca="1" si="1"/>
        <v>0.58043639095490218</v>
      </c>
      <c r="G1709" s="9">
        <f t="shared" ca="1" si="3"/>
        <v>3.5141144893128264E-3</v>
      </c>
      <c r="H1709" s="9"/>
      <c r="I1709" s="9"/>
      <c r="J1709" s="9"/>
      <c r="K1709" s="9"/>
      <c r="L1709" s="9"/>
      <c r="M1709" s="9"/>
    </row>
    <row r="1710" spans="1:13" ht="15.75" customHeight="1">
      <c r="A1710" s="9"/>
      <c r="B1710" s="9"/>
      <c r="C1710" s="9"/>
      <c r="D1710" s="9"/>
      <c r="E1710" s="9">
        <f t="shared" ca="1" si="0"/>
        <v>0.46210721823796885</v>
      </c>
      <c r="F1710" s="9">
        <f t="shared" ca="1" si="1"/>
        <v>-9.5126390573163355E-2</v>
      </c>
      <c r="G1710" s="9">
        <f t="shared" ca="1" si="3"/>
        <v>3.5141144893128264E-3</v>
      </c>
      <c r="H1710" s="9"/>
      <c r="I1710" s="9"/>
      <c r="J1710" s="9"/>
      <c r="K1710" s="9"/>
      <c r="L1710" s="9"/>
      <c r="M1710" s="9"/>
    </row>
    <row r="1711" spans="1:13" ht="15.75" customHeight="1">
      <c r="A1711" s="9"/>
      <c r="B1711" s="9"/>
      <c r="C1711" s="9"/>
      <c r="D1711" s="9"/>
      <c r="E1711" s="9">
        <f t="shared" ca="1" si="0"/>
        <v>0.57979584291852426</v>
      </c>
      <c r="F1711" s="9">
        <f t="shared" ca="1" si="1"/>
        <v>0.20137122410156277</v>
      </c>
      <c r="G1711" s="9">
        <f t="shared" ca="1" si="3"/>
        <v>3.5141144893128264E-3</v>
      </c>
      <c r="H1711" s="9"/>
      <c r="I1711" s="9"/>
      <c r="J1711" s="9"/>
      <c r="K1711" s="9"/>
      <c r="L1711" s="9"/>
      <c r="M1711" s="9"/>
    </row>
    <row r="1712" spans="1:13" ht="15.75" customHeight="1">
      <c r="A1712" s="9"/>
      <c r="B1712" s="9"/>
      <c r="C1712" s="9"/>
      <c r="D1712" s="9"/>
      <c r="E1712" s="9">
        <f t="shared" ca="1" si="0"/>
        <v>0.21174347335007304</v>
      </c>
      <c r="F1712" s="9">
        <f t="shared" ca="1" si="1"/>
        <v>-0.80038641974880487</v>
      </c>
      <c r="G1712" s="9">
        <f t="shared" ca="1" si="3"/>
        <v>3.5141144893128264E-3</v>
      </c>
      <c r="H1712" s="9"/>
      <c r="I1712" s="9"/>
      <c r="J1712" s="9"/>
      <c r="K1712" s="9"/>
      <c r="L1712" s="9"/>
      <c r="M1712" s="9"/>
    </row>
    <row r="1713" spans="1:13" ht="15.75" customHeight="1">
      <c r="A1713" s="9"/>
      <c r="B1713" s="9"/>
      <c r="C1713" s="9"/>
      <c r="D1713" s="9"/>
      <c r="E1713" s="9">
        <f t="shared" ca="1" si="0"/>
        <v>0.28859791250157041</v>
      </c>
      <c r="F1713" s="9">
        <f t="shared" ca="1" si="1"/>
        <v>-0.55748540962678617</v>
      </c>
      <c r="G1713" s="9">
        <f t="shared" ca="1" si="3"/>
        <v>3.5141144893128264E-3</v>
      </c>
      <c r="H1713" s="9"/>
      <c r="I1713" s="9"/>
      <c r="J1713" s="9"/>
      <c r="K1713" s="9"/>
      <c r="L1713" s="9"/>
      <c r="M1713" s="9"/>
    </row>
    <row r="1714" spans="1:13" ht="15.75" customHeight="1">
      <c r="A1714" s="9"/>
      <c r="B1714" s="9"/>
      <c r="C1714" s="9"/>
      <c r="D1714" s="9"/>
      <c r="E1714" s="9">
        <f t="shared" ca="1" si="0"/>
        <v>0.79246811908499604</v>
      </c>
      <c r="F1714" s="9">
        <f t="shared" ca="1" si="1"/>
        <v>0.81501493394553559</v>
      </c>
      <c r="G1714" s="9">
        <f t="shared" ca="1" si="3"/>
        <v>3.5141144893128264E-3</v>
      </c>
      <c r="H1714" s="9"/>
      <c r="I1714" s="9"/>
      <c r="J1714" s="9"/>
      <c r="K1714" s="9"/>
      <c r="L1714" s="9"/>
      <c r="M1714" s="9"/>
    </row>
    <row r="1715" spans="1:13" ht="15.75" customHeight="1">
      <c r="A1715" s="9"/>
      <c r="B1715" s="9"/>
      <c r="C1715" s="9"/>
      <c r="D1715" s="9"/>
      <c r="E1715" s="9">
        <f t="shared" ca="1" si="0"/>
        <v>0.2694472213429624</v>
      </c>
      <c r="F1715" s="9">
        <f t="shared" ca="1" si="1"/>
        <v>-0.61448566534326865</v>
      </c>
      <c r="G1715" s="9">
        <f t="shared" ca="1" si="3"/>
        <v>3.5141144893128264E-3</v>
      </c>
      <c r="H1715" s="9"/>
      <c r="I1715" s="9"/>
      <c r="J1715" s="9"/>
      <c r="K1715" s="9"/>
      <c r="L1715" s="9"/>
      <c r="M1715" s="9"/>
    </row>
    <row r="1716" spans="1:13" ht="15.75" customHeight="1">
      <c r="A1716" s="9"/>
      <c r="B1716" s="9"/>
      <c r="C1716" s="9"/>
      <c r="D1716" s="9"/>
      <c r="E1716" s="9">
        <f t="shared" ca="1" si="0"/>
        <v>0.55013563021886436</v>
      </c>
      <c r="F1716" s="9">
        <f t="shared" ca="1" si="1"/>
        <v>0.12600402363626936</v>
      </c>
      <c r="G1716" s="9">
        <f t="shared" ca="1" si="3"/>
        <v>3.5141144893128264E-3</v>
      </c>
      <c r="H1716" s="9"/>
      <c r="I1716" s="9"/>
      <c r="J1716" s="9"/>
      <c r="K1716" s="9"/>
      <c r="L1716" s="9"/>
      <c r="M1716" s="9"/>
    </row>
    <row r="1717" spans="1:13" ht="15.75" customHeight="1">
      <c r="A1717" s="9"/>
      <c r="B1717" s="9"/>
      <c r="C1717" s="9"/>
      <c r="D1717" s="9"/>
      <c r="E1717" s="9">
        <f t="shared" ca="1" si="0"/>
        <v>0.22334917911724217</v>
      </c>
      <c r="F1717" s="9">
        <f t="shared" ca="1" si="1"/>
        <v>-0.76093087131526083</v>
      </c>
      <c r="G1717" s="9">
        <f t="shared" ca="1" si="3"/>
        <v>3.5141144893128264E-3</v>
      </c>
      <c r="H1717" s="9"/>
      <c r="I1717" s="9"/>
      <c r="J1717" s="9"/>
      <c r="K1717" s="9"/>
      <c r="L1717" s="9"/>
      <c r="M1717" s="9"/>
    </row>
    <row r="1718" spans="1:13" ht="15.75" customHeight="1">
      <c r="A1718" s="9"/>
      <c r="B1718" s="9"/>
      <c r="C1718" s="9"/>
      <c r="D1718" s="9"/>
      <c r="E1718" s="9">
        <f t="shared" ca="1" si="0"/>
        <v>0.94245480402239257</v>
      </c>
      <c r="F1718" s="9">
        <f t="shared" ca="1" si="1"/>
        <v>1.5757198013830849</v>
      </c>
      <c r="G1718" s="9">
        <f t="shared" ca="1" si="3"/>
        <v>3.5141144893128264E-3</v>
      </c>
      <c r="H1718" s="9"/>
      <c r="I1718" s="9"/>
      <c r="J1718" s="9"/>
      <c r="K1718" s="9"/>
      <c r="L1718" s="9"/>
      <c r="M1718" s="9"/>
    </row>
    <row r="1719" spans="1:13" ht="15.75" customHeight="1">
      <c r="A1719" s="9"/>
      <c r="B1719" s="9"/>
      <c r="C1719" s="9"/>
      <c r="D1719" s="9"/>
      <c r="E1719" s="9">
        <f t="shared" ca="1" si="0"/>
        <v>0.50874883601963761</v>
      </c>
      <c r="F1719" s="9">
        <f t="shared" ca="1" si="1"/>
        <v>2.1931837832560083E-2</v>
      </c>
      <c r="G1719" s="9">
        <f t="shared" ca="1" si="3"/>
        <v>3.5141144893128264E-3</v>
      </c>
      <c r="H1719" s="9"/>
      <c r="I1719" s="9"/>
      <c r="J1719" s="9"/>
      <c r="K1719" s="9"/>
      <c r="L1719" s="9"/>
      <c r="M1719" s="9"/>
    </row>
    <row r="1720" spans="1:13" ht="15.75" customHeight="1">
      <c r="A1720" s="9"/>
      <c r="B1720" s="9"/>
      <c r="C1720" s="9"/>
      <c r="D1720" s="9"/>
      <c r="E1720" s="9">
        <f t="shared" ca="1" si="0"/>
        <v>0.11165781875297243</v>
      </c>
      <c r="F1720" s="9">
        <f t="shared" ca="1" si="1"/>
        <v>-1.2177588197694464</v>
      </c>
      <c r="G1720" s="9">
        <f t="shared" ca="1" si="3"/>
        <v>3.5141144893128264E-3</v>
      </c>
      <c r="H1720" s="9"/>
      <c r="I1720" s="9"/>
      <c r="J1720" s="9"/>
      <c r="K1720" s="9"/>
      <c r="L1720" s="9"/>
      <c r="M1720" s="9"/>
    </row>
    <row r="1721" spans="1:13" ht="15.75" customHeight="1">
      <c r="A1721" s="9"/>
      <c r="B1721" s="9"/>
      <c r="C1721" s="9"/>
      <c r="D1721" s="9"/>
      <c r="E1721" s="9">
        <f t="shared" ca="1" si="0"/>
        <v>0.87564928094977912</v>
      </c>
      <c r="F1721" s="9">
        <f t="shared" ca="1" si="1"/>
        <v>1.1535092134141947</v>
      </c>
      <c r="G1721" s="9">
        <f t="shared" ca="1" si="3"/>
        <v>3.5141144893128264E-3</v>
      </c>
      <c r="H1721" s="9"/>
      <c r="I1721" s="9"/>
      <c r="J1721" s="9"/>
      <c r="K1721" s="9"/>
      <c r="L1721" s="9"/>
      <c r="M1721" s="9"/>
    </row>
    <row r="1722" spans="1:13" ht="15.75" customHeight="1">
      <c r="A1722" s="9"/>
      <c r="B1722" s="9"/>
      <c r="C1722" s="9"/>
      <c r="D1722" s="9"/>
      <c r="E1722" s="9">
        <f t="shared" ca="1" si="0"/>
        <v>0.26795595217738155</v>
      </c>
      <c r="F1722" s="9">
        <f t="shared" ca="1" si="1"/>
        <v>-0.61900676184493608</v>
      </c>
      <c r="G1722" s="9">
        <f t="shared" ca="1" si="3"/>
        <v>3.5141144893128264E-3</v>
      </c>
      <c r="H1722" s="9"/>
      <c r="I1722" s="9"/>
      <c r="J1722" s="9"/>
      <c r="K1722" s="9"/>
      <c r="L1722" s="9"/>
      <c r="M1722" s="9"/>
    </row>
    <row r="1723" spans="1:13" ht="15.75" customHeight="1">
      <c r="A1723" s="9"/>
      <c r="B1723" s="9"/>
      <c r="C1723" s="9"/>
      <c r="D1723" s="9"/>
      <c r="E1723" s="9">
        <f t="shared" ca="1" si="0"/>
        <v>0.13209965601319806</v>
      </c>
      <c r="F1723" s="9">
        <f t="shared" ca="1" si="1"/>
        <v>-1.1165207061059472</v>
      </c>
      <c r="G1723" s="9">
        <f t="shared" ca="1" si="3"/>
        <v>3.5141144893128264E-3</v>
      </c>
      <c r="H1723" s="9"/>
      <c r="I1723" s="9"/>
      <c r="J1723" s="9"/>
      <c r="K1723" s="9"/>
      <c r="L1723" s="9"/>
      <c r="M1723" s="9"/>
    </row>
    <row r="1724" spans="1:13" ht="15.75" customHeight="1">
      <c r="A1724" s="9"/>
      <c r="B1724" s="9"/>
      <c r="C1724" s="9"/>
      <c r="D1724" s="9"/>
      <c r="E1724" s="9">
        <f t="shared" ca="1" si="0"/>
        <v>0.87587385770268278</v>
      </c>
      <c r="F1724" s="9">
        <f t="shared" ca="1" si="1"/>
        <v>1.1546048379789271</v>
      </c>
      <c r="G1724" s="9">
        <f t="shared" ca="1" si="3"/>
        <v>3.5141144893128264E-3</v>
      </c>
      <c r="H1724" s="9"/>
      <c r="I1724" s="9"/>
      <c r="J1724" s="9"/>
      <c r="K1724" s="9"/>
      <c r="L1724" s="9"/>
      <c r="M1724" s="9"/>
    </row>
    <row r="1725" spans="1:13" ht="15.75" customHeight="1">
      <c r="A1725" s="9"/>
      <c r="B1725" s="9"/>
      <c r="C1725" s="9"/>
      <c r="D1725" s="9"/>
      <c r="E1725" s="9">
        <f t="shared" ca="1" si="0"/>
        <v>2.6982704408163971E-2</v>
      </c>
      <c r="F1725" s="9">
        <f t="shared" ca="1" si="1"/>
        <v>-1.927114124953436</v>
      </c>
      <c r="G1725" s="9">
        <f t="shared" ca="1" si="3"/>
        <v>3.5141144893128264E-3</v>
      </c>
      <c r="H1725" s="9"/>
      <c r="I1725" s="9"/>
      <c r="J1725" s="9"/>
      <c r="K1725" s="9"/>
      <c r="L1725" s="9"/>
      <c r="M1725" s="9"/>
    </row>
    <row r="1726" spans="1:13" ht="15.75" customHeight="1">
      <c r="A1726" s="9"/>
      <c r="B1726" s="9"/>
      <c r="C1726" s="9"/>
      <c r="D1726" s="9"/>
      <c r="E1726" s="9">
        <f t="shared" ca="1" si="0"/>
        <v>0.47707980338163691</v>
      </c>
      <c r="F1726" s="9">
        <f t="shared" ca="1" si="1"/>
        <v>-5.7484055763233045E-2</v>
      </c>
      <c r="G1726" s="9">
        <f t="shared" ca="1" si="3"/>
        <v>3.5141144893128264E-3</v>
      </c>
      <c r="H1726" s="9"/>
      <c r="I1726" s="9"/>
      <c r="J1726" s="9"/>
      <c r="K1726" s="9"/>
      <c r="L1726" s="9"/>
      <c r="M1726" s="9"/>
    </row>
    <row r="1727" spans="1:13" ht="15.75" customHeight="1">
      <c r="A1727" s="9"/>
      <c r="B1727" s="9"/>
      <c r="C1727" s="9"/>
      <c r="D1727" s="9"/>
      <c r="E1727" s="9">
        <f t="shared" ca="1" si="0"/>
        <v>0.31007060071503323</v>
      </c>
      <c r="F1727" s="9">
        <f t="shared" ca="1" si="1"/>
        <v>-0.49565023819433757</v>
      </c>
      <c r="G1727" s="9">
        <f t="shared" ca="1" si="3"/>
        <v>3.5141144893128264E-3</v>
      </c>
      <c r="H1727" s="9"/>
      <c r="I1727" s="9"/>
      <c r="J1727" s="9"/>
      <c r="K1727" s="9"/>
      <c r="L1727" s="9"/>
      <c r="M1727" s="9"/>
    </row>
    <row r="1728" spans="1:13" ht="15.75" customHeight="1">
      <c r="A1728" s="9"/>
      <c r="B1728" s="9"/>
      <c r="C1728" s="9"/>
      <c r="D1728" s="9"/>
      <c r="E1728" s="9">
        <f t="shared" ca="1" si="0"/>
        <v>0.3716394948628462</v>
      </c>
      <c r="F1728" s="9">
        <f t="shared" ca="1" si="1"/>
        <v>-0.32751421970162053</v>
      </c>
      <c r="G1728" s="9">
        <f t="shared" ca="1" si="3"/>
        <v>3.5141144893128264E-3</v>
      </c>
      <c r="H1728" s="9"/>
      <c r="I1728" s="9"/>
      <c r="J1728" s="9"/>
      <c r="K1728" s="9"/>
      <c r="L1728" s="9"/>
      <c r="M1728" s="9"/>
    </row>
    <row r="1729" spans="1:13" ht="15.75" customHeight="1">
      <c r="A1729" s="9"/>
      <c r="B1729" s="9"/>
      <c r="C1729" s="9"/>
      <c r="D1729" s="9"/>
      <c r="E1729" s="9">
        <f t="shared" ca="1" si="0"/>
        <v>0.43779251631018579</v>
      </c>
      <c r="F1729" s="9">
        <f t="shared" ca="1" si="1"/>
        <v>-0.15656836938137489</v>
      </c>
      <c r="G1729" s="9">
        <f t="shared" ca="1" si="3"/>
        <v>3.5141144893128264E-3</v>
      </c>
      <c r="H1729" s="9"/>
      <c r="I1729" s="9"/>
      <c r="J1729" s="9"/>
      <c r="K1729" s="9"/>
      <c r="L1729" s="9"/>
      <c r="M1729" s="9"/>
    </row>
    <row r="1730" spans="1:13" ht="15.75" customHeight="1">
      <c r="A1730" s="9"/>
      <c r="B1730" s="9"/>
      <c r="C1730" s="9"/>
      <c r="D1730" s="9"/>
      <c r="E1730" s="9">
        <f t="shared" ca="1" si="0"/>
        <v>0.81644656485374634</v>
      </c>
      <c r="F1730" s="9">
        <f t="shared" ca="1" si="1"/>
        <v>0.90190587487079321</v>
      </c>
      <c r="G1730" s="9">
        <f t="shared" ca="1" si="3"/>
        <v>3.5141144893128264E-3</v>
      </c>
      <c r="H1730" s="9"/>
      <c r="I1730" s="9"/>
      <c r="J1730" s="9"/>
      <c r="K1730" s="9"/>
      <c r="L1730" s="9"/>
      <c r="M1730" s="9"/>
    </row>
    <row r="1731" spans="1:13" ht="15.75" customHeight="1">
      <c r="A1731" s="9"/>
      <c r="B1731" s="9"/>
      <c r="C1731" s="9"/>
      <c r="D1731" s="9"/>
      <c r="E1731" s="9">
        <f t="shared" ca="1" si="0"/>
        <v>0.71567032358546434</v>
      </c>
      <c r="F1731" s="9">
        <f t="shared" ca="1" si="1"/>
        <v>0.57002704820073957</v>
      </c>
      <c r="G1731" s="9">
        <f t="shared" ca="1" si="3"/>
        <v>3.5141144893128264E-3</v>
      </c>
      <c r="H1731" s="9"/>
      <c r="I1731" s="9"/>
      <c r="J1731" s="9"/>
      <c r="K1731" s="9"/>
      <c r="L1731" s="9"/>
      <c r="M1731" s="9"/>
    </row>
    <row r="1732" spans="1:13" ht="15.75" customHeight="1">
      <c r="A1732" s="9"/>
      <c r="B1732" s="9"/>
      <c r="C1732" s="9"/>
      <c r="D1732" s="9"/>
      <c r="E1732" s="9">
        <f t="shared" ca="1" si="0"/>
        <v>0.52690349240178291</v>
      </c>
      <c r="F1732" s="9">
        <f t="shared" ca="1" si="1"/>
        <v>6.7488250809600039E-2</v>
      </c>
      <c r="G1732" s="9">
        <f t="shared" ca="1" si="3"/>
        <v>3.5141144893128264E-3</v>
      </c>
      <c r="H1732" s="9"/>
      <c r="I1732" s="9"/>
      <c r="J1732" s="9"/>
      <c r="K1732" s="9"/>
      <c r="L1732" s="9"/>
      <c r="M1732" s="9"/>
    </row>
    <row r="1733" spans="1:13" ht="15.75" customHeight="1">
      <c r="A1733" s="9"/>
      <c r="B1733" s="9"/>
      <c r="C1733" s="9"/>
      <c r="D1733" s="9"/>
      <c r="E1733" s="9">
        <f t="shared" ca="1" si="0"/>
        <v>6.0590573095051115E-2</v>
      </c>
      <c r="F1733" s="9">
        <f t="shared" ca="1" si="1"/>
        <v>-1.5498349077335596</v>
      </c>
      <c r="G1733" s="9">
        <f t="shared" ca="1" si="3"/>
        <v>3.5141144893128264E-3</v>
      </c>
      <c r="H1733" s="9"/>
      <c r="I1733" s="9"/>
      <c r="J1733" s="9"/>
      <c r="K1733" s="9"/>
      <c r="L1733" s="9"/>
      <c r="M1733" s="9"/>
    </row>
    <row r="1734" spans="1:13" ht="15.75" customHeight="1">
      <c r="A1734" s="9"/>
      <c r="B1734" s="9"/>
      <c r="C1734" s="9"/>
      <c r="D1734" s="9"/>
      <c r="E1734" s="9">
        <f t="shared" ca="1" si="0"/>
        <v>0.36699759007558641</v>
      </c>
      <c r="F1734" s="9">
        <f t="shared" ca="1" si="1"/>
        <v>-0.33981589083562458</v>
      </c>
      <c r="G1734" s="9">
        <f t="shared" ca="1" si="3"/>
        <v>3.5141144893128264E-3</v>
      </c>
      <c r="H1734" s="9"/>
      <c r="I1734" s="9"/>
      <c r="J1734" s="9"/>
      <c r="K1734" s="9"/>
      <c r="L1734" s="9"/>
      <c r="M1734" s="9"/>
    </row>
    <row r="1735" spans="1:13" ht="15.75" customHeight="1">
      <c r="A1735" s="9"/>
      <c r="B1735" s="9"/>
      <c r="C1735" s="9"/>
      <c r="D1735" s="9"/>
      <c r="E1735" s="9">
        <f t="shared" ca="1" si="0"/>
        <v>0.84300371879733027</v>
      </c>
      <c r="F1735" s="9">
        <f t="shared" ca="1" si="1"/>
        <v>1.0068797539325511</v>
      </c>
      <c r="G1735" s="9">
        <f t="shared" ca="1" si="3"/>
        <v>3.5141144893128264E-3</v>
      </c>
      <c r="H1735" s="9"/>
      <c r="I1735" s="9"/>
      <c r="J1735" s="9"/>
      <c r="K1735" s="9"/>
      <c r="L1735" s="9"/>
      <c r="M1735" s="9"/>
    </row>
    <row r="1736" spans="1:13" ht="15.75" customHeight="1">
      <c r="A1736" s="9"/>
      <c r="B1736" s="9"/>
      <c r="C1736" s="9"/>
      <c r="D1736" s="9"/>
      <c r="E1736" s="9">
        <f t="shared" ca="1" si="0"/>
        <v>0.11257053245869086</v>
      </c>
      <c r="F1736" s="9">
        <f t="shared" ca="1" si="1"/>
        <v>-1.2129705901799266</v>
      </c>
      <c r="G1736" s="9">
        <f t="shared" ca="1" si="3"/>
        <v>3.5141144893128264E-3</v>
      </c>
      <c r="H1736" s="9"/>
      <c r="I1736" s="9"/>
      <c r="J1736" s="9"/>
      <c r="K1736" s="9"/>
      <c r="L1736" s="9"/>
      <c r="M1736" s="9"/>
    </row>
    <row r="1737" spans="1:13" ht="15.75" customHeight="1">
      <c r="A1737" s="9"/>
      <c r="B1737" s="9"/>
      <c r="C1737" s="9"/>
      <c r="D1737" s="9"/>
      <c r="E1737" s="9">
        <f t="shared" ca="1" si="0"/>
        <v>0.45721819031600175</v>
      </c>
      <c r="F1737" s="9">
        <f t="shared" ca="1" si="1"/>
        <v>-0.10744446506108978</v>
      </c>
      <c r="G1737" s="9">
        <f t="shared" ca="1" si="3"/>
        <v>3.5141144893128264E-3</v>
      </c>
      <c r="H1737" s="9"/>
      <c r="I1737" s="9"/>
      <c r="J1737" s="9"/>
      <c r="K1737" s="9"/>
      <c r="L1737" s="9"/>
      <c r="M1737" s="9"/>
    </row>
    <row r="1738" spans="1:13" ht="15.75" customHeight="1">
      <c r="A1738" s="9"/>
      <c r="B1738" s="9"/>
      <c r="C1738" s="9"/>
      <c r="D1738" s="9"/>
      <c r="E1738" s="9">
        <f t="shared" ca="1" si="0"/>
        <v>9.1415676263302825E-2</v>
      </c>
      <c r="F1738" s="9">
        <f t="shared" ca="1" si="1"/>
        <v>-1.3320877582650499</v>
      </c>
      <c r="G1738" s="9">
        <f t="shared" ca="1" si="3"/>
        <v>3.5141144893128264E-3</v>
      </c>
      <c r="H1738" s="9"/>
      <c r="I1738" s="9"/>
      <c r="J1738" s="9"/>
      <c r="K1738" s="9"/>
      <c r="L1738" s="9"/>
      <c r="M1738" s="9"/>
    </row>
    <row r="1739" spans="1:13" ht="15.75" customHeight="1">
      <c r="A1739" s="9"/>
      <c r="B1739" s="9"/>
      <c r="C1739" s="9"/>
      <c r="D1739" s="9"/>
      <c r="E1739" s="9">
        <f t="shared" ca="1" si="0"/>
        <v>0.38043829047690303</v>
      </c>
      <c r="F1739" s="9">
        <f t="shared" ca="1" si="1"/>
        <v>-0.30432988283870327</v>
      </c>
      <c r="G1739" s="9">
        <f t="shared" ca="1" si="3"/>
        <v>3.5141144893128264E-3</v>
      </c>
      <c r="H1739" s="9"/>
      <c r="I1739" s="9"/>
      <c r="J1739" s="9"/>
      <c r="K1739" s="9"/>
      <c r="L1739" s="9"/>
      <c r="M1739" s="9"/>
    </row>
    <row r="1740" spans="1:13" ht="15.75" customHeight="1">
      <c r="A1740" s="9"/>
      <c r="B1740" s="9"/>
      <c r="C1740" s="9"/>
      <c r="D1740" s="9"/>
      <c r="E1740" s="9">
        <f t="shared" ca="1" si="0"/>
        <v>0.13357681739813687</v>
      </c>
      <c r="F1740" s="9">
        <f t="shared" ca="1" si="1"/>
        <v>-1.1096412817827057</v>
      </c>
      <c r="G1740" s="9">
        <f t="shared" ca="1" si="3"/>
        <v>3.5141144893128264E-3</v>
      </c>
      <c r="H1740" s="9"/>
      <c r="I1740" s="9"/>
      <c r="J1740" s="9"/>
      <c r="K1740" s="9"/>
      <c r="L1740" s="9"/>
      <c r="M1740" s="9"/>
    </row>
    <row r="1741" spans="1:13" ht="15.75" customHeight="1">
      <c r="A1741" s="9"/>
      <c r="B1741" s="9"/>
      <c r="C1741" s="9"/>
      <c r="D1741" s="9"/>
      <c r="E1741" s="9">
        <f t="shared" ca="1" si="0"/>
        <v>0.12682161093004107</v>
      </c>
      <c r="F1741" s="9">
        <f t="shared" ca="1" si="1"/>
        <v>-1.1415449398057218</v>
      </c>
      <c r="G1741" s="9">
        <f t="shared" ca="1" si="3"/>
        <v>3.5141144893128264E-3</v>
      </c>
      <c r="H1741" s="9"/>
      <c r="I1741" s="9"/>
      <c r="J1741" s="9"/>
      <c r="K1741" s="9"/>
      <c r="L1741" s="9"/>
      <c r="M1741" s="9"/>
    </row>
    <row r="1742" spans="1:13" ht="15.75" customHeight="1">
      <c r="A1742" s="9"/>
      <c r="B1742" s="9"/>
      <c r="C1742" s="9"/>
      <c r="D1742" s="9"/>
      <c r="E1742" s="9">
        <f t="shared" ca="1" si="0"/>
        <v>5.5036850006621951E-2</v>
      </c>
      <c r="F1742" s="9">
        <f t="shared" ca="1" si="1"/>
        <v>-1.5978619671023515</v>
      </c>
      <c r="G1742" s="9">
        <f t="shared" ca="1" si="3"/>
        <v>3.5141144893128264E-3</v>
      </c>
      <c r="H1742" s="9"/>
      <c r="I1742" s="9"/>
      <c r="J1742" s="9"/>
      <c r="K1742" s="9"/>
      <c r="L1742" s="9"/>
      <c r="M1742" s="9"/>
    </row>
    <row r="1743" spans="1:13" ht="15.75" customHeight="1">
      <c r="A1743" s="9"/>
      <c r="B1743" s="9"/>
      <c r="C1743" s="9"/>
      <c r="D1743" s="9"/>
      <c r="E1743" s="9">
        <f t="shared" ca="1" si="0"/>
        <v>0.77666203288322311</v>
      </c>
      <c r="F1743" s="9">
        <f t="shared" ca="1" si="1"/>
        <v>0.76096841275516269</v>
      </c>
      <c r="G1743" s="9">
        <f t="shared" ca="1" si="3"/>
        <v>3.5141144893128264E-3</v>
      </c>
      <c r="H1743" s="9"/>
      <c r="I1743" s="9"/>
      <c r="J1743" s="9"/>
      <c r="K1743" s="9"/>
      <c r="L1743" s="9"/>
      <c r="M1743" s="9"/>
    </row>
    <row r="1744" spans="1:13" ht="15.75" customHeight="1">
      <c r="A1744" s="9"/>
      <c r="B1744" s="9"/>
      <c r="C1744" s="9"/>
      <c r="D1744" s="9"/>
      <c r="E1744" s="9">
        <f t="shared" ca="1" si="0"/>
        <v>0.9827695678875713</v>
      </c>
      <c r="F1744" s="9">
        <f t="shared" ca="1" si="1"/>
        <v>2.1146373915238614</v>
      </c>
      <c r="G1744" s="9">
        <f t="shared" ca="1" si="3"/>
        <v>3.5141144893128264E-3</v>
      </c>
      <c r="H1744" s="9"/>
      <c r="I1744" s="9"/>
      <c r="J1744" s="9"/>
      <c r="K1744" s="9"/>
      <c r="L1744" s="9"/>
      <c r="M1744" s="9"/>
    </row>
    <row r="1745" spans="1:13" ht="15.75" customHeight="1">
      <c r="A1745" s="9"/>
      <c r="B1745" s="9"/>
      <c r="C1745" s="9"/>
      <c r="D1745" s="9"/>
      <c r="E1745" s="9">
        <f t="shared" ca="1" si="0"/>
        <v>0.19897627106617299</v>
      </c>
      <c r="F1745" s="9">
        <f t="shared" ca="1" si="1"/>
        <v>-0.84528355216709905</v>
      </c>
      <c r="G1745" s="9">
        <f t="shared" ca="1" si="3"/>
        <v>3.5141144893128264E-3</v>
      </c>
      <c r="H1745" s="9"/>
      <c r="I1745" s="9"/>
      <c r="J1745" s="9"/>
      <c r="K1745" s="9"/>
      <c r="L1745" s="9"/>
      <c r="M1745" s="9"/>
    </row>
    <row r="1746" spans="1:13" ht="15.75" customHeight="1">
      <c r="A1746" s="9"/>
      <c r="B1746" s="9"/>
      <c r="C1746" s="9"/>
      <c r="D1746" s="9"/>
      <c r="E1746" s="9">
        <f t="shared" ca="1" si="0"/>
        <v>0.48607810435690135</v>
      </c>
      <c r="F1746" s="9">
        <f t="shared" ca="1" si="1"/>
        <v>-3.4904103217824639E-2</v>
      </c>
      <c r="G1746" s="9">
        <f t="shared" ca="1" si="3"/>
        <v>3.5141144893128264E-3</v>
      </c>
      <c r="H1746" s="9"/>
      <c r="I1746" s="9"/>
      <c r="J1746" s="9"/>
      <c r="K1746" s="9"/>
      <c r="L1746" s="9"/>
      <c r="M1746" s="9"/>
    </row>
    <row r="1747" spans="1:13" ht="15.75" customHeight="1">
      <c r="A1747" s="9"/>
      <c r="B1747" s="9"/>
      <c r="C1747" s="9"/>
      <c r="D1747" s="9"/>
      <c r="E1747" s="9">
        <f t="shared" ca="1" si="0"/>
        <v>6.7969474114923933E-3</v>
      </c>
      <c r="F1747" s="9">
        <f t="shared" ca="1" si="1"/>
        <v>-2.4678192338016984</v>
      </c>
      <c r="G1747" s="9">
        <f t="shared" ca="1" si="3"/>
        <v>3.5141144893128264E-3</v>
      </c>
      <c r="H1747" s="9"/>
      <c r="I1747" s="9"/>
      <c r="J1747" s="9"/>
      <c r="K1747" s="9"/>
      <c r="L1747" s="9"/>
      <c r="M1747" s="9"/>
    </row>
    <row r="1748" spans="1:13" ht="15.75" customHeight="1">
      <c r="A1748" s="9"/>
      <c r="B1748" s="9"/>
      <c r="C1748" s="9"/>
      <c r="D1748" s="9"/>
      <c r="E1748" s="9">
        <f t="shared" ca="1" si="0"/>
        <v>0.65957370245006164</v>
      </c>
      <c r="F1748" s="9">
        <f t="shared" ca="1" si="1"/>
        <v>0.41129996520433354</v>
      </c>
      <c r="G1748" s="9">
        <f t="shared" ca="1" si="3"/>
        <v>3.5141144893128264E-3</v>
      </c>
      <c r="H1748" s="9"/>
      <c r="I1748" s="9"/>
      <c r="J1748" s="9"/>
      <c r="K1748" s="9"/>
      <c r="L1748" s="9"/>
      <c r="M1748" s="9"/>
    </row>
    <row r="1749" spans="1:13" ht="15.75" customHeight="1">
      <c r="A1749" s="9"/>
      <c r="B1749" s="9"/>
      <c r="C1749" s="9"/>
      <c r="D1749" s="9"/>
      <c r="E1749" s="9">
        <f t="shared" ca="1" si="0"/>
        <v>6.6371549053286794E-3</v>
      </c>
      <c r="F1749" s="9">
        <f t="shared" ca="1" si="1"/>
        <v>-2.4763238821786242</v>
      </c>
      <c r="G1749" s="9">
        <f t="shared" ca="1" si="3"/>
        <v>3.5141144893128264E-3</v>
      </c>
      <c r="H1749" s="9"/>
      <c r="I1749" s="9"/>
      <c r="J1749" s="9"/>
      <c r="K1749" s="9"/>
      <c r="L1749" s="9"/>
      <c r="M1749" s="9"/>
    </row>
    <row r="1750" spans="1:13" ht="15.75" customHeight="1">
      <c r="A1750" s="9"/>
      <c r="B1750" s="9"/>
      <c r="C1750" s="9"/>
      <c r="D1750" s="9"/>
      <c r="E1750" s="9">
        <f t="shared" ca="1" si="0"/>
        <v>0.43478394810048104</v>
      </c>
      <c r="F1750" s="9">
        <f t="shared" ca="1" si="1"/>
        <v>-0.16420737411742506</v>
      </c>
      <c r="G1750" s="9">
        <f t="shared" ca="1" si="3"/>
        <v>3.5141144893128264E-3</v>
      </c>
      <c r="H1750" s="9"/>
      <c r="I1750" s="9"/>
      <c r="J1750" s="9"/>
      <c r="K1750" s="9"/>
      <c r="L1750" s="9"/>
      <c r="M1750" s="9"/>
    </row>
    <row r="1751" spans="1:13" ht="15.75" customHeight="1">
      <c r="A1751" s="9"/>
      <c r="B1751" s="9"/>
      <c r="C1751" s="9"/>
      <c r="D1751" s="9"/>
      <c r="E1751" s="9">
        <f t="shared" ca="1" si="0"/>
        <v>0.39316617330546921</v>
      </c>
      <c r="F1751" s="9">
        <f t="shared" ca="1" si="1"/>
        <v>-0.27107630339210631</v>
      </c>
      <c r="G1751" s="9">
        <f t="shared" ca="1" si="3"/>
        <v>3.5141144893128264E-3</v>
      </c>
      <c r="H1751" s="9"/>
      <c r="I1751" s="9"/>
      <c r="J1751" s="9"/>
      <c r="K1751" s="9"/>
      <c r="L1751" s="9"/>
      <c r="M1751" s="9"/>
    </row>
    <row r="1752" spans="1:13" ht="15.75" customHeight="1">
      <c r="A1752" s="9"/>
      <c r="B1752" s="9"/>
      <c r="C1752" s="9"/>
      <c r="D1752" s="9"/>
      <c r="E1752" s="9">
        <f t="shared" ca="1" si="0"/>
        <v>0.12782884358000779</v>
      </c>
      <c r="F1752" s="9">
        <f t="shared" ca="1" si="1"/>
        <v>-1.1367144248396577</v>
      </c>
      <c r="G1752" s="9">
        <f t="shared" ca="1" si="3"/>
        <v>3.5141144893128264E-3</v>
      </c>
      <c r="H1752" s="9"/>
      <c r="I1752" s="9"/>
      <c r="J1752" s="9"/>
      <c r="K1752" s="9"/>
      <c r="L1752" s="9"/>
      <c r="M1752" s="9"/>
    </row>
    <row r="1753" spans="1:13" ht="15.75" customHeight="1">
      <c r="A1753" s="9"/>
      <c r="B1753" s="9"/>
      <c r="C1753" s="9"/>
      <c r="D1753" s="9"/>
      <c r="E1753" s="9">
        <f t="shared" ca="1" si="0"/>
        <v>0.8206525380007138</v>
      </c>
      <c r="F1753" s="9">
        <f t="shared" ca="1" si="1"/>
        <v>0.91785473136098172</v>
      </c>
      <c r="G1753" s="9">
        <f t="shared" ca="1" si="3"/>
        <v>3.5141144893128264E-3</v>
      </c>
      <c r="H1753" s="9"/>
      <c r="I1753" s="9"/>
      <c r="J1753" s="9"/>
      <c r="K1753" s="9"/>
      <c r="L1753" s="9"/>
      <c r="M1753" s="9"/>
    </row>
    <row r="1754" spans="1:13" ht="15.75" customHeight="1">
      <c r="A1754" s="9"/>
      <c r="B1754" s="9"/>
      <c r="C1754" s="9"/>
      <c r="D1754" s="9"/>
      <c r="E1754" s="9">
        <f t="shared" ca="1" si="0"/>
        <v>0.27730634986740088</v>
      </c>
      <c r="F1754" s="9">
        <f t="shared" ca="1" si="1"/>
        <v>-0.59086228238043714</v>
      </c>
      <c r="G1754" s="9">
        <f t="shared" ca="1" si="3"/>
        <v>3.5141144893128264E-3</v>
      </c>
      <c r="H1754" s="9"/>
      <c r="I1754" s="9"/>
      <c r="J1754" s="9"/>
      <c r="K1754" s="9"/>
      <c r="L1754" s="9"/>
      <c r="M1754" s="9"/>
    </row>
    <row r="1755" spans="1:13" ht="15.75" customHeight="1">
      <c r="A1755" s="9"/>
      <c r="B1755" s="9"/>
      <c r="C1755" s="9"/>
      <c r="D1755" s="9"/>
      <c r="E1755" s="9">
        <f t="shared" ca="1" si="0"/>
        <v>0.70834460363676766</v>
      </c>
      <c r="F1755" s="9">
        <f t="shared" ca="1" si="1"/>
        <v>0.54855511973782967</v>
      </c>
      <c r="G1755" s="9">
        <f t="shared" ca="1" si="3"/>
        <v>3.5141144893128264E-3</v>
      </c>
      <c r="H1755" s="9"/>
      <c r="I1755" s="9"/>
      <c r="J1755" s="9"/>
      <c r="K1755" s="9"/>
      <c r="L1755" s="9"/>
      <c r="M1755" s="9"/>
    </row>
    <row r="1756" spans="1:13" ht="15.75" customHeight="1">
      <c r="A1756" s="9"/>
      <c r="B1756" s="9"/>
      <c r="C1756" s="9"/>
      <c r="D1756" s="9"/>
      <c r="E1756" s="9">
        <f t="shared" ca="1" si="0"/>
        <v>0.59766822452354307</v>
      </c>
      <c r="F1756" s="9">
        <f t="shared" ca="1" si="1"/>
        <v>0.24731616304144208</v>
      </c>
      <c r="G1756" s="9">
        <f t="shared" ca="1" si="3"/>
        <v>3.5141144893128264E-3</v>
      </c>
      <c r="H1756" s="9"/>
      <c r="I1756" s="9"/>
      <c r="J1756" s="9"/>
      <c r="K1756" s="9"/>
      <c r="L1756" s="9"/>
      <c r="M1756" s="9"/>
    </row>
    <row r="1757" spans="1:13" ht="15.75" customHeight="1">
      <c r="A1757" s="9"/>
      <c r="B1757" s="9"/>
      <c r="C1757" s="9"/>
      <c r="D1757" s="9"/>
      <c r="E1757" s="9">
        <f t="shared" ca="1" si="0"/>
        <v>0.64910383851490894</v>
      </c>
      <c r="F1757" s="9">
        <f t="shared" ca="1" si="1"/>
        <v>0.38290214217451535</v>
      </c>
      <c r="G1757" s="9">
        <f t="shared" ca="1" si="3"/>
        <v>3.5141144893128264E-3</v>
      </c>
      <c r="H1757" s="9"/>
      <c r="I1757" s="9"/>
      <c r="J1757" s="9"/>
      <c r="K1757" s="9"/>
      <c r="L1757" s="9"/>
      <c r="M1757" s="9"/>
    </row>
    <row r="1758" spans="1:13" ht="15.75" customHeight="1">
      <c r="A1758" s="9"/>
      <c r="B1758" s="9"/>
      <c r="C1758" s="9"/>
      <c r="D1758" s="9"/>
      <c r="E1758" s="9">
        <f t="shared" ca="1" si="0"/>
        <v>9.4588601167216901E-2</v>
      </c>
      <c r="F1758" s="9">
        <f t="shared" ca="1" si="1"/>
        <v>-1.3130170519227655</v>
      </c>
      <c r="G1758" s="9">
        <f t="shared" ca="1" si="3"/>
        <v>3.5141144893128264E-3</v>
      </c>
      <c r="H1758" s="9"/>
      <c r="I1758" s="9"/>
      <c r="J1758" s="9"/>
      <c r="K1758" s="9"/>
      <c r="L1758" s="9"/>
      <c r="M1758" s="9"/>
    </row>
    <row r="1759" spans="1:13" ht="15.75" customHeight="1">
      <c r="A1759" s="9"/>
      <c r="B1759" s="9"/>
      <c r="C1759" s="9"/>
      <c r="D1759" s="9"/>
      <c r="E1759" s="9">
        <f t="shared" ca="1" si="0"/>
        <v>0.53815189994663004</v>
      </c>
      <c r="F1759" s="9">
        <f t="shared" ca="1" si="1"/>
        <v>9.5778869225458751E-2</v>
      </c>
      <c r="G1759" s="9">
        <f t="shared" ca="1" si="3"/>
        <v>3.5141144893128264E-3</v>
      </c>
      <c r="H1759" s="9"/>
      <c r="I1759" s="9"/>
      <c r="J1759" s="9"/>
      <c r="K1759" s="9"/>
      <c r="L1759" s="9"/>
      <c r="M1759" s="9"/>
    </row>
    <row r="1760" spans="1:13" ht="15.75" customHeight="1">
      <c r="A1760" s="9"/>
      <c r="B1760" s="9"/>
      <c r="C1760" s="9"/>
      <c r="D1760" s="9"/>
      <c r="E1760" s="9">
        <f t="shared" ca="1" si="0"/>
        <v>0.50835550545865971</v>
      </c>
      <c r="F1760" s="9">
        <f t="shared" ca="1" si="1"/>
        <v>2.0945677683613714E-2</v>
      </c>
      <c r="G1760" s="9">
        <f t="shared" ca="1" si="3"/>
        <v>3.5141144893128264E-3</v>
      </c>
      <c r="H1760" s="9"/>
      <c r="I1760" s="9"/>
      <c r="J1760" s="9"/>
      <c r="K1760" s="9"/>
      <c r="L1760" s="9"/>
      <c r="M1760" s="9"/>
    </row>
    <row r="1761" spans="1:13" ht="15.75" customHeight="1">
      <c r="A1761" s="9"/>
      <c r="B1761" s="9"/>
      <c r="C1761" s="9"/>
      <c r="D1761" s="9"/>
      <c r="E1761" s="9">
        <f t="shared" ca="1" si="0"/>
        <v>0.11259780254477936</v>
      </c>
      <c r="F1761" s="9">
        <f t="shared" ca="1" si="1"/>
        <v>-1.2128279548533594</v>
      </c>
      <c r="G1761" s="9">
        <f t="shared" ca="1" si="3"/>
        <v>3.5141144893128264E-3</v>
      </c>
      <c r="H1761" s="9"/>
      <c r="I1761" s="9"/>
      <c r="J1761" s="9"/>
      <c r="K1761" s="9"/>
      <c r="L1761" s="9"/>
      <c r="M1761" s="9"/>
    </row>
    <row r="1762" spans="1:13" ht="15.75" customHeight="1">
      <c r="A1762" s="9"/>
      <c r="B1762" s="9"/>
      <c r="C1762" s="9"/>
      <c r="D1762" s="9"/>
      <c r="E1762" s="9">
        <f t="shared" ca="1" si="0"/>
        <v>0.4859141499339068</v>
      </c>
      <c r="F1762" s="9">
        <f t="shared" ca="1" si="1"/>
        <v>-3.5315329392697804E-2</v>
      </c>
      <c r="G1762" s="9">
        <f t="shared" ca="1" si="3"/>
        <v>3.5141144893128264E-3</v>
      </c>
      <c r="H1762" s="9"/>
      <c r="I1762" s="9"/>
      <c r="J1762" s="9"/>
      <c r="K1762" s="9"/>
      <c r="L1762" s="9"/>
      <c r="M1762" s="9"/>
    </row>
    <row r="1763" spans="1:13" ht="15.75" customHeight="1">
      <c r="A1763" s="9"/>
      <c r="B1763" s="9"/>
      <c r="C1763" s="9"/>
      <c r="D1763" s="9"/>
      <c r="E1763" s="9">
        <f t="shared" ca="1" si="0"/>
        <v>0.64561234461089412</v>
      </c>
      <c r="F1763" s="9">
        <f t="shared" ca="1" si="1"/>
        <v>0.37350139028708557</v>
      </c>
      <c r="G1763" s="9">
        <f t="shared" ca="1" si="3"/>
        <v>3.5141144893128264E-3</v>
      </c>
      <c r="H1763" s="9"/>
      <c r="I1763" s="9"/>
      <c r="J1763" s="9"/>
      <c r="K1763" s="9"/>
      <c r="L1763" s="9"/>
      <c r="M1763" s="9"/>
    </row>
    <row r="1764" spans="1:13" ht="15.75" customHeight="1">
      <c r="A1764" s="9"/>
      <c r="B1764" s="9"/>
      <c r="C1764" s="9"/>
      <c r="D1764" s="9"/>
      <c r="E1764" s="9">
        <f t="shared" ca="1" si="0"/>
        <v>0.92691381398703432</v>
      </c>
      <c r="F1764" s="9">
        <f t="shared" ca="1" si="1"/>
        <v>1.4531850854897632</v>
      </c>
      <c r="G1764" s="9">
        <f t="shared" ca="1" si="3"/>
        <v>3.5141144893128264E-3</v>
      </c>
      <c r="H1764" s="9"/>
      <c r="I1764" s="9"/>
      <c r="J1764" s="9"/>
      <c r="K1764" s="9"/>
      <c r="L1764" s="9"/>
      <c r="M1764" s="9"/>
    </row>
    <row r="1765" spans="1:13" ht="15.75" customHeight="1">
      <c r="A1765" s="9"/>
      <c r="B1765" s="9"/>
      <c r="C1765" s="9"/>
      <c r="D1765" s="9"/>
      <c r="E1765" s="9">
        <f t="shared" ca="1" si="0"/>
        <v>3.4609303929247881E-2</v>
      </c>
      <c r="F1765" s="9">
        <f t="shared" ca="1" si="1"/>
        <v>-1.8169902396600845</v>
      </c>
      <c r="G1765" s="9">
        <f t="shared" ca="1" si="3"/>
        <v>3.5141144893128264E-3</v>
      </c>
      <c r="H1765" s="9"/>
      <c r="I1765" s="9"/>
      <c r="J1765" s="9"/>
      <c r="K1765" s="9"/>
      <c r="L1765" s="9"/>
      <c r="M1765" s="9"/>
    </row>
    <row r="1766" spans="1:13" ht="15.75" customHeight="1">
      <c r="A1766" s="9"/>
      <c r="B1766" s="9"/>
      <c r="C1766" s="9"/>
      <c r="D1766" s="9"/>
      <c r="E1766" s="9">
        <f t="shared" ca="1" si="0"/>
        <v>0.82383615381467334</v>
      </c>
      <c r="F1766" s="9">
        <f t="shared" ca="1" si="1"/>
        <v>0.93008381049011857</v>
      </c>
      <c r="G1766" s="9">
        <f t="shared" ca="1" si="3"/>
        <v>3.5141144893128264E-3</v>
      </c>
      <c r="H1766" s="9"/>
      <c r="I1766" s="9"/>
      <c r="J1766" s="9"/>
      <c r="K1766" s="9"/>
      <c r="L1766" s="9"/>
      <c r="M1766" s="9"/>
    </row>
    <row r="1767" spans="1:13" ht="15.75" customHeight="1">
      <c r="A1767" s="9"/>
      <c r="B1767" s="9"/>
      <c r="C1767" s="9"/>
      <c r="D1767" s="9"/>
      <c r="E1767" s="9">
        <f t="shared" ca="1" si="0"/>
        <v>0.15211913515417741</v>
      </c>
      <c r="F1767" s="9">
        <f t="shared" ca="1" si="1"/>
        <v>-1.0273870002764964</v>
      </c>
      <c r="G1767" s="9">
        <f t="shared" ca="1" si="3"/>
        <v>3.5141144893128264E-3</v>
      </c>
      <c r="H1767" s="9"/>
      <c r="I1767" s="9"/>
      <c r="J1767" s="9"/>
      <c r="K1767" s="9"/>
      <c r="L1767" s="9"/>
      <c r="M1767" s="9"/>
    </row>
    <row r="1768" spans="1:13" ht="15.75" customHeight="1">
      <c r="A1768" s="9"/>
      <c r="B1768" s="9"/>
      <c r="C1768" s="9"/>
      <c r="D1768" s="9"/>
      <c r="E1768" s="9">
        <f t="shared" ca="1" si="0"/>
        <v>0.64030698651664875</v>
      </c>
      <c r="F1768" s="9">
        <f t="shared" ca="1" si="1"/>
        <v>0.3592794754239122</v>
      </c>
      <c r="G1768" s="9">
        <f t="shared" ca="1" si="3"/>
        <v>3.5141144893128264E-3</v>
      </c>
      <c r="H1768" s="9"/>
      <c r="I1768" s="9"/>
      <c r="J1768" s="9"/>
      <c r="K1768" s="9"/>
      <c r="L1768" s="9"/>
      <c r="M1768" s="9"/>
    </row>
    <row r="1769" spans="1:13" ht="15.75" customHeight="1">
      <c r="A1769" s="9"/>
      <c r="B1769" s="9"/>
      <c r="C1769" s="9"/>
      <c r="D1769" s="9"/>
      <c r="E1769" s="9">
        <f t="shared" ca="1" si="0"/>
        <v>0.27501910253017681</v>
      </c>
      <c r="F1769" s="9">
        <f t="shared" ca="1" si="1"/>
        <v>-0.597702877578976</v>
      </c>
      <c r="G1769" s="9">
        <f t="shared" ca="1" si="3"/>
        <v>3.5141144893128264E-3</v>
      </c>
      <c r="H1769" s="9"/>
      <c r="I1769" s="9"/>
      <c r="J1769" s="9"/>
      <c r="K1769" s="9"/>
      <c r="L1769" s="9"/>
      <c r="M1769" s="9"/>
    </row>
    <row r="1770" spans="1:13" ht="15.75" customHeight="1">
      <c r="A1770" s="9"/>
      <c r="B1770" s="9"/>
      <c r="C1770" s="9"/>
      <c r="D1770" s="9"/>
      <c r="E1770" s="9">
        <f t="shared" ca="1" si="0"/>
        <v>0.81137944365985459</v>
      </c>
      <c r="F1770" s="9">
        <f t="shared" ca="1" si="1"/>
        <v>0.88299103984040983</v>
      </c>
      <c r="G1770" s="9">
        <f t="shared" ca="1" si="3"/>
        <v>3.5141144893128264E-3</v>
      </c>
      <c r="H1770" s="9"/>
      <c r="I1770" s="9"/>
      <c r="J1770" s="9"/>
      <c r="K1770" s="9"/>
      <c r="L1770" s="9"/>
      <c r="M1770" s="9"/>
    </row>
    <row r="1771" spans="1:13" ht="15.75" customHeight="1">
      <c r="A1771" s="9"/>
      <c r="B1771" s="9"/>
      <c r="C1771" s="9"/>
      <c r="D1771" s="9"/>
      <c r="E1771" s="9">
        <f t="shared" ca="1" si="0"/>
        <v>0.78044679673574147</v>
      </c>
      <c r="F1771" s="9">
        <f t="shared" ca="1" si="1"/>
        <v>0.77370306593895943</v>
      </c>
      <c r="G1771" s="9">
        <f t="shared" ca="1" si="3"/>
        <v>3.5141144893128264E-3</v>
      </c>
      <c r="H1771" s="9"/>
      <c r="I1771" s="9"/>
      <c r="J1771" s="9"/>
      <c r="K1771" s="9"/>
      <c r="L1771" s="9"/>
      <c r="M1771" s="9"/>
    </row>
    <row r="1772" spans="1:13" ht="15.75" customHeight="1">
      <c r="A1772" s="9"/>
      <c r="B1772" s="9"/>
      <c r="C1772" s="9"/>
      <c r="D1772" s="9"/>
      <c r="E1772" s="9">
        <f t="shared" ca="1" si="0"/>
        <v>0.32931146851281268</v>
      </c>
      <c r="F1772" s="9">
        <f t="shared" ca="1" si="1"/>
        <v>-0.44181520195608132</v>
      </c>
      <c r="G1772" s="9">
        <f t="shared" ca="1" si="3"/>
        <v>3.5141144893128264E-3</v>
      </c>
      <c r="H1772" s="9"/>
      <c r="I1772" s="9"/>
      <c r="J1772" s="9"/>
      <c r="K1772" s="9"/>
      <c r="L1772" s="9"/>
      <c r="M1772" s="9"/>
    </row>
    <row r="1773" spans="1:13" ht="15.75" customHeight="1">
      <c r="A1773" s="9"/>
      <c r="B1773" s="9"/>
      <c r="C1773" s="9"/>
      <c r="D1773" s="9"/>
      <c r="E1773" s="9">
        <f t="shared" ca="1" si="0"/>
        <v>0.90183719591282874</v>
      </c>
      <c r="F1773" s="9">
        <f t="shared" ca="1" si="1"/>
        <v>1.2920910697005152</v>
      </c>
      <c r="G1773" s="9">
        <f t="shared" ca="1" si="3"/>
        <v>3.5141144893128264E-3</v>
      </c>
      <c r="H1773" s="9"/>
      <c r="I1773" s="9"/>
      <c r="J1773" s="9"/>
      <c r="K1773" s="9"/>
      <c r="L1773" s="9"/>
      <c r="M1773" s="9"/>
    </row>
    <row r="1774" spans="1:13" ht="15.75" customHeight="1">
      <c r="A1774" s="9"/>
      <c r="B1774" s="9"/>
      <c r="C1774" s="9"/>
      <c r="D1774" s="9"/>
      <c r="E1774" s="9">
        <f t="shared" ca="1" si="0"/>
        <v>0.71928229448459557</v>
      </c>
      <c r="F1774" s="9">
        <f t="shared" ca="1" si="1"/>
        <v>0.58071075637211733</v>
      </c>
      <c r="G1774" s="9">
        <f t="shared" ca="1" si="3"/>
        <v>3.5141144893128264E-3</v>
      </c>
      <c r="H1774" s="9"/>
      <c r="I1774" s="9"/>
      <c r="J1774" s="9"/>
      <c r="K1774" s="9"/>
      <c r="L1774" s="9"/>
      <c r="M1774" s="9"/>
    </row>
    <row r="1775" spans="1:13" ht="15.75" customHeight="1">
      <c r="A1775" s="9"/>
      <c r="B1775" s="9"/>
      <c r="C1775" s="9"/>
      <c r="D1775" s="9"/>
      <c r="E1775" s="9">
        <f t="shared" ca="1" si="0"/>
        <v>0.24196126028282905</v>
      </c>
      <c r="F1775" s="9">
        <f t="shared" ca="1" si="1"/>
        <v>-0.70000766026109351</v>
      </c>
      <c r="G1775" s="9">
        <f t="shared" ca="1" si="3"/>
        <v>3.5141144893128264E-3</v>
      </c>
      <c r="H1775" s="9"/>
      <c r="I1775" s="9"/>
      <c r="J1775" s="9"/>
      <c r="K1775" s="9"/>
      <c r="L1775" s="9"/>
      <c r="M1775" s="9"/>
    </row>
    <row r="1776" spans="1:13" ht="15.75" customHeight="1">
      <c r="A1776" s="9"/>
      <c r="B1776" s="9"/>
      <c r="C1776" s="9"/>
      <c r="D1776" s="9"/>
      <c r="E1776" s="9">
        <f t="shared" ca="1" si="0"/>
        <v>0.18174768891477378</v>
      </c>
      <c r="F1776" s="9">
        <f t="shared" ca="1" si="1"/>
        <v>-0.90872486080869452</v>
      </c>
      <c r="G1776" s="9">
        <f t="shared" ca="1" si="3"/>
        <v>3.5141144893128264E-3</v>
      </c>
      <c r="H1776" s="9"/>
      <c r="I1776" s="9"/>
      <c r="J1776" s="9"/>
      <c r="K1776" s="9"/>
      <c r="L1776" s="9"/>
      <c r="M1776" s="9"/>
    </row>
    <row r="1777" spans="1:13" ht="15.75" customHeight="1">
      <c r="A1777" s="9"/>
      <c r="B1777" s="9"/>
      <c r="C1777" s="9"/>
      <c r="D1777" s="9"/>
      <c r="E1777" s="9">
        <f t="shared" ca="1" si="0"/>
        <v>0.16143400514076267</v>
      </c>
      <c r="F1777" s="9">
        <f t="shared" ca="1" si="1"/>
        <v>-0.9885813590130802</v>
      </c>
      <c r="G1777" s="9">
        <f t="shared" ca="1" si="3"/>
        <v>3.5141144893128264E-3</v>
      </c>
      <c r="H1777" s="9"/>
      <c r="I1777" s="9"/>
      <c r="J1777" s="9"/>
      <c r="K1777" s="9"/>
      <c r="L1777" s="9"/>
      <c r="M1777" s="9"/>
    </row>
    <row r="1778" spans="1:13" ht="15.75" customHeight="1">
      <c r="A1778" s="9"/>
      <c r="B1778" s="9"/>
      <c r="C1778" s="9"/>
      <c r="D1778" s="9"/>
      <c r="E1778" s="9">
        <f t="shared" ca="1" si="0"/>
        <v>0.6101153235534974</v>
      </c>
      <c r="F1778" s="9">
        <f t="shared" ca="1" si="1"/>
        <v>0.27961961980807604</v>
      </c>
      <c r="G1778" s="9">
        <f t="shared" ca="1" si="3"/>
        <v>3.5141144893128264E-3</v>
      </c>
      <c r="H1778" s="9"/>
      <c r="I1778" s="9"/>
      <c r="J1778" s="9"/>
      <c r="K1778" s="9"/>
      <c r="L1778" s="9"/>
      <c r="M1778" s="9"/>
    </row>
    <row r="1779" spans="1:13" ht="15.75" customHeight="1">
      <c r="A1779" s="9"/>
      <c r="B1779" s="9"/>
      <c r="C1779" s="9"/>
      <c r="D1779" s="9"/>
      <c r="E1779" s="9">
        <f t="shared" ca="1" si="0"/>
        <v>5.7337758775976688E-2</v>
      </c>
      <c r="F1779" s="9">
        <f t="shared" ca="1" si="1"/>
        <v>-1.5775217673147344</v>
      </c>
      <c r="G1779" s="9">
        <f t="shared" ca="1" si="3"/>
        <v>3.5141144893128264E-3</v>
      </c>
      <c r="H1779" s="9"/>
      <c r="I1779" s="9"/>
      <c r="J1779" s="9"/>
      <c r="K1779" s="9"/>
      <c r="L1779" s="9"/>
      <c r="M1779" s="9"/>
    </row>
    <row r="1780" spans="1:13" ht="15.75" customHeight="1">
      <c r="A1780" s="9"/>
      <c r="B1780" s="9"/>
      <c r="C1780" s="9"/>
      <c r="D1780" s="9"/>
      <c r="E1780" s="9">
        <f t="shared" ca="1" si="0"/>
        <v>0.22749142448871118</v>
      </c>
      <c r="F1780" s="9">
        <f t="shared" ca="1" si="1"/>
        <v>-0.74713371775811943</v>
      </c>
      <c r="G1780" s="9">
        <f t="shared" ca="1" si="3"/>
        <v>3.5141144893128264E-3</v>
      </c>
      <c r="H1780" s="9"/>
      <c r="I1780" s="9"/>
      <c r="J1780" s="9"/>
      <c r="K1780" s="9"/>
      <c r="L1780" s="9"/>
      <c r="M1780" s="9"/>
    </row>
    <row r="1781" spans="1:13" ht="15.75" customHeight="1">
      <c r="A1781" s="9"/>
      <c r="B1781" s="9"/>
      <c r="C1781" s="9"/>
      <c r="D1781" s="9"/>
      <c r="E1781" s="9">
        <f t="shared" ca="1" si="0"/>
        <v>0.78606609929261961</v>
      </c>
      <c r="F1781" s="9">
        <f t="shared" ca="1" si="1"/>
        <v>0.79284557217066221</v>
      </c>
      <c r="G1781" s="9">
        <f t="shared" ca="1" si="3"/>
        <v>3.5141144893128264E-3</v>
      </c>
      <c r="H1781" s="9"/>
      <c r="I1781" s="9"/>
      <c r="J1781" s="9"/>
      <c r="K1781" s="9"/>
      <c r="L1781" s="9"/>
      <c r="M1781" s="9"/>
    </row>
    <row r="1782" spans="1:13" ht="15.75" customHeight="1">
      <c r="A1782" s="9"/>
      <c r="B1782" s="9"/>
      <c r="C1782" s="9"/>
      <c r="D1782" s="9"/>
      <c r="E1782" s="9">
        <f t="shared" ca="1" si="0"/>
        <v>6.3282837600627029E-2</v>
      </c>
      <c r="F1782" s="9">
        <f t="shared" ca="1" si="1"/>
        <v>-1.5277860167033006</v>
      </c>
      <c r="G1782" s="9">
        <f t="shared" ca="1" si="3"/>
        <v>3.5141144893128264E-3</v>
      </c>
      <c r="H1782" s="9"/>
      <c r="I1782" s="9"/>
      <c r="J1782" s="9"/>
      <c r="K1782" s="9"/>
      <c r="L1782" s="9"/>
      <c r="M1782" s="9"/>
    </row>
    <row r="1783" spans="1:13" ht="15.75" customHeight="1">
      <c r="A1783" s="9"/>
      <c r="B1783" s="9"/>
      <c r="C1783" s="9"/>
      <c r="D1783" s="9"/>
      <c r="E1783" s="9">
        <f t="shared" ca="1" si="0"/>
        <v>0.31828642959368869</v>
      </c>
      <c r="F1783" s="9">
        <f t="shared" ca="1" si="1"/>
        <v>-0.47249591170181909</v>
      </c>
      <c r="G1783" s="9">
        <f t="shared" ca="1" si="3"/>
        <v>3.5141144893128264E-3</v>
      </c>
      <c r="H1783" s="9"/>
      <c r="I1783" s="9"/>
      <c r="J1783" s="9"/>
      <c r="K1783" s="9"/>
      <c r="L1783" s="9"/>
      <c r="M1783" s="9"/>
    </row>
    <row r="1784" spans="1:13" ht="15.75" customHeight="1">
      <c r="A1784" s="9"/>
      <c r="B1784" s="9"/>
      <c r="C1784" s="9"/>
      <c r="D1784" s="9"/>
      <c r="E1784" s="9">
        <f t="shared" ca="1" si="0"/>
        <v>0.71737816558648115</v>
      </c>
      <c r="F1784" s="9">
        <f t="shared" ca="1" si="1"/>
        <v>0.57507042500876004</v>
      </c>
      <c r="G1784" s="9">
        <f t="shared" ca="1" si="3"/>
        <v>3.5141144893128264E-3</v>
      </c>
      <c r="H1784" s="9"/>
      <c r="I1784" s="9"/>
      <c r="J1784" s="9"/>
      <c r="K1784" s="9"/>
      <c r="L1784" s="9"/>
      <c r="M1784" s="9"/>
    </row>
    <row r="1785" spans="1:13" ht="15.75" customHeight="1">
      <c r="A1785" s="9"/>
      <c r="B1785" s="9"/>
      <c r="C1785" s="9"/>
      <c r="D1785" s="9"/>
      <c r="E1785" s="9">
        <f t="shared" ca="1" si="0"/>
        <v>0.53148966939828235</v>
      </c>
      <c r="F1785" s="9">
        <f t="shared" ca="1" si="1"/>
        <v>7.9015038834338108E-2</v>
      </c>
      <c r="G1785" s="9">
        <f t="shared" ca="1" si="3"/>
        <v>3.5141144893128264E-3</v>
      </c>
      <c r="H1785" s="9"/>
      <c r="I1785" s="9"/>
      <c r="J1785" s="9"/>
      <c r="K1785" s="9"/>
      <c r="L1785" s="9"/>
      <c r="M1785" s="9"/>
    </row>
    <row r="1786" spans="1:13" ht="15.75" customHeight="1">
      <c r="A1786" s="9"/>
      <c r="B1786" s="9"/>
      <c r="C1786" s="9"/>
      <c r="D1786" s="9"/>
      <c r="E1786" s="9">
        <f t="shared" ca="1" si="0"/>
        <v>0.63089024273123462</v>
      </c>
      <c r="F1786" s="9">
        <f t="shared" ca="1" si="1"/>
        <v>0.33421209926057655</v>
      </c>
      <c r="G1786" s="9">
        <f t="shared" ca="1" si="3"/>
        <v>3.5141144893128264E-3</v>
      </c>
      <c r="H1786" s="9"/>
      <c r="I1786" s="9"/>
      <c r="J1786" s="9"/>
      <c r="K1786" s="9"/>
      <c r="L1786" s="9"/>
      <c r="M1786" s="9"/>
    </row>
    <row r="1787" spans="1:13" ht="15.75" customHeight="1">
      <c r="A1787" s="9"/>
      <c r="B1787" s="9"/>
      <c r="C1787" s="9"/>
      <c r="D1787" s="9"/>
      <c r="E1787" s="9">
        <f t="shared" ca="1" si="0"/>
        <v>0.55660794802924618</v>
      </c>
      <c r="F1787" s="9">
        <f t="shared" ca="1" si="1"/>
        <v>0.14237462571369244</v>
      </c>
      <c r="G1787" s="9">
        <f t="shared" ca="1" si="3"/>
        <v>3.5141144893128264E-3</v>
      </c>
      <c r="H1787" s="9"/>
      <c r="I1787" s="9"/>
      <c r="J1787" s="9"/>
      <c r="K1787" s="9"/>
      <c r="L1787" s="9"/>
      <c r="M1787" s="9"/>
    </row>
    <row r="1788" spans="1:13" ht="15.75" customHeight="1">
      <c r="A1788" s="9"/>
      <c r="B1788" s="9"/>
      <c r="C1788" s="9"/>
      <c r="D1788" s="9"/>
      <c r="E1788" s="9">
        <f t="shared" ca="1" si="0"/>
        <v>0.53841050763366649</v>
      </c>
      <c r="F1788" s="9">
        <f t="shared" ca="1" si="1"/>
        <v>9.6430103065056685E-2</v>
      </c>
      <c r="G1788" s="9">
        <f t="shared" ca="1" si="3"/>
        <v>3.5141144893128264E-3</v>
      </c>
      <c r="H1788" s="9"/>
      <c r="I1788" s="9"/>
      <c r="J1788" s="9"/>
      <c r="K1788" s="9"/>
      <c r="L1788" s="9"/>
      <c r="M1788" s="9"/>
    </row>
    <row r="1789" spans="1:13" ht="15.75" customHeight="1">
      <c r="A1789" s="9"/>
      <c r="B1789" s="9"/>
      <c r="C1789" s="9"/>
      <c r="D1789" s="9"/>
      <c r="E1789" s="9">
        <f t="shared" ca="1" si="0"/>
        <v>0.35768821280839336</v>
      </c>
      <c r="F1789" s="9">
        <f t="shared" ca="1" si="1"/>
        <v>-0.36464499140363871</v>
      </c>
      <c r="G1789" s="9">
        <f t="shared" ca="1" si="3"/>
        <v>3.5141144893128264E-3</v>
      </c>
      <c r="H1789" s="9"/>
      <c r="I1789" s="9"/>
      <c r="J1789" s="9"/>
      <c r="K1789" s="9"/>
      <c r="L1789" s="9"/>
      <c r="M1789" s="9"/>
    </row>
    <row r="1790" spans="1:13" ht="15.75" customHeight="1">
      <c r="A1790" s="9"/>
      <c r="B1790" s="9"/>
      <c r="C1790" s="9"/>
      <c r="D1790" s="9"/>
      <c r="E1790" s="9">
        <f t="shared" ca="1" si="0"/>
        <v>0.76602670409899343</v>
      </c>
      <c r="F1790" s="9">
        <f t="shared" ca="1" si="1"/>
        <v>0.7258241308466814</v>
      </c>
      <c r="G1790" s="9">
        <f t="shared" ca="1" si="3"/>
        <v>3.5141144893128264E-3</v>
      </c>
      <c r="H1790" s="9"/>
      <c r="I1790" s="9"/>
      <c r="J1790" s="9"/>
      <c r="K1790" s="9"/>
      <c r="L1790" s="9"/>
      <c r="M1790" s="9"/>
    </row>
    <row r="1791" spans="1:13" ht="15.75" customHeight="1">
      <c r="A1791" s="9"/>
      <c r="B1791" s="9"/>
      <c r="C1791" s="9"/>
      <c r="D1791" s="9"/>
      <c r="E1791" s="9">
        <f t="shared" ca="1" si="0"/>
        <v>0.84056219579574198</v>
      </c>
      <c r="F1791" s="9">
        <f t="shared" ca="1" si="1"/>
        <v>0.99677114270208034</v>
      </c>
      <c r="G1791" s="9">
        <f t="shared" ca="1" si="3"/>
        <v>3.5141144893128264E-3</v>
      </c>
      <c r="H1791" s="9"/>
      <c r="I1791" s="9"/>
      <c r="J1791" s="9"/>
      <c r="K1791" s="9"/>
      <c r="L1791" s="9"/>
      <c r="M1791" s="9"/>
    </row>
    <row r="1792" spans="1:13" ht="15.75" customHeight="1">
      <c r="A1792" s="9"/>
      <c r="B1792" s="9"/>
      <c r="C1792" s="9"/>
      <c r="D1792" s="9"/>
      <c r="E1792" s="9">
        <f t="shared" ca="1" si="0"/>
        <v>0.94506434521049376</v>
      </c>
      <c r="F1792" s="9">
        <f t="shared" ca="1" si="1"/>
        <v>1.5987718340987149</v>
      </c>
      <c r="G1792" s="9">
        <f t="shared" ca="1" si="3"/>
        <v>3.5141144893128264E-3</v>
      </c>
      <c r="H1792" s="9"/>
      <c r="I1792" s="9"/>
      <c r="J1792" s="9"/>
      <c r="K1792" s="9"/>
      <c r="L1792" s="9"/>
      <c r="M1792" s="9"/>
    </row>
    <row r="1793" spans="1:13" ht="15.75" customHeight="1">
      <c r="A1793" s="9"/>
      <c r="B1793" s="9"/>
      <c r="C1793" s="9"/>
      <c r="D1793" s="9"/>
      <c r="E1793" s="9">
        <f t="shared" ca="1" si="0"/>
        <v>0.26119973888349468</v>
      </c>
      <c r="F1793" s="9">
        <f t="shared" ca="1" si="1"/>
        <v>-0.63965106215237455</v>
      </c>
      <c r="G1793" s="9">
        <f t="shared" ca="1" si="3"/>
        <v>3.5141144893128264E-3</v>
      </c>
      <c r="H1793" s="9"/>
      <c r="I1793" s="9"/>
      <c r="J1793" s="9"/>
      <c r="K1793" s="9"/>
      <c r="L1793" s="9"/>
      <c r="M1793" s="9"/>
    </row>
    <row r="1794" spans="1:13" ht="15.75" customHeight="1">
      <c r="A1794" s="9"/>
      <c r="B1794" s="9"/>
      <c r="C1794" s="9"/>
      <c r="D1794" s="9"/>
      <c r="E1794" s="9">
        <f t="shared" ca="1" si="0"/>
        <v>0.13722225112037312</v>
      </c>
      <c r="F1794" s="9">
        <f t="shared" ca="1" si="1"/>
        <v>-1.0928845280295001</v>
      </c>
      <c r="G1794" s="9">
        <f t="shared" ca="1" si="3"/>
        <v>3.5141144893128264E-3</v>
      </c>
      <c r="H1794" s="9"/>
      <c r="I1794" s="9"/>
      <c r="J1794" s="9"/>
      <c r="K1794" s="9"/>
      <c r="L1794" s="9"/>
      <c r="M1794" s="9"/>
    </row>
    <row r="1795" spans="1:13" ht="15.75" customHeight="1">
      <c r="A1795" s="9"/>
      <c r="B1795" s="9"/>
      <c r="C1795" s="9"/>
      <c r="D1795" s="9"/>
      <c r="E1795" s="9">
        <f t="shared" ca="1" si="0"/>
        <v>0.9565847166231104</v>
      </c>
      <c r="F1795" s="9">
        <f t="shared" ca="1" si="1"/>
        <v>1.7123587999742633</v>
      </c>
      <c r="G1795" s="9">
        <f t="shared" ca="1" si="3"/>
        <v>3.5141144893128264E-3</v>
      </c>
      <c r="H1795" s="9"/>
      <c r="I1795" s="9"/>
      <c r="J1795" s="9"/>
      <c r="K1795" s="9"/>
      <c r="L1795" s="9"/>
      <c r="M1795" s="9"/>
    </row>
    <row r="1796" spans="1:13" ht="15.75" customHeight="1">
      <c r="A1796" s="9"/>
      <c r="B1796" s="9"/>
      <c r="C1796" s="9"/>
      <c r="D1796" s="9"/>
      <c r="E1796" s="9">
        <f t="shared" ca="1" si="0"/>
        <v>0.84098739554420521</v>
      </c>
      <c r="F1796" s="9">
        <f t="shared" ca="1" si="1"/>
        <v>0.99852425519462717</v>
      </c>
      <c r="G1796" s="9">
        <f t="shared" ca="1" si="3"/>
        <v>3.5141144893128264E-3</v>
      </c>
      <c r="H1796" s="9"/>
      <c r="I1796" s="9"/>
      <c r="J1796" s="9"/>
      <c r="K1796" s="9"/>
      <c r="L1796" s="9"/>
      <c r="M1796" s="9"/>
    </row>
    <row r="1797" spans="1:13" ht="15.75" customHeight="1">
      <c r="A1797" s="9"/>
      <c r="B1797" s="9"/>
      <c r="C1797" s="9"/>
      <c r="D1797" s="9"/>
      <c r="E1797" s="9">
        <f t="shared" ca="1" si="0"/>
        <v>4.2440659358126687E-2</v>
      </c>
      <c r="F1797" s="9">
        <f t="shared" ca="1" si="1"/>
        <v>-1.7230398510482192</v>
      </c>
      <c r="G1797" s="9">
        <f t="shared" ca="1" si="3"/>
        <v>3.5141144893128264E-3</v>
      </c>
      <c r="H1797" s="9"/>
      <c r="I1797" s="9"/>
      <c r="J1797" s="9"/>
      <c r="K1797" s="9"/>
      <c r="L1797" s="9"/>
      <c r="M1797" s="9"/>
    </row>
    <row r="1798" spans="1:13" ht="15.75" customHeight="1">
      <c r="A1798" s="9"/>
      <c r="B1798" s="9"/>
      <c r="C1798" s="9"/>
      <c r="D1798" s="9"/>
      <c r="E1798" s="9">
        <f t="shared" ca="1" si="0"/>
        <v>0.28055329808703133</v>
      </c>
      <c r="F1798" s="9">
        <f t="shared" ca="1" si="1"/>
        <v>-0.58119862217874696</v>
      </c>
      <c r="G1798" s="9">
        <f t="shared" ca="1" si="3"/>
        <v>3.5141144893128264E-3</v>
      </c>
      <c r="H1798" s="9"/>
      <c r="I1798" s="9"/>
      <c r="J1798" s="9"/>
      <c r="K1798" s="9"/>
      <c r="L1798" s="9"/>
      <c r="M1798" s="9"/>
    </row>
    <row r="1799" spans="1:13" ht="15.75" customHeight="1">
      <c r="A1799" s="9"/>
      <c r="B1799" s="9"/>
      <c r="C1799" s="9"/>
      <c r="D1799" s="9"/>
      <c r="E1799" s="9">
        <f t="shared" ca="1" si="0"/>
        <v>0.10694839723172755</v>
      </c>
      <c r="F1799" s="9">
        <f t="shared" ca="1" si="1"/>
        <v>-1.2429214121578878</v>
      </c>
      <c r="G1799" s="9">
        <f t="shared" ca="1" si="3"/>
        <v>3.5141144893128264E-3</v>
      </c>
      <c r="H1799" s="9"/>
      <c r="I1799" s="9"/>
      <c r="J1799" s="9"/>
      <c r="K1799" s="9"/>
      <c r="L1799" s="9"/>
      <c r="M1799" s="9"/>
    </row>
    <row r="1800" spans="1:13" ht="15.75" customHeight="1">
      <c r="A1800" s="9"/>
      <c r="B1800" s="9"/>
      <c r="C1800" s="9"/>
      <c r="D1800" s="9"/>
      <c r="E1800" s="9">
        <f t="shared" ca="1" si="0"/>
        <v>0.49598064363855421</v>
      </c>
      <c r="F1800" s="9">
        <f t="shared" ca="1" si="1"/>
        <v>-1.0075202753975127E-2</v>
      </c>
      <c r="G1800" s="9">
        <f t="shared" ca="1" si="3"/>
        <v>3.5141144893128264E-3</v>
      </c>
      <c r="H1800" s="9"/>
      <c r="I1800" s="9"/>
      <c r="J1800" s="9"/>
      <c r="K1800" s="9"/>
      <c r="L1800" s="9"/>
      <c r="M1800" s="9"/>
    </row>
    <row r="1801" spans="1:13" ht="15.75" customHeight="1">
      <c r="A1801" s="9"/>
      <c r="B1801" s="9"/>
      <c r="C1801" s="9"/>
      <c r="D1801" s="9"/>
      <c r="E1801" s="9">
        <f t="shared" ca="1" si="0"/>
        <v>0.24757749192056788</v>
      </c>
      <c r="F1801" s="9">
        <f t="shared" ca="1" si="1"/>
        <v>-0.68213279714705588</v>
      </c>
      <c r="G1801" s="9">
        <f t="shared" ca="1" si="3"/>
        <v>3.5141144893128264E-3</v>
      </c>
      <c r="H1801" s="9"/>
      <c r="I1801" s="9"/>
      <c r="J1801" s="9"/>
      <c r="K1801" s="9"/>
      <c r="L1801" s="9"/>
      <c r="M1801" s="9"/>
    </row>
    <row r="1802" spans="1:13" ht="15.75" customHeight="1">
      <c r="A1802" s="9"/>
      <c r="B1802" s="9"/>
      <c r="C1802" s="9"/>
      <c r="D1802" s="9"/>
      <c r="E1802" s="9">
        <f t="shared" ca="1" si="0"/>
        <v>2.2046147120542203E-2</v>
      </c>
      <c r="F1802" s="9">
        <f t="shared" ca="1" si="1"/>
        <v>-2.0132123529195365</v>
      </c>
      <c r="G1802" s="9">
        <f t="shared" ca="1" si="3"/>
        <v>3.5141144893128264E-3</v>
      </c>
      <c r="H1802" s="9"/>
      <c r="I1802" s="9"/>
      <c r="J1802" s="9"/>
      <c r="K1802" s="9"/>
      <c r="L1802" s="9"/>
      <c r="M1802" s="9"/>
    </row>
    <row r="1803" spans="1:13" ht="15.75" customHeight="1">
      <c r="A1803" s="9"/>
      <c r="B1803" s="9"/>
      <c r="C1803" s="9"/>
      <c r="D1803" s="9"/>
      <c r="E1803" s="9">
        <f t="shared" ca="1" si="0"/>
        <v>0.9259236389317157</v>
      </c>
      <c r="F1803" s="9">
        <f t="shared" ca="1" si="1"/>
        <v>1.4460872830077522</v>
      </c>
      <c r="G1803" s="9">
        <f t="shared" ca="1" si="3"/>
        <v>3.5141144893128264E-3</v>
      </c>
      <c r="H1803" s="9"/>
      <c r="I1803" s="9"/>
      <c r="J1803" s="9"/>
      <c r="K1803" s="9"/>
      <c r="L1803" s="9"/>
      <c r="M1803" s="9"/>
    </row>
    <row r="1804" spans="1:13" ht="15.75" customHeight="1">
      <c r="A1804" s="9"/>
      <c r="B1804" s="9"/>
      <c r="C1804" s="9"/>
      <c r="D1804" s="9"/>
      <c r="E1804" s="9">
        <f t="shared" ca="1" si="0"/>
        <v>2.3971548085989558E-2</v>
      </c>
      <c r="F1804" s="9">
        <f t="shared" ca="1" si="1"/>
        <v>-1.9778724629502142</v>
      </c>
      <c r="G1804" s="9">
        <f t="shared" ca="1" si="3"/>
        <v>3.5141144893128264E-3</v>
      </c>
      <c r="H1804" s="9"/>
      <c r="I1804" s="9"/>
      <c r="J1804" s="9"/>
      <c r="K1804" s="9"/>
      <c r="L1804" s="9"/>
      <c r="M1804" s="9"/>
    </row>
    <row r="1805" spans="1:13" ht="15.75" customHeight="1">
      <c r="A1805" s="9"/>
      <c r="B1805" s="9"/>
      <c r="C1805" s="9"/>
      <c r="D1805" s="9"/>
      <c r="E1805" s="9">
        <f t="shared" ca="1" si="0"/>
        <v>2.8824082449722899E-2</v>
      </c>
      <c r="F1805" s="9">
        <f t="shared" ca="1" si="1"/>
        <v>-1.8983638754740044</v>
      </c>
      <c r="G1805" s="9">
        <f t="shared" ca="1" si="3"/>
        <v>3.5141144893128264E-3</v>
      </c>
      <c r="H1805" s="9"/>
      <c r="I1805" s="9"/>
      <c r="J1805" s="9"/>
      <c r="K1805" s="9"/>
      <c r="L1805" s="9"/>
      <c r="M1805" s="9"/>
    </row>
    <row r="1806" spans="1:13" ht="15.75" customHeight="1">
      <c r="A1806" s="9"/>
      <c r="B1806" s="9"/>
      <c r="C1806" s="9"/>
      <c r="D1806" s="9"/>
      <c r="E1806" s="9">
        <f t="shared" ca="1" si="0"/>
        <v>0.87203367731587633</v>
      </c>
      <c r="F1806" s="9">
        <f t="shared" ca="1" si="1"/>
        <v>1.1360571535898925</v>
      </c>
      <c r="G1806" s="9">
        <f t="shared" ca="1" si="3"/>
        <v>3.5141144893128264E-3</v>
      </c>
      <c r="H1806" s="9"/>
      <c r="I1806" s="9"/>
      <c r="J1806" s="9"/>
      <c r="K1806" s="9"/>
      <c r="L1806" s="9"/>
      <c r="M1806" s="9"/>
    </row>
    <row r="1807" spans="1:13" ht="15.75" customHeight="1">
      <c r="A1807" s="9"/>
      <c r="B1807" s="9"/>
      <c r="C1807" s="9"/>
      <c r="D1807" s="9"/>
      <c r="E1807" s="9">
        <f t="shared" ca="1" si="0"/>
        <v>0.58495305755295313</v>
      </c>
      <c r="F1807" s="9">
        <f t="shared" ca="1" si="1"/>
        <v>0.21458115875722397</v>
      </c>
      <c r="G1807" s="9">
        <f t="shared" ca="1" si="3"/>
        <v>3.5141144893128264E-3</v>
      </c>
      <c r="H1807" s="9"/>
      <c r="I1807" s="9"/>
      <c r="J1807" s="9"/>
      <c r="K1807" s="9"/>
      <c r="L1807" s="9"/>
      <c r="M1807" s="9"/>
    </row>
    <row r="1808" spans="1:13" ht="15.75" customHeight="1">
      <c r="A1808" s="9"/>
      <c r="B1808" s="9"/>
      <c r="C1808" s="9"/>
      <c r="D1808" s="9"/>
      <c r="E1808" s="9">
        <f t="shared" ca="1" si="0"/>
        <v>3.6164435006575957E-2</v>
      </c>
      <c r="F1808" s="9">
        <f t="shared" ca="1" si="1"/>
        <v>-1.7970425184911989</v>
      </c>
      <c r="G1808" s="9">
        <f t="shared" ca="1" si="3"/>
        <v>3.5141144893128264E-3</v>
      </c>
      <c r="H1808" s="9"/>
      <c r="I1808" s="9"/>
      <c r="J1808" s="9"/>
      <c r="K1808" s="9"/>
      <c r="L1808" s="9"/>
      <c r="M1808" s="9"/>
    </row>
    <row r="1809" spans="1:13" ht="15.75" customHeight="1">
      <c r="A1809" s="9"/>
      <c r="B1809" s="9"/>
      <c r="C1809" s="9"/>
      <c r="D1809" s="9"/>
      <c r="E1809" s="9">
        <f t="shared" ca="1" si="0"/>
        <v>0.6124099846622002</v>
      </c>
      <c r="F1809" s="9">
        <f t="shared" ca="1" si="1"/>
        <v>0.28560583915484172</v>
      </c>
      <c r="G1809" s="9">
        <f t="shared" ca="1" si="3"/>
        <v>3.5141144893128264E-3</v>
      </c>
      <c r="H1809" s="9"/>
      <c r="I1809" s="9"/>
      <c r="J1809" s="9"/>
      <c r="K1809" s="9"/>
      <c r="L1809" s="9"/>
      <c r="M1809" s="9"/>
    </row>
    <row r="1810" spans="1:13" ht="15.75" customHeight="1">
      <c r="A1810" s="9"/>
      <c r="B1810" s="9"/>
      <c r="C1810" s="9"/>
      <c r="D1810" s="9"/>
      <c r="E1810" s="9">
        <f t="shared" ca="1" si="0"/>
        <v>0.73692817360578589</v>
      </c>
      <c r="F1810" s="9">
        <f t="shared" ca="1" si="1"/>
        <v>0.63390372754446345</v>
      </c>
      <c r="G1810" s="9">
        <f t="shared" ca="1" si="3"/>
        <v>3.5141144893128264E-3</v>
      </c>
      <c r="H1810" s="9"/>
      <c r="I1810" s="9"/>
      <c r="J1810" s="9"/>
      <c r="K1810" s="9"/>
      <c r="L1810" s="9"/>
      <c r="M1810" s="9"/>
    </row>
    <row r="1811" spans="1:13" ht="15.75" customHeight="1">
      <c r="A1811" s="9"/>
      <c r="B1811" s="9"/>
      <c r="C1811" s="9"/>
      <c r="D1811" s="9"/>
      <c r="E1811" s="9">
        <f t="shared" ca="1" si="0"/>
        <v>0.8399685832198075</v>
      </c>
      <c r="F1811" s="9">
        <f t="shared" ca="1" si="1"/>
        <v>0.99432876998529063</v>
      </c>
      <c r="G1811" s="9">
        <f t="shared" ca="1" si="3"/>
        <v>3.5141144893128264E-3</v>
      </c>
      <c r="H1811" s="9"/>
      <c r="I1811" s="9"/>
      <c r="J1811" s="9"/>
      <c r="K1811" s="9"/>
      <c r="L1811" s="9"/>
      <c r="M1811" s="9"/>
    </row>
    <row r="1812" spans="1:13" ht="15.75" customHeight="1">
      <c r="A1812" s="9"/>
      <c r="B1812" s="9"/>
      <c r="C1812" s="9"/>
      <c r="D1812" s="9"/>
      <c r="E1812" s="9">
        <f t="shared" ca="1" si="0"/>
        <v>0.60128715490906315</v>
      </c>
      <c r="F1812" s="9">
        <f t="shared" ca="1" si="1"/>
        <v>0.25668015789200471</v>
      </c>
      <c r="G1812" s="9">
        <f t="shared" ca="1" si="3"/>
        <v>3.5141144893128264E-3</v>
      </c>
      <c r="H1812" s="9"/>
      <c r="I1812" s="9"/>
      <c r="J1812" s="9"/>
      <c r="K1812" s="9"/>
      <c r="L1812" s="9"/>
      <c r="M1812" s="9"/>
    </row>
    <row r="1813" spans="1:13" ht="15.75" customHeight="1">
      <c r="A1813" s="9"/>
      <c r="B1813" s="9"/>
      <c r="C1813" s="9"/>
      <c r="D1813" s="9"/>
      <c r="E1813" s="9">
        <f t="shared" ca="1" si="0"/>
        <v>8.6795294799502321E-2</v>
      </c>
      <c r="F1813" s="9">
        <f t="shared" ca="1" si="1"/>
        <v>-1.360756700291776</v>
      </c>
      <c r="G1813" s="9">
        <f t="shared" ca="1" si="3"/>
        <v>3.5141144893128264E-3</v>
      </c>
      <c r="H1813" s="9"/>
      <c r="I1813" s="9"/>
      <c r="J1813" s="9"/>
      <c r="K1813" s="9"/>
      <c r="L1813" s="9"/>
      <c r="M1813" s="9"/>
    </row>
    <row r="1814" spans="1:13" ht="15.75" customHeight="1">
      <c r="A1814" s="9"/>
      <c r="B1814" s="9"/>
      <c r="C1814" s="9"/>
      <c r="D1814" s="9"/>
      <c r="E1814" s="9">
        <f t="shared" ca="1" si="0"/>
        <v>0.92341984299798852</v>
      </c>
      <c r="F1814" s="9">
        <f t="shared" ca="1" si="1"/>
        <v>1.4284571699106519</v>
      </c>
      <c r="G1814" s="9">
        <f t="shared" ca="1" si="3"/>
        <v>3.5141144893128264E-3</v>
      </c>
      <c r="H1814" s="9"/>
      <c r="I1814" s="9"/>
      <c r="J1814" s="9"/>
      <c r="K1814" s="9"/>
      <c r="L1814" s="9"/>
      <c r="M1814" s="9"/>
    </row>
    <row r="1815" spans="1:13" ht="15.75" customHeight="1">
      <c r="A1815" s="9"/>
      <c r="B1815" s="9"/>
      <c r="C1815" s="9"/>
      <c r="D1815" s="9"/>
      <c r="E1815" s="9">
        <f t="shared" ca="1" si="0"/>
        <v>1.8276799380777087E-2</v>
      </c>
      <c r="F1815" s="9">
        <f t="shared" ca="1" si="1"/>
        <v>-2.0907152317683955</v>
      </c>
      <c r="G1815" s="9">
        <f t="shared" ca="1" si="3"/>
        <v>3.5141144893128264E-3</v>
      </c>
      <c r="H1815" s="9"/>
      <c r="I1815" s="9"/>
      <c r="J1815" s="9"/>
      <c r="K1815" s="9"/>
      <c r="L1815" s="9"/>
      <c r="M1815" s="9"/>
    </row>
    <row r="1816" spans="1:13" ht="15.75" customHeight="1">
      <c r="A1816" s="9"/>
      <c r="B1816" s="9"/>
      <c r="C1816" s="9"/>
      <c r="D1816" s="9"/>
      <c r="E1816" s="9">
        <f t="shared" ca="1" si="0"/>
        <v>0.72880782247049658</v>
      </c>
      <c r="F1816" s="9">
        <f t="shared" ca="1" si="1"/>
        <v>0.60921135460389753</v>
      </c>
      <c r="G1816" s="9">
        <f t="shared" ca="1" si="3"/>
        <v>3.5141144893128264E-3</v>
      </c>
      <c r="H1816" s="9"/>
      <c r="I1816" s="9"/>
      <c r="J1816" s="9"/>
      <c r="K1816" s="9"/>
      <c r="L1816" s="9"/>
      <c r="M1816" s="9"/>
    </row>
    <row r="1817" spans="1:13" ht="15.75" customHeight="1">
      <c r="A1817" s="9"/>
      <c r="B1817" s="9"/>
      <c r="C1817" s="9"/>
      <c r="D1817" s="9"/>
      <c r="E1817" s="9">
        <f t="shared" ca="1" si="0"/>
        <v>0.85312947387317639</v>
      </c>
      <c r="F1817" s="9">
        <f t="shared" ca="1" si="1"/>
        <v>1.049950107257281</v>
      </c>
      <c r="G1817" s="9">
        <f t="shared" ca="1" si="3"/>
        <v>3.5141144893128264E-3</v>
      </c>
      <c r="H1817" s="9"/>
      <c r="I1817" s="9"/>
      <c r="J1817" s="9"/>
      <c r="K1817" s="9"/>
      <c r="L1817" s="9"/>
      <c r="M1817" s="9"/>
    </row>
    <row r="1818" spans="1:13" ht="15.75" customHeight="1">
      <c r="A1818" s="9"/>
      <c r="B1818" s="9"/>
      <c r="C1818" s="9"/>
      <c r="D1818" s="9"/>
      <c r="E1818" s="9">
        <f t="shared" ca="1" si="0"/>
        <v>0.54838624312084527</v>
      </c>
      <c r="F1818" s="9">
        <f t="shared" ca="1" si="1"/>
        <v>0.12158522708374908</v>
      </c>
      <c r="G1818" s="9">
        <f t="shared" ca="1" si="3"/>
        <v>3.5141144893128264E-3</v>
      </c>
      <c r="H1818" s="9"/>
      <c r="I1818" s="9"/>
      <c r="J1818" s="9"/>
      <c r="K1818" s="9"/>
      <c r="L1818" s="9"/>
      <c r="M1818" s="9"/>
    </row>
    <row r="1819" spans="1:13" ht="15.75" customHeight="1">
      <c r="A1819" s="9"/>
      <c r="B1819" s="9"/>
      <c r="C1819" s="9"/>
      <c r="D1819" s="9"/>
      <c r="E1819" s="9">
        <f t="shared" ca="1" si="0"/>
        <v>4.8171686862666485E-2</v>
      </c>
      <c r="F1819" s="9">
        <f t="shared" ca="1" si="1"/>
        <v>-1.6628454619960942</v>
      </c>
      <c r="G1819" s="9">
        <f t="shared" ca="1" si="3"/>
        <v>3.5141144893128264E-3</v>
      </c>
      <c r="H1819" s="9"/>
      <c r="I1819" s="9"/>
      <c r="J1819" s="9"/>
      <c r="K1819" s="9"/>
      <c r="L1819" s="9"/>
      <c r="M1819" s="9"/>
    </row>
    <row r="1820" spans="1:13" ht="15.75" customHeight="1">
      <c r="A1820" s="9"/>
      <c r="B1820" s="9"/>
      <c r="C1820" s="9"/>
      <c r="D1820" s="9"/>
      <c r="E1820" s="9">
        <f t="shared" ca="1" si="0"/>
        <v>0.71331538185367827</v>
      </c>
      <c r="F1820" s="9">
        <f t="shared" ca="1" si="1"/>
        <v>0.56309640950186213</v>
      </c>
      <c r="G1820" s="9">
        <f t="shared" ca="1" si="3"/>
        <v>3.5141144893128264E-3</v>
      </c>
      <c r="H1820" s="9"/>
      <c r="I1820" s="9"/>
      <c r="J1820" s="9"/>
      <c r="K1820" s="9"/>
      <c r="L1820" s="9"/>
      <c r="M1820" s="9"/>
    </row>
    <row r="1821" spans="1:13" ht="15.75" customHeight="1">
      <c r="A1821" s="9"/>
      <c r="B1821" s="9"/>
      <c r="C1821" s="9"/>
      <c r="D1821" s="9"/>
      <c r="E1821" s="9">
        <f t="shared" ca="1" si="0"/>
        <v>0.33271979551712061</v>
      </c>
      <c r="F1821" s="9">
        <f t="shared" ca="1" si="1"/>
        <v>-0.43241531238264314</v>
      </c>
      <c r="G1821" s="9">
        <f t="shared" ca="1" si="3"/>
        <v>3.5141144893128264E-3</v>
      </c>
      <c r="H1821" s="9"/>
      <c r="I1821" s="9"/>
      <c r="J1821" s="9"/>
      <c r="K1821" s="9"/>
      <c r="L1821" s="9"/>
      <c r="M1821" s="9"/>
    </row>
    <row r="1822" spans="1:13" ht="15.75" customHeight="1">
      <c r="A1822" s="9"/>
      <c r="B1822" s="9"/>
      <c r="C1822" s="9"/>
      <c r="D1822" s="9"/>
      <c r="E1822" s="9">
        <f t="shared" ca="1" si="0"/>
        <v>0.13080639541779615</v>
      </c>
      <c r="F1822" s="9">
        <f t="shared" ca="1" si="1"/>
        <v>-1.1225873489439486</v>
      </c>
      <c r="G1822" s="9">
        <f t="shared" ca="1" si="3"/>
        <v>3.5141144893128264E-3</v>
      </c>
      <c r="H1822" s="9"/>
      <c r="I1822" s="9"/>
      <c r="J1822" s="9"/>
      <c r="K1822" s="9"/>
      <c r="L1822" s="9"/>
      <c r="M1822" s="9"/>
    </row>
    <row r="1823" spans="1:13" ht="15.75" customHeight="1">
      <c r="A1823" s="9"/>
      <c r="B1823" s="9"/>
      <c r="C1823" s="9"/>
      <c r="D1823" s="9"/>
      <c r="E1823" s="9">
        <f t="shared" ca="1" si="0"/>
        <v>0.94557377041460722</v>
      </c>
      <c r="F1823" s="9">
        <f t="shared" ca="1" si="1"/>
        <v>1.6033724071981821</v>
      </c>
      <c r="G1823" s="9">
        <f t="shared" ca="1" si="3"/>
        <v>3.5141144893128264E-3</v>
      </c>
      <c r="H1823" s="9"/>
      <c r="I1823" s="9"/>
      <c r="J1823" s="9"/>
      <c r="K1823" s="9"/>
      <c r="L1823" s="9"/>
      <c r="M1823" s="9"/>
    </row>
    <row r="1824" spans="1:13" ht="15.75" customHeight="1">
      <c r="A1824" s="9"/>
      <c r="B1824" s="9"/>
      <c r="C1824" s="9"/>
      <c r="D1824" s="9"/>
      <c r="E1824" s="9">
        <f t="shared" ca="1" si="0"/>
        <v>0.69161947540081237</v>
      </c>
      <c r="F1824" s="9">
        <f t="shared" ca="1" si="1"/>
        <v>0.50044602983868391</v>
      </c>
      <c r="G1824" s="9">
        <f t="shared" ca="1" si="3"/>
        <v>3.5141144893128264E-3</v>
      </c>
      <c r="H1824" s="9"/>
      <c r="I1824" s="9"/>
      <c r="J1824" s="9"/>
      <c r="K1824" s="9"/>
      <c r="L1824" s="9"/>
      <c r="M1824" s="9"/>
    </row>
    <row r="1825" spans="1:13" ht="15.75" customHeight="1">
      <c r="A1825" s="9"/>
      <c r="B1825" s="9"/>
      <c r="C1825" s="9"/>
      <c r="D1825" s="9"/>
      <c r="E1825" s="9">
        <f t="shared" ca="1" si="0"/>
        <v>0.74547416261442834</v>
      </c>
      <c r="F1825" s="9">
        <f t="shared" ca="1" si="1"/>
        <v>0.66031504892489779</v>
      </c>
      <c r="G1825" s="9">
        <f t="shared" ca="1" si="3"/>
        <v>3.5141144893128264E-3</v>
      </c>
      <c r="H1825" s="9"/>
      <c r="I1825" s="9"/>
      <c r="J1825" s="9"/>
      <c r="K1825" s="9"/>
      <c r="L1825" s="9"/>
      <c r="M1825" s="9"/>
    </row>
    <row r="1826" spans="1:13" ht="15.75" customHeight="1">
      <c r="A1826" s="9"/>
      <c r="B1826" s="9"/>
      <c r="C1826" s="9"/>
      <c r="D1826" s="9"/>
      <c r="E1826" s="9">
        <f t="shared" ca="1" si="0"/>
        <v>0.2054619823363274</v>
      </c>
      <c r="F1826" s="9">
        <f t="shared" ca="1" si="1"/>
        <v>-0.8222687384798768</v>
      </c>
      <c r="G1826" s="9">
        <f t="shared" ca="1" si="3"/>
        <v>3.5141144893128264E-3</v>
      </c>
      <c r="H1826" s="9"/>
      <c r="I1826" s="9"/>
      <c r="J1826" s="9"/>
      <c r="K1826" s="9"/>
      <c r="L1826" s="9"/>
      <c r="M1826" s="9"/>
    </row>
    <row r="1827" spans="1:13" ht="15.75" customHeight="1">
      <c r="A1827" s="9"/>
      <c r="B1827" s="9"/>
      <c r="C1827" s="9"/>
      <c r="D1827" s="9"/>
      <c r="E1827" s="9">
        <f t="shared" ca="1" si="0"/>
        <v>0.45412761689210512</v>
      </c>
      <c r="F1827" s="9">
        <f t="shared" ca="1" si="1"/>
        <v>-0.11523957186449123</v>
      </c>
      <c r="G1827" s="9">
        <f t="shared" ca="1" si="3"/>
        <v>3.5141144893128264E-3</v>
      </c>
      <c r="H1827" s="9"/>
      <c r="I1827" s="9"/>
      <c r="J1827" s="9"/>
      <c r="K1827" s="9"/>
      <c r="L1827" s="9"/>
      <c r="M1827" s="9"/>
    </row>
    <row r="1828" spans="1:13" ht="15.75" customHeight="1">
      <c r="A1828" s="9"/>
      <c r="B1828" s="9"/>
      <c r="C1828" s="9"/>
      <c r="D1828" s="9"/>
      <c r="E1828" s="9">
        <f t="shared" ca="1" si="0"/>
        <v>0.37347467730323691</v>
      </c>
      <c r="F1828" s="9">
        <f t="shared" ca="1" si="1"/>
        <v>-0.32266448088337502</v>
      </c>
      <c r="G1828" s="9">
        <f t="shared" ca="1" si="3"/>
        <v>3.5141144893128264E-3</v>
      </c>
      <c r="H1828" s="9"/>
      <c r="I1828" s="9"/>
      <c r="J1828" s="9"/>
      <c r="K1828" s="9"/>
      <c r="L1828" s="9"/>
      <c r="M1828" s="9"/>
    </row>
    <row r="1829" spans="1:13" ht="15.75" customHeight="1">
      <c r="A1829" s="9"/>
      <c r="B1829" s="9"/>
      <c r="C1829" s="9"/>
      <c r="D1829" s="9"/>
      <c r="E1829" s="9">
        <f t="shared" ca="1" si="0"/>
        <v>0.92920549410703335</v>
      </c>
      <c r="F1829" s="9">
        <f t="shared" ca="1" si="1"/>
        <v>1.4698993642865787</v>
      </c>
      <c r="G1829" s="9">
        <f t="shared" ca="1" si="3"/>
        <v>3.5141144893128264E-3</v>
      </c>
      <c r="H1829" s="9"/>
      <c r="I1829" s="9"/>
      <c r="J1829" s="9"/>
      <c r="K1829" s="9"/>
      <c r="L1829" s="9"/>
      <c r="M1829" s="9"/>
    </row>
    <row r="1830" spans="1:13" ht="15.75" customHeight="1">
      <c r="A1830" s="9"/>
      <c r="B1830" s="9"/>
      <c r="C1830" s="9"/>
      <c r="D1830" s="9"/>
      <c r="E1830" s="9">
        <f t="shared" ca="1" si="0"/>
        <v>0.89964675253330961</v>
      </c>
      <c r="F1830" s="9">
        <f t="shared" ca="1" si="1"/>
        <v>1.2795413306073624</v>
      </c>
      <c r="G1830" s="9">
        <f t="shared" ca="1" si="3"/>
        <v>3.5141144893128264E-3</v>
      </c>
      <c r="H1830" s="9"/>
      <c r="I1830" s="9"/>
      <c r="J1830" s="9"/>
      <c r="K1830" s="9"/>
      <c r="L1830" s="9"/>
      <c r="M1830" s="9"/>
    </row>
    <row r="1831" spans="1:13" ht="15.75" customHeight="1">
      <c r="A1831" s="9"/>
      <c r="B1831" s="9"/>
      <c r="C1831" s="9"/>
      <c r="D1831" s="9"/>
      <c r="E1831" s="9">
        <f t="shared" ca="1" si="0"/>
        <v>0.17048534194455656</v>
      </c>
      <c r="F1831" s="9">
        <f t="shared" ca="1" si="1"/>
        <v>-0.95224906304156387</v>
      </c>
      <c r="G1831" s="9">
        <f t="shared" ca="1" si="3"/>
        <v>3.5141144893128264E-3</v>
      </c>
      <c r="H1831" s="9"/>
      <c r="I1831" s="9"/>
      <c r="J1831" s="9"/>
      <c r="K1831" s="9"/>
      <c r="L1831" s="9"/>
      <c r="M1831" s="9"/>
    </row>
    <row r="1832" spans="1:13" ht="15.75" customHeight="1">
      <c r="A1832" s="9"/>
      <c r="B1832" s="9"/>
      <c r="C1832" s="9"/>
      <c r="D1832" s="9"/>
      <c r="E1832" s="9">
        <f t="shared" ca="1" si="0"/>
        <v>0.90239567258377618</v>
      </c>
      <c r="F1832" s="9">
        <f t="shared" ca="1" si="1"/>
        <v>1.2953235026175434</v>
      </c>
      <c r="G1832" s="9">
        <f t="shared" ca="1" si="3"/>
        <v>3.5141144893128264E-3</v>
      </c>
      <c r="H1832" s="9"/>
      <c r="I1832" s="9"/>
      <c r="J1832" s="9"/>
      <c r="K1832" s="9"/>
      <c r="L1832" s="9"/>
      <c r="M1832" s="9"/>
    </row>
    <row r="1833" spans="1:13" ht="15.75" customHeight="1">
      <c r="A1833" s="9"/>
      <c r="B1833" s="9"/>
      <c r="C1833" s="9"/>
      <c r="D1833" s="9"/>
      <c r="E1833" s="9">
        <f t="shared" ca="1" si="0"/>
        <v>0.20171015550667271</v>
      </c>
      <c r="F1833" s="9">
        <f t="shared" ca="1" si="1"/>
        <v>-0.83552831550357387</v>
      </c>
      <c r="G1833" s="9">
        <f t="shared" ca="1" si="3"/>
        <v>3.5141144893128264E-3</v>
      </c>
      <c r="H1833" s="9"/>
      <c r="I1833" s="9"/>
      <c r="J1833" s="9"/>
      <c r="K1833" s="9"/>
      <c r="L1833" s="9"/>
      <c r="M1833" s="9"/>
    </row>
    <row r="1834" spans="1:13" ht="15.75" customHeight="1">
      <c r="A1834" s="9"/>
      <c r="B1834" s="9"/>
      <c r="C1834" s="9"/>
      <c r="D1834" s="9"/>
      <c r="E1834" s="9">
        <f t="shared" ca="1" si="0"/>
        <v>0.81589014386239012</v>
      </c>
      <c r="F1834" s="9">
        <f t="shared" ca="1" si="1"/>
        <v>0.89981311775430917</v>
      </c>
      <c r="G1834" s="9">
        <f t="shared" ca="1" si="3"/>
        <v>3.5141144893128264E-3</v>
      </c>
      <c r="H1834" s="9"/>
      <c r="I1834" s="9"/>
      <c r="J1834" s="9"/>
      <c r="K1834" s="9"/>
      <c r="L1834" s="9"/>
      <c r="M1834" s="9"/>
    </row>
    <row r="1835" spans="1:13" ht="15.75" customHeight="1">
      <c r="A1835" s="9"/>
      <c r="B1835" s="9"/>
      <c r="C1835" s="9"/>
      <c r="D1835" s="9"/>
      <c r="E1835" s="9">
        <f t="shared" ca="1" si="0"/>
        <v>9.0071905615407788E-2</v>
      </c>
      <c r="F1835" s="9">
        <f t="shared" ca="1" si="1"/>
        <v>-1.3403123709407883</v>
      </c>
      <c r="G1835" s="9">
        <f t="shared" ca="1" si="3"/>
        <v>3.5141144893128264E-3</v>
      </c>
      <c r="H1835" s="9"/>
      <c r="I1835" s="9"/>
      <c r="J1835" s="9"/>
      <c r="K1835" s="9"/>
      <c r="L1835" s="9"/>
      <c r="M1835" s="9"/>
    </row>
    <row r="1836" spans="1:13" ht="15.75" customHeight="1">
      <c r="A1836" s="9"/>
      <c r="B1836" s="9"/>
      <c r="C1836" s="9"/>
      <c r="D1836" s="9"/>
      <c r="E1836" s="9">
        <f t="shared" ca="1" si="0"/>
        <v>9.8930460949933186E-2</v>
      </c>
      <c r="F1836" s="9">
        <f t="shared" ca="1" si="1"/>
        <v>-1.287669824669615</v>
      </c>
      <c r="G1836" s="9">
        <f t="shared" ca="1" si="3"/>
        <v>3.5141144893128264E-3</v>
      </c>
      <c r="H1836" s="9"/>
      <c r="I1836" s="9"/>
      <c r="J1836" s="9"/>
      <c r="K1836" s="9"/>
      <c r="L1836" s="9"/>
      <c r="M1836" s="9"/>
    </row>
    <row r="1837" spans="1:13" ht="15.75" customHeight="1">
      <c r="A1837" s="9"/>
      <c r="B1837" s="9"/>
      <c r="C1837" s="9"/>
      <c r="D1837" s="9"/>
      <c r="E1837" s="9">
        <f t="shared" ca="1" si="0"/>
        <v>0.41302952848815255</v>
      </c>
      <c r="F1837" s="9">
        <f t="shared" ca="1" si="1"/>
        <v>-0.21975873719292957</v>
      </c>
      <c r="G1837" s="9">
        <f t="shared" ca="1" si="3"/>
        <v>3.5141144893128264E-3</v>
      </c>
      <c r="H1837" s="9"/>
      <c r="I1837" s="9"/>
      <c r="J1837" s="9"/>
      <c r="K1837" s="9"/>
      <c r="L1837" s="9"/>
      <c r="M1837" s="9"/>
    </row>
    <row r="1838" spans="1:13" ht="15.75" customHeight="1">
      <c r="A1838" s="9"/>
      <c r="B1838" s="9"/>
      <c r="C1838" s="9"/>
      <c r="D1838" s="9"/>
      <c r="E1838" s="9">
        <f t="shared" ca="1" si="0"/>
        <v>0.78911401601759357</v>
      </c>
      <c r="F1838" s="9">
        <f t="shared" ca="1" si="1"/>
        <v>0.80335086176088688</v>
      </c>
      <c r="G1838" s="9">
        <f t="shared" ca="1" si="3"/>
        <v>3.5141144893128264E-3</v>
      </c>
      <c r="H1838" s="9"/>
      <c r="I1838" s="9"/>
      <c r="J1838" s="9"/>
      <c r="K1838" s="9"/>
      <c r="L1838" s="9"/>
      <c r="M1838" s="9"/>
    </row>
    <row r="1839" spans="1:13" ht="15.75" customHeight="1">
      <c r="A1839" s="9"/>
      <c r="B1839" s="9"/>
      <c r="C1839" s="9"/>
      <c r="D1839" s="9"/>
      <c r="E1839" s="9">
        <f t="shared" ca="1" si="0"/>
        <v>0.89691376142011103</v>
      </c>
      <c r="F1839" s="9">
        <f t="shared" ca="1" si="1"/>
        <v>1.2641603551779008</v>
      </c>
      <c r="G1839" s="9">
        <f t="shared" ca="1" si="3"/>
        <v>3.5141144893128264E-3</v>
      </c>
      <c r="H1839" s="9"/>
      <c r="I1839" s="9"/>
      <c r="J1839" s="9"/>
      <c r="K1839" s="9"/>
      <c r="L1839" s="9"/>
      <c r="M1839" s="9"/>
    </row>
    <row r="1840" spans="1:13" ht="15.75" customHeight="1">
      <c r="A1840" s="9"/>
      <c r="B1840" s="9"/>
      <c r="C1840" s="9"/>
      <c r="D1840" s="9"/>
      <c r="E1840" s="9">
        <f t="shared" ca="1" si="0"/>
        <v>0.6203396724360648</v>
      </c>
      <c r="F1840" s="9">
        <f t="shared" ca="1" si="1"/>
        <v>0.30637301094391922</v>
      </c>
      <c r="G1840" s="9">
        <f t="shared" ca="1" si="3"/>
        <v>3.5141144893128264E-3</v>
      </c>
      <c r="H1840" s="9"/>
      <c r="I1840" s="9"/>
      <c r="J1840" s="9"/>
      <c r="K1840" s="9"/>
      <c r="L1840" s="9"/>
      <c r="M1840" s="9"/>
    </row>
    <row r="1841" spans="1:13" ht="15.75" customHeight="1">
      <c r="A1841" s="9"/>
      <c r="B1841" s="9"/>
      <c r="C1841" s="9"/>
      <c r="D1841" s="9"/>
      <c r="E1841" s="9">
        <f t="shared" ca="1" si="0"/>
        <v>0.64085536671074383</v>
      </c>
      <c r="F1841" s="9">
        <f t="shared" ca="1" si="1"/>
        <v>0.3607460900440127</v>
      </c>
      <c r="G1841" s="9">
        <f t="shared" ca="1" si="3"/>
        <v>3.5141144893128264E-3</v>
      </c>
      <c r="H1841" s="9"/>
      <c r="I1841" s="9"/>
      <c r="J1841" s="9"/>
      <c r="K1841" s="9"/>
      <c r="L1841" s="9"/>
      <c r="M1841" s="9"/>
    </row>
    <row r="1842" spans="1:13" ht="15.75" customHeight="1">
      <c r="A1842" s="9"/>
      <c r="B1842" s="9"/>
      <c r="C1842" s="9"/>
      <c r="D1842" s="9"/>
      <c r="E1842" s="9">
        <f t="shared" ca="1" si="0"/>
        <v>0.28359482124470969</v>
      </c>
      <c r="F1842" s="9">
        <f t="shared" ca="1" si="1"/>
        <v>-0.57219534249053017</v>
      </c>
      <c r="G1842" s="9">
        <f t="shared" ca="1" si="3"/>
        <v>3.5141144893128264E-3</v>
      </c>
      <c r="H1842" s="9"/>
      <c r="I1842" s="9"/>
      <c r="J1842" s="9"/>
      <c r="K1842" s="9"/>
      <c r="L1842" s="9"/>
      <c r="M1842" s="9"/>
    </row>
    <row r="1843" spans="1:13" ht="15.75" customHeight="1">
      <c r="A1843" s="9"/>
      <c r="B1843" s="9"/>
      <c r="C1843" s="9"/>
      <c r="D1843" s="9"/>
      <c r="E1843" s="9">
        <f t="shared" ca="1" si="0"/>
        <v>0.57155101995273694</v>
      </c>
      <c r="F1843" s="9">
        <f t="shared" ca="1" si="1"/>
        <v>0.1803243249917226</v>
      </c>
      <c r="G1843" s="9">
        <f t="shared" ca="1" si="3"/>
        <v>3.5141144893128264E-3</v>
      </c>
      <c r="H1843" s="9"/>
      <c r="I1843" s="9"/>
      <c r="J1843" s="9"/>
      <c r="K1843" s="9"/>
      <c r="L1843" s="9"/>
      <c r="M1843" s="9"/>
    </row>
    <row r="1844" spans="1:13" ht="15.75" customHeight="1">
      <c r="A1844" s="9"/>
      <c r="B1844" s="9"/>
      <c r="C1844" s="9"/>
      <c r="D1844" s="9"/>
      <c r="E1844" s="9">
        <f t="shared" ca="1" si="0"/>
        <v>0.87026551416106501</v>
      </c>
      <c r="F1844" s="9">
        <f t="shared" ca="1" si="1"/>
        <v>1.127647135830588</v>
      </c>
      <c r="G1844" s="9">
        <f t="shared" ca="1" si="3"/>
        <v>3.5141144893128264E-3</v>
      </c>
      <c r="H1844" s="9"/>
      <c r="I1844" s="9"/>
      <c r="J1844" s="9"/>
      <c r="K1844" s="9"/>
      <c r="L1844" s="9"/>
      <c r="M1844" s="9"/>
    </row>
    <row r="1845" spans="1:13" ht="15.75" customHeight="1">
      <c r="A1845" s="9"/>
      <c r="B1845" s="9"/>
      <c r="C1845" s="9"/>
      <c r="D1845" s="9"/>
      <c r="E1845" s="9">
        <f t="shared" ca="1" si="0"/>
        <v>0.20435019726638293</v>
      </c>
      <c r="F1845" s="9">
        <f t="shared" ca="1" si="1"/>
        <v>-0.82618281609373512</v>
      </c>
      <c r="G1845" s="9">
        <f t="shared" ca="1" si="3"/>
        <v>3.5141144893128264E-3</v>
      </c>
      <c r="H1845" s="9"/>
      <c r="I1845" s="9"/>
      <c r="J1845" s="9"/>
      <c r="K1845" s="9"/>
      <c r="L1845" s="9"/>
      <c r="M1845" s="9"/>
    </row>
    <row r="1846" spans="1:13" ht="15.75" customHeight="1">
      <c r="A1846" s="9"/>
      <c r="B1846" s="9"/>
      <c r="C1846" s="9"/>
      <c r="D1846" s="9"/>
      <c r="E1846" s="9">
        <f t="shared" ca="1" si="0"/>
        <v>0.81157909347119317</v>
      </c>
      <c r="F1846" s="9">
        <f t="shared" ca="1" si="1"/>
        <v>0.88373031224742638</v>
      </c>
      <c r="G1846" s="9">
        <f t="shared" ca="1" si="3"/>
        <v>3.5141144893128264E-3</v>
      </c>
      <c r="H1846" s="9"/>
      <c r="I1846" s="9"/>
      <c r="J1846" s="9"/>
      <c r="K1846" s="9"/>
      <c r="L1846" s="9"/>
      <c r="M1846" s="9"/>
    </row>
    <row r="1847" spans="1:13" ht="15.75" customHeight="1">
      <c r="A1847" s="9"/>
      <c r="B1847" s="9"/>
      <c r="C1847" s="9"/>
      <c r="D1847" s="9"/>
      <c r="E1847" s="9">
        <f t="shared" ca="1" si="0"/>
        <v>0.95441388261649662</v>
      </c>
      <c r="F1847" s="9">
        <f t="shared" ca="1" si="1"/>
        <v>1.6892463250010534</v>
      </c>
      <c r="G1847" s="9">
        <f t="shared" ca="1" si="3"/>
        <v>3.5141144893128264E-3</v>
      </c>
      <c r="H1847" s="9"/>
      <c r="I1847" s="9"/>
      <c r="J1847" s="9"/>
      <c r="K1847" s="9"/>
      <c r="L1847" s="9"/>
      <c r="M1847" s="9"/>
    </row>
    <row r="1848" spans="1:13" ht="15.75" customHeight="1">
      <c r="A1848" s="9"/>
      <c r="B1848" s="9"/>
      <c r="C1848" s="9"/>
      <c r="D1848" s="9"/>
      <c r="E1848" s="9">
        <f t="shared" ca="1" si="0"/>
        <v>8.9675007711840449E-2</v>
      </c>
      <c r="F1848" s="9">
        <f t="shared" ca="1" si="1"/>
        <v>-1.3427590243773913</v>
      </c>
      <c r="G1848" s="9">
        <f t="shared" ca="1" si="3"/>
        <v>3.5141144893128264E-3</v>
      </c>
      <c r="H1848" s="9"/>
      <c r="I1848" s="9"/>
      <c r="J1848" s="9"/>
      <c r="K1848" s="9"/>
      <c r="L1848" s="9"/>
      <c r="M1848" s="9"/>
    </row>
    <row r="1849" spans="1:13" ht="15.75" customHeight="1">
      <c r="A1849" s="9"/>
      <c r="B1849" s="9"/>
      <c r="C1849" s="9"/>
      <c r="D1849" s="9"/>
      <c r="E1849" s="9">
        <f t="shared" ca="1" si="0"/>
        <v>0.39026421289878754</v>
      </c>
      <c r="F1849" s="9">
        <f t="shared" ca="1" si="1"/>
        <v>-0.2786304711696343</v>
      </c>
      <c r="G1849" s="9">
        <f t="shared" ca="1" si="3"/>
        <v>3.5141144893128264E-3</v>
      </c>
      <c r="H1849" s="9"/>
      <c r="I1849" s="9"/>
      <c r="J1849" s="9"/>
      <c r="K1849" s="9"/>
      <c r="L1849" s="9"/>
      <c r="M1849" s="9"/>
    </row>
    <row r="1850" spans="1:13" ht="15.75" customHeight="1">
      <c r="A1850" s="9"/>
      <c r="B1850" s="9"/>
      <c r="C1850" s="9"/>
      <c r="D1850" s="9"/>
      <c r="E1850" s="9">
        <f t="shared" ca="1" si="0"/>
        <v>0.95846907458155428</v>
      </c>
      <c r="F1850" s="9">
        <f t="shared" ca="1" si="1"/>
        <v>1.7331902982641658</v>
      </c>
      <c r="G1850" s="9">
        <f t="shared" ca="1" si="3"/>
        <v>3.5141144893128264E-3</v>
      </c>
      <c r="H1850" s="9"/>
      <c r="I1850" s="9"/>
      <c r="J1850" s="9"/>
      <c r="K1850" s="9"/>
      <c r="L1850" s="9"/>
      <c r="M1850" s="9"/>
    </row>
    <row r="1851" spans="1:13" ht="15.75" customHeight="1">
      <c r="A1851" s="9"/>
      <c r="B1851" s="9"/>
      <c r="C1851" s="9"/>
      <c r="D1851" s="9"/>
      <c r="E1851" s="9">
        <f t="shared" ca="1" si="0"/>
        <v>0.82317399642226641</v>
      </c>
      <c r="F1851" s="9">
        <f t="shared" ca="1" si="1"/>
        <v>0.92752887446807675</v>
      </c>
      <c r="G1851" s="9">
        <f t="shared" ca="1" si="3"/>
        <v>3.5141144893128264E-3</v>
      </c>
      <c r="H1851" s="9"/>
      <c r="I1851" s="9"/>
      <c r="J1851" s="9"/>
      <c r="K1851" s="9"/>
      <c r="L1851" s="9"/>
      <c r="M1851" s="9"/>
    </row>
    <row r="1852" spans="1:13" ht="15.75" customHeight="1">
      <c r="A1852" s="9"/>
      <c r="B1852" s="9"/>
      <c r="C1852" s="9"/>
      <c r="D1852" s="9"/>
      <c r="E1852" s="9">
        <f t="shared" ca="1" si="0"/>
        <v>0.81378416136472997</v>
      </c>
      <c r="F1852" s="9">
        <f t="shared" ca="1" si="1"/>
        <v>0.89192771695288375</v>
      </c>
      <c r="G1852" s="9">
        <f t="shared" ca="1" si="3"/>
        <v>3.5141144893128264E-3</v>
      </c>
      <c r="H1852" s="9"/>
      <c r="I1852" s="9"/>
      <c r="J1852" s="9"/>
      <c r="K1852" s="9"/>
      <c r="L1852" s="9"/>
      <c r="M1852" s="9"/>
    </row>
    <row r="1853" spans="1:13" ht="15.75" customHeight="1">
      <c r="A1853" s="9"/>
      <c r="B1853" s="9"/>
      <c r="C1853" s="9"/>
      <c r="D1853" s="9"/>
      <c r="E1853" s="9">
        <f t="shared" ca="1" si="0"/>
        <v>0.37174271564178918</v>
      </c>
      <c r="F1853" s="9">
        <f t="shared" ca="1" si="1"/>
        <v>-0.32724124017341011</v>
      </c>
      <c r="G1853" s="9">
        <f t="shared" ca="1" si="3"/>
        <v>3.5141144893128264E-3</v>
      </c>
      <c r="H1853" s="9"/>
      <c r="I1853" s="9"/>
      <c r="J1853" s="9"/>
      <c r="K1853" s="9"/>
      <c r="L1853" s="9"/>
      <c r="M1853" s="9"/>
    </row>
    <row r="1854" spans="1:13" ht="15.75" customHeight="1">
      <c r="A1854" s="9"/>
      <c r="B1854" s="9"/>
      <c r="C1854" s="9"/>
      <c r="D1854" s="9"/>
      <c r="E1854" s="9">
        <f t="shared" ca="1" si="0"/>
        <v>0.80005001413172216</v>
      </c>
      <c r="F1854" s="9">
        <f t="shared" ca="1" si="1"/>
        <v>0.84179989319978543</v>
      </c>
      <c r="G1854" s="9">
        <f t="shared" ca="1" si="3"/>
        <v>3.5141144893128264E-3</v>
      </c>
      <c r="H1854" s="9"/>
      <c r="I1854" s="9"/>
      <c r="J1854" s="9"/>
      <c r="K1854" s="9"/>
      <c r="L1854" s="9"/>
      <c r="M1854" s="9"/>
    </row>
    <row r="1855" spans="1:13" ht="15.75" customHeight="1">
      <c r="A1855" s="9"/>
      <c r="B1855" s="9"/>
      <c r="C1855" s="9"/>
      <c r="D1855" s="9"/>
      <c r="E1855" s="9">
        <f t="shared" ca="1" si="0"/>
        <v>5.4396914520962736E-2</v>
      </c>
      <c r="F1855" s="9">
        <f t="shared" ca="1" si="1"/>
        <v>-1.6036381834172186</v>
      </c>
      <c r="G1855" s="9">
        <f t="shared" ca="1" si="3"/>
        <v>3.5141144893128264E-3</v>
      </c>
      <c r="H1855" s="9"/>
      <c r="I1855" s="9"/>
      <c r="J1855" s="9"/>
      <c r="K1855" s="9"/>
      <c r="L1855" s="9"/>
      <c r="M1855" s="9"/>
    </row>
    <row r="1856" spans="1:13" ht="15.75" customHeight="1">
      <c r="A1856" s="9"/>
      <c r="B1856" s="9"/>
      <c r="C1856" s="9"/>
      <c r="D1856" s="9"/>
      <c r="E1856" s="9">
        <f t="shared" ca="1" si="0"/>
        <v>0.5969979081094734</v>
      </c>
      <c r="F1856" s="9">
        <f t="shared" ca="1" si="1"/>
        <v>0.24558411929361651</v>
      </c>
      <c r="G1856" s="9">
        <f t="shared" ca="1" si="3"/>
        <v>3.5141144893128264E-3</v>
      </c>
      <c r="H1856" s="9"/>
      <c r="I1856" s="9"/>
      <c r="J1856" s="9"/>
      <c r="K1856" s="9"/>
      <c r="L1856" s="9"/>
      <c r="M1856" s="9"/>
    </row>
    <row r="1857" spans="1:13" ht="15.75" customHeight="1">
      <c r="A1857" s="9"/>
      <c r="B1857" s="9"/>
      <c r="C1857" s="9"/>
      <c r="D1857" s="9"/>
      <c r="E1857" s="9">
        <f t="shared" ca="1" si="0"/>
        <v>0.4981413784094505</v>
      </c>
      <c r="F1857" s="9">
        <f t="shared" ca="1" si="1"/>
        <v>-4.6588902843926203E-3</v>
      </c>
      <c r="G1857" s="9">
        <f t="shared" ca="1" si="3"/>
        <v>3.5141144893128264E-3</v>
      </c>
      <c r="H1857" s="9"/>
      <c r="I1857" s="9"/>
      <c r="J1857" s="9"/>
      <c r="K1857" s="9"/>
      <c r="L1857" s="9"/>
      <c r="M1857" s="9"/>
    </row>
    <row r="1858" spans="1:13" ht="15.75" customHeight="1">
      <c r="A1858" s="9"/>
      <c r="B1858" s="9"/>
      <c r="C1858" s="9"/>
      <c r="D1858" s="9"/>
      <c r="E1858" s="9">
        <f t="shared" ca="1" si="0"/>
        <v>0.13083928600012595</v>
      </c>
      <c r="F1858" s="9">
        <f t="shared" ca="1" si="1"/>
        <v>-1.1224325481344206</v>
      </c>
      <c r="G1858" s="9">
        <f t="shared" ca="1" si="3"/>
        <v>3.5141144893128264E-3</v>
      </c>
      <c r="H1858" s="9"/>
      <c r="I1858" s="9"/>
      <c r="J1858" s="9"/>
      <c r="K1858" s="9"/>
      <c r="L1858" s="9"/>
      <c r="M1858" s="9"/>
    </row>
    <row r="1859" spans="1:13" ht="15.75" customHeight="1">
      <c r="A1859" s="9"/>
      <c r="B1859" s="9"/>
      <c r="C1859" s="9"/>
      <c r="D1859" s="9"/>
      <c r="E1859" s="9">
        <f t="shared" ca="1" si="0"/>
        <v>0.22641164971302097</v>
      </c>
      <c r="F1859" s="9">
        <f t="shared" ca="1" si="1"/>
        <v>-0.75071648563049365</v>
      </c>
      <c r="G1859" s="9">
        <f t="shared" ca="1" si="3"/>
        <v>3.5141144893128264E-3</v>
      </c>
      <c r="H1859" s="9"/>
      <c r="I1859" s="9"/>
      <c r="J1859" s="9"/>
      <c r="K1859" s="9"/>
      <c r="L1859" s="9"/>
      <c r="M1859" s="9"/>
    </row>
    <row r="1860" spans="1:13" ht="15.75" customHeight="1">
      <c r="A1860" s="9"/>
      <c r="B1860" s="9"/>
      <c r="C1860" s="9"/>
      <c r="D1860" s="9"/>
      <c r="E1860" s="9">
        <f t="shared" ca="1" si="0"/>
        <v>4.4726193102322509E-2</v>
      </c>
      <c r="F1860" s="9">
        <f t="shared" ca="1" si="1"/>
        <v>-1.6982934719645126</v>
      </c>
      <c r="G1860" s="9">
        <f t="shared" ca="1" si="3"/>
        <v>3.5141144893128264E-3</v>
      </c>
      <c r="H1860" s="9"/>
      <c r="I1860" s="9"/>
      <c r="J1860" s="9"/>
      <c r="K1860" s="9"/>
      <c r="L1860" s="9"/>
      <c r="M1860" s="9"/>
    </row>
    <row r="1861" spans="1:13" ht="15.75" customHeight="1">
      <c r="A1861" s="9"/>
      <c r="B1861" s="9"/>
      <c r="C1861" s="9"/>
      <c r="D1861" s="9"/>
      <c r="E1861" s="9">
        <f t="shared" ca="1" si="0"/>
        <v>0.2236276523174302</v>
      </c>
      <c r="F1861" s="9">
        <f t="shared" ca="1" si="1"/>
        <v>-0.75999879587523278</v>
      </c>
      <c r="G1861" s="9">
        <f t="shared" ca="1" si="3"/>
        <v>3.5141144893128264E-3</v>
      </c>
      <c r="H1861" s="9"/>
      <c r="I1861" s="9"/>
      <c r="J1861" s="9"/>
      <c r="K1861" s="9"/>
      <c r="L1861" s="9"/>
      <c r="M1861" s="9"/>
    </row>
    <row r="1862" spans="1:13" ht="15.75" customHeight="1">
      <c r="A1862" s="9"/>
      <c r="B1862" s="9"/>
      <c r="C1862" s="9"/>
      <c r="D1862" s="9"/>
      <c r="E1862" s="9">
        <f t="shared" ca="1" si="0"/>
        <v>0.83292376154628023</v>
      </c>
      <c r="F1862" s="9">
        <f t="shared" ca="1" si="1"/>
        <v>0.96578359927962298</v>
      </c>
      <c r="G1862" s="9">
        <f t="shared" ca="1" si="3"/>
        <v>3.5141144893128264E-3</v>
      </c>
      <c r="H1862" s="9"/>
      <c r="I1862" s="9"/>
      <c r="J1862" s="9"/>
      <c r="K1862" s="9"/>
      <c r="L1862" s="9"/>
      <c r="M1862" s="9"/>
    </row>
    <row r="1863" spans="1:13" ht="15.75" customHeight="1">
      <c r="A1863" s="9"/>
      <c r="B1863" s="9"/>
      <c r="C1863" s="9"/>
      <c r="D1863" s="9"/>
      <c r="E1863" s="9">
        <f t="shared" ca="1" si="0"/>
        <v>0.38347441648271241</v>
      </c>
      <c r="F1863" s="9">
        <f t="shared" ca="1" si="1"/>
        <v>-0.29636829794983788</v>
      </c>
      <c r="G1863" s="9">
        <f t="shared" ca="1" si="3"/>
        <v>3.5141144893128264E-3</v>
      </c>
      <c r="H1863" s="9"/>
      <c r="I1863" s="9"/>
      <c r="J1863" s="9"/>
      <c r="K1863" s="9"/>
      <c r="L1863" s="9"/>
      <c r="M1863" s="9"/>
    </row>
    <row r="1864" spans="1:13" ht="15.75" customHeight="1">
      <c r="A1864" s="9"/>
      <c r="B1864" s="9"/>
      <c r="C1864" s="9"/>
      <c r="D1864" s="9"/>
      <c r="E1864" s="9">
        <f t="shared" ca="1" si="0"/>
        <v>6.0769465039817283E-2</v>
      </c>
      <c r="F1864" s="9">
        <f t="shared" ca="1" si="1"/>
        <v>-1.5483463525437859</v>
      </c>
      <c r="G1864" s="9">
        <f t="shared" ca="1" si="3"/>
        <v>3.5141144893128264E-3</v>
      </c>
      <c r="H1864" s="9"/>
      <c r="I1864" s="9"/>
      <c r="J1864" s="9"/>
      <c r="K1864" s="9"/>
      <c r="L1864" s="9"/>
      <c r="M1864" s="9"/>
    </row>
    <row r="1865" spans="1:13" ht="15.75" customHeight="1">
      <c r="A1865" s="9"/>
      <c r="B1865" s="9"/>
      <c r="C1865" s="9"/>
      <c r="D1865" s="9"/>
      <c r="E1865" s="9">
        <f t="shared" ca="1" si="0"/>
        <v>6.1884680593694674E-2</v>
      </c>
      <c r="F1865" s="9">
        <f t="shared" ca="1" si="1"/>
        <v>-1.5391431156174316</v>
      </c>
      <c r="G1865" s="9">
        <f t="shared" ca="1" si="3"/>
        <v>3.5141144893128264E-3</v>
      </c>
      <c r="H1865" s="9"/>
      <c r="I1865" s="9"/>
      <c r="J1865" s="9"/>
      <c r="K1865" s="9"/>
      <c r="L1865" s="9"/>
      <c r="M1865" s="9"/>
    </row>
    <row r="1866" spans="1:13" ht="15.75" customHeight="1">
      <c r="A1866" s="9"/>
      <c r="B1866" s="9"/>
      <c r="C1866" s="9"/>
      <c r="D1866" s="9"/>
      <c r="E1866" s="9">
        <f t="shared" ca="1" si="0"/>
        <v>0.23723330449171309</v>
      </c>
      <c r="F1866" s="9">
        <f t="shared" ca="1" si="1"/>
        <v>-0.71523052679160859</v>
      </c>
      <c r="G1866" s="9">
        <f t="shared" ca="1" si="3"/>
        <v>3.5141144893128264E-3</v>
      </c>
      <c r="H1866" s="9"/>
      <c r="I1866" s="9"/>
      <c r="J1866" s="9"/>
      <c r="K1866" s="9"/>
      <c r="L1866" s="9"/>
      <c r="M1866" s="9"/>
    </row>
    <row r="1867" spans="1:13" ht="15.75" customHeight="1">
      <c r="A1867" s="9"/>
      <c r="B1867" s="9"/>
      <c r="C1867" s="9"/>
      <c r="D1867" s="9"/>
      <c r="E1867" s="9">
        <f t="shared" ca="1" si="0"/>
        <v>8.1166765278313568E-2</v>
      </c>
      <c r="F1867" s="9">
        <f t="shared" ca="1" si="1"/>
        <v>-1.3972662179555946</v>
      </c>
      <c r="G1867" s="9">
        <f t="shared" ca="1" si="3"/>
        <v>3.5141144893128264E-3</v>
      </c>
      <c r="H1867" s="9"/>
      <c r="I1867" s="9"/>
      <c r="J1867" s="9"/>
      <c r="K1867" s="9"/>
      <c r="L1867" s="9"/>
      <c r="M1867" s="9"/>
    </row>
    <row r="1868" spans="1:13" ht="15.75" customHeight="1">
      <c r="A1868" s="9"/>
      <c r="B1868" s="9"/>
      <c r="C1868" s="9"/>
      <c r="D1868" s="9"/>
      <c r="E1868" s="9">
        <f t="shared" ca="1" si="0"/>
        <v>0.45854363936933118</v>
      </c>
      <c r="F1868" s="9">
        <f t="shared" ca="1" si="1"/>
        <v>-0.10410341760765386</v>
      </c>
      <c r="G1868" s="9">
        <f t="shared" ca="1" si="3"/>
        <v>3.5141144893128264E-3</v>
      </c>
      <c r="H1868" s="9"/>
      <c r="I1868" s="9"/>
      <c r="J1868" s="9"/>
      <c r="K1868" s="9"/>
      <c r="L1868" s="9"/>
      <c r="M1868" s="9"/>
    </row>
    <row r="1869" spans="1:13" ht="15.75" customHeight="1">
      <c r="A1869" s="9"/>
      <c r="B1869" s="9"/>
      <c r="C1869" s="9"/>
      <c r="D1869" s="9"/>
      <c r="E1869" s="9">
        <f t="shared" ca="1" si="0"/>
        <v>0.36903830416216876</v>
      </c>
      <c r="F1869" s="9">
        <f t="shared" ca="1" si="1"/>
        <v>-0.33440149911938116</v>
      </c>
      <c r="G1869" s="9">
        <f t="shared" ca="1" si="3"/>
        <v>3.5141144893128264E-3</v>
      </c>
      <c r="H1869" s="9"/>
      <c r="I1869" s="9"/>
      <c r="J1869" s="9"/>
      <c r="K1869" s="9"/>
      <c r="L1869" s="9"/>
      <c r="M1869" s="9"/>
    </row>
    <row r="1870" spans="1:13" ht="15.75" customHeight="1">
      <c r="A1870" s="9"/>
      <c r="B1870" s="9"/>
      <c r="C1870" s="9"/>
      <c r="D1870" s="9"/>
      <c r="E1870" s="9">
        <f t="shared" ca="1" si="0"/>
        <v>0.52159948468069739</v>
      </c>
      <c r="F1870" s="9">
        <f t="shared" ca="1" si="1"/>
        <v>5.4168357594441184E-2</v>
      </c>
      <c r="G1870" s="9">
        <f t="shared" ca="1" si="3"/>
        <v>3.5141144893128264E-3</v>
      </c>
      <c r="H1870" s="9"/>
      <c r="I1870" s="9"/>
      <c r="J1870" s="9"/>
      <c r="K1870" s="9"/>
      <c r="L1870" s="9"/>
      <c r="M1870" s="9"/>
    </row>
    <row r="1871" spans="1:13" ht="15.75" customHeight="1">
      <c r="A1871" s="9"/>
      <c r="B1871" s="9"/>
      <c r="C1871" s="9"/>
      <c r="D1871" s="9"/>
      <c r="E1871" s="9">
        <f t="shared" ca="1" si="0"/>
        <v>1.1977688868942793E-2</v>
      </c>
      <c r="F1871" s="9">
        <f t="shared" ca="1" si="1"/>
        <v>-2.2578441477527953</v>
      </c>
      <c r="G1871" s="9">
        <f t="shared" ca="1" si="3"/>
        <v>3.5141144893128264E-3</v>
      </c>
      <c r="H1871" s="9"/>
      <c r="I1871" s="9"/>
      <c r="J1871" s="9"/>
      <c r="K1871" s="9"/>
      <c r="L1871" s="9"/>
      <c r="M1871" s="9"/>
    </row>
    <row r="1872" spans="1:13" ht="15.75" customHeight="1">
      <c r="A1872" s="9"/>
      <c r="B1872" s="9"/>
      <c r="C1872" s="9"/>
      <c r="D1872" s="9"/>
      <c r="E1872" s="9">
        <f t="shared" ca="1" si="0"/>
        <v>0.76332974645144025</v>
      </c>
      <c r="F1872" s="9">
        <f t="shared" ca="1" si="1"/>
        <v>0.71705443845199623</v>
      </c>
      <c r="G1872" s="9">
        <f t="shared" ca="1" si="3"/>
        <v>3.5141144893128264E-3</v>
      </c>
      <c r="H1872" s="9"/>
      <c r="I1872" s="9"/>
      <c r="J1872" s="9"/>
      <c r="K1872" s="9"/>
      <c r="L1872" s="9"/>
      <c r="M1872" s="9"/>
    </row>
    <row r="1873" spans="1:13" ht="15.75" customHeight="1">
      <c r="A1873" s="9"/>
      <c r="B1873" s="9"/>
      <c r="C1873" s="9"/>
      <c r="D1873" s="9"/>
      <c r="E1873" s="9">
        <f t="shared" ca="1" si="0"/>
        <v>0.40255426144437001</v>
      </c>
      <c r="F1873" s="9">
        <f t="shared" ca="1" si="1"/>
        <v>-0.24674119516950327</v>
      </c>
      <c r="G1873" s="9">
        <f t="shared" ca="1" si="3"/>
        <v>3.5141144893128264E-3</v>
      </c>
      <c r="H1873" s="9"/>
      <c r="I1873" s="9"/>
      <c r="J1873" s="9"/>
      <c r="K1873" s="9"/>
      <c r="L1873" s="9"/>
      <c r="M1873" s="9"/>
    </row>
    <row r="1874" spans="1:13" ht="15.75" customHeight="1">
      <c r="A1874" s="9"/>
      <c r="B1874" s="9"/>
      <c r="C1874" s="9"/>
      <c r="D1874" s="9"/>
      <c r="E1874" s="9">
        <f t="shared" ca="1" si="0"/>
        <v>0.57563351418836017</v>
      </c>
      <c r="F1874" s="9">
        <f t="shared" ca="1" si="1"/>
        <v>0.19073531192699664</v>
      </c>
      <c r="G1874" s="9">
        <f t="shared" ca="1" si="3"/>
        <v>3.5141144893128264E-3</v>
      </c>
      <c r="H1874" s="9"/>
      <c r="I1874" s="9"/>
      <c r="J1874" s="9"/>
      <c r="K1874" s="9"/>
      <c r="L1874" s="9"/>
      <c r="M1874" s="9"/>
    </row>
    <row r="1875" spans="1:13" ht="15.75" customHeight="1">
      <c r="A1875" s="9"/>
      <c r="B1875" s="9"/>
      <c r="C1875" s="9"/>
      <c r="D1875" s="9"/>
      <c r="E1875" s="9">
        <f t="shared" ca="1" si="0"/>
        <v>0.61882800895332712</v>
      </c>
      <c r="F1875" s="9">
        <f t="shared" ca="1" si="1"/>
        <v>0.3024041623606894</v>
      </c>
      <c r="G1875" s="9">
        <f t="shared" ca="1" si="3"/>
        <v>3.5141144893128264E-3</v>
      </c>
      <c r="H1875" s="9"/>
      <c r="I1875" s="9"/>
      <c r="J1875" s="9"/>
      <c r="K1875" s="9"/>
      <c r="L1875" s="9"/>
      <c r="M1875" s="9"/>
    </row>
    <row r="1876" spans="1:13" ht="15.75" customHeight="1">
      <c r="A1876" s="9"/>
      <c r="B1876" s="9"/>
      <c r="C1876" s="9"/>
      <c r="D1876" s="9"/>
      <c r="E1876" s="9">
        <f t="shared" ca="1" si="0"/>
        <v>0.47026720291734159</v>
      </c>
      <c r="F1876" s="9">
        <f t="shared" ca="1" si="1"/>
        <v>-7.4598200618068072E-2</v>
      </c>
      <c r="G1876" s="9">
        <f t="shared" ca="1" si="3"/>
        <v>3.5141144893128264E-3</v>
      </c>
      <c r="H1876" s="9"/>
      <c r="I1876" s="9"/>
      <c r="J1876" s="9"/>
      <c r="K1876" s="9"/>
      <c r="L1876" s="9"/>
      <c r="M1876" s="9"/>
    </row>
    <row r="1877" spans="1:13" ht="15.75" customHeight="1">
      <c r="A1877" s="9"/>
      <c r="B1877" s="9"/>
      <c r="C1877" s="9"/>
      <c r="D1877" s="9"/>
      <c r="E1877" s="9">
        <f t="shared" ca="1" si="0"/>
        <v>0.80242174060330618</v>
      </c>
      <c r="F1877" s="9">
        <f t="shared" ca="1" si="1"/>
        <v>0.85030323443466505</v>
      </c>
      <c r="G1877" s="9">
        <f t="shared" ca="1" si="3"/>
        <v>3.5141144893128264E-3</v>
      </c>
      <c r="H1877" s="9"/>
      <c r="I1877" s="9"/>
      <c r="J1877" s="9"/>
      <c r="K1877" s="9"/>
      <c r="L1877" s="9"/>
      <c r="M1877" s="9"/>
    </row>
    <row r="1878" spans="1:13" ht="15.75" customHeight="1">
      <c r="A1878" s="9"/>
      <c r="B1878" s="9"/>
      <c r="C1878" s="9"/>
      <c r="D1878" s="9"/>
      <c r="E1878" s="9">
        <f t="shared" ca="1" si="0"/>
        <v>0.21274066533174152</v>
      </c>
      <c r="F1878" s="9">
        <f t="shared" ca="1" si="1"/>
        <v>-0.79694783033998007</v>
      </c>
      <c r="G1878" s="9">
        <f t="shared" ca="1" si="3"/>
        <v>3.5141144893128264E-3</v>
      </c>
      <c r="H1878" s="9"/>
      <c r="I1878" s="9"/>
      <c r="J1878" s="9"/>
      <c r="K1878" s="9"/>
      <c r="L1878" s="9"/>
      <c r="M1878" s="9"/>
    </row>
    <row r="1879" spans="1:13" ht="15.75" customHeight="1">
      <c r="A1879" s="9"/>
      <c r="B1879" s="9"/>
      <c r="C1879" s="9"/>
      <c r="D1879" s="9"/>
      <c r="E1879" s="9">
        <f t="shared" ca="1" si="0"/>
        <v>8.8341041762709627E-2</v>
      </c>
      <c r="F1879" s="9">
        <f t="shared" ca="1" si="1"/>
        <v>-1.3510416738602304</v>
      </c>
      <c r="G1879" s="9">
        <f t="shared" ca="1" si="3"/>
        <v>3.5141144893128264E-3</v>
      </c>
      <c r="H1879" s="9"/>
      <c r="I1879" s="9"/>
      <c r="J1879" s="9"/>
      <c r="K1879" s="9"/>
      <c r="L1879" s="9"/>
      <c r="M1879" s="9"/>
    </row>
    <row r="1880" spans="1:13" ht="15.75" customHeight="1">
      <c r="A1880" s="9"/>
      <c r="B1880" s="9"/>
      <c r="C1880" s="9"/>
      <c r="D1880" s="9"/>
      <c r="E1880" s="9">
        <f t="shared" ca="1" si="0"/>
        <v>0.89550578426216709</v>
      </c>
      <c r="F1880" s="9">
        <f t="shared" ca="1" si="1"/>
        <v>1.2563518480705649</v>
      </c>
      <c r="G1880" s="9">
        <f t="shared" ca="1" si="3"/>
        <v>3.5141144893128264E-3</v>
      </c>
      <c r="H1880" s="9"/>
      <c r="I1880" s="9"/>
      <c r="J1880" s="9"/>
      <c r="K1880" s="9"/>
      <c r="L1880" s="9"/>
      <c r="M1880" s="9"/>
    </row>
    <row r="1881" spans="1:13" ht="15.75" customHeight="1">
      <c r="A1881" s="9"/>
      <c r="B1881" s="9"/>
      <c r="C1881" s="9"/>
      <c r="D1881" s="9"/>
      <c r="E1881" s="9">
        <f t="shared" ca="1" si="0"/>
        <v>0.34649370892778508</v>
      </c>
      <c r="F1881" s="9">
        <f t="shared" ca="1" si="1"/>
        <v>-0.39480416911188815</v>
      </c>
      <c r="G1881" s="9">
        <f t="shared" ca="1" si="3"/>
        <v>3.5141144893128264E-3</v>
      </c>
      <c r="H1881" s="9"/>
      <c r="I1881" s="9"/>
      <c r="J1881" s="9"/>
      <c r="K1881" s="9"/>
      <c r="L1881" s="9"/>
      <c r="M1881" s="9"/>
    </row>
    <row r="1882" spans="1:13" ht="15.75" customHeight="1">
      <c r="A1882" s="9"/>
      <c r="B1882" s="9"/>
      <c r="C1882" s="9"/>
      <c r="D1882" s="9"/>
      <c r="E1882" s="9">
        <f t="shared" ca="1" si="0"/>
        <v>0.7619193246207796</v>
      </c>
      <c r="F1882" s="9">
        <f t="shared" ca="1" si="1"/>
        <v>0.71249008222622123</v>
      </c>
      <c r="G1882" s="9">
        <f t="shared" ca="1" si="3"/>
        <v>3.5141144893128264E-3</v>
      </c>
      <c r="H1882" s="9"/>
      <c r="I1882" s="9"/>
      <c r="J1882" s="9"/>
      <c r="K1882" s="9"/>
      <c r="L1882" s="9"/>
      <c r="M1882" s="9"/>
    </row>
    <row r="1883" spans="1:13" ht="15.75" customHeight="1">
      <c r="A1883" s="9"/>
      <c r="B1883" s="9"/>
      <c r="C1883" s="9"/>
      <c r="D1883" s="9"/>
      <c r="E1883" s="9">
        <f t="shared" ca="1" si="0"/>
        <v>0.15926325737207914</v>
      </c>
      <c r="F1883" s="9">
        <f t="shared" ca="1" si="1"/>
        <v>-0.99749043407478488</v>
      </c>
      <c r="G1883" s="9">
        <f t="shared" ca="1" si="3"/>
        <v>3.5141144893128264E-3</v>
      </c>
      <c r="H1883" s="9"/>
      <c r="I1883" s="9"/>
      <c r="J1883" s="9"/>
      <c r="K1883" s="9"/>
      <c r="L1883" s="9"/>
      <c r="M1883" s="9"/>
    </row>
    <row r="1884" spans="1:13" ht="15.75" customHeight="1">
      <c r="A1884" s="9"/>
      <c r="B1884" s="9"/>
      <c r="C1884" s="9"/>
      <c r="D1884" s="9"/>
      <c r="E1884" s="9">
        <f t="shared" ca="1" si="0"/>
        <v>0.46110957900618621</v>
      </c>
      <c r="F1884" s="9">
        <f t="shared" ca="1" si="1"/>
        <v>-9.7638744251432708E-2</v>
      </c>
      <c r="G1884" s="9">
        <f t="shared" ca="1" si="3"/>
        <v>3.5141144893128264E-3</v>
      </c>
      <c r="H1884" s="9"/>
      <c r="I1884" s="9"/>
      <c r="J1884" s="9"/>
      <c r="K1884" s="9"/>
      <c r="L1884" s="9"/>
      <c r="M1884" s="9"/>
    </row>
    <row r="1885" spans="1:13" ht="15.75" customHeight="1">
      <c r="A1885" s="9"/>
      <c r="B1885" s="9"/>
      <c r="C1885" s="9"/>
      <c r="D1885" s="9"/>
      <c r="E1885" s="9">
        <f t="shared" ca="1" si="0"/>
        <v>0.43752355562714096</v>
      </c>
      <c r="F1885" s="9">
        <f t="shared" ca="1" si="1"/>
        <v>-0.15725090456611276</v>
      </c>
      <c r="G1885" s="9">
        <f t="shared" ca="1" si="3"/>
        <v>3.5141144893128264E-3</v>
      </c>
      <c r="H1885" s="9"/>
      <c r="I1885" s="9"/>
      <c r="J1885" s="9"/>
      <c r="K1885" s="9"/>
      <c r="L1885" s="9"/>
      <c r="M1885" s="9"/>
    </row>
    <row r="1886" spans="1:13" ht="15.75" customHeight="1">
      <c r="A1886" s="9"/>
      <c r="B1886" s="9"/>
      <c r="C1886" s="9"/>
      <c r="D1886" s="9"/>
      <c r="E1886" s="9">
        <f t="shared" ca="1" si="0"/>
        <v>0.36487742719055227</v>
      </c>
      <c r="F1886" s="9">
        <f t="shared" ca="1" si="1"/>
        <v>-0.34545164835497638</v>
      </c>
      <c r="G1886" s="9">
        <f t="shared" ca="1" si="3"/>
        <v>3.5141144893128264E-3</v>
      </c>
      <c r="H1886" s="9"/>
      <c r="I1886" s="9"/>
      <c r="J1886" s="9"/>
      <c r="K1886" s="9"/>
      <c r="L1886" s="9"/>
      <c r="M1886" s="9"/>
    </row>
    <row r="1887" spans="1:13" ht="15.75" customHeight="1">
      <c r="A1887" s="9"/>
      <c r="B1887" s="9"/>
      <c r="C1887" s="9"/>
      <c r="D1887" s="9"/>
      <c r="E1887" s="9">
        <f t="shared" ca="1" si="0"/>
        <v>0.44883390105272669</v>
      </c>
      <c r="F1887" s="9">
        <f t="shared" ca="1" si="1"/>
        <v>-0.12860804257966027</v>
      </c>
      <c r="G1887" s="9">
        <f t="shared" ca="1" si="3"/>
        <v>3.5141144893128264E-3</v>
      </c>
      <c r="H1887" s="9"/>
      <c r="I1887" s="9"/>
      <c r="J1887" s="9"/>
      <c r="K1887" s="9"/>
      <c r="L1887" s="9"/>
      <c r="M1887" s="9"/>
    </row>
    <row r="1888" spans="1:13" ht="15.75" customHeight="1">
      <c r="A1888" s="9"/>
      <c r="B1888" s="9"/>
      <c r="C1888" s="9"/>
      <c r="D1888" s="9"/>
      <c r="E1888" s="9">
        <f t="shared" ca="1" si="0"/>
        <v>0.33144331578935193</v>
      </c>
      <c r="F1888" s="9">
        <f t="shared" ca="1" si="1"/>
        <v>-0.43593122188467542</v>
      </c>
      <c r="G1888" s="9">
        <f t="shared" ca="1" si="3"/>
        <v>3.5141144893128264E-3</v>
      </c>
      <c r="H1888" s="9"/>
      <c r="I1888" s="9"/>
      <c r="J1888" s="9"/>
      <c r="K1888" s="9"/>
      <c r="L1888" s="9"/>
      <c r="M1888" s="9"/>
    </row>
    <row r="1889" spans="1:13" ht="15.75" customHeight="1">
      <c r="A1889" s="9"/>
      <c r="B1889" s="9"/>
      <c r="C1889" s="9"/>
      <c r="D1889" s="9"/>
      <c r="E1889" s="9">
        <f t="shared" ca="1" si="0"/>
        <v>4.6724681560545989E-3</v>
      </c>
      <c r="F1889" s="9">
        <f t="shared" ca="1" si="1"/>
        <v>-2.5991704337317083</v>
      </c>
      <c r="G1889" s="9">
        <f t="shared" ca="1" si="3"/>
        <v>3.5141144893128264E-3</v>
      </c>
      <c r="H1889" s="9"/>
      <c r="I1889" s="9"/>
      <c r="J1889" s="9"/>
      <c r="K1889" s="9"/>
      <c r="L1889" s="9"/>
      <c r="M1889" s="9"/>
    </row>
    <row r="1890" spans="1:13" ht="15.75" customHeight="1">
      <c r="A1890" s="9"/>
      <c r="B1890" s="9"/>
      <c r="C1890" s="9"/>
      <c r="D1890" s="9"/>
      <c r="E1890" s="9">
        <f t="shared" ca="1" si="0"/>
        <v>0.51270060289284014</v>
      </c>
      <c r="F1890" s="9">
        <f t="shared" ca="1" si="1"/>
        <v>3.1841069862491203E-2</v>
      </c>
      <c r="G1890" s="9">
        <f t="shared" ca="1" si="3"/>
        <v>3.5141144893128264E-3</v>
      </c>
      <c r="H1890" s="9"/>
      <c r="I1890" s="9"/>
      <c r="J1890" s="9"/>
      <c r="K1890" s="9"/>
      <c r="L1890" s="9"/>
      <c r="M1890" s="9"/>
    </row>
    <row r="1891" spans="1:13" ht="15.75" customHeight="1">
      <c r="A1891" s="9"/>
      <c r="B1891" s="9"/>
      <c r="C1891" s="9"/>
      <c r="D1891" s="9"/>
      <c r="E1891" s="9">
        <f t="shared" ca="1" si="0"/>
        <v>0.9781991810017745</v>
      </c>
      <c r="F1891" s="9">
        <f t="shared" ca="1" si="1"/>
        <v>2.0179003750235416</v>
      </c>
      <c r="G1891" s="9">
        <f t="shared" ca="1" si="3"/>
        <v>3.5141144893128264E-3</v>
      </c>
      <c r="H1891" s="9"/>
      <c r="I1891" s="9"/>
      <c r="J1891" s="9"/>
      <c r="K1891" s="9"/>
      <c r="L1891" s="9"/>
      <c r="M1891" s="9"/>
    </row>
    <row r="1892" spans="1:13" ht="15.75" customHeight="1">
      <c r="A1892" s="9"/>
      <c r="B1892" s="9"/>
      <c r="C1892" s="9"/>
      <c r="D1892" s="9"/>
      <c r="E1892" s="9">
        <f t="shared" ca="1" si="0"/>
        <v>6.7687540595413487E-2</v>
      </c>
      <c r="F1892" s="9">
        <f t="shared" ca="1" si="1"/>
        <v>-1.4932373013710973</v>
      </c>
      <c r="G1892" s="9">
        <f t="shared" ca="1" si="3"/>
        <v>3.5141144893128264E-3</v>
      </c>
      <c r="H1892" s="9"/>
      <c r="I1892" s="9"/>
      <c r="J1892" s="9"/>
      <c r="K1892" s="9"/>
      <c r="L1892" s="9"/>
      <c r="M1892" s="9"/>
    </row>
    <row r="1893" spans="1:13" ht="15.75" customHeight="1">
      <c r="A1893" s="9"/>
      <c r="B1893" s="9"/>
      <c r="C1893" s="9"/>
      <c r="D1893" s="9"/>
      <c r="E1893" s="9">
        <f t="shared" ca="1" si="0"/>
        <v>0.38759206215814646</v>
      </c>
      <c r="F1893" s="9">
        <f t="shared" ca="1" si="1"/>
        <v>-0.28560049496127798</v>
      </c>
      <c r="G1893" s="9">
        <f t="shared" ca="1" si="3"/>
        <v>3.5141144893128264E-3</v>
      </c>
      <c r="H1893" s="9"/>
      <c r="I1893" s="9"/>
      <c r="J1893" s="9"/>
      <c r="K1893" s="9"/>
      <c r="L1893" s="9"/>
      <c r="M1893" s="9"/>
    </row>
    <row r="1894" spans="1:13" ht="15.75" customHeight="1">
      <c r="A1894" s="9"/>
      <c r="B1894" s="9"/>
      <c r="C1894" s="9"/>
      <c r="D1894" s="9"/>
      <c r="E1894" s="9">
        <f t="shared" ca="1" si="0"/>
        <v>0.37371041696046614</v>
      </c>
      <c r="F1894" s="9">
        <f t="shared" ca="1" si="1"/>
        <v>-0.32204205633638477</v>
      </c>
      <c r="G1894" s="9">
        <f t="shared" ca="1" si="3"/>
        <v>3.5141144893128264E-3</v>
      </c>
      <c r="H1894" s="9"/>
      <c r="I1894" s="9"/>
      <c r="J1894" s="9"/>
      <c r="K1894" s="9"/>
      <c r="L1894" s="9"/>
      <c r="M1894" s="9"/>
    </row>
    <row r="1895" spans="1:13" ht="15.75" customHeight="1">
      <c r="A1895" s="9"/>
      <c r="B1895" s="9"/>
      <c r="C1895" s="9"/>
      <c r="D1895" s="9"/>
      <c r="E1895" s="9">
        <f t="shared" ca="1" si="0"/>
        <v>0.89947819531484985</v>
      </c>
      <c r="F1895" s="9">
        <f t="shared" ca="1" si="1"/>
        <v>1.2785839372035752</v>
      </c>
      <c r="G1895" s="9">
        <f t="shared" ca="1" si="3"/>
        <v>3.5141144893128264E-3</v>
      </c>
      <c r="H1895" s="9"/>
      <c r="I1895" s="9"/>
      <c r="J1895" s="9"/>
      <c r="K1895" s="9"/>
      <c r="L1895" s="9"/>
      <c r="M1895" s="9"/>
    </row>
    <row r="1896" spans="1:13" ht="15.75" customHeight="1">
      <c r="A1896" s="9"/>
      <c r="B1896" s="9"/>
      <c r="C1896" s="9"/>
      <c r="D1896" s="9"/>
      <c r="E1896" s="9">
        <f t="shared" ca="1" si="0"/>
        <v>0.17619493933204045</v>
      </c>
      <c r="F1896" s="9">
        <f t="shared" ca="1" si="1"/>
        <v>-0.92996370168290698</v>
      </c>
      <c r="G1896" s="9">
        <f t="shared" ca="1" si="3"/>
        <v>3.5141144893128264E-3</v>
      </c>
      <c r="H1896" s="9"/>
      <c r="I1896" s="9"/>
      <c r="J1896" s="9"/>
      <c r="K1896" s="9"/>
      <c r="L1896" s="9"/>
      <c r="M1896" s="9"/>
    </row>
    <row r="1897" spans="1:13" ht="15.75" customHeight="1">
      <c r="A1897" s="9"/>
      <c r="B1897" s="9"/>
      <c r="C1897" s="9"/>
      <c r="D1897" s="9"/>
      <c r="E1897" s="9">
        <f t="shared" ca="1" si="0"/>
        <v>0.99544587972496446</v>
      </c>
      <c r="F1897" s="9">
        <f t="shared" ca="1" si="1"/>
        <v>2.6079644789740426</v>
      </c>
      <c r="G1897" s="9">
        <f t="shared" ca="1" si="3"/>
        <v>3.5141144893128264E-3</v>
      </c>
      <c r="H1897" s="9"/>
      <c r="I1897" s="9"/>
      <c r="J1897" s="9"/>
      <c r="K1897" s="9"/>
      <c r="L1897" s="9"/>
      <c r="M1897" s="9"/>
    </row>
    <row r="1898" spans="1:13" ht="15.75" customHeight="1">
      <c r="A1898" s="9"/>
      <c r="B1898" s="9"/>
      <c r="C1898" s="9"/>
      <c r="D1898" s="9"/>
      <c r="E1898" s="9">
        <f t="shared" ca="1" si="0"/>
        <v>0.98859761950355163</v>
      </c>
      <c r="F1898" s="9">
        <f t="shared" ca="1" si="1"/>
        <v>2.2766897173806822</v>
      </c>
      <c r="G1898" s="9">
        <f t="shared" ca="1" si="3"/>
        <v>3.5141144893128264E-3</v>
      </c>
      <c r="H1898" s="9"/>
      <c r="I1898" s="9"/>
      <c r="J1898" s="9"/>
      <c r="K1898" s="9"/>
      <c r="L1898" s="9"/>
      <c r="M1898" s="9"/>
    </row>
    <row r="1899" spans="1:13" ht="15.75" customHeight="1">
      <c r="A1899" s="9"/>
      <c r="B1899" s="9"/>
      <c r="C1899" s="9"/>
      <c r="D1899" s="9"/>
      <c r="E1899" s="9">
        <f t="shared" ca="1" si="0"/>
        <v>0.90965396377711627</v>
      </c>
      <c r="F1899" s="9">
        <f t="shared" ca="1" si="1"/>
        <v>1.3386271823784457</v>
      </c>
      <c r="G1899" s="9">
        <f t="shared" ca="1" si="3"/>
        <v>3.5141144893128264E-3</v>
      </c>
      <c r="H1899" s="9"/>
      <c r="I1899" s="9"/>
      <c r="J1899" s="9"/>
      <c r="K1899" s="9"/>
      <c r="L1899" s="9"/>
      <c r="M1899" s="9"/>
    </row>
    <row r="1900" spans="1:13" ht="15.75" customHeight="1">
      <c r="A1900" s="9"/>
      <c r="B1900" s="9"/>
      <c r="C1900" s="9"/>
      <c r="D1900" s="9"/>
      <c r="E1900" s="9">
        <f t="shared" ca="1" si="0"/>
        <v>0.89167315696801974</v>
      </c>
      <c r="F1900" s="9">
        <f t="shared" ca="1" si="1"/>
        <v>1.2354752394199624</v>
      </c>
      <c r="G1900" s="9">
        <f t="shared" ca="1" si="3"/>
        <v>3.5141144893128264E-3</v>
      </c>
      <c r="H1900" s="9"/>
      <c r="I1900" s="9"/>
      <c r="J1900" s="9"/>
      <c r="K1900" s="9"/>
      <c r="L1900" s="9"/>
      <c r="M1900" s="9"/>
    </row>
    <row r="1901" spans="1:13" ht="15.75" customHeight="1">
      <c r="A1901" s="9"/>
      <c r="B1901" s="9"/>
      <c r="C1901" s="9"/>
      <c r="D1901" s="9"/>
      <c r="E1901" s="9">
        <f t="shared" ca="1" si="0"/>
        <v>0.22103419404472446</v>
      </c>
      <c r="F1901" s="9">
        <f t="shared" ca="1" si="1"/>
        <v>-0.76870511438446643</v>
      </c>
      <c r="G1901" s="9">
        <f t="shared" ca="1" si="3"/>
        <v>3.5141144893128264E-3</v>
      </c>
      <c r="H1901" s="9"/>
      <c r="I1901" s="9"/>
      <c r="J1901" s="9"/>
      <c r="K1901" s="9"/>
      <c r="L1901" s="9"/>
      <c r="M1901" s="9"/>
    </row>
    <row r="1902" spans="1:13" ht="15.75" customHeight="1">
      <c r="A1902" s="9"/>
      <c r="B1902" s="9"/>
      <c r="C1902" s="9"/>
      <c r="D1902" s="9"/>
      <c r="E1902" s="9">
        <f t="shared" ca="1" si="0"/>
        <v>0.32513811073598198</v>
      </c>
      <c r="F1902" s="9">
        <f t="shared" ca="1" si="1"/>
        <v>-0.45337849156427651</v>
      </c>
      <c r="G1902" s="9">
        <f t="shared" ca="1" si="3"/>
        <v>3.5141144893128264E-3</v>
      </c>
      <c r="H1902" s="9"/>
      <c r="I1902" s="9"/>
      <c r="J1902" s="9"/>
      <c r="K1902" s="9"/>
      <c r="L1902" s="9"/>
      <c r="M1902" s="9"/>
    </row>
    <row r="1903" spans="1:13" ht="15.75" customHeight="1">
      <c r="A1903" s="9"/>
      <c r="B1903" s="9"/>
      <c r="C1903" s="9"/>
      <c r="D1903" s="9"/>
      <c r="E1903" s="9">
        <f t="shared" ca="1" si="0"/>
        <v>0.45527126199409074</v>
      </c>
      <c r="F1903" s="9">
        <f t="shared" ca="1" si="1"/>
        <v>-0.11235425604433638</v>
      </c>
      <c r="G1903" s="9">
        <f t="shared" ca="1" si="3"/>
        <v>3.5141144893128264E-3</v>
      </c>
      <c r="H1903" s="9"/>
      <c r="I1903" s="9"/>
      <c r="J1903" s="9"/>
      <c r="K1903" s="9"/>
      <c r="L1903" s="9"/>
      <c r="M1903" s="9"/>
    </row>
    <row r="1904" spans="1:13" ht="15.75" customHeight="1">
      <c r="A1904" s="9"/>
      <c r="B1904" s="9"/>
      <c r="C1904" s="9"/>
      <c r="D1904" s="9"/>
      <c r="E1904" s="9">
        <f t="shared" ca="1" si="0"/>
        <v>6.1183837873778901E-2</v>
      </c>
      <c r="F1904" s="9">
        <f t="shared" ca="1" si="1"/>
        <v>-1.5449114821031855</v>
      </c>
      <c r="G1904" s="9">
        <f t="shared" ca="1" si="3"/>
        <v>3.5141144893128264E-3</v>
      </c>
      <c r="H1904" s="9"/>
      <c r="I1904" s="9"/>
      <c r="J1904" s="9"/>
      <c r="K1904" s="9"/>
      <c r="L1904" s="9"/>
      <c r="M1904" s="9"/>
    </row>
    <row r="1905" spans="1:13" ht="15.75" customHeight="1">
      <c r="A1905" s="9"/>
      <c r="B1905" s="9"/>
      <c r="C1905" s="9"/>
      <c r="D1905" s="9"/>
      <c r="E1905" s="9">
        <f t="shared" ca="1" si="0"/>
        <v>0.78780157773454285</v>
      </c>
      <c r="F1905" s="9">
        <f t="shared" ca="1" si="1"/>
        <v>0.7988164605020357</v>
      </c>
      <c r="G1905" s="9">
        <f t="shared" ca="1" si="3"/>
        <v>3.5141144893128264E-3</v>
      </c>
      <c r="H1905" s="9"/>
      <c r="I1905" s="9"/>
      <c r="J1905" s="9"/>
      <c r="K1905" s="9"/>
      <c r="L1905" s="9"/>
      <c r="M1905" s="9"/>
    </row>
    <row r="1906" spans="1:13" ht="15.75" customHeight="1">
      <c r="A1906" s="9"/>
      <c r="B1906" s="9"/>
      <c r="C1906" s="9"/>
      <c r="D1906" s="9"/>
      <c r="E1906" s="9">
        <f t="shared" ca="1" si="0"/>
        <v>0.49379502673216347</v>
      </c>
      <c r="F1906" s="9">
        <f t="shared" ca="1" si="1"/>
        <v>-1.5554188591750553E-2</v>
      </c>
      <c r="G1906" s="9">
        <f t="shared" ca="1" si="3"/>
        <v>3.5141144893128264E-3</v>
      </c>
      <c r="H1906" s="9"/>
      <c r="I1906" s="9"/>
      <c r="J1906" s="9"/>
      <c r="K1906" s="9"/>
      <c r="L1906" s="9"/>
      <c r="M1906" s="9"/>
    </row>
    <row r="1907" spans="1:13" ht="15.75" customHeight="1">
      <c r="A1907" s="9"/>
      <c r="B1907" s="9"/>
      <c r="C1907" s="9"/>
      <c r="D1907" s="9"/>
      <c r="E1907" s="9">
        <f t="shared" ca="1" si="0"/>
        <v>0.50096866330132894</v>
      </c>
      <c r="F1907" s="9">
        <f t="shared" ca="1" si="1"/>
        <v>2.4280812055302542E-3</v>
      </c>
      <c r="G1907" s="9">
        <f t="shared" ca="1" si="3"/>
        <v>3.5141144893128264E-3</v>
      </c>
      <c r="H1907" s="9"/>
      <c r="I1907" s="9"/>
      <c r="J1907" s="9"/>
      <c r="K1907" s="9"/>
      <c r="L1907" s="9"/>
      <c r="M1907" s="9"/>
    </row>
    <row r="1908" spans="1:13" ht="15.75" customHeight="1">
      <c r="A1908" s="9"/>
      <c r="B1908" s="9"/>
      <c r="C1908" s="9"/>
      <c r="D1908" s="9"/>
      <c r="E1908" s="9">
        <f t="shared" ca="1" si="0"/>
        <v>0.46902420971111702</v>
      </c>
      <c r="F1908" s="9">
        <f t="shared" ca="1" si="1"/>
        <v>-7.7722973185352651E-2</v>
      </c>
      <c r="G1908" s="9">
        <f t="shared" ca="1" si="3"/>
        <v>3.5141144893128264E-3</v>
      </c>
      <c r="H1908" s="9"/>
      <c r="I1908" s="9"/>
      <c r="J1908" s="9"/>
      <c r="K1908" s="9"/>
      <c r="L1908" s="9"/>
      <c r="M1908" s="9"/>
    </row>
    <row r="1909" spans="1:13" ht="15.75" customHeight="1">
      <c r="A1909" s="9"/>
      <c r="B1909" s="9"/>
      <c r="C1909" s="9"/>
      <c r="D1909" s="9"/>
      <c r="E1909" s="9">
        <f t="shared" ca="1" si="0"/>
        <v>0.87144974889684801</v>
      </c>
      <c r="F1909" s="9">
        <f t="shared" ca="1" si="1"/>
        <v>1.1332709141899322</v>
      </c>
      <c r="G1909" s="9">
        <f t="shared" ca="1" si="3"/>
        <v>3.5141144893128264E-3</v>
      </c>
      <c r="H1909" s="9"/>
      <c r="I1909" s="9"/>
      <c r="J1909" s="9"/>
      <c r="K1909" s="9"/>
      <c r="L1909" s="9"/>
      <c r="M1909" s="9"/>
    </row>
    <row r="1910" spans="1:13" ht="15.75" customHeight="1">
      <c r="A1910" s="9"/>
      <c r="B1910" s="9"/>
      <c r="C1910" s="9"/>
      <c r="D1910" s="9"/>
      <c r="E1910" s="9">
        <f t="shared" ca="1" si="0"/>
        <v>0.9646967230371114</v>
      </c>
      <c r="F1910" s="9">
        <f t="shared" ca="1" si="1"/>
        <v>1.8079996572510852</v>
      </c>
      <c r="G1910" s="9">
        <f t="shared" ca="1" si="3"/>
        <v>3.5141144893128264E-3</v>
      </c>
      <c r="H1910" s="9"/>
      <c r="I1910" s="9"/>
      <c r="J1910" s="9"/>
      <c r="K1910" s="9"/>
      <c r="L1910" s="9"/>
      <c r="M1910" s="9"/>
    </row>
    <row r="1911" spans="1:13" ht="15.75" customHeight="1">
      <c r="A1911" s="9"/>
      <c r="B1911" s="9"/>
      <c r="C1911" s="9"/>
      <c r="D1911" s="9"/>
      <c r="E1911" s="9">
        <f t="shared" ca="1" si="0"/>
        <v>0.8712190044877669</v>
      </c>
      <c r="F1911" s="9">
        <f t="shared" ca="1" si="1"/>
        <v>1.1321723291550487</v>
      </c>
      <c r="G1911" s="9">
        <f t="shared" ca="1" si="3"/>
        <v>3.5141144893128264E-3</v>
      </c>
      <c r="H1911" s="9"/>
      <c r="I1911" s="9"/>
      <c r="J1911" s="9"/>
      <c r="K1911" s="9"/>
      <c r="L1911" s="9"/>
      <c r="M1911" s="9"/>
    </row>
    <row r="1912" spans="1:13" ht="15.75" customHeight="1">
      <c r="A1912" s="9"/>
      <c r="B1912" s="9"/>
      <c r="C1912" s="9"/>
      <c r="D1912" s="9"/>
      <c r="E1912" s="9">
        <f t="shared" ca="1" si="0"/>
        <v>0.44519329994265877</v>
      </c>
      <c r="F1912" s="9">
        <f t="shared" ca="1" si="1"/>
        <v>-0.13781503708827425</v>
      </c>
      <c r="G1912" s="9">
        <f t="shared" ca="1" si="3"/>
        <v>3.5141144893128264E-3</v>
      </c>
      <c r="H1912" s="9"/>
      <c r="I1912" s="9"/>
      <c r="J1912" s="9"/>
      <c r="K1912" s="9"/>
      <c r="L1912" s="9"/>
      <c r="M1912" s="9"/>
    </row>
    <row r="1913" spans="1:13" ht="15.75" customHeight="1">
      <c r="A1913" s="9"/>
      <c r="B1913" s="9"/>
      <c r="C1913" s="9"/>
      <c r="D1913" s="9"/>
      <c r="E1913" s="9">
        <f t="shared" ca="1" si="0"/>
        <v>0.31646904712212365</v>
      </c>
      <c r="F1913" s="9">
        <f t="shared" ca="1" si="1"/>
        <v>-0.47759555634973477</v>
      </c>
      <c r="G1913" s="9">
        <f t="shared" ca="1" si="3"/>
        <v>3.5141144893128264E-3</v>
      </c>
      <c r="H1913" s="9"/>
      <c r="I1913" s="9"/>
      <c r="J1913" s="9"/>
      <c r="K1913" s="9"/>
      <c r="L1913" s="9"/>
      <c r="M1913" s="9"/>
    </row>
    <row r="1914" spans="1:13" ht="15.75" customHeight="1">
      <c r="A1914" s="9"/>
      <c r="B1914" s="9"/>
      <c r="C1914" s="9"/>
      <c r="D1914" s="9"/>
      <c r="E1914" s="9">
        <f t="shared" ca="1" si="0"/>
        <v>0.48357555183378897</v>
      </c>
      <c r="F1914" s="9">
        <f t="shared" ca="1" si="1"/>
        <v>-4.1181623373116122E-2</v>
      </c>
      <c r="G1914" s="9">
        <f t="shared" ca="1" si="3"/>
        <v>3.5141144893128264E-3</v>
      </c>
      <c r="H1914" s="9"/>
      <c r="I1914" s="9"/>
      <c r="J1914" s="9"/>
      <c r="K1914" s="9"/>
      <c r="L1914" s="9"/>
      <c r="M1914" s="9"/>
    </row>
    <row r="1915" spans="1:13" ht="15.75" customHeight="1">
      <c r="A1915" s="9"/>
      <c r="B1915" s="9"/>
      <c r="C1915" s="9"/>
      <c r="D1915" s="9"/>
      <c r="E1915" s="9">
        <f t="shared" ca="1" si="0"/>
        <v>0.83434927799289005</v>
      </c>
      <c r="F1915" s="9">
        <f t="shared" ca="1" si="1"/>
        <v>0.97149579915908912</v>
      </c>
      <c r="G1915" s="9">
        <f t="shared" ca="1" si="3"/>
        <v>3.5141144893128264E-3</v>
      </c>
      <c r="H1915" s="9"/>
      <c r="I1915" s="9"/>
      <c r="J1915" s="9"/>
      <c r="K1915" s="9"/>
      <c r="L1915" s="9"/>
      <c r="M1915" s="9"/>
    </row>
    <row r="1916" spans="1:13" ht="15.75" customHeight="1">
      <c r="A1916" s="9"/>
      <c r="B1916" s="9"/>
      <c r="C1916" s="9"/>
      <c r="D1916" s="9"/>
      <c r="E1916" s="9">
        <f t="shared" ca="1" si="0"/>
        <v>0.25709361257152952</v>
      </c>
      <c r="F1916" s="9">
        <f t="shared" ca="1" si="1"/>
        <v>-0.65233168343650139</v>
      </c>
      <c r="G1916" s="9">
        <f t="shared" ca="1" si="3"/>
        <v>3.5141144893128264E-3</v>
      </c>
      <c r="H1916" s="9"/>
      <c r="I1916" s="9"/>
      <c r="J1916" s="9"/>
      <c r="K1916" s="9"/>
      <c r="L1916" s="9"/>
      <c r="M1916" s="9"/>
    </row>
    <row r="1917" spans="1:13" ht="15.75" customHeight="1">
      <c r="A1917" s="9"/>
      <c r="B1917" s="9"/>
      <c r="C1917" s="9"/>
      <c r="D1917" s="9"/>
      <c r="E1917" s="9">
        <f t="shared" ca="1" si="0"/>
        <v>0.8528177828086333</v>
      </c>
      <c r="F1917" s="9">
        <f t="shared" ca="1" si="1"/>
        <v>1.0485952686301856</v>
      </c>
      <c r="G1917" s="9">
        <f t="shared" ca="1" si="3"/>
        <v>3.5141144893128264E-3</v>
      </c>
      <c r="H1917" s="9"/>
      <c r="I1917" s="9"/>
      <c r="J1917" s="9"/>
      <c r="K1917" s="9"/>
      <c r="L1917" s="9"/>
      <c r="M1917" s="9"/>
    </row>
    <row r="1918" spans="1:13" ht="15.75" customHeight="1">
      <c r="A1918" s="9"/>
      <c r="B1918" s="9"/>
      <c r="C1918" s="9"/>
      <c r="D1918" s="9"/>
      <c r="E1918" s="9">
        <f t="shared" ca="1" si="0"/>
        <v>4.6206346435905044E-2</v>
      </c>
      <c r="F1918" s="9">
        <f t="shared" ca="1" si="1"/>
        <v>-1.6828057948650359</v>
      </c>
      <c r="G1918" s="9">
        <f t="shared" ca="1" si="3"/>
        <v>3.5141144893128264E-3</v>
      </c>
      <c r="H1918" s="9"/>
      <c r="I1918" s="9"/>
      <c r="J1918" s="9"/>
      <c r="K1918" s="9"/>
      <c r="L1918" s="9"/>
      <c r="M1918" s="9"/>
    </row>
    <row r="1919" spans="1:13" ht="15.75" customHeight="1">
      <c r="A1919" s="9"/>
      <c r="B1919" s="9"/>
      <c r="C1919" s="9"/>
      <c r="D1919" s="9"/>
      <c r="E1919" s="9">
        <f t="shared" ca="1" si="0"/>
        <v>0.9977031980266573</v>
      </c>
      <c r="F1919" s="9">
        <f t="shared" ca="1" si="1"/>
        <v>2.8342315151618971</v>
      </c>
      <c r="G1919" s="9">
        <f t="shared" ca="1" si="3"/>
        <v>3.5141144893128264E-3</v>
      </c>
      <c r="H1919" s="9"/>
      <c r="I1919" s="9"/>
      <c r="J1919" s="9"/>
      <c r="K1919" s="9"/>
      <c r="L1919" s="9"/>
      <c r="M1919" s="9"/>
    </row>
    <row r="1920" spans="1:13" ht="15.75" customHeight="1">
      <c r="A1920" s="9"/>
      <c r="B1920" s="9"/>
      <c r="C1920" s="9"/>
      <c r="D1920" s="9"/>
      <c r="E1920" s="9">
        <f t="shared" ca="1" si="0"/>
        <v>0.87204416853132205</v>
      </c>
      <c r="F1920" s="9">
        <f t="shared" ca="1" si="1"/>
        <v>1.1361072935463998</v>
      </c>
      <c r="G1920" s="9">
        <f t="shared" ca="1" si="3"/>
        <v>3.5141144893128264E-3</v>
      </c>
      <c r="H1920" s="9"/>
      <c r="I1920" s="9"/>
      <c r="J1920" s="9"/>
      <c r="K1920" s="9"/>
      <c r="L1920" s="9"/>
      <c r="M1920" s="9"/>
    </row>
    <row r="1921" spans="1:13" ht="15.75" customHeight="1">
      <c r="A1921" s="9"/>
      <c r="B1921" s="9"/>
      <c r="C1921" s="9"/>
      <c r="D1921" s="9"/>
      <c r="E1921" s="9">
        <f t="shared" ca="1" si="0"/>
        <v>0.87905940818325912</v>
      </c>
      <c r="F1921" s="9">
        <f t="shared" ca="1" si="1"/>
        <v>1.1702977087716229</v>
      </c>
      <c r="G1921" s="9">
        <f t="shared" ca="1" si="3"/>
        <v>3.5141144893128264E-3</v>
      </c>
      <c r="H1921" s="9"/>
      <c r="I1921" s="9"/>
      <c r="J1921" s="9"/>
      <c r="K1921" s="9"/>
      <c r="L1921" s="9"/>
      <c r="M1921" s="9"/>
    </row>
    <row r="1922" spans="1:13" ht="15.75" customHeight="1">
      <c r="A1922" s="9"/>
      <c r="B1922" s="9"/>
      <c r="C1922" s="9"/>
      <c r="D1922" s="9"/>
      <c r="E1922" s="9">
        <f t="shared" ca="1" si="0"/>
        <v>0.71014206704232452</v>
      </c>
      <c r="F1922" s="9">
        <f t="shared" ca="1" si="1"/>
        <v>0.55379979894775866</v>
      </c>
      <c r="G1922" s="9">
        <f t="shared" ca="1" si="3"/>
        <v>3.5141144893128264E-3</v>
      </c>
      <c r="H1922" s="9"/>
      <c r="I1922" s="9"/>
      <c r="J1922" s="9"/>
      <c r="K1922" s="9"/>
      <c r="L1922" s="9"/>
      <c r="M1922" s="9"/>
    </row>
    <row r="1923" spans="1:13" ht="15.75" customHeight="1">
      <c r="A1923" s="9"/>
      <c r="B1923" s="9"/>
      <c r="C1923" s="9"/>
      <c r="D1923" s="9"/>
      <c r="E1923" s="9">
        <f t="shared" ca="1" si="0"/>
        <v>0.97867360059360986</v>
      </c>
      <c r="F1923" s="9">
        <f t="shared" ca="1" si="1"/>
        <v>2.0270940152692432</v>
      </c>
      <c r="G1923" s="9">
        <f t="shared" ca="1" si="3"/>
        <v>3.5141144893128264E-3</v>
      </c>
      <c r="H1923" s="9"/>
      <c r="I1923" s="9"/>
      <c r="J1923" s="9"/>
      <c r="K1923" s="9"/>
      <c r="L1923" s="9"/>
      <c r="M1923" s="9"/>
    </row>
    <row r="1924" spans="1:13" ht="15.75" customHeight="1">
      <c r="A1924" s="9"/>
      <c r="B1924" s="9"/>
      <c r="C1924" s="9"/>
      <c r="D1924" s="9"/>
      <c r="E1924" s="9">
        <f t="shared" ca="1" si="0"/>
        <v>0.92258834533492251</v>
      </c>
      <c r="F1924" s="9">
        <f t="shared" ca="1" si="1"/>
        <v>1.4226994183021087</v>
      </c>
      <c r="G1924" s="9">
        <f t="shared" ca="1" si="3"/>
        <v>3.5141144893128264E-3</v>
      </c>
      <c r="H1924" s="9"/>
      <c r="I1924" s="9"/>
      <c r="J1924" s="9"/>
      <c r="K1924" s="9"/>
      <c r="L1924" s="9"/>
      <c r="M1924" s="9"/>
    </row>
    <row r="1925" spans="1:13" ht="15.75" customHeight="1">
      <c r="A1925" s="9"/>
      <c r="B1925" s="9"/>
      <c r="C1925" s="9"/>
      <c r="D1925" s="9"/>
      <c r="E1925" s="9">
        <f t="shared" ca="1" si="0"/>
        <v>0.57910574588538499</v>
      </c>
      <c r="F1925" s="9">
        <f t="shared" ca="1" si="1"/>
        <v>0.19960628980301917</v>
      </c>
      <c r="G1925" s="9">
        <f t="shared" ca="1" si="3"/>
        <v>3.5141144893128264E-3</v>
      </c>
      <c r="H1925" s="9"/>
      <c r="I1925" s="9"/>
      <c r="J1925" s="9"/>
      <c r="K1925" s="9"/>
      <c r="L1925" s="9"/>
      <c r="M1925" s="9"/>
    </row>
    <row r="1926" spans="1:13" ht="15.75" customHeight="1">
      <c r="A1926" s="9"/>
      <c r="B1926" s="9"/>
      <c r="C1926" s="9"/>
      <c r="D1926" s="9"/>
      <c r="E1926" s="9">
        <f t="shared" ca="1" si="0"/>
        <v>0.28146038753758418</v>
      </c>
      <c r="F1926" s="9">
        <f t="shared" ca="1" si="1"/>
        <v>-0.57850862637185629</v>
      </c>
      <c r="G1926" s="9">
        <f t="shared" ca="1" si="3"/>
        <v>3.5141144893128264E-3</v>
      </c>
      <c r="H1926" s="9"/>
      <c r="I1926" s="9"/>
      <c r="J1926" s="9"/>
      <c r="K1926" s="9"/>
      <c r="L1926" s="9"/>
      <c r="M1926" s="9"/>
    </row>
    <row r="1927" spans="1:13" ht="15.75" customHeight="1">
      <c r="A1927" s="9"/>
      <c r="B1927" s="9"/>
      <c r="C1927" s="9"/>
      <c r="D1927" s="9"/>
      <c r="E1927" s="9">
        <f t="shared" ca="1" si="0"/>
        <v>2.1377019055134006E-2</v>
      </c>
      <c r="F1927" s="9">
        <f t="shared" ca="1" si="1"/>
        <v>-2.0261048802103692</v>
      </c>
      <c r="G1927" s="9">
        <f t="shared" ca="1" si="3"/>
        <v>3.5141144893128264E-3</v>
      </c>
      <c r="H1927" s="9"/>
      <c r="I1927" s="9"/>
      <c r="J1927" s="9"/>
      <c r="K1927" s="9"/>
      <c r="L1927" s="9"/>
      <c r="M1927" s="9"/>
    </row>
    <row r="1928" spans="1:13" ht="15.75" customHeight="1">
      <c r="A1928" s="9"/>
      <c r="B1928" s="9"/>
      <c r="C1928" s="9"/>
      <c r="D1928" s="9"/>
      <c r="E1928" s="9">
        <f t="shared" ca="1" si="0"/>
        <v>0.36139511099273991</v>
      </c>
      <c r="F1928" s="9">
        <f t="shared" ca="1" si="1"/>
        <v>-0.35473220480282897</v>
      </c>
      <c r="G1928" s="9">
        <f t="shared" ca="1" si="3"/>
        <v>3.5141144893128264E-3</v>
      </c>
      <c r="H1928" s="9"/>
      <c r="I1928" s="9"/>
      <c r="J1928" s="9"/>
      <c r="K1928" s="9"/>
      <c r="L1928" s="9"/>
      <c r="M1928" s="9"/>
    </row>
    <row r="1929" spans="1:13" ht="15.75" customHeight="1">
      <c r="A1929" s="9"/>
      <c r="B1929" s="9"/>
      <c r="C1929" s="9"/>
      <c r="D1929" s="9"/>
      <c r="E1929" s="9">
        <f t="shared" ca="1" si="0"/>
        <v>0.14583926964081073</v>
      </c>
      <c r="F1929" s="9">
        <f t="shared" ca="1" si="1"/>
        <v>-1.0544465070471309</v>
      </c>
      <c r="G1929" s="9">
        <f t="shared" ca="1" si="3"/>
        <v>3.5141144893128264E-3</v>
      </c>
      <c r="H1929" s="9"/>
      <c r="I1929" s="9"/>
      <c r="J1929" s="9"/>
      <c r="K1929" s="9"/>
      <c r="L1929" s="9"/>
      <c r="M1929" s="9"/>
    </row>
    <row r="1930" spans="1:13" ht="15.75" customHeight="1">
      <c r="A1930" s="9"/>
      <c r="B1930" s="9"/>
      <c r="C1930" s="9"/>
      <c r="D1930" s="9"/>
      <c r="E1930" s="9">
        <f t="shared" ca="1" si="0"/>
        <v>0.73292010375671524</v>
      </c>
      <c r="F1930" s="9">
        <f t="shared" ca="1" si="1"/>
        <v>0.62166861565328457</v>
      </c>
      <c r="G1930" s="9">
        <f t="shared" ca="1" si="3"/>
        <v>3.5141144893128264E-3</v>
      </c>
      <c r="H1930" s="9"/>
      <c r="I1930" s="9"/>
      <c r="J1930" s="9"/>
      <c r="K1930" s="9"/>
      <c r="L1930" s="9"/>
      <c r="M1930" s="9"/>
    </row>
    <row r="1931" spans="1:13" ht="15.75" customHeight="1">
      <c r="A1931" s="9"/>
      <c r="B1931" s="9"/>
      <c r="C1931" s="9"/>
      <c r="D1931" s="9"/>
      <c r="E1931" s="9">
        <f t="shared" ca="1" si="0"/>
        <v>0.85394056492548276</v>
      </c>
      <c r="F1931" s="9">
        <f t="shared" ca="1" si="1"/>
        <v>1.0534847714667095</v>
      </c>
      <c r="G1931" s="9">
        <f t="shared" ca="1" si="3"/>
        <v>3.5141144893128264E-3</v>
      </c>
      <c r="H1931" s="9"/>
      <c r="I1931" s="9"/>
      <c r="J1931" s="9"/>
      <c r="K1931" s="9"/>
      <c r="L1931" s="9"/>
      <c r="M1931" s="9"/>
    </row>
    <row r="1932" spans="1:13" ht="15.75" customHeight="1">
      <c r="A1932" s="9"/>
      <c r="B1932" s="9"/>
      <c r="C1932" s="9"/>
      <c r="D1932" s="9"/>
      <c r="E1932" s="9">
        <f t="shared" ca="1" si="0"/>
        <v>0.71007437478696356</v>
      </c>
      <c r="F1932" s="9">
        <f t="shared" ca="1" si="1"/>
        <v>0.55360200958164141</v>
      </c>
      <c r="G1932" s="9">
        <f t="shared" ca="1" si="3"/>
        <v>3.5141144893128264E-3</v>
      </c>
      <c r="H1932" s="9"/>
      <c r="I1932" s="9"/>
      <c r="J1932" s="9"/>
      <c r="K1932" s="9"/>
      <c r="L1932" s="9"/>
      <c r="M1932" s="9"/>
    </row>
    <row r="1933" spans="1:13" ht="15.75" customHeight="1">
      <c r="A1933" s="9"/>
      <c r="B1933" s="9"/>
      <c r="C1933" s="9"/>
      <c r="D1933" s="9"/>
      <c r="E1933" s="9">
        <f t="shared" ca="1" si="0"/>
        <v>5.2566685646134648E-2</v>
      </c>
      <c r="F1933" s="9">
        <f t="shared" ca="1" si="1"/>
        <v>-1.6204606002245949</v>
      </c>
      <c r="G1933" s="9">
        <f t="shared" ca="1" si="3"/>
        <v>3.5141144893128264E-3</v>
      </c>
      <c r="H1933" s="9"/>
      <c r="I1933" s="9"/>
      <c r="J1933" s="9"/>
      <c r="K1933" s="9"/>
      <c r="L1933" s="9"/>
      <c r="M1933" s="9"/>
    </row>
    <row r="1934" spans="1:13" ht="15.75" customHeight="1">
      <c r="A1934" s="9"/>
      <c r="B1934" s="9"/>
      <c r="C1934" s="9"/>
      <c r="D1934" s="9"/>
      <c r="E1934" s="9">
        <f t="shared" ca="1" si="0"/>
        <v>0.33367537857311669</v>
      </c>
      <c r="F1934" s="9">
        <f t="shared" ca="1" si="1"/>
        <v>-0.42978677062768894</v>
      </c>
      <c r="G1934" s="9">
        <f t="shared" ca="1" si="3"/>
        <v>3.5141144893128264E-3</v>
      </c>
      <c r="H1934" s="9"/>
      <c r="I1934" s="9"/>
      <c r="J1934" s="9"/>
      <c r="K1934" s="9"/>
      <c r="L1934" s="9"/>
      <c r="M1934" s="9"/>
    </row>
    <row r="1935" spans="1:13" ht="15.75" customHeight="1">
      <c r="A1935" s="9"/>
      <c r="B1935" s="9"/>
      <c r="C1935" s="9"/>
      <c r="D1935" s="9"/>
      <c r="E1935" s="9">
        <f t="shared" ca="1" si="0"/>
        <v>0.41243876021264025</v>
      </c>
      <c r="F1935" s="9">
        <f t="shared" ca="1" si="1"/>
        <v>-0.22127602006995961</v>
      </c>
      <c r="G1935" s="9">
        <f t="shared" ca="1" si="3"/>
        <v>3.5141144893128264E-3</v>
      </c>
      <c r="H1935" s="9"/>
      <c r="I1935" s="9"/>
      <c r="J1935" s="9"/>
      <c r="K1935" s="9"/>
      <c r="L1935" s="9"/>
      <c r="M1935" s="9"/>
    </row>
    <row r="1936" spans="1:13" ht="15.75" customHeight="1">
      <c r="A1936" s="9"/>
      <c r="B1936" s="9"/>
      <c r="C1936" s="9"/>
      <c r="D1936" s="9"/>
      <c r="E1936" s="9">
        <f t="shared" ca="1" si="0"/>
        <v>0.7494684426743613</v>
      </c>
      <c r="F1936" s="9">
        <f t="shared" ca="1" si="1"/>
        <v>0.67281795315219217</v>
      </c>
      <c r="G1936" s="9">
        <f t="shared" ca="1" si="3"/>
        <v>3.5141144893128264E-3</v>
      </c>
      <c r="H1936" s="9"/>
      <c r="I1936" s="9"/>
      <c r="J1936" s="9"/>
      <c r="K1936" s="9"/>
      <c r="L1936" s="9"/>
      <c r="M1936" s="9"/>
    </row>
    <row r="1937" spans="1:13" ht="15.75" customHeight="1">
      <c r="A1937" s="9"/>
      <c r="B1937" s="9"/>
      <c r="C1937" s="9"/>
      <c r="D1937" s="9"/>
      <c r="E1937" s="9">
        <f t="shared" ca="1" si="0"/>
        <v>0.88328461413788761</v>
      </c>
      <c r="F1937" s="9">
        <f t="shared" ca="1" si="1"/>
        <v>1.1915677626981391</v>
      </c>
      <c r="G1937" s="9">
        <f t="shared" ca="1" si="3"/>
        <v>3.5141144893128264E-3</v>
      </c>
      <c r="H1937" s="9"/>
      <c r="I1937" s="9"/>
      <c r="J1937" s="9"/>
      <c r="K1937" s="9"/>
      <c r="L1937" s="9"/>
      <c r="M1937" s="9"/>
    </row>
    <row r="1938" spans="1:13" ht="15.75" customHeight="1">
      <c r="A1938" s="9"/>
      <c r="B1938" s="9"/>
      <c r="C1938" s="9"/>
      <c r="D1938" s="9"/>
      <c r="E1938" s="9">
        <f t="shared" ca="1" si="0"/>
        <v>0.91460160607483243</v>
      </c>
      <c r="F1938" s="9">
        <f t="shared" ca="1" si="1"/>
        <v>1.3696480653054932</v>
      </c>
      <c r="G1938" s="9">
        <f t="shared" ca="1" si="3"/>
        <v>3.5141144893128264E-3</v>
      </c>
      <c r="H1938" s="9"/>
      <c r="I1938" s="9"/>
      <c r="J1938" s="9"/>
      <c r="K1938" s="9"/>
      <c r="L1938" s="9"/>
      <c r="M1938" s="9"/>
    </row>
    <row r="1939" spans="1:13" ht="15.75" customHeight="1">
      <c r="A1939" s="9"/>
      <c r="B1939" s="9"/>
      <c r="C1939" s="9"/>
      <c r="D1939" s="9"/>
      <c r="E1939" s="9">
        <f t="shared" ca="1" si="0"/>
        <v>0.72935874806852818</v>
      </c>
      <c r="F1939" s="9">
        <f t="shared" ca="1" si="1"/>
        <v>0.61087474738047287</v>
      </c>
      <c r="G1939" s="9">
        <f t="shared" ca="1" si="3"/>
        <v>3.5141144893128264E-3</v>
      </c>
      <c r="H1939" s="9"/>
      <c r="I1939" s="9"/>
      <c r="J1939" s="9"/>
      <c r="K1939" s="9"/>
      <c r="L1939" s="9"/>
      <c r="M1939" s="9"/>
    </row>
    <row r="1940" spans="1:13" ht="15.75" customHeight="1">
      <c r="A1940" s="9"/>
      <c r="B1940" s="9"/>
      <c r="C1940" s="9"/>
      <c r="D1940" s="9"/>
      <c r="E1940" s="9">
        <f t="shared" ca="1" si="0"/>
        <v>0.91007807929425244</v>
      </c>
      <c r="F1940" s="9">
        <f t="shared" ca="1" si="1"/>
        <v>1.3412360003325878</v>
      </c>
      <c r="G1940" s="9">
        <f t="shared" ca="1" si="3"/>
        <v>3.5141144893128264E-3</v>
      </c>
      <c r="H1940" s="9"/>
      <c r="I1940" s="9"/>
      <c r="J1940" s="9"/>
      <c r="K1940" s="9"/>
      <c r="L1940" s="9"/>
      <c r="M1940" s="9"/>
    </row>
    <row r="1941" spans="1:13" ht="15.75" customHeight="1">
      <c r="A1941" s="9"/>
      <c r="B1941" s="9"/>
      <c r="C1941" s="9"/>
      <c r="D1941" s="9"/>
      <c r="E1941" s="9">
        <f t="shared" ca="1" si="0"/>
        <v>0.44811072557130793</v>
      </c>
      <c r="F1941" s="9">
        <f t="shared" ca="1" si="1"/>
        <v>-0.13043604404852757</v>
      </c>
      <c r="G1941" s="9">
        <f t="shared" ca="1" si="3"/>
        <v>3.5141144893128264E-3</v>
      </c>
      <c r="H1941" s="9"/>
      <c r="I1941" s="9"/>
      <c r="J1941" s="9"/>
      <c r="K1941" s="9"/>
      <c r="L1941" s="9"/>
      <c r="M1941" s="9"/>
    </row>
    <row r="1942" spans="1:13" ht="15.75" customHeight="1">
      <c r="A1942" s="9"/>
      <c r="B1942" s="9"/>
      <c r="C1942" s="9"/>
      <c r="D1942" s="9"/>
      <c r="E1942" s="9">
        <f t="shared" ca="1" si="0"/>
        <v>0.97354992919546013</v>
      </c>
      <c r="F1942" s="9">
        <f t="shared" ca="1" si="1"/>
        <v>1.935735194652487</v>
      </c>
      <c r="G1942" s="9">
        <f t="shared" ca="1" si="3"/>
        <v>3.5141144893128264E-3</v>
      </c>
      <c r="H1942" s="9"/>
      <c r="I1942" s="9"/>
      <c r="J1942" s="9"/>
      <c r="K1942" s="9"/>
      <c r="L1942" s="9"/>
      <c r="M1942" s="9"/>
    </row>
    <row r="1943" spans="1:13" ht="15.75" customHeight="1">
      <c r="A1943" s="9"/>
      <c r="B1943" s="9"/>
      <c r="C1943" s="9"/>
      <c r="D1943" s="9"/>
      <c r="E1943" s="9">
        <f t="shared" ca="1" si="0"/>
        <v>0.26477608365533745</v>
      </c>
      <c r="F1943" s="9">
        <f t="shared" ca="1" si="1"/>
        <v>-0.62868978443987134</v>
      </c>
      <c r="G1943" s="9">
        <f t="shared" ca="1" si="3"/>
        <v>3.5141144893128264E-3</v>
      </c>
      <c r="H1943" s="9"/>
      <c r="I1943" s="9"/>
      <c r="J1943" s="9"/>
      <c r="K1943" s="9"/>
      <c r="L1943" s="9"/>
      <c r="M1943" s="9"/>
    </row>
    <row r="1944" spans="1:13" ht="15.75" customHeight="1">
      <c r="A1944" s="9"/>
      <c r="B1944" s="9"/>
      <c r="C1944" s="9"/>
      <c r="D1944" s="9"/>
      <c r="E1944" s="9">
        <f t="shared" ca="1" si="0"/>
        <v>0.55694918405751126</v>
      </c>
      <c r="F1944" s="9">
        <f t="shared" ca="1" si="1"/>
        <v>0.14323874415232643</v>
      </c>
      <c r="G1944" s="9">
        <f t="shared" ca="1" si="3"/>
        <v>3.5141144893128264E-3</v>
      </c>
      <c r="H1944" s="9"/>
      <c r="I1944" s="9"/>
      <c r="J1944" s="9"/>
      <c r="K1944" s="9"/>
      <c r="L1944" s="9"/>
      <c r="M1944" s="9"/>
    </row>
    <row r="1945" spans="1:13" ht="15.75" customHeight="1">
      <c r="A1945" s="9"/>
      <c r="B1945" s="9"/>
      <c r="C1945" s="9"/>
      <c r="D1945" s="9"/>
      <c r="E1945" s="9">
        <f t="shared" ca="1" si="0"/>
        <v>0.68096251413962239</v>
      </c>
      <c r="F1945" s="9">
        <f t="shared" ca="1" si="1"/>
        <v>0.47039200979187579</v>
      </c>
      <c r="G1945" s="9">
        <f t="shared" ca="1" si="3"/>
        <v>3.5141144893128264E-3</v>
      </c>
      <c r="H1945" s="9"/>
      <c r="I1945" s="9"/>
      <c r="J1945" s="9"/>
      <c r="K1945" s="9"/>
      <c r="L1945" s="9"/>
      <c r="M1945" s="9"/>
    </row>
    <row r="1946" spans="1:13" ht="15.75" customHeight="1">
      <c r="A1946" s="9"/>
      <c r="B1946" s="9"/>
      <c r="C1946" s="9"/>
      <c r="D1946" s="9"/>
      <c r="E1946" s="9">
        <f t="shared" ca="1" si="0"/>
        <v>5.2592391568599961E-3</v>
      </c>
      <c r="F1946" s="9">
        <f t="shared" ca="1" si="1"/>
        <v>-2.5583017276757389</v>
      </c>
      <c r="G1946" s="9">
        <f t="shared" ca="1" si="3"/>
        <v>3.5141144893128264E-3</v>
      </c>
      <c r="H1946" s="9"/>
      <c r="I1946" s="9"/>
      <c r="J1946" s="9"/>
      <c r="K1946" s="9"/>
      <c r="L1946" s="9"/>
      <c r="M1946" s="9"/>
    </row>
    <row r="1947" spans="1:13" ht="15.75" customHeight="1">
      <c r="A1947" s="9"/>
      <c r="B1947" s="9"/>
      <c r="C1947" s="9"/>
      <c r="D1947" s="9"/>
      <c r="E1947" s="9">
        <f t="shared" ca="1" si="0"/>
        <v>0.15915690941902172</v>
      </c>
      <c r="F1947" s="9">
        <f t="shared" ca="1" si="1"/>
        <v>-0.9979289372864224</v>
      </c>
      <c r="G1947" s="9">
        <f t="shared" ca="1" si="3"/>
        <v>3.5141144893128264E-3</v>
      </c>
      <c r="H1947" s="9"/>
      <c r="I1947" s="9"/>
      <c r="J1947" s="9"/>
      <c r="K1947" s="9"/>
      <c r="L1947" s="9"/>
      <c r="M1947" s="9"/>
    </row>
    <row r="1948" spans="1:13" ht="15.75" customHeight="1">
      <c r="A1948" s="9"/>
      <c r="B1948" s="9"/>
      <c r="C1948" s="9"/>
      <c r="D1948" s="9"/>
      <c r="E1948" s="9">
        <f t="shared" ca="1" si="0"/>
        <v>0.44924970381747908</v>
      </c>
      <c r="F1948" s="9">
        <f t="shared" ca="1" si="1"/>
        <v>-0.12755719516237896</v>
      </c>
      <c r="G1948" s="9">
        <f t="shared" ca="1" si="3"/>
        <v>3.5141144893128264E-3</v>
      </c>
      <c r="H1948" s="9"/>
      <c r="I1948" s="9"/>
      <c r="J1948" s="9"/>
      <c r="K1948" s="9"/>
      <c r="L1948" s="9"/>
      <c r="M1948" s="9"/>
    </row>
    <row r="1949" spans="1:13" ht="15.75" customHeight="1">
      <c r="A1949" s="9"/>
      <c r="B1949" s="9"/>
      <c r="C1949" s="9"/>
      <c r="D1949" s="9"/>
      <c r="E1949" s="9">
        <f t="shared" ca="1" si="0"/>
        <v>1.2722448233483674E-2</v>
      </c>
      <c r="F1949" s="9">
        <f t="shared" ca="1" si="1"/>
        <v>-2.2345805874641442</v>
      </c>
      <c r="G1949" s="9">
        <f t="shared" ca="1" si="3"/>
        <v>3.5141144893128264E-3</v>
      </c>
      <c r="H1949" s="9"/>
      <c r="I1949" s="9"/>
      <c r="J1949" s="9"/>
      <c r="K1949" s="9"/>
      <c r="L1949" s="9"/>
      <c r="M1949" s="9"/>
    </row>
    <row r="1950" spans="1:13" ht="15.75" customHeight="1">
      <c r="A1950" s="9"/>
      <c r="B1950" s="9"/>
      <c r="C1950" s="9"/>
      <c r="D1950" s="9"/>
      <c r="E1950" s="9">
        <f t="shared" ca="1" si="0"/>
        <v>0.59498402202442202</v>
      </c>
      <c r="F1950" s="9">
        <f t="shared" ca="1" si="1"/>
        <v>0.24038480604769438</v>
      </c>
      <c r="G1950" s="9">
        <f t="shared" ca="1" si="3"/>
        <v>3.5141144893128264E-3</v>
      </c>
      <c r="H1950" s="9"/>
      <c r="I1950" s="9"/>
      <c r="J1950" s="9"/>
      <c r="K1950" s="9"/>
      <c r="L1950" s="9"/>
      <c r="M1950" s="9"/>
    </row>
    <row r="1951" spans="1:13" ht="15.75" customHeight="1">
      <c r="A1951" s="9"/>
      <c r="B1951" s="9"/>
      <c r="C1951" s="9"/>
      <c r="D1951" s="9"/>
      <c r="E1951" s="9">
        <f t="shared" ca="1" si="0"/>
        <v>0.12901828050923247</v>
      </c>
      <c r="F1951" s="9">
        <f t="shared" ca="1" si="1"/>
        <v>-1.1310440273087268</v>
      </c>
      <c r="G1951" s="9">
        <f t="shared" ca="1" si="3"/>
        <v>3.5141144893128264E-3</v>
      </c>
      <c r="H1951" s="9"/>
      <c r="I1951" s="9"/>
      <c r="J1951" s="9"/>
      <c r="K1951" s="9"/>
      <c r="L1951" s="9"/>
      <c r="M1951" s="9"/>
    </row>
    <row r="1952" spans="1:13" ht="15.75" customHeight="1">
      <c r="A1952" s="9"/>
      <c r="B1952" s="9"/>
      <c r="C1952" s="9"/>
      <c r="D1952" s="9"/>
      <c r="E1952" s="9">
        <f t="shared" ca="1" si="0"/>
        <v>0.90259608972259009</v>
      </c>
      <c r="F1952" s="9">
        <f t="shared" ca="1" si="1"/>
        <v>1.2964868123884605</v>
      </c>
      <c r="G1952" s="9">
        <f t="shared" ca="1" si="3"/>
        <v>3.5141144893128264E-3</v>
      </c>
      <c r="H1952" s="9"/>
      <c r="I1952" s="9"/>
      <c r="J1952" s="9"/>
      <c r="K1952" s="9"/>
      <c r="L1952" s="9"/>
      <c r="M1952" s="9"/>
    </row>
    <row r="1953" spans="1:13" ht="15.75" customHeight="1">
      <c r="A1953" s="9"/>
      <c r="B1953" s="9"/>
      <c r="C1953" s="9"/>
      <c r="D1953" s="9"/>
      <c r="E1953" s="9">
        <f t="shared" ca="1" si="0"/>
        <v>0.86110812640787859</v>
      </c>
      <c r="F1953" s="9">
        <f t="shared" ca="1" si="1"/>
        <v>1.0853114255218994</v>
      </c>
      <c r="G1953" s="9">
        <f t="shared" ca="1" si="3"/>
        <v>3.5141144893128264E-3</v>
      </c>
      <c r="H1953" s="9"/>
      <c r="I1953" s="9"/>
      <c r="J1953" s="9"/>
      <c r="K1953" s="9"/>
      <c r="L1953" s="9"/>
      <c r="M1953" s="9"/>
    </row>
    <row r="1954" spans="1:13" ht="15.75" customHeight="1">
      <c r="A1954" s="9"/>
      <c r="B1954" s="9"/>
      <c r="C1954" s="9"/>
      <c r="D1954" s="9"/>
      <c r="E1954" s="9">
        <f t="shared" ca="1" si="0"/>
        <v>0.62797753575948867</v>
      </c>
      <c r="F1954" s="9">
        <f t="shared" ca="1" si="1"/>
        <v>0.3265015345183454</v>
      </c>
      <c r="G1954" s="9">
        <f t="shared" ca="1" si="3"/>
        <v>3.5141144893128264E-3</v>
      </c>
      <c r="H1954" s="9"/>
      <c r="I1954" s="9"/>
      <c r="J1954" s="9"/>
      <c r="K1954" s="9"/>
      <c r="L1954" s="9"/>
      <c r="M1954" s="9"/>
    </row>
    <row r="1955" spans="1:13" ht="15.75" customHeight="1">
      <c r="A1955" s="9"/>
      <c r="B1955" s="9"/>
      <c r="C1955" s="9"/>
      <c r="D1955" s="9"/>
      <c r="E1955" s="9">
        <f t="shared" ca="1" si="0"/>
        <v>7.2060072500045869E-2</v>
      </c>
      <c r="F1955" s="9">
        <f t="shared" ca="1" si="1"/>
        <v>-1.4606185779688792</v>
      </c>
      <c r="G1955" s="9">
        <f t="shared" ca="1" si="3"/>
        <v>3.5141144893128264E-3</v>
      </c>
      <c r="H1955" s="9"/>
      <c r="I1955" s="9"/>
      <c r="J1955" s="9"/>
      <c r="K1955" s="9"/>
      <c r="L1955" s="9"/>
      <c r="M1955" s="9"/>
    </row>
    <row r="1956" spans="1:13" ht="15.75" customHeight="1">
      <c r="A1956" s="9"/>
      <c r="B1956" s="9"/>
      <c r="C1956" s="9"/>
      <c r="D1956" s="9"/>
      <c r="E1956" s="9">
        <f t="shared" ca="1" si="0"/>
        <v>0.85364103090298615</v>
      </c>
      <c r="F1956" s="9">
        <f t="shared" ca="1" si="1"/>
        <v>1.0521778972856215</v>
      </c>
      <c r="G1956" s="9">
        <f t="shared" ca="1" si="3"/>
        <v>3.5141144893128264E-3</v>
      </c>
      <c r="H1956" s="9"/>
      <c r="I1956" s="9"/>
      <c r="J1956" s="9"/>
      <c r="K1956" s="9"/>
      <c r="L1956" s="9"/>
      <c r="M1956" s="9"/>
    </row>
    <row r="1957" spans="1:13" ht="15.75" customHeight="1">
      <c r="A1957" s="9"/>
      <c r="B1957" s="9"/>
      <c r="C1957" s="9"/>
      <c r="D1957" s="9"/>
      <c r="E1957" s="9">
        <f t="shared" ca="1" si="0"/>
        <v>0.29342189177512368</v>
      </c>
      <c r="F1957" s="9">
        <f t="shared" ca="1" si="1"/>
        <v>-0.54341546007052977</v>
      </c>
      <c r="G1957" s="9">
        <f t="shared" ca="1" si="3"/>
        <v>3.5141144893128264E-3</v>
      </c>
      <c r="H1957" s="9"/>
      <c r="I1957" s="9"/>
      <c r="J1957" s="9"/>
      <c r="K1957" s="9"/>
      <c r="L1957" s="9"/>
      <c r="M1957" s="9"/>
    </row>
    <row r="1958" spans="1:13" ht="15.75" customHeight="1">
      <c r="A1958" s="9"/>
      <c r="B1958" s="9"/>
      <c r="C1958" s="9"/>
      <c r="D1958" s="9"/>
      <c r="E1958" s="9">
        <f t="shared" ca="1" si="0"/>
        <v>0.10966324764995139</v>
      </c>
      <c r="F1958" s="9">
        <f t="shared" ca="1" si="1"/>
        <v>-1.2283209879036165</v>
      </c>
      <c r="G1958" s="9">
        <f t="shared" ca="1" si="3"/>
        <v>3.5141144893128264E-3</v>
      </c>
      <c r="H1958" s="9"/>
      <c r="I1958" s="9"/>
      <c r="J1958" s="9"/>
      <c r="K1958" s="9"/>
      <c r="L1958" s="9"/>
      <c r="M1958" s="9"/>
    </row>
    <row r="1959" spans="1:13" ht="15.75" customHeight="1">
      <c r="A1959" s="9"/>
      <c r="B1959" s="9"/>
      <c r="C1959" s="9"/>
      <c r="D1959" s="9"/>
      <c r="E1959" s="9">
        <f t="shared" ca="1" si="0"/>
        <v>0.84713520795602604</v>
      </c>
      <c r="F1959" s="9">
        <f t="shared" ca="1" si="1"/>
        <v>1.0242237908661553</v>
      </c>
      <c r="G1959" s="9">
        <f t="shared" ca="1" si="3"/>
        <v>3.5141144893128264E-3</v>
      </c>
      <c r="H1959" s="9"/>
      <c r="I1959" s="9"/>
      <c r="J1959" s="9"/>
      <c r="K1959" s="9"/>
      <c r="L1959" s="9"/>
      <c r="M1959" s="9"/>
    </row>
    <row r="1960" spans="1:13" ht="15.75" customHeight="1">
      <c r="A1960" s="9"/>
      <c r="B1960" s="9"/>
      <c r="C1960" s="9"/>
      <c r="D1960" s="9"/>
      <c r="E1960" s="9">
        <f t="shared" ca="1" si="0"/>
        <v>1.451226236425962E-2</v>
      </c>
      <c r="F1960" s="9">
        <f t="shared" ca="1" si="1"/>
        <v>-2.1831532702740746</v>
      </c>
      <c r="G1960" s="9">
        <f t="shared" ca="1" si="3"/>
        <v>3.5141144893128264E-3</v>
      </c>
      <c r="H1960" s="9"/>
      <c r="I1960" s="9"/>
      <c r="J1960" s="9"/>
      <c r="K1960" s="9"/>
      <c r="L1960" s="9"/>
      <c r="M1960" s="9"/>
    </row>
    <row r="1961" spans="1:13" ht="15.75" customHeight="1">
      <c r="A1961" s="9"/>
      <c r="B1961" s="9"/>
      <c r="C1961" s="9"/>
      <c r="D1961" s="9"/>
      <c r="E1961" s="9">
        <f t="shared" ca="1" si="0"/>
        <v>0.68330300684013723</v>
      </c>
      <c r="F1961" s="9">
        <f t="shared" ca="1" si="1"/>
        <v>0.47695525214936485</v>
      </c>
      <c r="G1961" s="9">
        <f t="shared" ca="1" si="3"/>
        <v>3.5141144893128264E-3</v>
      </c>
      <c r="H1961" s="9"/>
      <c r="I1961" s="9"/>
      <c r="J1961" s="9"/>
      <c r="K1961" s="9"/>
      <c r="L1961" s="9"/>
      <c r="M1961" s="9"/>
    </row>
    <row r="1962" spans="1:13" ht="15.75" customHeight="1">
      <c r="A1962" s="9"/>
      <c r="B1962" s="9"/>
      <c r="C1962" s="9"/>
      <c r="D1962" s="9"/>
      <c r="E1962" s="9">
        <f t="shared" ca="1" si="0"/>
        <v>0.59078054282861681</v>
      </c>
      <c r="F1962" s="9">
        <f t="shared" ca="1" si="1"/>
        <v>0.22955328022445962</v>
      </c>
      <c r="G1962" s="9">
        <f t="shared" ca="1" si="3"/>
        <v>3.5141144893128264E-3</v>
      </c>
      <c r="H1962" s="9"/>
      <c r="I1962" s="9"/>
      <c r="J1962" s="9"/>
      <c r="K1962" s="9"/>
      <c r="L1962" s="9"/>
      <c r="M1962" s="9"/>
    </row>
    <row r="1963" spans="1:13" ht="15.75" customHeight="1">
      <c r="A1963" s="9"/>
      <c r="B1963" s="9"/>
      <c r="C1963" s="9"/>
      <c r="D1963" s="9"/>
      <c r="E1963" s="9">
        <f t="shared" ca="1" si="0"/>
        <v>0.51139131890315592</v>
      </c>
      <c r="F1963" s="9">
        <f t="shared" ca="1" si="1"/>
        <v>2.8557683234737567E-2</v>
      </c>
      <c r="G1963" s="9">
        <f t="shared" ca="1" si="3"/>
        <v>3.5141144893128264E-3</v>
      </c>
      <c r="H1963" s="9"/>
      <c r="I1963" s="9"/>
      <c r="J1963" s="9"/>
      <c r="K1963" s="9"/>
      <c r="L1963" s="9"/>
      <c r="M1963" s="9"/>
    </row>
    <row r="1964" spans="1:13" ht="15.75" customHeight="1">
      <c r="A1964" s="9"/>
      <c r="B1964" s="9"/>
      <c r="C1964" s="9"/>
      <c r="D1964" s="9"/>
      <c r="E1964" s="9">
        <f t="shared" ca="1" si="0"/>
        <v>0.76114214184077167</v>
      </c>
      <c r="F1964" s="9">
        <f t="shared" ca="1" si="1"/>
        <v>0.70998132611256093</v>
      </c>
      <c r="G1964" s="9">
        <f t="shared" ca="1" si="3"/>
        <v>3.5141144893128264E-3</v>
      </c>
      <c r="H1964" s="9"/>
      <c r="I1964" s="9"/>
      <c r="J1964" s="9"/>
      <c r="K1964" s="9"/>
      <c r="L1964" s="9"/>
      <c r="M1964" s="9"/>
    </row>
    <row r="1965" spans="1:13" ht="15.75" customHeight="1">
      <c r="A1965" s="9"/>
      <c r="B1965" s="9"/>
      <c r="C1965" s="9"/>
      <c r="D1965" s="9"/>
      <c r="E1965" s="9">
        <f t="shared" ca="1" si="0"/>
        <v>0.38268662550842325</v>
      </c>
      <c r="F1965" s="9">
        <f t="shared" ca="1" si="1"/>
        <v>-0.29843228521239112</v>
      </c>
      <c r="G1965" s="9">
        <f t="shared" ca="1" si="3"/>
        <v>3.5141144893128264E-3</v>
      </c>
      <c r="H1965" s="9"/>
      <c r="I1965" s="9"/>
      <c r="J1965" s="9"/>
      <c r="K1965" s="9"/>
      <c r="L1965" s="9"/>
      <c r="M1965" s="9"/>
    </row>
    <row r="1966" spans="1:13" ht="15.75" customHeight="1">
      <c r="A1966" s="9"/>
      <c r="B1966" s="9"/>
      <c r="C1966" s="9"/>
      <c r="D1966" s="9"/>
      <c r="E1966" s="9">
        <f t="shared" ca="1" si="0"/>
        <v>0.39982179992131051</v>
      </c>
      <c r="F1966" s="9">
        <f t="shared" ca="1" si="1"/>
        <v>-0.2538083790302475</v>
      </c>
      <c r="G1966" s="9">
        <f t="shared" ca="1" si="3"/>
        <v>3.5141144893128264E-3</v>
      </c>
      <c r="H1966" s="9"/>
      <c r="I1966" s="9"/>
      <c r="J1966" s="9"/>
      <c r="K1966" s="9"/>
      <c r="L1966" s="9"/>
      <c r="M1966" s="9"/>
    </row>
    <row r="1967" spans="1:13" ht="15.75" customHeight="1">
      <c r="A1967" s="9"/>
      <c r="B1967" s="9"/>
      <c r="C1967" s="9"/>
      <c r="D1967" s="9"/>
      <c r="E1967" s="9">
        <f t="shared" ca="1" si="0"/>
        <v>0.91170513212525095</v>
      </c>
      <c r="F1967" s="9">
        <f t="shared" ca="1" si="1"/>
        <v>1.3513300323833395</v>
      </c>
      <c r="G1967" s="9">
        <f t="shared" ca="1" si="3"/>
        <v>3.5141144893128264E-3</v>
      </c>
      <c r="H1967" s="9"/>
      <c r="I1967" s="9"/>
      <c r="J1967" s="9"/>
      <c r="K1967" s="9"/>
      <c r="L1967" s="9"/>
      <c r="M1967" s="9"/>
    </row>
    <row r="1968" spans="1:13" ht="15.75" customHeight="1">
      <c r="A1968" s="9"/>
      <c r="B1968" s="9"/>
      <c r="C1968" s="9"/>
      <c r="D1968" s="9"/>
      <c r="E1968" s="9">
        <f t="shared" ca="1" si="0"/>
        <v>0.3359060960961322</v>
      </c>
      <c r="F1968" s="9">
        <f t="shared" ca="1" si="1"/>
        <v>-0.42366219177155168</v>
      </c>
      <c r="G1968" s="9">
        <f t="shared" ca="1" si="3"/>
        <v>3.5141144893128264E-3</v>
      </c>
      <c r="H1968" s="9"/>
      <c r="I1968" s="9"/>
      <c r="J1968" s="9"/>
      <c r="K1968" s="9"/>
      <c r="L1968" s="9"/>
      <c r="M1968" s="9"/>
    </row>
    <row r="1969" spans="1:13" ht="15.75" customHeight="1">
      <c r="A1969" s="9"/>
      <c r="B1969" s="9"/>
      <c r="C1969" s="9"/>
      <c r="D1969" s="9"/>
      <c r="E1969" s="9">
        <f t="shared" ca="1" si="0"/>
        <v>0.20824178708034669</v>
      </c>
      <c r="F1969" s="9">
        <f t="shared" ca="1" si="1"/>
        <v>-0.81253698347349645</v>
      </c>
      <c r="G1969" s="9">
        <f t="shared" ca="1" si="3"/>
        <v>3.5141144893128264E-3</v>
      </c>
      <c r="H1969" s="9"/>
      <c r="I1969" s="9"/>
      <c r="J1969" s="9"/>
      <c r="K1969" s="9"/>
      <c r="L1969" s="9"/>
      <c r="M1969" s="9"/>
    </row>
    <row r="1970" spans="1:13" ht="15.75" customHeight="1">
      <c r="A1970" s="9"/>
      <c r="B1970" s="9"/>
      <c r="C1970" s="9"/>
      <c r="D1970" s="9"/>
      <c r="E1970" s="9">
        <f t="shared" ca="1" si="0"/>
        <v>0.17594262881054368</v>
      </c>
      <c r="F1970" s="9">
        <f t="shared" ca="1" si="1"/>
        <v>-0.93093873225763968</v>
      </c>
      <c r="G1970" s="9">
        <f t="shared" ca="1" si="3"/>
        <v>3.5141144893128264E-3</v>
      </c>
      <c r="H1970" s="9"/>
      <c r="I1970" s="9"/>
      <c r="J1970" s="9"/>
      <c r="K1970" s="9"/>
      <c r="L1970" s="9"/>
      <c r="M1970" s="9"/>
    </row>
    <row r="1971" spans="1:13" ht="15.75" customHeight="1">
      <c r="A1971" s="9"/>
      <c r="B1971" s="9"/>
      <c r="C1971" s="9"/>
      <c r="D1971" s="9"/>
      <c r="E1971" s="9">
        <f t="shared" ca="1" si="0"/>
        <v>0.40473672357156021</v>
      </c>
      <c r="F1971" s="9">
        <f t="shared" ca="1" si="1"/>
        <v>-0.24110537481991487</v>
      </c>
      <c r="G1971" s="9">
        <f t="shared" ca="1" si="3"/>
        <v>3.5141144893128264E-3</v>
      </c>
      <c r="H1971" s="9"/>
      <c r="I1971" s="9"/>
      <c r="J1971" s="9"/>
      <c r="K1971" s="9"/>
      <c r="L1971" s="9"/>
      <c r="M1971" s="9"/>
    </row>
    <row r="1972" spans="1:13" ht="15.75" customHeight="1">
      <c r="A1972" s="9"/>
      <c r="B1972" s="9"/>
      <c r="C1972" s="9"/>
      <c r="D1972" s="9"/>
      <c r="E1972" s="9">
        <f t="shared" ca="1" si="0"/>
        <v>0.20191438146636742</v>
      </c>
      <c r="F1972" s="9">
        <f t="shared" ca="1" si="1"/>
        <v>-0.83480277542722436</v>
      </c>
      <c r="G1972" s="9">
        <f t="shared" ca="1" si="3"/>
        <v>3.5141144893128264E-3</v>
      </c>
      <c r="H1972" s="9"/>
      <c r="I1972" s="9"/>
      <c r="J1972" s="9"/>
      <c r="K1972" s="9"/>
      <c r="L1972" s="9"/>
      <c r="M1972" s="9"/>
    </row>
    <row r="1973" spans="1:13" ht="15.75" customHeight="1">
      <c r="A1973" s="9"/>
      <c r="B1973" s="9"/>
      <c r="C1973" s="9"/>
      <c r="D1973" s="9"/>
      <c r="E1973" s="9">
        <f t="shared" ca="1" si="0"/>
        <v>0.33282155927823964</v>
      </c>
      <c r="F1973" s="9">
        <f t="shared" ca="1" si="1"/>
        <v>-0.43213524686870791</v>
      </c>
      <c r="G1973" s="9">
        <f t="shared" ca="1" si="3"/>
        <v>3.5141144893128264E-3</v>
      </c>
      <c r="H1973" s="9"/>
      <c r="I1973" s="9"/>
      <c r="J1973" s="9"/>
      <c r="K1973" s="9"/>
      <c r="L1973" s="9"/>
      <c r="M1973" s="9"/>
    </row>
    <row r="1974" spans="1:13" ht="15.75" customHeight="1">
      <c r="A1974" s="9"/>
      <c r="B1974" s="9"/>
      <c r="C1974" s="9"/>
      <c r="D1974" s="9"/>
      <c r="E1974" s="9">
        <f t="shared" ca="1" si="0"/>
        <v>0.55499005268480472</v>
      </c>
      <c r="F1974" s="9">
        <f t="shared" ca="1" si="1"/>
        <v>0.13827903416811421</v>
      </c>
      <c r="G1974" s="9">
        <f t="shared" ca="1" si="3"/>
        <v>3.5141144893128264E-3</v>
      </c>
      <c r="H1974" s="9"/>
      <c r="I1974" s="9"/>
      <c r="J1974" s="9"/>
      <c r="K1974" s="9"/>
      <c r="L1974" s="9"/>
      <c r="M1974" s="9"/>
    </row>
    <row r="1975" spans="1:13" ht="15.75" customHeight="1">
      <c r="A1975" s="9"/>
      <c r="B1975" s="9"/>
      <c r="C1975" s="9"/>
      <c r="D1975" s="9"/>
      <c r="E1975" s="9">
        <f t="shared" ca="1" si="0"/>
        <v>0.47793727418133458</v>
      </c>
      <c r="F1975" s="9">
        <f t="shared" ca="1" si="1"/>
        <v>-5.5331272632076392E-2</v>
      </c>
      <c r="G1975" s="9">
        <f t="shared" ca="1" si="3"/>
        <v>3.5141144893128264E-3</v>
      </c>
      <c r="H1975" s="9"/>
      <c r="I1975" s="9"/>
      <c r="J1975" s="9"/>
      <c r="K1975" s="9"/>
      <c r="L1975" s="9"/>
      <c r="M1975" s="9"/>
    </row>
    <row r="1976" spans="1:13" ht="15.75" customHeight="1">
      <c r="A1976" s="9"/>
      <c r="B1976" s="9"/>
      <c r="C1976" s="9"/>
      <c r="D1976" s="9"/>
      <c r="E1976" s="9">
        <f t="shared" ca="1" si="0"/>
        <v>0.59457232267153493</v>
      </c>
      <c r="F1976" s="9">
        <f t="shared" ca="1" si="1"/>
        <v>0.23932271296394261</v>
      </c>
      <c r="G1976" s="9">
        <f t="shared" ca="1" si="3"/>
        <v>3.5141144893128264E-3</v>
      </c>
      <c r="H1976" s="9"/>
      <c r="I1976" s="9"/>
      <c r="J1976" s="9"/>
      <c r="K1976" s="9"/>
      <c r="L1976" s="9"/>
      <c r="M1976" s="9"/>
    </row>
    <row r="1977" spans="1:13" ht="15.75" customHeight="1">
      <c r="A1977" s="9"/>
      <c r="B1977" s="9"/>
      <c r="C1977" s="9"/>
      <c r="D1977" s="9"/>
      <c r="E1977" s="9">
        <f t="shared" ca="1" si="0"/>
        <v>0.69312620947558301</v>
      </c>
      <c r="F1977" s="9">
        <f t="shared" ca="1" si="1"/>
        <v>0.50473128985007221</v>
      </c>
      <c r="G1977" s="9">
        <f t="shared" ca="1" si="3"/>
        <v>3.5141144893128264E-3</v>
      </c>
      <c r="H1977" s="9"/>
      <c r="I1977" s="9"/>
      <c r="J1977" s="9"/>
      <c r="K1977" s="9"/>
      <c r="L1977" s="9"/>
      <c r="M1977" s="9"/>
    </row>
    <row r="1978" spans="1:13" ht="15.75" customHeight="1">
      <c r="A1978" s="9"/>
      <c r="B1978" s="9"/>
      <c r="C1978" s="9"/>
      <c r="D1978" s="9"/>
      <c r="E1978" s="9">
        <f t="shared" ca="1" si="0"/>
        <v>0.60741651062839719</v>
      </c>
      <c r="F1978" s="9">
        <f t="shared" ca="1" si="1"/>
        <v>0.27259184841773471</v>
      </c>
      <c r="G1978" s="9">
        <f t="shared" ca="1" si="3"/>
        <v>3.5141144893128264E-3</v>
      </c>
      <c r="H1978" s="9"/>
      <c r="I1978" s="9"/>
      <c r="J1978" s="9"/>
      <c r="K1978" s="9"/>
      <c r="L1978" s="9"/>
      <c r="M1978" s="9"/>
    </row>
    <row r="1979" spans="1:13" ht="15.75" customHeight="1">
      <c r="A1979" s="9"/>
      <c r="B1979" s="9"/>
      <c r="C1979" s="9"/>
      <c r="D1979" s="9"/>
      <c r="E1979" s="9">
        <f t="shared" ca="1" si="0"/>
        <v>0.57636523030772457</v>
      </c>
      <c r="F1979" s="9">
        <f t="shared" ca="1" si="1"/>
        <v>0.19260345437559656</v>
      </c>
      <c r="G1979" s="9">
        <f t="shared" ca="1" si="3"/>
        <v>3.5141144893128264E-3</v>
      </c>
      <c r="H1979" s="9"/>
      <c r="I1979" s="9"/>
      <c r="J1979" s="9"/>
      <c r="K1979" s="9"/>
      <c r="L1979" s="9"/>
      <c r="M1979" s="9"/>
    </row>
    <row r="1980" spans="1:13" ht="15.75" customHeight="1">
      <c r="A1980" s="9"/>
      <c r="B1980" s="9"/>
      <c r="C1980" s="9"/>
      <c r="D1980" s="9"/>
      <c r="E1980" s="9">
        <f t="shared" ca="1" si="0"/>
        <v>0.51855824376901183</v>
      </c>
      <c r="F1980" s="9">
        <f t="shared" ca="1" si="1"/>
        <v>4.6535408852569134E-2</v>
      </c>
      <c r="G1980" s="9">
        <f t="shared" ca="1" si="3"/>
        <v>3.5141144893128264E-3</v>
      </c>
      <c r="H1980" s="9"/>
      <c r="I1980" s="9"/>
      <c r="J1980" s="9"/>
      <c r="K1980" s="9"/>
      <c r="L1980" s="9"/>
      <c r="M1980" s="9"/>
    </row>
    <row r="1981" spans="1:13" ht="15.75" customHeight="1">
      <c r="A1981" s="9"/>
      <c r="B1981" s="9"/>
      <c r="C1981" s="9"/>
      <c r="D1981" s="9"/>
      <c r="E1981" s="9">
        <f t="shared" ca="1" si="0"/>
        <v>0.88643146209452917</v>
      </c>
      <c r="F1981" s="9">
        <f t="shared" ca="1" si="1"/>
        <v>1.2077665384851106</v>
      </c>
      <c r="G1981" s="9">
        <f t="shared" ca="1" si="3"/>
        <v>3.5141144893128264E-3</v>
      </c>
      <c r="H1981" s="9"/>
      <c r="I1981" s="9"/>
      <c r="J1981" s="9"/>
      <c r="K1981" s="9"/>
      <c r="L1981" s="9"/>
      <c r="M1981" s="9"/>
    </row>
    <row r="1982" spans="1:13" ht="15.75" customHeight="1">
      <c r="A1982" s="9"/>
      <c r="B1982" s="9"/>
      <c r="C1982" s="9"/>
      <c r="D1982" s="9"/>
      <c r="E1982" s="9">
        <f t="shared" ca="1" si="0"/>
        <v>0.17399193725385409</v>
      </c>
      <c r="F1982" s="9">
        <f t="shared" ca="1" si="1"/>
        <v>-0.93850709112449671</v>
      </c>
      <c r="G1982" s="9">
        <f t="shared" ca="1" si="3"/>
        <v>3.5141144893128264E-3</v>
      </c>
      <c r="H1982" s="9"/>
      <c r="I1982" s="9"/>
      <c r="J1982" s="9"/>
      <c r="K1982" s="9"/>
      <c r="L1982" s="9"/>
      <c r="M1982" s="9"/>
    </row>
    <row r="1983" spans="1:13" ht="15.75" customHeight="1">
      <c r="A1983" s="9"/>
      <c r="B1983" s="9"/>
      <c r="C1983" s="9"/>
      <c r="D1983" s="9"/>
      <c r="E1983" s="9">
        <f t="shared" ca="1" si="0"/>
        <v>0.93442430009552579</v>
      </c>
      <c r="F1983" s="9">
        <f t="shared" ca="1" si="1"/>
        <v>1.5095769765788618</v>
      </c>
      <c r="G1983" s="9">
        <f t="shared" ca="1" si="3"/>
        <v>3.5141144893128264E-3</v>
      </c>
      <c r="H1983" s="9"/>
      <c r="I1983" s="9"/>
      <c r="J1983" s="9"/>
      <c r="K1983" s="9"/>
      <c r="L1983" s="9"/>
      <c r="M1983" s="9"/>
    </row>
    <row r="1984" spans="1:13" ht="15.75" customHeight="1">
      <c r="A1984" s="9"/>
      <c r="B1984" s="9"/>
      <c r="C1984" s="9"/>
      <c r="D1984" s="9"/>
      <c r="E1984" s="9">
        <f t="shared" ca="1" si="0"/>
        <v>0.34685507083090417</v>
      </c>
      <c r="F1984" s="9">
        <f t="shared" ca="1" si="1"/>
        <v>-0.39382514081266234</v>
      </c>
      <c r="G1984" s="9">
        <f t="shared" ca="1" si="3"/>
        <v>3.5141144893128264E-3</v>
      </c>
      <c r="H1984" s="9"/>
      <c r="I1984" s="9"/>
      <c r="J1984" s="9"/>
      <c r="K1984" s="9"/>
      <c r="L1984" s="9"/>
      <c r="M1984" s="9"/>
    </row>
    <row r="1985" spans="1:13" ht="15.75" customHeight="1">
      <c r="A1985" s="9"/>
      <c r="B1985" s="9"/>
      <c r="C1985" s="9"/>
      <c r="D1985" s="9"/>
      <c r="E1985" s="9">
        <f t="shared" ca="1" si="0"/>
        <v>1.0834203641657547E-3</v>
      </c>
      <c r="F1985" s="9">
        <f t="shared" ca="1" si="1"/>
        <v>-3.0663574906720816</v>
      </c>
      <c r="G1985" s="9">
        <f t="shared" ca="1" si="3"/>
        <v>3.5141144893128264E-3</v>
      </c>
      <c r="H1985" s="9"/>
      <c r="I1985" s="9"/>
      <c r="J1985" s="9"/>
      <c r="K1985" s="9"/>
      <c r="L1985" s="9"/>
      <c r="M1985" s="9"/>
    </row>
    <row r="1986" spans="1:13" ht="15.75" customHeight="1">
      <c r="A1986" s="9"/>
      <c r="B1986" s="9"/>
      <c r="C1986" s="9"/>
      <c r="D1986" s="9"/>
      <c r="E1986" s="9">
        <f t="shared" ca="1" si="0"/>
        <v>0.21452063885084205</v>
      </c>
      <c r="F1986" s="9">
        <f t="shared" ca="1" si="1"/>
        <v>-0.79083329542766234</v>
      </c>
      <c r="G1986" s="9">
        <f t="shared" ca="1" si="3"/>
        <v>3.5141144893128264E-3</v>
      </c>
      <c r="H1986" s="9"/>
      <c r="I1986" s="9"/>
      <c r="J1986" s="9"/>
      <c r="K1986" s="9"/>
      <c r="L1986" s="9"/>
      <c r="M1986" s="9"/>
    </row>
    <row r="1987" spans="1:13" ht="15.75" customHeight="1">
      <c r="A1987" s="9"/>
      <c r="B1987" s="9"/>
      <c r="C1987" s="9"/>
      <c r="D1987" s="9"/>
      <c r="E1987" s="9">
        <f t="shared" ca="1" si="0"/>
        <v>0.48751229826582376</v>
      </c>
      <c r="F1987" s="9">
        <f t="shared" ca="1" si="1"/>
        <v>-3.1307139714555836E-2</v>
      </c>
      <c r="G1987" s="9">
        <f t="shared" ca="1" si="3"/>
        <v>3.5141144893128264E-3</v>
      </c>
      <c r="H1987" s="9"/>
      <c r="I1987" s="9"/>
      <c r="J1987" s="9"/>
      <c r="K1987" s="9"/>
      <c r="L1987" s="9"/>
      <c r="M1987" s="9"/>
    </row>
    <row r="1988" spans="1:13" ht="15.75" customHeight="1">
      <c r="A1988" s="9"/>
      <c r="B1988" s="9"/>
      <c r="C1988" s="9"/>
      <c r="D1988" s="9"/>
      <c r="E1988" s="9">
        <f t="shared" ca="1" si="0"/>
        <v>0.95837926879478541</v>
      </c>
      <c r="F1988" s="9">
        <f t="shared" ca="1" si="1"/>
        <v>1.7321803170098076</v>
      </c>
      <c r="G1988" s="9">
        <f t="shared" ca="1" si="3"/>
        <v>3.5141144893128264E-3</v>
      </c>
      <c r="H1988" s="9"/>
      <c r="I1988" s="9"/>
      <c r="J1988" s="9"/>
      <c r="K1988" s="9"/>
      <c r="L1988" s="9"/>
      <c r="M1988" s="9"/>
    </row>
    <row r="1989" spans="1:13" ht="15.75" customHeight="1">
      <c r="A1989" s="9"/>
      <c r="B1989" s="9"/>
      <c r="C1989" s="9"/>
      <c r="D1989" s="9"/>
      <c r="E1989" s="9">
        <f t="shared" ca="1" si="0"/>
        <v>0.66960104242164997</v>
      </c>
      <c r="F1989" s="9">
        <f t="shared" ca="1" si="1"/>
        <v>0.43881179212589272</v>
      </c>
      <c r="G1989" s="9">
        <f t="shared" ca="1" si="3"/>
        <v>3.5141144893128264E-3</v>
      </c>
      <c r="H1989" s="9"/>
      <c r="I1989" s="9"/>
      <c r="J1989" s="9"/>
      <c r="K1989" s="9"/>
      <c r="L1989" s="9"/>
      <c r="M1989" s="9"/>
    </row>
    <row r="1990" spans="1:13" ht="15.75" customHeight="1">
      <c r="A1990" s="9"/>
      <c r="B1990" s="9"/>
      <c r="C1990" s="9"/>
      <c r="D1990" s="9"/>
      <c r="E1990" s="9">
        <f t="shared" ca="1" si="0"/>
        <v>2.8019144403648166E-2</v>
      </c>
      <c r="F1990" s="9">
        <f t="shared" ca="1" si="1"/>
        <v>-1.9107377668813637</v>
      </c>
      <c r="G1990" s="9">
        <f t="shared" ca="1" si="3"/>
        <v>3.5141144893128264E-3</v>
      </c>
      <c r="H1990" s="9"/>
      <c r="I1990" s="9"/>
      <c r="J1990" s="9"/>
      <c r="K1990" s="9"/>
      <c r="L1990" s="9"/>
      <c r="M1990" s="9"/>
    </row>
    <row r="1991" spans="1:13" ht="15.75" customHeight="1">
      <c r="A1991" s="9"/>
      <c r="B1991" s="9"/>
      <c r="C1991" s="9"/>
      <c r="D1991" s="9"/>
      <c r="E1991" s="9">
        <f t="shared" ca="1" si="0"/>
        <v>0.96477282816527976</v>
      </c>
      <c r="F1991" s="9">
        <f t="shared" ca="1" si="1"/>
        <v>1.8089784994716458</v>
      </c>
      <c r="G1991" s="9">
        <f t="shared" ca="1" si="3"/>
        <v>3.5141144893128264E-3</v>
      </c>
      <c r="H1991" s="9"/>
      <c r="I1991" s="9"/>
      <c r="J1991" s="9"/>
      <c r="K1991" s="9"/>
      <c r="L1991" s="9"/>
      <c r="M1991" s="9"/>
    </row>
    <row r="1992" spans="1:13" ht="15.75" customHeight="1">
      <c r="A1992" s="9"/>
      <c r="B1992" s="9"/>
      <c r="C1992" s="9"/>
      <c r="D1992" s="9"/>
      <c r="E1992" s="9">
        <f t="shared" ca="1" si="0"/>
        <v>0.33715786843318907</v>
      </c>
      <c r="F1992" s="9">
        <f t="shared" ca="1" si="1"/>
        <v>-0.42023233295512336</v>
      </c>
      <c r="G1992" s="9">
        <f t="shared" ca="1" si="3"/>
        <v>3.5141144893128264E-3</v>
      </c>
      <c r="H1992" s="9"/>
      <c r="I1992" s="9"/>
      <c r="J1992" s="9"/>
      <c r="K1992" s="9"/>
      <c r="L1992" s="9"/>
      <c r="M1992" s="9"/>
    </row>
    <row r="1993" spans="1:13" ht="15.75" customHeight="1">
      <c r="A1993" s="9"/>
      <c r="B1993" s="9"/>
      <c r="C1993" s="9"/>
      <c r="D1993" s="9"/>
      <c r="E1993" s="9">
        <f t="shared" ca="1" si="0"/>
        <v>0.8282745038252245</v>
      </c>
      <c r="F1993" s="9">
        <f t="shared" ca="1" si="1"/>
        <v>0.94736858690817993</v>
      </c>
      <c r="G1993" s="9">
        <f t="shared" ca="1" si="3"/>
        <v>3.5141144893128264E-3</v>
      </c>
      <c r="H1993" s="9"/>
      <c r="I1993" s="9"/>
      <c r="J1993" s="9"/>
      <c r="K1993" s="9"/>
      <c r="L1993" s="9"/>
      <c r="M1993" s="9"/>
    </row>
    <row r="1994" spans="1:13" ht="15.75" customHeight="1">
      <c r="A1994" s="9"/>
      <c r="B1994" s="9"/>
      <c r="C1994" s="9"/>
      <c r="D1994" s="9"/>
      <c r="E1994" s="9">
        <f t="shared" ca="1" si="0"/>
        <v>0.60620473067565905</v>
      </c>
      <c r="F1994" s="9">
        <f t="shared" ca="1" si="1"/>
        <v>0.26944074038793664</v>
      </c>
      <c r="G1994" s="9">
        <f t="shared" ca="1" si="3"/>
        <v>3.5141144893128264E-3</v>
      </c>
      <c r="H1994" s="9"/>
      <c r="I1994" s="9"/>
      <c r="J1994" s="9"/>
      <c r="K1994" s="9"/>
      <c r="L1994" s="9"/>
      <c r="M1994" s="9"/>
    </row>
    <row r="1995" spans="1:13" ht="15.75" customHeight="1">
      <c r="A1995" s="9"/>
      <c r="B1995" s="9"/>
      <c r="C1995" s="9"/>
      <c r="D1995" s="9"/>
      <c r="E1995" s="9">
        <f t="shared" ca="1" si="0"/>
        <v>0.58592946875942586</v>
      </c>
      <c r="F1995" s="9">
        <f t="shared" ca="1" si="1"/>
        <v>0.21708633583699127</v>
      </c>
      <c r="G1995" s="9">
        <f t="shared" ca="1" si="3"/>
        <v>3.5141144893128264E-3</v>
      </c>
      <c r="H1995" s="9"/>
      <c r="I1995" s="9"/>
      <c r="J1995" s="9"/>
      <c r="K1995" s="9"/>
      <c r="L1995" s="9"/>
      <c r="M1995" s="9"/>
    </row>
    <row r="1996" spans="1:13" ht="15.75" customHeight="1">
      <c r="A1996" s="9"/>
      <c r="B1996" s="9"/>
      <c r="C1996" s="9"/>
      <c r="D1996" s="9"/>
      <c r="E1996" s="9">
        <f t="shared" ca="1" si="0"/>
        <v>0.64311956930399095</v>
      </c>
      <c r="F1996" s="9">
        <f t="shared" ca="1" si="1"/>
        <v>0.36680984785574161</v>
      </c>
      <c r="G1996" s="9">
        <f t="shared" ca="1" si="3"/>
        <v>3.5141144893128264E-3</v>
      </c>
      <c r="H1996" s="9"/>
      <c r="I1996" s="9"/>
      <c r="J1996" s="9"/>
      <c r="K1996" s="9"/>
      <c r="L1996" s="9"/>
      <c r="M1996" s="9"/>
    </row>
    <row r="1997" spans="1:13" ht="15.75" customHeight="1">
      <c r="A1997" s="9"/>
      <c r="B1997" s="9"/>
      <c r="C1997" s="9"/>
      <c r="D1997" s="9"/>
      <c r="E1997" s="9">
        <f t="shared" ca="1" si="0"/>
        <v>0.86232264125813529</v>
      </c>
      <c r="F1997" s="9">
        <f t="shared" ca="1" si="1"/>
        <v>1.0908140395272119</v>
      </c>
      <c r="G1997" s="9">
        <f t="shared" ca="1" si="3"/>
        <v>3.5141144893128264E-3</v>
      </c>
      <c r="H1997" s="9"/>
      <c r="I1997" s="9"/>
      <c r="J1997" s="9"/>
      <c r="K1997" s="9"/>
      <c r="L1997" s="9"/>
      <c r="M1997" s="9"/>
    </row>
    <row r="1998" spans="1:13" ht="15.75" customHeight="1">
      <c r="A1998" s="9"/>
      <c r="B1998" s="9"/>
      <c r="C1998" s="9"/>
      <c r="D1998" s="9"/>
      <c r="E1998" s="9">
        <f t="shared" ca="1" si="0"/>
        <v>0.74606188565956066</v>
      </c>
      <c r="F1998" s="9">
        <f t="shared" ca="1" si="1"/>
        <v>0.662148230089179</v>
      </c>
      <c r="G1998" s="9">
        <f t="shared" ca="1" si="3"/>
        <v>3.5141144893128264E-3</v>
      </c>
      <c r="H1998" s="9"/>
      <c r="I1998" s="9"/>
      <c r="J1998" s="9"/>
      <c r="K1998" s="9"/>
      <c r="L1998" s="9"/>
      <c r="M1998" s="9"/>
    </row>
    <row r="1999" spans="1:13" ht="15.75" customHeight="1">
      <c r="A1999" s="9"/>
      <c r="B1999" s="9"/>
      <c r="C1999" s="9"/>
      <c r="D1999" s="9"/>
      <c r="E1999" s="9">
        <f t="shared" ca="1" si="0"/>
        <v>0.98925583290010644</v>
      </c>
      <c r="F1999" s="9">
        <f t="shared" ca="1" si="1"/>
        <v>2.2992925216516529</v>
      </c>
      <c r="G1999" s="9">
        <f t="shared" ca="1" si="3"/>
        <v>3.5141144893128264E-3</v>
      </c>
      <c r="H1999" s="9"/>
      <c r="I1999" s="9"/>
      <c r="J1999" s="9"/>
      <c r="K1999" s="9"/>
      <c r="L1999" s="9"/>
      <c r="M1999" s="9"/>
    </row>
    <row r="2000" spans="1:13" ht="15.75" customHeight="1">
      <c r="A2000" s="9"/>
      <c r="B2000" s="9"/>
      <c r="C2000" s="9"/>
      <c r="D2000" s="9"/>
      <c r="E2000" s="9">
        <f t="shared" ca="1" si="0"/>
        <v>0.17117175394746531</v>
      </c>
      <c r="F2000" s="9">
        <f t="shared" ca="1" si="1"/>
        <v>-0.94954497723833609</v>
      </c>
      <c r="G2000" s="9">
        <f t="shared" ca="1" si="3"/>
        <v>3.5141144893128264E-3</v>
      </c>
      <c r="H2000" s="9"/>
      <c r="I2000" s="9"/>
      <c r="J2000" s="9"/>
      <c r="K2000" s="9"/>
      <c r="L2000" s="9"/>
      <c r="M2000" s="9"/>
    </row>
    <row r="2001" spans="1:13" ht="15.75" customHeight="1">
      <c r="A2001" s="9"/>
      <c r="B2001" s="9"/>
      <c r="C2001" s="9"/>
      <c r="D2001" s="9"/>
      <c r="E2001" s="9">
        <f t="shared" ca="1" si="0"/>
        <v>0.15093666277404039</v>
      </c>
      <c r="F2001" s="9">
        <f t="shared" ca="1" si="1"/>
        <v>-1.0324244444823354</v>
      </c>
      <c r="G2001" s="9">
        <f t="shared" ca="1" si="3"/>
        <v>3.5141144893128264E-3</v>
      </c>
      <c r="H2001" s="9"/>
      <c r="I2001" s="9"/>
      <c r="J2001" s="9"/>
      <c r="K2001" s="9"/>
      <c r="L2001" s="9"/>
      <c r="M2001" s="9"/>
    </row>
    <row r="2002" spans="1:13" ht="15.75" customHeight="1">
      <c r="A2002" s="9"/>
      <c r="B2002" s="9"/>
      <c r="C2002" s="9"/>
      <c r="D2002" s="9"/>
      <c r="E2002" s="9">
        <f t="shared" ca="1" si="0"/>
        <v>0.4054382331554458</v>
      </c>
      <c r="F2002" s="9">
        <f t="shared" ca="1" si="1"/>
        <v>-0.23929548482431834</v>
      </c>
      <c r="G2002" s="9">
        <f t="shared" ca="1" si="3"/>
        <v>3.5141144893128264E-3</v>
      </c>
      <c r="H2002" s="9"/>
      <c r="I2002" s="9"/>
      <c r="J2002" s="9"/>
      <c r="K2002" s="9"/>
      <c r="L2002" s="9"/>
      <c r="M2002" s="9"/>
    </row>
    <row r="2003" spans="1:13" ht="15.75" customHeight="1">
      <c r="A2003" s="9"/>
      <c r="B2003" s="9"/>
      <c r="C2003" s="9"/>
      <c r="D2003" s="9"/>
      <c r="E2003" s="9">
        <f t="shared" ca="1" si="0"/>
        <v>0.83522250854760738</v>
      </c>
      <c r="F2003" s="9">
        <f t="shared" ca="1" si="1"/>
        <v>0.97501063847742175</v>
      </c>
      <c r="G2003" s="9">
        <f t="shared" ca="1" si="3"/>
        <v>3.5141144893128264E-3</v>
      </c>
      <c r="H2003" s="9"/>
      <c r="I2003" s="9"/>
      <c r="J2003" s="9"/>
      <c r="K2003" s="9"/>
      <c r="L2003" s="9"/>
      <c r="M2003" s="9"/>
    </row>
    <row r="2004" spans="1:13" ht="15.75" customHeight="1">
      <c r="A2004" s="9"/>
      <c r="B2004" s="9"/>
      <c r="C2004" s="9"/>
      <c r="D2004" s="9"/>
      <c r="E2004" s="9">
        <f t="shared" ca="1" si="0"/>
        <v>0.16711961675637577</v>
      </c>
      <c r="F2004" s="9">
        <f t="shared" ca="1" si="1"/>
        <v>-0.96561027172282221</v>
      </c>
      <c r="G2004" s="9">
        <f t="shared" ca="1" si="3"/>
        <v>3.5141144893128264E-3</v>
      </c>
      <c r="H2004" s="9"/>
      <c r="I2004" s="9"/>
      <c r="J2004" s="9"/>
      <c r="K2004" s="9"/>
      <c r="L2004" s="9"/>
      <c r="M2004" s="9"/>
    </row>
    <row r="2005" spans="1:13" ht="15.75" customHeight="1">
      <c r="A2005" s="9"/>
      <c r="B2005" s="9"/>
      <c r="C2005" s="9"/>
      <c r="D2005" s="9"/>
      <c r="E2005" s="9">
        <f t="shared" ca="1" si="0"/>
        <v>0.80146147872021756</v>
      </c>
      <c r="F2005" s="9">
        <f t="shared" ca="1" si="1"/>
        <v>0.84685303560620406</v>
      </c>
      <c r="G2005" s="9">
        <f t="shared" ca="1" si="3"/>
        <v>3.5141144893128264E-3</v>
      </c>
      <c r="H2005" s="9"/>
      <c r="I2005" s="9"/>
      <c r="J2005" s="9"/>
      <c r="K2005" s="9"/>
      <c r="L2005" s="9"/>
      <c r="M2005" s="9"/>
    </row>
    <row r="2006" spans="1:13" ht="15.75" customHeight="1">
      <c r="A2006" s="9"/>
      <c r="B2006" s="9"/>
      <c r="C2006" s="9"/>
      <c r="D2006" s="9"/>
      <c r="E2006" s="9">
        <f t="shared" ca="1" si="0"/>
        <v>0.7338375121349564</v>
      </c>
      <c r="F2006" s="9">
        <f t="shared" ca="1" si="1"/>
        <v>0.62446084687522962</v>
      </c>
      <c r="G2006" s="9">
        <f t="shared" ca="1" si="3"/>
        <v>3.5141144893128264E-3</v>
      </c>
      <c r="H2006" s="9"/>
      <c r="I2006" s="9"/>
      <c r="J2006" s="9"/>
      <c r="K2006" s="9"/>
      <c r="L2006" s="9"/>
      <c r="M2006" s="9"/>
    </row>
    <row r="2007" spans="1:13" ht="15.75" customHeight="1">
      <c r="A2007" s="9"/>
      <c r="B2007" s="9"/>
      <c r="C2007" s="9"/>
      <c r="D2007" s="9"/>
      <c r="E2007" s="9">
        <f t="shared" ca="1" si="0"/>
        <v>0.83273816456546057</v>
      </c>
      <c r="F2007" s="9">
        <f t="shared" ca="1" si="1"/>
        <v>0.96504220904017135</v>
      </c>
      <c r="G2007" s="9">
        <f t="shared" ca="1" si="3"/>
        <v>3.5141144893128264E-3</v>
      </c>
      <c r="H2007" s="9"/>
      <c r="I2007" s="9"/>
      <c r="J2007" s="9"/>
      <c r="K2007" s="9"/>
      <c r="L2007" s="9"/>
      <c r="M2007" s="9"/>
    </row>
    <row r="2008" spans="1:13" ht="15.75" customHeight="1">
      <c r="A2008" s="9"/>
      <c r="B2008" s="9"/>
      <c r="C2008" s="9"/>
      <c r="D2008" s="9"/>
      <c r="E2008" s="9">
        <f t="shared" ca="1" si="0"/>
        <v>0.8344117989803127</v>
      </c>
      <c r="F2008" s="9">
        <f t="shared" ca="1" si="1"/>
        <v>0.97174705329747879</v>
      </c>
      <c r="G2008" s="9">
        <f t="shared" ca="1" si="3"/>
        <v>3.5141144893128264E-3</v>
      </c>
      <c r="H2008" s="9"/>
      <c r="I2008" s="9"/>
      <c r="J2008" s="9"/>
      <c r="K2008" s="9"/>
      <c r="L2008" s="9"/>
      <c r="M2008" s="9"/>
    </row>
    <row r="2009" spans="1:13" ht="15.75" customHeight="1">
      <c r="A2009" s="9"/>
      <c r="B2009" s="9"/>
      <c r="C2009" s="9"/>
      <c r="D2009" s="9"/>
      <c r="E2009" s="9">
        <f t="shared" ca="1" si="0"/>
        <v>0.6834453292953081</v>
      </c>
      <c r="F2009" s="9">
        <f t="shared" ca="1" si="1"/>
        <v>0.47735501533802693</v>
      </c>
      <c r="G2009" s="9">
        <f t="shared" ca="1" si="3"/>
        <v>3.5141144893128264E-3</v>
      </c>
      <c r="H2009" s="9"/>
      <c r="I2009" s="9"/>
      <c r="J2009" s="9"/>
      <c r="K2009" s="9"/>
      <c r="L2009" s="9"/>
      <c r="M2009" s="9"/>
    </row>
    <row r="2010" spans="1:13" ht="15.75" customHeight="1">
      <c r="A2010" s="9"/>
      <c r="B2010" s="9"/>
      <c r="C2010" s="9"/>
      <c r="D2010" s="9"/>
      <c r="E2010" s="9">
        <f t="shared" ca="1" si="0"/>
        <v>0.14652462815428258</v>
      </c>
      <c r="F2010" s="9">
        <f t="shared" ca="1" si="1"/>
        <v>-1.0514558939735406</v>
      </c>
      <c r="G2010" s="9">
        <f t="shared" ca="1" si="3"/>
        <v>3.5141144893128264E-3</v>
      </c>
      <c r="H2010" s="9"/>
      <c r="I2010" s="9"/>
      <c r="J2010" s="9"/>
      <c r="K2010" s="9"/>
      <c r="L2010" s="9"/>
      <c r="M2010" s="9"/>
    </row>
    <row r="2011" spans="1:13" ht="15.75" customHeight="1">
      <c r="A2011" s="9"/>
      <c r="B2011" s="9"/>
      <c r="C2011" s="9"/>
      <c r="D2011" s="9"/>
      <c r="E2011" s="9">
        <f t="shared" ca="1" si="0"/>
        <v>0.14167934779571423</v>
      </c>
      <c r="F2011" s="9">
        <f t="shared" ca="1" si="1"/>
        <v>-1.0728048247938835</v>
      </c>
      <c r="G2011" s="9">
        <f t="shared" ca="1" si="3"/>
        <v>3.5141144893128264E-3</v>
      </c>
      <c r="H2011" s="9"/>
      <c r="I2011" s="9"/>
      <c r="J2011" s="9"/>
      <c r="K2011" s="9"/>
      <c r="L2011" s="9"/>
      <c r="M2011" s="9"/>
    </row>
    <row r="2012" spans="1:13" ht="15.75" customHeight="1">
      <c r="A2012" s="9"/>
      <c r="B2012" s="9"/>
      <c r="C2012" s="9"/>
      <c r="D2012" s="9"/>
      <c r="E2012" s="9">
        <f t="shared" ca="1" si="0"/>
        <v>0.21284174447074078</v>
      </c>
      <c r="F2012" s="9">
        <f t="shared" ca="1" si="1"/>
        <v>-0.79659980803969865</v>
      </c>
      <c r="G2012" s="9">
        <f t="shared" ca="1" si="3"/>
        <v>3.5141144893128264E-3</v>
      </c>
      <c r="H2012" s="9"/>
      <c r="I2012" s="9"/>
      <c r="J2012" s="9"/>
      <c r="K2012" s="9"/>
      <c r="L2012" s="9"/>
      <c r="M2012" s="9"/>
    </row>
    <row r="2013" spans="1:13" ht="15.75" customHeight="1">
      <c r="A2013" s="9"/>
      <c r="B2013" s="9"/>
      <c r="C2013" s="9"/>
      <c r="D2013" s="9"/>
      <c r="E2013" s="9">
        <f t="shared" ca="1" si="0"/>
        <v>0.75378130681476641</v>
      </c>
      <c r="F2013" s="9">
        <f t="shared" ca="1" si="1"/>
        <v>0.68643730575184758</v>
      </c>
      <c r="G2013" s="9">
        <f t="shared" ca="1" si="3"/>
        <v>3.5141144893128264E-3</v>
      </c>
      <c r="H2013" s="9"/>
      <c r="I2013" s="9"/>
      <c r="J2013" s="9"/>
      <c r="K2013" s="9"/>
      <c r="L2013" s="9"/>
      <c r="M2013" s="9"/>
    </row>
    <row r="2014" spans="1:13" ht="15.75" customHeight="1">
      <c r="A2014" s="9"/>
      <c r="B2014" s="9"/>
      <c r="C2014" s="9"/>
      <c r="D2014" s="9"/>
      <c r="E2014" s="9">
        <f t="shared" ca="1" si="0"/>
        <v>0.51928466847406807</v>
      </c>
      <c r="F2014" s="9">
        <f t="shared" ca="1" si="1"/>
        <v>4.8358336547466733E-2</v>
      </c>
      <c r="G2014" s="9">
        <f t="shared" ca="1" si="3"/>
        <v>3.5141144893128264E-3</v>
      </c>
      <c r="H2014" s="9"/>
      <c r="I2014" s="9"/>
      <c r="J2014" s="9"/>
      <c r="K2014" s="9"/>
      <c r="L2014" s="9"/>
      <c r="M2014" s="9"/>
    </row>
    <row r="2015" spans="1:13" ht="15.75" customHeight="1">
      <c r="A2015" s="9"/>
      <c r="B2015" s="9"/>
      <c r="C2015" s="9"/>
      <c r="D2015" s="9"/>
      <c r="E2015" s="9">
        <f t="shared" ca="1" si="0"/>
        <v>0.31784689142207323</v>
      </c>
      <c r="F2015" s="9">
        <f t="shared" ca="1" si="1"/>
        <v>-0.47372814148975795</v>
      </c>
      <c r="G2015" s="9">
        <f t="shared" ca="1" si="3"/>
        <v>3.5141144893128264E-3</v>
      </c>
      <c r="H2015" s="9"/>
      <c r="I2015" s="9"/>
      <c r="J2015" s="9"/>
      <c r="K2015" s="9"/>
      <c r="L2015" s="9"/>
      <c r="M2015" s="9"/>
    </row>
    <row r="2016" spans="1:13" ht="15.75" customHeight="1">
      <c r="A2016" s="9"/>
      <c r="B2016" s="9"/>
      <c r="C2016" s="9"/>
      <c r="D2016" s="9"/>
      <c r="E2016" s="9">
        <f t="shared" ca="1" si="0"/>
        <v>0.5936657554365713</v>
      </c>
      <c r="F2016" s="9">
        <f t="shared" ca="1" si="1"/>
        <v>0.23698492004680727</v>
      </c>
      <c r="G2016" s="9">
        <f t="shared" ca="1" si="3"/>
        <v>3.5141144893128264E-3</v>
      </c>
      <c r="H2016" s="9"/>
      <c r="I2016" s="9"/>
      <c r="J2016" s="9"/>
      <c r="K2016" s="9"/>
      <c r="L2016" s="9"/>
      <c r="M2016" s="9"/>
    </row>
    <row r="2017" spans="1:13" ht="15.75" customHeight="1">
      <c r="A2017" s="9"/>
      <c r="B2017" s="9"/>
      <c r="C2017" s="9"/>
      <c r="D2017" s="9"/>
      <c r="E2017" s="9">
        <f t="shared" ca="1" si="0"/>
        <v>0.38967428570282159</v>
      </c>
      <c r="F2017" s="9">
        <f t="shared" ca="1" si="1"/>
        <v>-0.28016805839685133</v>
      </c>
      <c r="G2017" s="9">
        <f t="shared" ca="1" si="3"/>
        <v>3.5141144893128264E-3</v>
      </c>
      <c r="H2017" s="9"/>
      <c r="I2017" s="9"/>
      <c r="J2017" s="9"/>
      <c r="K2017" s="9"/>
      <c r="L2017" s="9"/>
      <c r="M2017" s="9"/>
    </row>
    <row r="2018" spans="1:13" ht="15.75" customHeight="1">
      <c r="A2018" s="9"/>
      <c r="B2018" s="9"/>
      <c r="C2018" s="9"/>
      <c r="D2018" s="9"/>
      <c r="E2018" s="9">
        <f t="shared" ca="1" si="0"/>
        <v>0.11137710693087877</v>
      </c>
      <c r="F2018" s="9">
        <f t="shared" ca="1" si="1"/>
        <v>-1.2192371015423766</v>
      </c>
      <c r="G2018" s="9">
        <f t="shared" ca="1" si="3"/>
        <v>3.5141144893128264E-3</v>
      </c>
      <c r="H2018" s="9"/>
      <c r="I2018" s="9"/>
      <c r="J2018" s="9"/>
      <c r="K2018" s="9"/>
      <c r="L2018" s="9"/>
      <c r="M2018" s="9"/>
    </row>
    <row r="2019" spans="1:13" ht="15.75" customHeight="1">
      <c r="A2019" s="9"/>
      <c r="B2019" s="9"/>
      <c r="C2019" s="9"/>
      <c r="D2019" s="9"/>
      <c r="E2019" s="9">
        <f t="shared" ca="1" si="0"/>
        <v>0.15256515659892433</v>
      </c>
      <c r="F2019" s="9">
        <f t="shared" ca="1" si="1"/>
        <v>-1.0254936646456714</v>
      </c>
      <c r="G2019" s="9">
        <f t="shared" ca="1" si="3"/>
        <v>3.5141144893128264E-3</v>
      </c>
      <c r="H2019" s="9"/>
      <c r="I2019" s="9"/>
      <c r="J2019" s="9"/>
      <c r="K2019" s="9"/>
      <c r="L2019" s="9"/>
      <c r="M2019" s="9"/>
    </row>
    <row r="2020" spans="1:13" ht="15.75" customHeight="1">
      <c r="A2020" s="9"/>
      <c r="B2020" s="9"/>
      <c r="C2020" s="9"/>
      <c r="D2020" s="9"/>
      <c r="E2020" s="9">
        <f t="shared" ca="1" si="0"/>
        <v>0.84379648760096848</v>
      </c>
      <c r="F2020" s="9">
        <f t="shared" ca="1" si="1"/>
        <v>1.0101842476588159</v>
      </c>
      <c r="G2020" s="9">
        <f t="shared" ca="1" si="3"/>
        <v>3.5141144893128264E-3</v>
      </c>
      <c r="H2020" s="9"/>
      <c r="I2020" s="9"/>
      <c r="J2020" s="9"/>
      <c r="K2020" s="9"/>
      <c r="L2020" s="9"/>
      <c r="M2020" s="9"/>
    </row>
    <row r="2021" spans="1:13" ht="15.75" customHeight="1">
      <c r="A2021" s="9"/>
      <c r="B2021" s="9"/>
      <c r="C2021" s="9"/>
      <c r="D2021" s="9"/>
      <c r="E2021" s="9">
        <f t="shared" ca="1" si="0"/>
        <v>0.38788779310180677</v>
      </c>
      <c r="F2021" s="9">
        <f t="shared" ca="1" si="1"/>
        <v>-0.28482843496038524</v>
      </c>
      <c r="G2021" s="9">
        <f t="shared" ca="1" si="3"/>
        <v>3.5141144893128264E-3</v>
      </c>
      <c r="H2021" s="9"/>
      <c r="I2021" s="9"/>
      <c r="J2021" s="9"/>
      <c r="K2021" s="9"/>
      <c r="L2021" s="9"/>
      <c r="M2021" s="9"/>
    </row>
    <row r="2022" spans="1:13" ht="15.75" customHeight="1">
      <c r="A2022" s="9"/>
      <c r="B2022" s="9"/>
      <c r="C2022" s="9"/>
      <c r="D2022" s="9"/>
      <c r="E2022" s="9">
        <f t="shared" ca="1" si="0"/>
        <v>0.67131045152244517</v>
      </c>
      <c r="F2022" s="9">
        <f t="shared" ca="1" si="1"/>
        <v>0.44353460198826894</v>
      </c>
      <c r="G2022" s="9">
        <f t="shared" ca="1" si="3"/>
        <v>3.5141144893128264E-3</v>
      </c>
      <c r="H2022" s="9"/>
      <c r="I2022" s="9"/>
      <c r="J2022" s="9"/>
      <c r="K2022" s="9"/>
      <c r="L2022" s="9"/>
      <c r="M2022" s="9"/>
    </row>
    <row r="2023" spans="1:13" ht="15.75" customHeight="1">
      <c r="A2023" s="9"/>
      <c r="B2023" s="9"/>
      <c r="C2023" s="9"/>
      <c r="D2023" s="9"/>
      <c r="E2023" s="9">
        <f t="shared" ca="1" si="0"/>
        <v>0.43108305618364529</v>
      </c>
      <c r="F2023" s="9">
        <f t="shared" ca="1" si="1"/>
        <v>-0.17361745612685306</v>
      </c>
      <c r="G2023" s="9">
        <f t="shared" ca="1" si="3"/>
        <v>3.5141144893128264E-3</v>
      </c>
      <c r="H2023" s="9"/>
      <c r="I2023" s="9"/>
      <c r="J2023" s="9"/>
      <c r="K2023" s="9"/>
      <c r="L2023" s="9"/>
      <c r="M2023" s="9"/>
    </row>
    <row r="2024" spans="1:13" ht="15.75" customHeight="1">
      <c r="A2024" s="9"/>
      <c r="B2024" s="9"/>
      <c r="C2024" s="9"/>
      <c r="D2024" s="9"/>
      <c r="E2024" s="9">
        <f t="shared" ca="1" si="0"/>
        <v>0.65581917816852231</v>
      </c>
      <c r="F2024" s="9">
        <f t="shared" ca="1" si="1"/>
        <v>0.40107943164317716</v>
      </c>
      <c r="G2024" s="9">
        <f t="shared" ca="1" si="3"/>
        <v>3.5141144893128264E-3</v>
      </c>
      <c r="H2024" s="9"/>
      <c r="I2024" s="9"/>
      <c r="J2024" s="9"/>
      <c r="K2024" s="9"/>
      <c r="L2024" s="9"/>
      <c r="M2024" s="9"/>
    </row>
    <row r="2025" spans="1:13" ht="15.75" customHeight="1">
      <c r="A2025" s="9"/>
      <c r="B2025" s="9"/>
      <c r="C2025" s="9"/>
      <c r="D2025" s="9"/>
      <c r="E2025" s="9">
        <f t="shared" ca="1" si="0"/>
        <v>0.32444125350749975</v>
      </c>
      <c r="F2025" s="9">
        <f t="shared" ca="1" si="1"/>
        <v>-0.45531517986789832</v>
      </c>
      <c r="G2025" s="9">
        <f t="shared" ca="1" si="3"/>
        <v>3.5141144893128264E-3</v>
      </c>
      <c r="H2025" s="9"/>
      <c r="I2025" s="9"/>
      <c r="J2025" s="9"/>
      <c r="K2025" s="9"/>
      <c r="L2025" s="9"/>
      <c r="M2025" s="9"/>
    </row>
    <row r="2026" spans="1:13" ht="15.75" customHeight="1">
      <c r="A2026" s="9"/>
      <c r="B2026" s="9"/>
      <c r="C2026" s="9"/>
      <c r="D2026" s="9"/>
      <c r="E2026" s="9">
        <f t="shared" ca="1" si="0"/>
        <v>0.59792221714762128</v>
      </c>
      <c r="F2026" s="9">
        <f t="shared" ca="1" si="1"/>
        <v>0.24797265316794379</v>
      </c>
      <c r="G2026" s="9">
        <f t="shared" ca="1" si="3"/>
        <v>3.5141144893128264E-3</v>
      </c>
      <c r="H2026" s="9"/>
      <c r="I2026" s="9"/>
      <c r="J2026" s="9"/>
      <c r="K2026" s="9"/>
      <c r="L2026" s="9"/>
      <c r="M2026" s="9"/>
    </row>
    <row r="2027" spans="1:13" ht="15.75" customHeight="1">
      <c r="A2027" s="9"/>
      <c r="B2027" s="9"/>
      <c r="C2027" s="9"/>
      <c r="D2027" s="9"/>
      <c r="E2027" s="9">
        <f t="shared" ca="1" si="0"/>
        <v>0.74829850708427648</v>
      </c>
      <c r="F2027" s="9">
        <f t="shared" ca="1" si="1"/>
        <v>0.66914500147775846</v>
      </c>
      <c r="G2027" s="9">
        <f t="shared" ca="1" si="3"/>
        <v>3.5141144893128264E-3</v>
      </c>
      <c r="H2027" s="9"/>
      <c r="I2027" s="9"/>
      <c r="J2027" s="9"/>
      <c r="K2027" s="9"/>
      <c r="L2027" s="9"/>
      <c r="M2027" s="9"/>
    </row>
    <row r="2028" spans="1:13" ht="15.75" customHeight="1">
      <c r="A2028" s="9"/>
      <c r="B2028" s="9"/>
      <c r="C2028" s="9"/>
      <c r="D2028" s="9"/>
      <c r="E2028" s="9">
        <f t="shared" ca="1" si="0"/>
        <v>0.55379428909948769</v>
      </c>
      <c r="F2028" s="9">
        <f t="shared" ca="1" si="1"/>
        <v>0.13525353412732607</v>
      </c>
      <c r="G2028" s="9">
        <f t="shared" ca="1" si="3"/>
        <v>3.5141144893128264E-3</v>
      </c>
      <c r="H2028" s="9"/>
      <c r="I2028" s="9"/>
      <c r="J2028" s="9"/>
      <c r="K2028" s="9"/>
      <c r="L2028" s="9"/>
      <c r="M2028" s="9"/>
    </row>
    <row r="2029" spans="1:13" ht="15.75" customHeight="1">
      <c r="A2029" s="9"/>
      <c r="B2029" s="9"/>
      <c r="C2029" s="9"/>
      <c r="D2029" s="9"/>
      <c r="E2029" s="9">
        <f t="shared" ca="1" si="0"/>
        <v>0.70945243330152619</v>
      </c>
      <c r="F2029" s="9">
        <f t="shared" ca="1" si="1"/>
        <v>0.55178577647826166</v>
      </c>
      <c r="G2029" s="9">
        <f t="shared" ca="1" si="3"/>
        <v>3.5141144893128264E-3</v>
      </c>
      <c r="H2029" s="9"/>
      <c r="I2029" s="9"/>
      <c r="J2029" s="9"/>
      <c r="K2029" s="9"/>
      <c r="L2029" s="9"/>
      <c r="M2029" s="9"/>
    </row>
    <row r="2030" spans="1:13" ht="15.75" customHeight="1">
      <c r="A2030" s="9"/>
      <c r="B2030" s="9"/>
      <c r="C2030" s="9"/>
      <c r="D2030" s="9"/>
      <c r="E2030" s="9">
        <f t="shared" ca="1" si="0"/>
        <v>0.86119092702279032</v>
      </c>
      <c r="F2030" s="9">
        <f t="shared" ca="1" si="1"/>
        <v>1.0856855271491295</v>
      </c>
      <c r="G2030" s="9">
        <f t="shared" ca="1" si="3"/>
        <v>3.5141144893128264E-3</v>
      </c>
      <c r="H2030" s="9"/>
      <c r="I2030" s="9"/>
      <c r="J2030" s="9"/>
      <c r="K2030" s="9"/>
      <c r="L2030" s="9"/>
      <c r="M2030" s="9"/>
    </row>
    <row r="2031" spans="1:13" ht="15.75" customHeight="1">
      <c r="A2031" s="9"/>
      <c r="B2031" s="9"/>
      <c r="C2031" s="9"/>
      <c r="D2031" s="9"/>
      <c r="E2031" s="9">
        <f t="shared" ca="1" si="0"/>
        <v>0.5431516311543072</v>
      </c>
      <c r="F2031" s="9">
        <f t="shared" ca="1" si="1"/>
        <v>0.10837688314530503</v>
      </c>
      <c r="G2031" s="9">
        <f t="shared" ca="1" si="3"/>
        <v>3.5141144893128264E-3</v>
      </c>
      <c r="H2031" s="9"/>
      <c r="I2031" s="9"/>
      <c r="J2031" s="9"/>
      <c r="K2031" s="9"/>
      <c r="L2031" s="9"/>
      <c r="M2031" s="9"/>
    </row>
    <row r="2032" spans="1:13" ht="15.75" customHeight="1">
      <c r="A2032" s="9"/>
      <c r="B2032" s="9"/>
      <c r="C2032" s="9"/>
      <c r="D2032" s="9"/>
      <c r="E2032" s="9">
        <f t="shared" ca="1" si="0"/>
        <v>4.1797655743429307E-2</v>
      </c>
      <c r="F2032" s="9">
        <f t="shared" ca="1" si="1"/>
        <v>-1.7301957272664084</v>
      </c>
      <c r="G2032" s="9">
        <f t="shared" ca="1" si="3"/>
        <v>3.5141144893128264E-3</v>
      </c>
      <c r="H2032" s="9"/>
      <c r="I2032" s="9"/>
      <c r="J2032" s="9"/>
      <c r="K2032" s="9"/>
      <c r="L2032" s="9"/>
      <c r="M2032" s="9"/>
    </row>
    <row r="2033" spans="1:13" ht="15.75" customHeight="1">
      <c r="A2033" s="9"/>
      <c r="B2033" s="9"/>
      <c r="C2033" s="9"/>
      <c r="D2033" s="9"/>
      <c r="E2033" s="9">
        <f t="shared" ca="1" si="0"/>
        <v>0.36292856690475983</v>
      </c>
      <c r="F2033" s="9">
        <f t="shared" ca="1" si="1"/>
        <v>-0.35064174596437847</v>
      </c>
      <c r="G2033" s="9">
        <f t="shared" ca="1" si="3"/>
        <v>3.5141144893128264E-3</v>
      </c>
      <c r="H2033" s="9"/>
      <c r="I2033" s="9"/>
      <c r="J2033" s="9"/>
      <c r="K2033" s="9"/>
      <c r="L2033" s="9"/>
      <c r="M2033" s="9"/>
    </row>
    <row r="2034" spans="1:13" ht="15.75" customHeight="1">
      <c r="A2034" s="9"/>
      <c r="B2034" s="9"/>
      <c r="C2034" s="9"/>
      <c r="D2034" s="9"/>
      <c r="E2034" s="9">
        <f t="shared" ca="1" si="0"/>
        <v>0.23695941985377533</v>
      </c>
      <c r="F2034" s="9">
        <f t="shared" ca="1" si="1"/>
        <v>-0.71611743381957371</v>
      </c>
      <c r="G2034" s="9">
        <f t="shared" ca="1" si="3"/>
        <v>3.5141144893128264E-3</v>
      </c>
      <c r="H2034" s="9"/>
      <c r="I2034" s="9"/>
      <c r="J2034" s="9"/>
      <c r="K2034" s="9"/>
      <c r="L2034" s="9"/>
      <c r="M2034" s="9"/>
    </row>
    <row r="2035" spans="1:13" ht="15.75" customHeight="1">
      <c r="A2035" s="9"/>
      <c r="B2035" s="9"/>
      <c r="C2035" s="9"/>
      <c r="D2035" s="9"/>
      <c r="E2035" s="9">
        <f t="shared" ca="1" si="0"/>
        <v>0.69747472583208703</v>
      </c>
      <c r="F2035" s="9">
        <f t="shared" ca="1" si="1"/>
        <v>0.51715129516289282</v>
      </c>
      <c r="G2035" s="9">
        <f t="shared" ca="1" si="3"/>
        <v>3.5141144893128264E-3</v>
      </c>
      <c r="H2035" s="9"/>
      <c r="I2035" s="9"/>
      <c r="J2035" s="9"/>
      <c r="K2035" s="9"/>
      <c r="L2035" s="9"/>
      <c r="M2035" s="9"/>
    </row>
    <row r="2036" spans="1:13" ht="15.75" customHeight="1">
      <c r="A2036" s="9"/>
      <c r="B2036" s="9"/>
      <c r="C2036" s="9"/>
      <c r="D2036" s="9"/>
      <c r="E2036" s="9">
        <f t="shared" ca="1" si="0"/>
        <v>0.86692673330333725</v>
      </c>
      <c r="F2036" s="9">
        <f t="shared" ca="1" si="1"/>
        <v>1.1119805029168934</v>
      </c>
      <c r="G2036" s="9">
        <f t="shared" ca="1" si="3"/>
        <v>3.5141144893128264E-3</v>
      </c>
      <c r="H2036" s="9"/>
      <c r="I2036" s="9"/>
      <c r="J2036" s="9"/>
      <c r="K2036" s="9"/>
      <c r="L2036" s="9"/>
      <c r="M2036" s="9"/>
    </row>
    <row r="2037" spans="1:13" ht="15.75" customHeight="1">
      <c r="A2037" s="9"/>
      <c r="B2037" s="9"/>
      <c r="C2037" s="9"/>
      <c r="D2037" s="9"/>
      <c r="E2037" s="9">
        <f t="shared" ca="1" si="0"/>
        <v>0.28151690319418887</v>
      </c>
      <c r="F2037" s="9">
        <f t="shared" ca="1" si="1"/>
        <v>-0.57834116647142475</v>
      </c>
      <c r="G2037" s="9">
        <f t="shared" ca="1" si="3"/>
        <v>3.5141144893128264E-3</v>
      </c>
      <c r="H2037" s="9"/>
      <c r="I2037" s="9"/>
      <c r="J2037" s="9"/>
      <c r="K2037" s="9"/>
      <c r="L2037" s="9"/>
      <c r="M2037" s="9"/>
    </row>
    <row r="2038" spans="1:13" ht="15.75" customHeight="1">
      <c r="A2038" s="9"/>
      <c r="B2038" s="9"/>
      <c r="C2038" s="9"/>
      <c r="D2038" s="9"/>
      <c r="E2038" s="9">
        <f t="shared" ca="1" si="0"/>
        <v>0.47717894820750506</v>
      </c>
      <c r="F2038" s="9">
        <f t="shared" ca="1" si="1"/>
        <v>-5.7235127372953415E-2</v>
      </c>
      <c r="G2038" s="9">
        <f t="shared" ca="1" si="3"/>
        <v>3.5141144893128264E-3</v>
      </c>
      <c r="H2038" s="9"/>
      <c r="I2038" s="9"/>
      <c r="J2038" s="9"/>
      <c r="K2038" s="9"/>
      <c r="L2038" s="9"/>
      <c r="M2038" s="9"/>
    </row>
    <row r="2039" spans="1:13" ht="15.75" customHeight="1">
      <c r="A2039" s="9"/>
      <c r="B2039" s="9"/>
      <c r="C2039" s="9"/>
      <c r="D2039" s="9"/>
      <c r="E2039" s="9">
        <f t="shared" ca="1" si="0"/>
        <v>0.31272224548965255</v>
      </c>
      <c r="F2039" s="9">
        <f t="shared" ca="1" si="1"/>
        <v>-0.48814873834119665</v>
      </c>
      <c r="G2039" s="9">
        <f t="shared" ca="1" si="3"/>
        <v>3.5141144893128264E-3</v>
      </c>
      <c r="H2039" s="9"/>
      <c r="I2039" s="9"/>
      <c r="J2039" s="9"/>
      <c r="K2039" s="9"/>
      <c r="L2039" s="9"/>
      <c r="M2039" s="9"/>
    </row>
    <row r="2040" spans="1:13" ht="15.75" customHeight="1">
      <c r="A2040" s="9"/>
      <c r="B2040" s="9"/>
      <c r="C2040" s="9"/>
      <c r="D2040" s="9"/>
      <c r="E2040" s="9">
        <f t="shared" ca="1" si="0"/>
        <v>0.75301036454322789</v>
      </c>
      <c r="F2040" s="9">
        <f t="shared" ca="1" si="1"/>
        <v>0.68399349902861217</v>
      </c>
      <c r="G2040" s="9">
        <f t="shared" ca="1" si="3"/>
        <v>3.5141144893128264E-3</v>
      </c>
      <c r="H2040" s="9"/>
      <c r="I2040" s="9"/>
      <c r="J2040" s="9"/>
      <c r="K2040" s="9"/>
      <c r="L2040" s="9"/>
      <c r="M2040" s="9"/>
    </row>
    <row r="2041" spans="1:13" ht="15.75" customHeight="1">
      <c r="A2041" s="9"/>
      <c r="B2041" s="9"/>
      <c r="C2041" s="9"/>
      <c r="D2041" s="9"/>
      <c r="E2041" s="9">
        <f t="shared" ca="1" si="0"/>
        <v>0.27449474638554505</v>
      </c>
      <c r="F2041" s="9">
        <f t="shared" ca="1" si="1"/>
        <v>-0.59927503519646719</v>
      </c>
      <c r="G2041" s="9">
        <f t="shared" ca="1" si="3"/>
        <v>3.5141144893128264E-3</v>
      </c>
      <c r="H2041" s="9"/>
      <c r="I2041" s="9"/>
      <c r="J2041" s="9"/>
      <c r="K2041" s="9"/>
      <c r="L2041" s="9"/>
      <c r="M2041" s="9"/>
    </row>
    <row r="2042" spans="1:13" ht="15.75" customHeight="1">
      <c r="A2042" s="9"/>
      <c r="B2042" s="9"/>
      <c r="C2042" s="9"/>
      <c r="D2042" s="9"/>
      <c r="E2042" s="9">
        <f t="shared" ca="1" si="0"/>
        <v>0.29150962241807254</v>
      </c>
      <c r="F2042" s="9">
        <f t="shared" ca="1" si="1"/>
        <v>-0.5489798985234513</v>
      </c>
      <c r="G2042" s="9">
        <f t="shared" ca="1" si="3"/>
        <v>3.5141144893128264E-3</v>
      </c>
      <c r="H2042" s="9"/>
      <c r="I2042" s="9"/>
      <c r="J2042" s="9"/>
      <c r="K2042" s="9"/>
      <c r="L2042" s="9"/>
      <c r="M2042" s="9"/>
    </row>
    <row r="2043" spans="1:13" ht="15.75" customHeight="1">
      <c r="A2043" s="9"/>
      <c r="B2043" s="9"/>
      <c r="C2043" s="9"/>
      <c r="D2043" s="9"/>
      <c r="E2043" s="9">
        <f t="shared" ca="1" si="0"/>
        <v>0.49842243705825551</v>
      </c>
      <c r="F2043" s="9">
        <f t="shared" ca="1" si="1"/>
        <v>-3.9543741805703426E-3</v>
      </c>
      <c r="G2043" s="9">
        <f t="shared" ca="1" si="3"/>
        <v>3.5141144893128264E-3</v>
      </c>
      <c r="H2043" s="9"/>
      <c r="I2043" s="9"/>
      <c r="J2043" s="9"/>
      <c r="K2043" s="9"/>
      <c r="L2043" s="9"/>
      <c r="M2043" s="9"/>
    </row>
    <row r="2044" spans="1:13" ht="15.75" customHeight="1">
      <c r="A2044" s="9"/>
      <c r="B2044" s="9"/>
      <c r="C2044" s="9"/>
      <c r="D2044" s="9"/>
      <c r="E2044" s="9">
        <f t="shared" ca="1" si="0"/>
        <v>0.86194009458021559</v>
      </c>
      <c r="F2044" s="9">
        <f t="shared" ca="1" si="1"/>
        <v>1.0890772736762102</v>
      </c>
      <c r="G2044" s="9">
        <f t="shared" ca="1" si="3"/>
        <v>3.5141144893128264E-3</v>
      </c>
      <c r="H2044" s="9"/>
      <c r="I2044" s="9"/>
      <c r="J2044" s="9"/>
      <c r="K2044" s="9"/>
      <c r="L2044" s="9"/>
      <c r="M2044" s="9"/>
    </row>
    <row r="2045" spans="1:13" ht="15.75" customHeight="1">
      <c r="A2045" s="9"/>
      <c r="B2045" s="9"/>
      <c r="C2045" s="9"/>
      <c r="D2045" s="9"/>
      <c r="E2045" s="9">
        <f t="shared" ca="1" si="0"/>
        <v>0.1662541032280842</v>
      </c>
      <c r="F2045" s="9">
        <f t="shared" ca="1" si="1"/>
        <v>-0.96907412542496307</v>
      </c>
      <c r="G2045" s="9">
        <f t="shared" ca="1" si="3"/>
        <v>3.5141144893128264E-3</v>
      </c>
      <c r="H2045" s="9"/>
      <c r="I2045" s="9"/>
      <c r="J2045" s="9"/>
      <c r="K2045" s="9"/>
      <c r="L2045" s="9"/>
      <c r="M2045" s="9"/>
    </row>
    <row r="2046" spans="1:13" ht="15.75" customHeight="1">
      <c r="A2046" s="9"/>
      <c r="B2046" s="9"/>
      <c r="C2046" s="9"/>
      <c r="D2046" s="9"/>
      <c r="E2046" s="9">
        <f t="shared" ca="1" si="0"/>
        <v>0.12902041610016046</v>
      </c>
      <c r="F2046" s="9">
        <f t="shared" ca="1" si="1"/>
        <v>-1.131033879005928</v>
      </c>
      <c r="G2046" s="9">
        <f t="shared" ca="1" si="3"/>
        <v>3.5141144893128264E-3</v>
      </c>
      <c r="H2046" s="9"/>
      <c r="I2046" s="9"/>
      <c r="J2046" s="9"/>
      <c r="K2046" s="9"/>
      <c r="L2046" s="9"/>
      <c r="M2046" s="9"/>
    </row>
    <row r="2047" spans="1:13" ht="15.75" customHeight="1">
      <c r="A2047" s="9"/>
      <c r="B2047" s="9"/>
      <c r="C2047" s="9"/>
      <c r="D2047" s="9"/>
      <c r="E2047" s="9">
        <f t="shared" ca="1" si="0"/>
        <v>0.5905629364434829</v>
      </c>
      <c r="F2047" s="9">
        <f t="shared" ca="1" si="1"/>
        <v>0.22899329548978745</v>
      </c>
      <c r="G2047" s="9">
        <f t="shared" ca="1" si="3"/>
        <v>3.5141144893128264E-3</v>
      </c>
      <c r="H2047" s="9"/>
      <c r="I2047" s="9"/>
      <c r="J2047" s="9"/>
      <c r="K2047" s="9"/>
      <c r="L2047" s="9"/>
      <c r="M2047" s="9"/>
    </row>
    <row r="2048" spans="1:13" ht="15.75" customHeight="1">
      <c r="A2048" s="9"/>
      <c r="B2048" s="9"/>
      <c r="C2048" s="9"/>
      <c r="D2048" s="9"/>
      <c r="E2048" s="9">
        <f t="shared" ca="1" si="0"/>
        <v>0.208644997307326</v>
      </c>
      <c r="F2048" s="9">
        <f t="shared" ca="1" si="1"/>
        <v>-0.81113178451987833</v>
      </c>
      <c r="G2048" s="9">
        <f t="shared" ca="1" si="3"/>
        <v>3.5141144893128264E-3</v>
      </c>
      <c r="H2048" s="9"/>
      <c r="I2048" s="9"/>
      <c r="J2048" s="9"/>
      <c r="K2048" s="9"/>
      <c r="L2048" s="9"/>
      <c r="M2048" s="9"/>
    </row>
    <row r="2049" spans="1:13" ht="15.75" customHeight="1">
      <c r="A2049" s="9"/>
      <c r="B2049" s="9"/>
      <c r="C2049" s="9"/>
      <c r="D2049" s="9"/>
      <c r="E2049" s="9">
        <f t="shared" ca="1" si="0"/>
        <v>0.28008916369572789</v>
      </c>
      <c r="F2049" s="9">
        <f t="shared" ca="1" si="1"/>
        <v>-0.58257665096750944</v>
      </c>
      <c r="G2049" s="9">
        <f t="shared" ca="1" si="3"/>
        <v>3.5141144893128264E-3</v>
      </c>
      <c r="H2049" s="9"/>
      <c r="I2049" s="9"/>
      <c r="J2049" s="9"/>
      <c r="K2049" s="9"/>
      <c r="L2049" s="9"/>
      <c r="M2049" s="9"/>
    </row>
    <row r="2050" spans="1:13" ht="15.75" customHeight="1">
      <c r="A2050" s="9"/>
      <c r="B2050" s="9"/>
      <c r="C2050" s="9"/>
      <c r="D2050" s="9"/>
      <c r="E2050" s="9">
        <f t="shared" ca="1" si="0"/>
        <v>0.96948209866016311</v>
      </c>
      <c r="F2050" s="9">
        <f t="shared" ca="1" si="1"/>
        <v>1.8732360034582705</v>
      </c>
      <c r="G2050" s="9">
        <f t="shared" ca="1" si="3"/>
        <v>3.5141144893128264E-3</v>
      </c>
      <c r="H2050" s="9"/>
      <c r="I2050" s="9"/>
      <c r="J2050" s="9"/>
      <c r="K2050" s="9"/>
      <c r="L2050" s="9"/>
      <c r="M2050" s="9"/>
    </row>
    <row r="2051" spans="1:13" ht="15.75" customHeight="1">
      <c r="A2051" s="9"/>
      <c r="B2051" s="9"/>
      <c r="C2051" s="9"/>
      <c r="D2051" s="9"/>
      <c r="E2051" s="9">
        <f t="shared" ca="1" si="0"/>
        <v>0.41349817292784408</v>
      </c>
      <c r="F2051" s="9">
        <f t="shared" ca="1" si="1"/>
        <v>-0.21855546751144103</v>
      </c>
      <c r="G2051" s="9">
        <f t="shared" ca="1" si="3"/>
        <v>3.5141144893128264E-3</v>
      </c>
      <c r="H2051" s="9"/>
      <c r="I2051" s="9"/>
      <c r="J2051" s="9"/>
      <c r="K2051" s="9"/>
      <c r="L2051" s="9"/>
      <c r="M2051" s="9"/>
    </row>
    <row r="2052" spans="1:13" ht="15.75" customHeight="1">
      <c r="A2052" s="9"/>
      <c r="B2052" s="9"/>
      <c r="C2052" s="9"/>
      <c r="D2052" s="9"/>
      <c r="E2052" s="9">
        <f t="shared" ca="1" si="0"/>
        <v>0.52973827544424179</v>
      </c>
      <c r="F2052" s="9">
        <f t="shared" ca="1" si="1"/>
        <v>7.4611971103538136E-2</v>
      </c>
      <c r="G2052" s="9">
        <f t="shared" ca="1" si="3"/>
        <v>3.5141144893128264E-3</v>
      </c>
      <c r="H2052" s="9"/>
      <c r="I2052" s="9"/>
      <c r="J2052" s="9"/>
      <c r="K2052" s="9"/>
      <c r="L2052" s="9"/>
      <c r="M2052" s="9"/>
    </row>
    <row r="2053" spans="1:13" ht="15.75" customHeight="1">
      <c r="A2053" s="9"/>
      <c r="B2053" s="9"/>
      <c r="C2053" s="9"/>
      <c r="D2053" s="9"/>
      <c r="E2053" s="9">
        <f t="shared" ca="1" si="0"/>
        <v>0.30597125587747298</v>
      </c>
      <c r="F2053" s="9">
        <f t="shared" ca="1" si="1"/>
        <v>-0.50730260400847083</v>
      </c>
      <c r="G2053" s="9">
        <f t="shared" ca="1" si="3"/>
        <v>3.5141144893128264E-3</v>
      </c>
      <c r="H2053" s="9"/>
      <c r="I2053" s="9"/>
      <c r="J2053" s="9"/>
      <c r="K2053" s="9"/>
      <c r="L2053" s="9"/>
      <c r="M2053" s="9"/>
    </row>
    <row r="2054" spans="1:13" ht="15.75" customHeight="1">
      <c r="A2054" s="9"/>
      <c r="B2054" s="9"/>
      <c r="C2054" s="9"/>
      <c r="D2054" s="9"/>
      <c r="E2054" s="9">
        <f t="shared" ca="1" si="0"/>
        <v>0.22165958445739953</v>
      </c>
      <c r="F2054" s="9">
        <f t="shared" ca="1" si="1"/>
        <v>-0.76660034732037319</v>
      </c>
      <c r="G2054" s="9">
        <f t="shared" ca="1" si="3"/>
        <v>3.5141144893128264E-3</v>
      </c>
      <c r="H2054" s="9"/>
      <c r="I2054" s="9"/>
      <c r="J2054" s="9"/>
      <c r="K2054" s="9"/>
      <c r="L2054" s="9"/>
      <c r="M2054" s="9"/>
    </row>
    <row r="2055" spans="1:13" ht="15.75" customHeight="1">
      <c r="A2055" s="9"/>
      <c r="B2055" s="9"/>
      <c r="C2055" s="9"/>
      <c r="D2055" s="9"/>
      <c r="E2055" s="9">
        <f t="shared" ca="1" si="0"/>
        <v>0.44273693560844696</v>
      </c>
      <c r="F2055" s="9">
        <f t="shared" ca="1" si="1"/>
        <v>-0.14403368368438585</v>
      </c>
      <c r="G2055" s="9">
        <f t="shared" ca="1" si="3"/>
        <v>3.5141144893128264E-3</v>
      </c>
      <c r="H2055" s="9"/>
      <c r="I2055" s="9"/>
      <c r="J2055" s="9"/>
      <c r="K2055" s="9"/>
      <c r="L2055" s="9"/>
      <c r="M2055" s="9"/>
    </row>
    <row r="2056" spans="1:13" ht="15.75" customHeight="1">
      <c r="A2056" s="9"/>
      <c r="B2056" s="9"/>
      <c r="C2056" s="9"/>
      <c r="D2056" s="9"/>
      <c r="E2056" s="9">
        <f t="shared" ca="1" si="0"/>
        <v>0.63491538589520446</v>
      </c>
      <c r="F2056" s="9">
        <f t="shared" ca="1" si="1"/>
        <v>0.34490042882745542</v>
      </c>
      <c r="G2056" s="9">
        <f t="shared" ca="1" si="3"/>
        <v>3.5141144893128264E-3</v>
      </c>
      <c r="H2056" s="9"/>
      <c r="I2056" s="9"/>
      <c r="J2056" s="9"/>
      <c r="K2056" s="9"/>
      <c r="L2056" s="9"/>
      <c r="M2056" s="9"/>
    </row>
    <row r="2057" spans="1:13" ht="15.75" customHeight="1">
      <c r="A2057" s="9"/>
      <c r="B2057" s="9"/>
      <c r="C2057" s="9"/>
      <c r="D2057" s="9"/>
      <c r="E2057" s="9">
        <f t="shared" ca="1" si="0"/>
        <v>0.4398263820411682</v>
      </c>
      <c r="F2057" s="9">
        <f t="shared" ca="1" si="1"/>
        <v>-0.15140941361395224</v>
      </c>
      <c r="G2057" s="9">
        <f t="shared" ca="1" si="3"/>
        <v>3.5141144893128264E-3</v>
      </c>
      <c r="H2057" s="9"/>
      <c r="I2057" s="9"/>
      <c r="J2057" s="9"/>
      <c r="K2057" s="9"/>
      <c r="L2057" s="9"/>
      <c r="M2057" s="9"/>
    </row>
    <row r="2058" spans="1:13" ht="15.75" customHeight="1">
      <c r="A2058" s="9"/>
      <c r="B2058" s="9"/>
      <c r="C2058" s="9"/>
      <c r="D2058" s="9"/>
      <c r="E2058" s="9">
        <f t="shared" ca="1" si="0"/>
        <v>0.59517765072056039</v>
      </c>
      <c r="F2058" s="9">
        <f t="shared" ca="1" si="1"/>
        <v>0.2408844188680053</v>
      </c>
      <c r="G2058" s="9">
        <f t="shared" ca="1" si="3"/>
        <v>3.5141144893128264E-3</v>
      </c>
      <c r="H2058" s="9"/>
      <c r="I2058" s="9"/>
      <c r="J2058" s="9"/>
      <c r="K2058" s="9"/>
      <c r="L2058" s="9"/>
      <c r="M2058" s="9"/>
    </row>
    <row r="2059" spans="1:13" ht="15.75" customHeight="1">
      <c r="A2059" s="9"/>
      <c r="B2059" s="9"/>
      <c r="C2059" s="9"/>
      <c r="D2059" s="9"/>
      <c r="E2059" s="9">
        <f t="shared" ca="1" si="0"/>
        <v>0.45661528504165494</v>
      </c>
      <c r="F2059" s="9">
        <f t="shared" ca="1" si="1"/>
        <v>-0.10896459763910461</v>
      </c>
      <c r="G2059" s="9">
        <f t="shared" ca="1" si="3"/>
        <v>3.5141144893128264E-3</v>
      </c>
      <c r="H2059" s="9"/>
      <c r="I2059" s="9"/>
      <c r="J2059" s="9"/>
      <c r="K2059" s="9"/>
      <c r="L2059" s="9"/>
      <c r="M2059" s="9"/>
    </row>
    <row r="2060" spans="1:13" ht="15.75" customHeight="1">
      <c r="A2060" s="9"/>
      <c r="B2060" s="9"/>
      <c r="C2060" s="9"/>
      <c r="D2060" s="9"/>
      <c r="E2060" s="9">
        <f t="shared" ca="1" si="0"/>
        <v>0.43860123640813475</v>
      </c>
      <c r="F2060" s="9">
        <f t="shared" ca="1" si="1"/>
        <v>-0.15451653743851387</v>
      </c>
      <c r="G2060" s="9">
        <f t="shared" ca="1" si="3"/>
        <v>3.5141144893128264E-3</v>
      </c>
      <c r="H2060" s="9"/>
      <c r="I2060" s="9"/>
      <c r="J2060" s="9"/>
      <c r="K2060" s="9"/>
      <c r="L2060" s="9"/>
      <c r="M2060" s="9"/>
    </row>
    <row r="2061" spans="1:13" ht="15.75" customHeight="1">
      <c r="A2061" s="9"/>
      <c r="B2061" s="9"/>
      <c r="C2061" s="9"/>
      <c r="D2061" s="9"/>
      <c r="E2061" s="9">
        <f t="shared" ca="1" si="0"/>
        <v>0.52548737120663946</v>
      </c>
      <c r="F2061" s="9">
        <f t="shared" ca="1" si="1"/>
        <v>6.3930887904531997E-2</v>
      </c>
      <c r="G2061" s="9">
        <f t="shared" ca="1" si="3"/>
        <v>3.5141144893128264E-3</v>
      </c>
      <c r="H2061" s="9"/>
      <c r="I2061" s="9"/>
      <c r="J2061" s="9"/>
      <c r="K2061" s="9"/>
      <c r="L2061" s="9"/>
      <c r="M2061" s="9"/>
    </row>
    <row r="2062" spans="1:13" ht="15.75" customHeight="1">
      <c r="A2062" s="9"/>
      <c r="B2062" s="9"/>
      <c r="C2062" s="9"/>
      <c r="D2062" s="9"/>
      <c r="E2062" s="9">
        <f t="shared" ca="1" si="0"/>
        <v>1.1303470899892476E-2</v>
      </c>
      <c r="F2062" s="9">
        <f t="shared" ca="1" si="1"/>
        <v>-2.2800125897570491</v>
      </c>
      <c r="G2062" s="9">
        <f t="shared" ca="1" si="3"/>
        <v>3.5141144893128264E-3</v>
      </c>
      <c r="H2062" s="9"/>
      <c r="I2062" s="9"/>
      <c r="J2062" s="9"/>
      <c r="K2062" s="9"/>
      <c r="L2062" s="9"/>
      <c r="M2062" s="9"/>
    </row>
    <row r="2063" spans="1:13" ht="15.75" customHeight="1">
      <c r="A2063" s="9"/>
      <c r="B2063" s="9"/>
      <c r="C2063" s="9"/>
      <c r="D2063" s="9"/>
      <c r="E2063" s="9">
        <f t="shared" ca="1" si="0"/>
        <v>0.45272753161681911</v>
      </c>
      <c r="F2063" s="9">
        <f t="shared" ca="1" si="1"/>
        <v>-0.11877317277019517</v>
      </c>
      <c r="G2063" s="9">
        <f t="shared" ca="1" si="3"/>
        <v>3.5141144893128264E-3</v>
      </c>
      <c r="H2063" s="9"/>
      <c r="I2063" s="9"/>
      <c r="J2063" s="9"/>
      <c r="K2063" s="9"/>
      <c r="L2063" s="9"/>
      <c r="M2063" s="9"/>
    </row>
    <row r="2064" spans="1:13" ht="15.75" customHeight="1">
      <c r="A2064" s="9"/>
      <c r="B2064" s="9"/>
      <c r="C2064" s="9"/>
      <c r="D2064" s="9"/>
      <c r="E2064" s="9">
        <f t="shared" ca="1" si="0"/>
        <v>0.92844517193947773</v>
      </c>
      <c r="F2064" s="9">
        <f t="shared" ca="1" si="1"/>
        <v>1.4643085718985402</v>
      </c>
      <c r="G2064" s="9">
        <f t="shared" ca="1" si="3"/>
        <v>3.5141144893128264E-3</v>
      </c>
      <c r="H2064" s="9"/>
      <c r="I2064" s="9"/>
      <c r="J2064" s="9"/>
      <c r="K2064" s="9"/>
      <c r="L2064" s="9"/>
      <c r="M2064" s="9"/>
    </row>
    <row r="2065" spans="1:13" ht="15.75" customHeight="1">
      <c r="A2065" s="9"/>
      <c r="B2065" s="9"/>
      <c r="C2065" s="9"/>
      <c r="D2065" s="9"/>
      <c r="E2065" s="9">
        <f t="shared" ca="1" si="0"/>
        <v>0.91364838957351835</v>
      </c>
      <c r="F2065" s="9">
        <f t="shared" ca="1" si="1"/>
        <v>1.3635691061597677</v>
      </c>
      <c r="G2065" s="9">
        <f t="shared" ca="1" si="3"/>
        <v>3.5141144893128264E-3</v>
      </c>
      <c r="H2065" s="9"/>
      <c r="I2065" s="9"/>
      <c r="J2065" s="9"/>
      <c r="K2065" s="9"/>
      <c r="L2065" s="9"/>
      <c r="M2065" s="9"/>
    </row>
    <row r="2066" spans="1:13" ht="15.75" customHeight="1">
      <c r="A2066" s="9"/>
      <c r="B2066" s="9"/>
      <c r="C2066" s="9"/>
      <c r="D2066" s="9"/>
      <c r="E2066" s="9">
        <f t="shared" ca="1" si="0"/>
        <v>1.0104366517086572E-2</v>
      </c>
      <c r="F2066" s="9">
        <f t="shared" ca="1" si="1"/>
        <v>-2.3224497155816275</v>
      </c>
      <c r="G2066" s="9">
        <f t="shared" ca="1" si="3"/>
        <v>3.5141144893128264E-3</v>
      </c>
      <c r="H2066" s="9"/>
      <c r="I2066" s="9"/>
      <c r="J2066" s="9"/>
      <c r="K2066" s="9"/>
      <c r="L2066" s="9"/>
      <c r="M2066" s="9"/>
    </row>
    <row r="2067" spans="1:13" ht="15.75" customHeight="1">
      <c r="A2067" s="9"/>
      <c r="B2067" s="9"/>
      <c r="C2067" s="9"/>
      <c r="D2067" s="9"/>
      <c r="E2067" s="9">
        <f t="shared" ca="1" si="0"/>
        <v>0.70806774621481783</v>
      </c>
      <c r="F2067" s="9">
        <f t="shared" ca="1" si="1"/>
        <v>0.54774864187733541</v>
      </c>
      <c r="G2067" s="9">
        <f t="shared" ca="1" si="3"/>
        <v>3.5141144893128264E-3</v>
      </c>
      <c r="H2067" s="9"/>
      <c r="I2067" s="9"/>
      <c r="J2067" s="9"/>
      <c r="K2067" s="9"/>
      <c r="L2067" s="9"/>
      <c r="M2067" s="9"/>
    </row>
    <row r="2068" spans="1:13" ht="15.75" customHeight="1">
      <c r="A2068" s="9"/>
      <c r="B2068" s="9"/>
      <c r="C2068" s="9"/>
      <c r="D2068" s="9"/>
      <c r="E2068" s="9">
        <f t="shared" ca="1" si="0"/>
        <v>0.83489094221676063</v>
      </c>
      <c r="F2068" s="9">
        <f t="shared" ca="1" si="1"/>
        <v>0.97367463466679827</v>
      </c>
      <c r="G2068" s="9">
        <f t="shared" ca="1" si="3"/>
        <v>3.5141144893128264E-3</v>
      </c>
      <c r="H2068" s="9"/>
      <c r="I2068" s="9"/>
      <c r="J2068" s="9"/>
      <c r="K2068" s="9"/>
      <c r="L2068" s="9"/>
      <c r="M2068" s="9"/>
    </row>
    <row r="2069" spans="1:13" ht="15.75" customHeight="1">
      <c r="A2069" s="9"/>
      <c r="B2069" s="9"/>
      <c r="C2069" s="9"/>
      <c r="D2069" s="9"/>
      <c r="E2069" s="9">
        <f t="shared" ca="1" si="0"/>
        <v>2.2179794342239378E-2</v>
      </c>
      <c r="F2069" s="9">
        <f t="shared" ca="1" si="1"/>
        <v>-2.0106769647549543</v>
      </c>
      <c r="G2069" s="9">
        <f t="shared" ca="1" si="3"/>
        <v>3.5141144893128264E-3</v>
      </c>
      <c r="H2069" s="9"/>
      <c r="I2069" s="9"/>
      <c r="J2069" s="9"/>
      <c r="K2069" s="9"/>
      <c r="L2069" s="9"/>
      <c r="M2069" s="9"/>
    </row>
    <row r="2070" spans="1:13" ht="15.75" customHeight="1">
      <c r="A2070" s="9"/>
      <c r="B2070" s="9"/>
      <c r="C2070" s="9"/>
      <c r="D2070" s="9"/>
      <c r="E2070" s="9">
        <f t="shared" ca="1" si="0"/>
        <v>0.40933287713006894</v>
      </c>
      <c r="F2070" s="9">
        <f t="shared" ca="1" si="1"/>
        <v>-0.2292613981755609</v>
      </c>
      <c r="G2070" s="9">
        <f t="shared" ca="1" si="3"/>
        <v>3.5141144893128264E-3</v>
      </c>
      <c r="H2070" s="9"/>
      <c r="I2070" s="9"/>
      <c r="J2070" s="9"/>
      <c r="K2070" s="9"/>
      <c r="L2070" s="9"/>
      <c r="M2070" s="9"/>
    </row>
    <row r="2071" spans="1:13" ht="15.75" customHeight="1">
      <c r="A2071" s="9"/>
      <c r="B2071" s="9"/>
      <c r="C2071" s="9"/>
      <c r="D2071" s="9"/>
      <c r="E2071" s="9">
        <f t="shared" ca="1" si="0"/>
        <v>0.19968473453919877</v>
      </c>
      <c r="F2071" s="9">
        <f t="shared" ca="1" si="1"/>
        <v>-0.84274786900274523</v>
      </c>
      <c r="G2071" s="9">
        <f t="shared" ca="1" si="3"/>
        <v>3.5141144893128264E-3</v>
      </c>
      <c r="H2071" s="9"/>
      <c r="I2071" s="9"/>
      <c r="J2071" s="9"/>
      <c r="K2071" s="9"/>
      <c r="L2071" s="9"/>
      <c r="M2071" s="9"/>
    </row>
    <row r="2072" spans="1:13" ht="15.75" customHeight="1">
      <c r="A2072" s="9"/>
      <c r="B2072" s="9"/>
      <c r="C2072" s="9"/>
      <c r="D2072" s="9"/>
      <c r="E2072" s="9">
        <f t="shared" ca="1" si="0"/>
        <v>0.28213426079905879</v>
      </c>
      <c r="F2072" s="9">
        <f t="shared" ca="1" si="1"/>
        <v>-0.57651294651448193</v>
      </c>
      <c r="G2072" s="9">
        <f t="shared" ca="1" si="3"/>
        <v>3.5141144893128264E-3</v>
      </c>
      <c r="H2072" s="9"/>
      <c r="I2072" s="9"/>
      <c r="J2072" s="9"/>
      <c r="K2072" s="9"/>
      <c r="L2072" s="9"/>
      <c r="M2072" s="9"/>
    </row>
    <row r="2073" spans="1:13" ht="15.75" customHeight="1">
      <c r="A2073" s="9"/>
      <c r="B2073" s="9"/>
      <c r="C2073" s="9"/>
      <c r="D2073" s="9"/>
      <c r="E2073" s="9">
        <f t="shared" ca="1" si="0"/>
        <v>0.95923861304655922</v>
      </c>
      <c r="F2073" s="9">
        <f t="shared" ca="1" si="1"/>
        <v>1.7419181136302657</v>
      </c>
      <c r="G2073" s="9">
        <f t="shared" ca="1" si="3"/>
        <v>3.5141144893128264E-3</v>
      </c>
      <c r="H2073" s="9"/>
      <c r="I2073" s="9"/>
      <c r="J2073" s="9"/>
      <c r="K2073" s="9"/>
      <c r="L2073" s="9"/>
      <c r="M2073" s="9"/>
    </row>
    <row r="2074" spans="1:13" ht="15.75" customHeight="1">
      <c r="A2074" s="9"/>
      <c r="B2074" s="9"/>
      <c r="C2074" s="9"/>
      <c r="D2074" s="9"/>
      <c r="E2074" s="9">
        <f t="shared" ca="1" si="0"/>
        <v>0.34053034248429037</v>
      </c>
      <c r="F2074" s="9">
        <f t="shared" ca="1" si="1"/>
        <v>-0.41101616034720617</v>
      </c>
      <c r="G2074" s="9">
        <f t="shared" ca="1" si="3"/>
        <v>3.5141144893128264E-3</v>
      </c>
      <c r="H2074" s="9"/>
      <c r="I2074" s="9"/>
      <c r="J2074" s="9"/>
      <c r="K2074" s="9"/>
      <c r="L2074" s="9"/>
      <c r="M2074" s="9"/>
    </row>
    <row r="2075" spans="1:13" ht="15.75" customHeight="1">
      <c r="A2075" s="9"/>
      <c r="B2075" s="9"/>
      <c r="C2075" s="9"/>
      <c r="D2075" s="9"/>
      <c r="E2075" s="9">
        <f t="shared" ca="1" si="0"/>
        <v>0.96213881321601824</v>
      </c>
      <c r="F2075" s="9">
        <f t="shared" ca="1" si="1"/>
        <v>1.7760639724871219</v>
      </c>
      <c r="G2075" s="9">
        <f t="shared" ca="1" si="3"/>
        <v>3.5141144893128264E-3</v>
      </c>
      <c r="H2075" s="9"/>
      <c r="I2075" s="9"/>
      <c r="J2075" s="9"/>
      <c r="K2075" s="9"/>
      <c r="L2075" s="9"/>
      <c r="M2075" s="9"/>
    </row>
    <row r="2076" spans="1:13" ht="15.75" customHeight="1">
      <c r="A2076" s="9"/>
      <c r="B2076" s="9"/>
      <c r="C2076" s="9"/>
      <c r="D2076" s="9"/>
      <c r="E2076" s="9">
        <f t="shared" ca="1" si="0"/>
        <v>0.43227778013272955</v>
      </c>
      <c r="F2076" s="9">
        <f t="shared" ca="1" si="1"/>
        <v>-0.17057804776525923</v>
      </c>
      <c r="G2076" s="9">
        <f t="shared" ca="1" si="3"/>
        <v>3.5141144893128264E-3</v>
      </c>
      <c r="H2076" s="9"/>
      <c r="I2076" s="9"/>
      <c r="J2076" s="9"/>
      <c r="K2076" s="9"/>
      <c r="L2076" s="9"/>
      <c r="M2076" s="9"/>
    </row>
    <row r="2077" spans="1:13" ht="15.75" customHeight="1">
      <c r="A2077" s="9"/>
      <c r="B2077" s="9"/>
      <c r="C2077" s="9"/>
      <c r="D2077" s="9"/>
      <c r="E2077" s="9">
        <f t="shared" ca="1" si="0"/>
        <v>2.1546514024473273E-2</v>
      </c>
      <c r="F2077" s="9">
        <f t="shared" ca="1" si="1"/>
        <v>-2.022807209953116</v>
      </c>
      <c r="G2077" s="9">
        <f t="shared" ca="1" si="3"/>
        <v>3.5141144893128264E-3</v>
      </c>
      <c r="H2077" s="9"/>
      <c r="I2077" s="9"/>
      <c r="J2077" s="9"/>
      <c r="K2077" s="9"/>
      <c r="L2077" s="9"/>
      <c r="M2077" s="9"/>
    </row>
    <row r="2078" spans="1:13" ht="15.75" customHeight="1">
      <c r="A2078" s="9"/>
      <c r="B2078" s="9"/>
      <c r="C2078" s="9"/>
      <c r="D2078" s="9"/>
      <c r="E2078" s="9">
        <f t="shared" ca="1" si="0"/>
        <v>0.38274933068439598</v>
      </c>
      <c r="F2078" s="9">
        <f t="shared" ca="1" si="1"/>
        <v>-0.29826795318693233</v>
      </c>
      <c r="G2078" s="9">
        <f t="shared" ca="1" si="3"/>
        <v>3.5141144893128264E-3</v>
      </c>
      <c r="H2078" s="9"/>
      <c r="I2078" s="9"/>
      <c r="J2078" s="9"/>
      <c r="K2078" s="9"/>
      <c r="L2078" s="9"/>
      <c r="M2078" s="9"/>
    </row>
    <row r="2079" spans="1:13" ht="15.75" customHeight="1">
      <c r="A2079" s="9"/>
      <c r="B2079" s="9"/>
      <c r="C2079" s="9"/>
      <c r="D2079" s="9"/>
      <c r="E2079" s="9">
        <f t="shared" ca="1" si="0"/>
        <v>0.30456525918451605</v>
      </c>
      <c r="F2079" s="9">
        <f t="shared" ca="1" si="1"/>
        <v>-0.51131497844023555</v>
      </c>
      <c r="G2079" s="9">
        <f t="shared" ca="1" si="3"/>
        <v>3.5141144893128264E-3</v>
      </c>
      <c r="H2079" s="9"/>
      <c r="I2079" s="9"/>
      <c r="J2079" s="9"/>
      <c r="K2079" s="9"/>
      <c r="L2079" s="9"/>
      <c r="M2079" s="9"/>
    </row>
    <row r="2080" spans="1:13" ht="15.75" customHeight="1">
      <c r="A2080" s="9"/>
      <c r="B2080" s="9"/>
      <c r="C2080" s="9"/>
      <c r="D2080" s="9"/>
      <c r="E2080" s="9">
        <f t="shared" ca="1" si="0"/>
        <v>9.9860156189489291E-2</v>
      </c>
      <c r="F2080" s="9">
        <f t="shared" ca="1" si="1"/>
        <v>-1.2823488111705821</v>
      </c>
      <c r="G2080" s="9">
        <f t="shared" ca="1" si="3"/>
        <v>3.5141144893128264E-3</v>
      </c>
      <c r="H2080" s="9"/>
      <c r="I2080" s="9"/>
      <c r="J2080" s="9"/>
      <c r="K2080" s="9"/>
      <c r="L2080" s="9"/>
      <c r="M2080" s="9"/>
    </row>
    <row r="2081" spans="1:13" ht="15.75" customHeight="1">
      <c r="A2081" s="9"/>
      <c r="B2081" s="9"/>
      <c r="C2081" s="9"/>
      <c r="D2081" s="9"/>
      <c r="E2081" s="9">
        <f t="shared" ca="1" si="0"/>
        <v>1.6903261786000767E-2</v>
      </c>
      <c r="F2081" s="9">
        <f t="shared" ca="1" si="1"/>
        <v>-2.1223718571220251</v>
      </c>
      <c r="G2081" s="9">
        <f t="shared" ca="1" si="3"/>
        <v>3.5141144893128264E-3</v>
      </c>
      <c r="H2081" s="9"/>
      <c r="I2081" s="9"/>
      <c r="J2081" s="9"/>
      <c r="K2081" s="9"/>
      <c r="L2081" s="9"/>
      <c r="M2081" s="9"/>
    </row>
    <row r="2082" spans="1:13" ht="15.75" customHeight="1">
      <c r="A2082" s="9"/>
      <c r="B2082" s="9"/>
      <c r="C2082" s="9"/>
      <c r="D2082" s="9"/>
      <c r="E2082" s="9">
        <f t="shared" ca="1" si="0"/>
        <v>0.85970425662445338</v>
      </c>
      <c r="F2082" s="9">
        <f t="shared" ca="1" si="1"/>
        <v>1.0789915675586925</v>
      </c>
      <c r="G2082" s="9">
        <f t="shared" ca="1" si="3"/>
        <v>3.5141144893128264E-3</v>
      </c>
      <c r="H2082" s="9"/>
      <c r="I2082" s="9"/>
      <c r="J2082" s="9"/>
      <c r="K2082" s="9"/>
      <c r="L2082" s="9"/>
      <c r="M2082" s="9"/>
    </row>
    <row r="2083" spans="1:13" ht="15.75" customHeight="1">
      <c r="A2083" s="9"/>
      <c r="B2083" s="9"/>
      <c r="C2083" s="9"/>
      <c r="D2083" s="9"/>
      <c r="E2083" s="9">
        <f t="shared" ca="1" si="0"/>
        <v>0.90087068853379748</v>
      </c>
      <c r="F2083" s="9">
        <f t="shared" ca="1" si="1"/>
        <v>1.2865286606437962</v>
      </c>
      <c r="G2083" s="9">
        <f t="shared" ca="1" si="3"/>
        <v>3.5141144893128264E-3</v>
      </c>
      <c r="H2083" s="9"/>
      <c r="I2083" s="9"/>
      <c r="J2083" s="9"/>
      <c r="K2083" s="9"/>
      <c r="L2083" s="9"/>
      <c r="M2083" s="9"/>
    </row>
    <row r="2084" spans="1:13" ht="15.75" customHeight="1">
      <c r="A2084" s="9"/>
      <c r="B2084" s="9"/>
      <c r="C2084" s="9"/>
      <c r="D2084" s="9"/>
      <c r="E2084" s="9">
        <f t="shared" ca="1" si="0"/>
        <v>0.85545121451292394</v>
      </c>
      <c r="F2084" s="9">
        <f t="shared" ca="1" si="1"/>
        <v>1.0601033784817813</v>
      </c>
      <c r="G2084" s="9">
        <f t="shared" ca="1" si="3"/>
        <v>3.5141144893128264E-3</v>
      </c>
      <c r="H2084" s="9"/>
      <c r="I2084" s="9"/>
      <c r="J2084" s="9"/>
      <c r="K2084" s="9"/>
      <c r="L2084" s="9"/>
      <c r="M2084" s="9"/>
    </row>
    <row r="2085" spans="1:13" ht="15.75" customHeight="1">
      <c r="A2085" s="9"/>
      <c r="B2085" s="9"/>
      <c r="C2085" s="9"/>
      <c r="D2085" s="9"/>
      <c r="E2085" s="9">
        <f t="shared" ca="1" si="0"/>
        <v>0.87471906406181033</v>
      </c>
      <c r="F2085" s="9">
        <f t="shared" ca="1" si="1"/>
        <v>1.1489857130570029</v>
      </c>
      <c r="G2085" s="9">
        <f t="shared" ca="1" si="3"/>
        <v>3.5141144893128264E-3</v>
      </c>
      <c r="H2085" s="9"/>
      <c r="I2085" s="9"/>
      <c r="J2085" s="9"/>
      <c r="K2085" s="9"/>
      <c r="L2085" s="9"/>
      <c r="M2085" s="9"/>
    </row>
    <row r="2086" spans="1:13" ht="15.75" customHeight="1">
      <c r="A2086" s="9"/>
      <c r="B2086" s="9"/>
      <c r="C2086" s="9"/>
      <c r="D2086" s="9"/>
      <c r="E2086" s="9">
        <f t="shared" ca="1" si="0"/>
        <v>0.77209316462914312</v>
      </c>
      <c r="F2086" s="9">
        <f t="shared" ca="1" si="1"/>
        <v>0.74575790854998092</v>
      </c>
      <c r="G2086" s="9">
        <f t="shared" ca="1" si="3"/>
        <v>3.5141144893128264E-3</v>
      </c>
      <c r="H2086" s="9"/>
      <c r="I2086" s="9"/>
      <c r="J2086" s="9"/>
      <c r="K2086" s="9"/>
      <c r="L2086" s="9"/>
      <c r="M2086" s="9"/>
    </row>
    <row r="2087" spans="1:13" ht="15.75" customHeight="1">
      <c r="A2087" s="9"/>
      <c r="B2087" s="9"/>
      <c r="C2087" s="9"/>
      <c r="D2087" s="9"/>
      <c r="E2087" s="9">
        <f t="shared" ca="1" si="0"/>
        <v>0.3023394884475965</v>
      </c>
      <c r="F2087" s="9">
        <f t="shared" ca="1" si="1"/>
        <v>-0.51768369402115222</v>
      </c>
      <c r="G2087" s="9">
        <f t="shared" ca="1" si="3"/>
        <v>3.5141144893128264E-3</v>
      </c>
      <c r="H2087" s="9"/>
      <c r="I2087" s="9"/>
      <c r="J2087" s="9"/>
      <c r="K2087" s="9"/>
      <c r="L2087" s="9"/>
      <c r="M2087" s="9"/>
    </row>
    <row r="2088" spans="1:13" ht="15.75" customHeight="1">
      <c r="A2088" s="9"/>
      <c r="B2088" s="9"/>
      <c r="C2088" s="9"/>
      <c r="D2088" s="9"/>
      <c r="E2088" s="9">
        <f t="shared" ca="1" si="0"/>
        <v>0.37486991831438699</v>
      </c>
      <c r="F2088" s="9">
        <f t="shared" ca="1" si="1"/>
        <v>-0.31898242944533511</v>
      </c>
      <c r="G2088" s="9">
        <f t="shared" ca="1" si="3"/>
        <v>3.5141144893128264E-3</v>
      </c>
      <c r="H2088" s="9"/>
      <c r="I2088" s="9"/>
      <c r="J2088" s="9"/>
      <c r="K2088" s="9"/>
      <c r="L2088" s="9"/>
      <c r="M2088" s="9"/>
    </row>
    <row r="2089" spans="1:13" ht="15.75" customHeight="1">
      <c r="A2089" s="9"/>
      <c r="B2089" s="9"/>
      <c r="C2089" s="9"/>
      <c r="D2089" s="9"/>
      <c r="E2089" s="9">
        <f t="shared" ca="1" si="0"/>
        <v>3.973162787957818E-2</v>
      </c>
      <c r="F2089" s="9">
        <f t="shared" ca="1" si="1"/>
        <v>-1.753808910408293</v>
      </c>
      <c r="G2089" s="9">
        <f t="shared" ca="1" si="3"/>
        <v>3.5141144893128264E-3</v>
      </c>
      <c r="H2089" s="9"/>
      <c r="I2089" s="9"/>
      <c r="J2089" s="9"/>
      <c r="K2089" s="9"/>
      <c r="L2089" s="9"/>
      <c r="M2089" s="9"/>
    </row>
    <row r="2090" spans="1:13" ht="15.75" customHeight="1">
      <c r="A2090" s="9"/>
      <c r="B2090" s="9"/>
      <c r="C2090" s="9"/>
      <c r="D2090" s="9"/>
      <c r="E2090" s="9">
        <f t="shared" ca="1" si="0"/>
        <v>0.93656026186584507</v>
      </c>
      <c r="F2090" s="9">
        <f t="shared" ca="1" si="1"/>
        <v>1.5265237661802009</v>
      </c>
      <c r="G2090" s="9">
        <f t="shared" ca="1" si="3"/>
        <v>3.5141144893128264E-3</v>
      </c>
      <c r="H2090" s="9"/>
      <c r="I2090" s="9"/>
      <c r="J2090" s="9"/>
      <c r="K2090" s="9"/>
      <c r="L2090" s="9"/>
      <c r="M2090" s="9"/>
    </row>
    <row r="2091" spans="1:13" ht="15.75" customHeight="1">
      <c r="A2091" s="9"/>
      <c r="B2091" s="9"/>
      <c r="C2091" s="9"/>
      <c r="D2091" s="9"/>
      <c r="E2091" s="9">
        <f t="shared" ca="1" si="0"/>
        <v>0.49190931172465402</v>
      </c>
      <c r="F2091" s="9">
        <f t="shared" ca="1" si="1"/>
        <v>-2.028173838491892E-2</v>
      </c>
      <c r="G2091" s="9">
        <f t="shared" ca="1" si="3"/>
        <v>3.5141144893128264E-3</v>
      </c>
      <c r="H2091" s="9"/>
      <c r="I2091" s="9"/>
      <c r="J2091" s="9"/>
      <c r="K2091" s="9"/>
      <c r="L2091" s="9"/>
      <c r="M2091" s="9"/>
    </row>
    <row r="2092" spans="1:13" ht="15.75" customHeight="1">
      <c r="A2092" s="9"/>
      <c r="B2092" s="9"/>
      <c r="C2092" s="9"/>
      <c r="D2092" s="9"/>
      <c r="E2092" s="9">
        <f t="shared" ca="1" si="0"/>
        <v>0.11558527053996359</v>
      </c>
      <c r="F2092" s="9">
        <f t="shared" ca="1" si="1"/>
        <v>-1.197349030793162</v>
      </c>
      <c r="G2092" s="9">
        <f t="shared" ca="1" si="3"/>
        <v>3.5141144893128264E-3</v>
      </c>
      <c r="H2092" s="9"/>
      <c r="I2092" s="9"/>
      <c r="J2092" s="9"/>
      <c r="K2092" s="9"/>
      <c r="L2092" s="9"/>
      <c r="M2092" s="9"/>
    </row>
    <row r="2093" spans="1:13" ht="15.75" customHeight="1">
      <c r="A2093" s="9"/>
      <c r="B2093" s="9"/>
      <c r="C2093" s="9"/>
      <c r="D2093" s="9"/>
      <c r="E2093" s="9">
        <f t="shared" ca="1" si="0"/>
        <v>8.6206846553640526E-2</v>
      </c>
      <c r="F2093" s="9">
        <f t="shared" ca="1" si="1"/>
        <v>-1.3644890661025431</v>
      </c>
      <c r="G2093" s="9">
        <f t="shared" ca="1" si="3"/>
        <v>3.5141144893128264E-3</v>
      </c>
      <c r="H2093" s="9"/>
      <c r="I2093" s="9"/>
      <c r="J2093" s="9"/>
      <c r="K2093" s="9"/>
      <c r="L2093" s="9"/>
      <c r="M2093" s="9"/>
    </row>
    <row r="2094" spans="1:13" ht="15.75" customHeight="1">
      <c r="A2094" s="9"/>
      <c r="B2094" s="9"/>
      <c r="C2094" s="9"/>
      <c r="D2094" s="9"/>
      <c r="E2094" s="9">
        <f t="shared" ca="1" si="0"/>
        <v>0.83447752910145423</v>
      </c>
      <c r="F2094" s="9">
        <f t="shared" ca="1" si="1"/>
        <v>0.97201127020129297</v>
      </c>
      <c r="G2094" s="9">
        <f t="shared" ca="1" si="3"/>
        <v>3.5141144893128264E-3</v>
      </c>
      <c r="H2094" s="9"/>
      <c r="I2094" s="9"/>
      <c r="J2094" s="9"/>
      <c r="K2094" s="9"/>
      <c r="L2094" s="9"/>
      <c r="M2094" s="9"/>
    </row>
    <row r="2095" spans="1:13" ht="15.75" customHeight="1">
      <c r="A2095" s="9"/>
      <c r="B2095" s="9"/>
      <c r="C2095" s="9"/>
      <c r="D2095" s="9"/>
      <c r="E2095" s="9">
        <f t="shared" ca="1" si="0"/>
        <v>7.5487888656253221E-2</v>
      </c>
      <c r="F2095" s="9">
        <f t="shared" ca="1" si="1"/>
        <v>-1.4360933598585615</v>
      </c>
      <c r="G2095" s="9">
        <f t="shared" ca="1" si="3"/>
        <v>3.5141144893128264E-3</v>
      </c>
      <c r="H2095" s="9"/>
      <c r="I2095" s="9"/>
      <c r="J2095" s="9"/>
      <c r="K2095" s="9"/>
      <c r="L2095" s="9"/>
      <c r="M2095" s="9"/>
    </row>
    <row r="2096" spans="1:13" ht="15.75" customHeight="1">
      <c r="A2096" s="9"/>
      <c r="B2096" s="9"/>
      <c r="C2096" s="9"/>
      <c r="D2096" s="9"/>
      <c r="E2096" s="9">
        <f t="shared" ca="1" si="0"/>
        <v>0.36070106732032814</v>
      </c>
      <c r="F2096" s="9">
        <f t="shared" ca="1" si="1"/>
        <v>-0.3565854993207947</v>
      </c>
      <c r="G2096" s="9">
        <f t="shared" ca="1" si="3"/>
        <v>3.5141144893128264E-3</v>
      </c>
      <c r="H2096" s="9"/>
      <c r="I2096" s="9"/>
      <c r="J2096" s="9"/>
      <c r="K2096" s="9"/>
      <c r="L2096" s="9"/>
      <c r="M2096" s="9"/>
    </row>
    <row r="2097" spans="1:13" ht="15.75" customHeight="1">
      <c r="A2097" s="9"/>
      <c r="B2097" s="9"/>
      <c r="C2097" s="9"/>
      <c r="D2097" s="9"/>
      <c r="E2097" s="9">
        <f t="shared" ca="1" si="0"/>
        <v>0.2200748182356248</v>
      </c>
      <c r="F2097" s="9">
        <f t="shared" ca="1" si="1"/>
        <v>-0.77194055441435128</v>
      </c>
      <c r="G2097" s="9">
        <f t="shared" ca="1" si="3"/>
        <v>3.5141144893128264E-3</v>
      </c>
      <c r="H2097" s="9"/>
      <c r="I2097" s="9"/>
      <c r="J2097" s="9"/>
      <c r="K2097" s="9"/>
      <c r="L2097" s="9"/>
      <c r="M2097" s="9"/>
    </row>
    <row r="2098" spans="1:13" ht="15.75" customHeight="1">
      <c r="A2098" s="9"/>
      <c r="B2098" s="9"/>
      <c r="C2098" s="9"/>
      <c r="D2098" s="9"/>
      <c r="E2098" s="9">
        <f t="shared" ca="1" si="0"/>
        <v>0.57018943634427599</v>
      </c>
      <c r="F2098" s="9">
        <f t="shared" ca="1" si="1"/>
        <v>0.17685647527347659</v>
      </c>
      <c r="G2098" s="9">
        <f t="shared" ca="1" si="3"/>
        <v>3.5141144893128264E-3</v>
      </c>
      <c r="H2098" s="9"/>
      <c r="I2098" s="9"/>
      <c r="J2098" s="9"/>
      <c r="K2098" s="9"/>
      <c r="L2098" s="9"/>
      <c r="M2098" s="9"/>
    </row>
    <row r="2099" spans="1:13" ht="15.75" customHeight="1">
      <c r="A2099" s="9"/>
      <c r="B2099" s="9"/>
      <c r="C2099" s="9"/>
      <c r="D2099" s="9"/>
      <c r="E2099" s="9">
        <f t="shared" ca="1" si="0"/>
        <v>7.1362653982731783E-2</v>
      </c>
      <c r="F2099" s="9">
        <f t="shared" ca="1" si="1"/>
        <v>-1.4657173408754831</v>
      </c>
      <c r="G2099" s="9">
        <f t="shared" ca="1" si="3"/>
        <v>3.5141144893128264E-3</v>
      </c>
      <c r="H2099" s="9"/>
      <c r="I2099" s="9"/>
      <c r="J2099" s="9"/>
      <c r="K2099" s="9"/>
      <c r="L2099" s="9"/>
      <c r="M2099" s="9"/>
    </row>
    <row r="2100" spans="1:13" ht="15.75" customHeight="1">
      <c r="A2100" s="9"/>
      <c r="B2100" s="9"/>
      <c r="C2100" s="9"/>
      <c r="D2100" s="9"/>
      <c r="E2100" s="9">
        <f t="shared" ca="1" si="0"/>
        <v>0.67910795624378062</v>
      </c>
      <c r="F2100" s="9">
        <f t="shared" ca="1" si="1"/>
        <v>0.46520579734200085</v>
      </c>
      <c r="G2100" s="9">
        <f t="shared" ca="1" si="3"/>
        <v>3.5141144893128264E-3</v>
      </c>
      <c r="H2100" s="9"/>
      <c r="I2100" s="9"/>
      <c r="J2100" s="9"/>
      <c r="K2100" s="9"/>
      <c r="L2100" s="9"/>
      <c r="M2100" s="9"/>
    </row>
    <row r="2101" spans="1:13" ht="15.75" customHeight="1">
      <c r="A2101" s="9"/>
      <c r="B2101" s="9"/>
      <c r="C2101" s="9"/>
      <c r="D2101" s="9"/>
      <c r="E2101" s="9">
        <f t="shared" ca="1" si="0"/>
        <v>0.37896785134334654</v>
      </c>
      <c r="F2101" s="9">
        <f t="shared" ca="1" si="1"/>
        <v>-0.30819270549079081</v>
      </c>
      <c r="G2101" s="9">
        <f t="shared" ca="1" si="3"/>
        <v>3.5141144893128264E-3</v>
      </c>
      <c r="H2101" s="9"/>
      <c r="I2101" s="9"/>
      <c r="J2101" s="9"/>
      <c r="K2101" s="9"/>
      <c r="L2101" s="9"/>
      <c r="M2101" s="9"/>
    </row>
    <row r="2102" spans="1:13" ht="15.75" customHeight="1">
      <c r="A2102" s="9"/>
      <c r="B2102" s="9"/>
      <c r="C2102" s="9"/>
      <c r="D2102" s="9"/>
      <c r="E2102" s="9">
        <f t="shared" ca="1" si="0"/>
        <v>0.90699889456388039</v>
      </c>
      <c r="F2102" s="9">
        <f t="shared" ca="1" si="1"/>
        <v>1.3224984929390684</v>
      </c>
      <c r="G2102" s="9">
        <f t="shared" ca="1" si="3"/>
        <v>3.5141144893128264E-3</v>
      </c>
      <c r="H2102" s="9"/>
      <c r="I2102" s="9"/>
      <c r="J2102" s="9"/>
      <c r="K2102" s="9"/>
      <c r="L2102" s="9"/>
      <c r="M2102" s="9"/>
    </row>
    <row r="2103" spans="1:13" ht="15.75" customHeight="1">
      <c r="A2103" s="9"/>
      <c r="B2103" s="9"/>
      <c r="C2103" s="9"/>
      <c r="D2103" s="9"/>
      <c r="E2103" s="9">
        <f t="shared" ca="1" si="0"/>
        <v>0.43709197953145285</v>
      </c>
      <c r="F2103" s="9">
        <f t="shared" ca="1" si="1"/>
        <v>-0.15834625828892063</v>
      </c>
      <c r="G2103" s="9">
        <f t="shared" ca="1" si="3"/>
        <v>3.5141144893128264E-3</v>
      </c>
      <c r="H2103" s="9"/>
      <c r="I2103" s="9"/>
      <c r="J2103" s="9"/>
      <c r="K2103" s="9"/>
      <c r="L2103" s="9"/>
      <c r="M2103" s="9"/>
    </row>
    <row r="2104" spans="1:13" ht="15.75" customHeight="1">
      <c r="A2104" s="9"/>
      <c r="B2104" s="9"/>
      <c r="C2104" s="9"/>
      <c r="D2104" s="9"/>
      <c r="E2104" s="9">
        <f t="shared" ca="1" si="0"/>
        <v>0.48004427538243777</v>
      </c>
      <c r="F2104" s="9">
        <f t="shared" ca="1" si="1"/>
        <v>-5.0042462179886747E-2</v>
      </c>
      <c r="G2104" s="9">
        <f t="shared" ca="1" si="3"/>
        <v>3.5141144893128264E-3</v>
      </c>
      <c r="H2104" s="9"/>
      <c r="I2104" s="9"/>
      <c r="J2104" s="9"/>
      <c r="K2104" s="9"/>
      <c r="L2104" s="9"/>
      <c r="M2104" s="9"/>
    </row>
    <row r="2105" spans="1:13" ht="15.75" customHeight="1">
      <c r="A2105" s="9"/>
      <c r="B2105" s="9"/>
      <c r="C2105" s="9"/>
      <c r="D2105" s="9"/>
      <c r="E2105" s="9">
        <f t="shared" ca="1" si="0"/>
        <v>0.85764534389463987</v>
      </c>
      <c r="F2105" s="9">
        <f t="shared" ca="1" si="1"/>
        <v>1.0698000668743726</v>
      </c>
      <c r="G2105" s="9">
        <f t="shared" ca="1" si="3"/>
        <v>3.5141144893128264E-3</v>
      </c>
      <c r="H2105" s="9"/>
      <c r="I2105" s="9"/>
      <c r="J2105" s="9"/>
      <c r="K2105" s="9"/>
      <c r="L2105" s="9"/>
      <c r="M2105" s="9"/>
    </row>
    <row r="2106" spans="1:13" ht="15.75" customHeight="1">
      <c r="A2106" s="9"/>
      <c r="B2106" s="9"/>
      <c r="C2106" s="9"/>
      <c r="D2106" s="9"/>
      <c r="E2106" s="9">
        <f t="shared" ca="1" si="0"/>
        <v>0.89478333637636276</v>
      </c>
      <c r="F2106" s="9">
        <f t="shared" ca="1" si="1"/>
        <v>1.2523747921276955</v>
      </c>
      <c r="G2106" s="9">
        <f t="shared" ca="1" si="3"/>
        <v>3.5141144893128264E-3</v>
      </c>
      <c r="H2106" s="9"/>
      <c r="I2106" s="9"/>
      <c r="J2106" s="9"/>
      <c r="K2106" s="9"/>
      <c r="L2106" s="9"/>
      <c r="M2106" s="9"/>
    </row>
    <row r="2107" spans="1:13" ht="15.75" customHeight="1">
      <c r="A2107" s="9"/>
      <c r="B2107" s="9"/>
      <c r="C2107" s="9"/>
      <c r="D2107" s="9"/>
      <c r="E2107" s="9">
        <f t="shared" ca="1" si="0"/>
        <v>0.97689915133885796</v>
      </c>
      <c r="F2107" s="9">
        <f t="shared" ca="1" si="1"/>
        <v>1.9935459487308467</v>
      </c>
      <c r="G2107" s="9">
        <f t="shared" ca="1" si="3"/>
        <v>3.5141144893128264E-3</v>
      </c>
      <c r="H2107" s="9"/>
      <c r="I2107" s="9"/>
      <c r="J2107" s="9"/>
      <c r="K2107" s="9"/>
      <c r="L2107" s="9"/>
      <c r="M2107" s="9"/>
    </row>
    <row r="2108" spans="1:13" ht="15.75" customHeight="1">
      <c r="A2108" s="9"/>
      <c r="B2108" s="9"/>
      <c r="C2108" s="9"/>
      <c r="D2108" s="9"/>
      <c r="E2108" s="9">
        <f t="shared" ca="1" si="0"/>
        <v>0.92418601888900409</v>
      </c>
      <c r="F2108" s="9">
        <f t="shared" ca="1" si="1"/>
        <v>1.4338048441837528</v>
      </c>
      <c r="G2108" s="9">
        <f t="shared" ca="1" si="3"/>
        <v>3.5141144893128264E-3</v>
      </c>
      <c r="H2108" s="9"/>
      <c r="I2108" s="9"/>
      <c r="J2108" s="9"/>
      <c r="K2108" s="9"/>
      <c r="L2108" s="9"/>
      <c r="M2108" s="9"/>
    </row>
    <row r="2109" spans="1:13" ht="15.75" customHeight="1">
      <c r="A2109" s="9"/>
      <c r="B2109" s="9"/>
      <c r="C2109" s="9"/>
      <c r="D2109" s="9"/>
      <c r="E2109" s="9">
        <f t="shared" ca="1" si="0"/>
        <v>0.54235938962373687</v>
      </c>
      <c r="F2109" s="9">
        <f t="shared" ca="1" si="1"/>
        <v>0.10637954619751547</v>
      </c>
      <c r="G2109" s="9">
        <f t="shared" ca="1" si="3"/>
        <v>3.5141144893128264E-3</v>
      </c>
      <c r="H2109" s="9"/>
      <c r="I2109" s="9"/>
      <c r="J2109" s="9"/>
      <c r="K2109" s="9"/>
      <c r="L2109" s="9"/>
      <c r="M2109" s="9"/>
    </row>
    <row r="2110" spans="1:13" ht="15.75" customHeight="1">
      <c r="A2110" s="9"/>
      <c r="B2110" s="9"/>
      <c r="C2110" s="9"/>
      <c r="D2110" s="9"/>
      <c r="E2110" s="9">
        <f t="shared" ca="1" si="0"/>
        <v>0.9213008832075803</v>
      </c>
      <c r="F2110" s="9">
        <f t="shared" ca="1" si="1"/>
        <v>1.4138762731798087</v>
      </c>
      <c r="G2110" s="9">
        <f t="shared" ca="1" si="3"/>
        <v>3.5141144893128264E-3</v>
      </c>
      <c r="H2110" s="9"/>
      <c r="I2110" s="9"/>
      <c r="J2110" s="9"/>
      <c r="K2110" s="9"/>
      <c r="L2110" s="9"/>
      <c r="M2110" s="9"/>
    </row>
    <row r="2111" spans="1:13" ht="15.75" customHeight="1">
      <c r="A2111" s="9"/>
      <c r="B2111" s="9"/>
      <c r="C2111" s="9"/>
      <c r="D2111" s="9"/>
      <c r="E2111" s="9">
        <f t="shared" ca="1" si="0"/>
        <v>4.424096411759515E-2</v>
      </c>
      <c r="F2111" s="9">
        <f t="shared" ca="1" si="1"/>
        <v>-1.7034604774086037</v>
      </c>
      <c r="G2111" s="9">
        <f t="shared" ca="1" si="3"/>
        <v>3.5141144893128264E-3</v>
      </c>
      <c r="H2111" s="9"/>
      <c r="I2111" s="9"/>
      <c r="J2111" s="9"/>
      <c r="K2111" s="9"/>
      <c r="L2111" s="9"/>
      <c r="M2111" s="9"/>
    </row>
    <row r="2112" spans="1:13" ht="15.75" customHeight="1">
      <c r="A2112" s="9"/>
      <c r="B2112" s="9"/>
      <c r="C2112" s="9"/>
      <c r="D2112" s="9"/>
      <c r="E2112" s="9">
        <f t="shared" ca="1" si="0"/>
        <v>0.1013209724652645</v>
      </c>
      <c r="F2112" s="9">
        <f t="shared" ca="1" si="1"/>
        <v>-1.2740605871221118</v>
      </c>
      <c r="G2112" s="9">
        <f t="shared" ca="1" si="3"/>
        <v>3.5141144893128264E-3</v>
      </c>
      <c r="H2112" s="9"/>
      <c r="I2112" s="9"/>
      <c r="J2112" s="9"/>
      <c r="K2112" s="9"/>
      <c r="L2112" s="9"/>
      <c r="M2112" s="9"/>
    </row>
    <row r="2113" spans="1:13" ht="15.75" customHeight="1">
      <c r="A2113" s="9"/>
      <c r="B2113" s="9"/>
      <c r="C2113" s="9"/>
      <c r="D2113" s="9"/>
      <c r="E2113" s="9">
        <f t="shared" ca="1" si="0"/>
        <v>0.46782838456853582</v>
      </c>
      <c r="F2113" s="9">
        <f t="shared" ca="1" si="1"/>
        <v>-8.0729885562962206E-2</v>
      </c>
      <c r="G2113" s="9">
        <f t="shared" ca="1" si="3"/>
        <v>3.5141144893128264E-3</v>
      </c>
      <c r="H2113" s="9"/>
      <c r="I2113" s="9"/>
      <c r="J2113" s="9"/>
      <c r="K2113" s="9"/>
      <c r="L2113" s="9"/>
      <c r="M2113" s="9"/>
    </row>
    <row r="2114" spans="1:13" ht="15.75" customHeight="1">
      <c r="A2114" s="9"/>
      <c r="B2114" s="9"/>
      <c r="C2114" s="9"/>
      <c r="D2114" s="9"/>
      <c r="E2114" s="9">
        <f t="shared" ca="1" si="0"/>
        <v>0.80014513412083166</v>
      </c>
      <c r="F2114" s="9">
        <f t="shared" ca="1" si="1"/>
        <v>0.84213975336837299</v>
      </c>
      <c r="G2114" s="9">
        <f t="shared" ca="1" si="3"/>
        <v>3.5141144893128264E-3</v>
      </c>
      <c r="H2114" s="9"/>
      <c r="I2114" s="9"/>
      <c r="J2114" s="9"/>
      <c r="K2114" s="9"/>
      <c r="L2114" s="9"/>
      <c r="M2114" s="9"/>
    </row>
    <row r="2115" spans="1:13" ht="15.75" customHeight="1">
      <c r="A2115" s="9"/>
      <c r="B2115" s="9"/>
      <c r="C2115" s="9"/>
      <c r="D2115" s="9"/>
      <c r="E2115" s="9">
        <f t="shared" ca="1" si="0"/>
        <v>0.37885966048669451</v>
      </c>
      <c r="F2115" s="9">
        <f t="shared" ca="1" si="1"/>
        <v>-0.30847710233496717</v>
      </c>
      <c r="G2115" s="9">
        <f t="shared" ca="1" si="3"/>
        <v>3.5141144893128264E-3</v>
      </c>
      <c r="H2115" s="9"/>
      <c r="I2115" s="9"/>
      <c r="J2115" s="9"/>
      <c r="K2115" s="9"/>
      <c r="L2115" s="9"/>
      <c r="M2115" s="9"/>
    </row>
    <row r="2116" spans="1:13" ht="15.75" customHeight="1">
      <c r="A2116" s="9"/>
      <c r="B2116" s="9"/>
      <c r="C2116" s="9"/>
      <c r="D2116" s="9"/>
      <c r="E2116" s="9">
        <f t="shared" ca="1" si="0"/>
        <v>0.48102321540905391</v>
      </c>
      <c r="F2116" s="9">
        <f t="shared" ca="1" si="1"/>
        <v>-4.7585697550240579E-2</v>
      </c>
      <c r="G2116" s="9">
        <f t="shared" ca="1" si="3"/>
        <v>3.5141144893128264E-3</v>
      </c>
      <c r="H2116" s="9"/>
      <c r="I2116" s="9"/>
      <c r="J2116" s="9"/>
      <c r="K2116" s="9"/>
      <c r="L2116" s="9"/>
      <c r="M2116" s="9"/>
    </row>
    <row r="2117" spans="1:13" ht="15.75" customHeight="1">
      <c r="A2117" s="9"/>
      <c r="B2117" s="9"/>
      <c r="C2117" s="9"/>
      <c r="D2117" s="9"/>
      <c r="E2117" s="9">
        <f t="shared" ca="1" si="0"/>
        <v>0.21682853626632281</v>
      </c>
      <c r="F2117" s="9">
        <f t="shared" ca="1" si="1"/>
        <v>-0.78294898114716749</v>
      </c>
      <c r="G2117" s="9">
        <f t="shared" ca="1" si="3"/>
        <v>3.5141144893128264E-3</v>
      </c>
      <c r="H2117" s="9"/>
      <c r="I2117" s="9"/>
      <c r="J2117" s="9"/>
      <c r="K2117" s="9"/>
      <c r="L2117" s="9"/>
      <c r="M2117" s="9"/>
    </row>
    <row r="2118" spans="1:13" ht="15.75" customHeight="1">
      <c r="A2118" s="9"/>
      <c r="B2118" s="9"/>
      <c r="C2118" s="9"/>
      <c r="D2118" s="9"/>
      <c r="E2118" s="9">
        <f t="shared" ca="1" si="0"/>
        <v>0.4663690107368097</v>
      </c>
      <c r="F2118" s="9">
        <f t="shared" ca="1" si="1"/>
        <v>-8.4400485271475964E-2</v>
      </c>
      <c r="G2118" s="9">
        <f t="shared" ca="1" si="3"/>
        <v>3.5141144893128264E-3</v>
      </c>
      <c r="H2118" s="9"/>
      <c r="I2118" s="9"/>
      <c r="J2118" s="9"/>
      <c r="K2118" s="9"/>
      <c r="L2118" s="9"/>
      <c r="M2118" s="9"/>
    </row>
    <row r="2119" spans="1:13" ht="15.75" customHeight="1">
      <c r="A2119" s="9"/>
      <c r="B2119" s="9"/>
      <c r="C2119" s="9"/>
      <c r="D2119" s="9"/>
      <c r="E2119" s="9">
        <f t="shared" ca="1" si="0"/>
        <v>0.10853289172691249</v>
      </c>
      <c r="F2119" s="9">
        <f t="shared" ca="1" si="1"/>
        <v>-1.2343680646761299</v>
      </c>
      <c r="G2119" s="9">
        <f t="shared" ca="1" si="3"/>
        <v>3.5141144893128264E-3</v>
      </c>
      <c r="H2119" s="9"/>
      <c r="I2119" s="9"/>
      <c r="J2119" s="9"/>
      <c r="K2119" s="9"/>
      <c r="L2119" s="9"/>
      <c r="M2119" s="9"/>
    </row>
    <row r="2120" spans="1:13" ht="15.75" customHeight="1">
      <c r="A2120" s="9"/>
      <c r="B2120" s="9"/>
      <c r="C2120" s="9"/>
      <c r="D2120" s="9"/>
      <c r="E2120" s="9">
        <f t="shared" ca="1" si="0"/>
        <v>0.77053619730779932</v>
      </c>
      <c r="F2120" s="9">
        <f t="shared" ca="1" si="1"/>
        <v>0.7406138541704389</v>
      </c>
      <c r="G2120" s="9">
        <f t="shared" ca="1" si="3"/>
        <v>3.5141144893128264E-3</v>
      </c>
      <c r="H2120" s="9"/>
      <c r="I2120" s="9"/>
      <c r="J2120" s="9"/>
      <c r="K2120" s="9"/>
      <c r="L2120" s="9"/>
      <c r="M2120" s="9"/>
    </row>
    <row r="2121" spans="1:13" ht="15.75" customHeight="1">
      <c r="A2121" s="9"/>
      <c r="B2121" s="9"/>
      <c r="C2121" s="9"/>
      <c r="D2121" s="9"/>
      <c r="E2121" s="9">
        <f t="shared" ca="1" si="0"/>
        <v>0.77626077563665585</v>
      </c>
      <c r="F2121" s="9">
        <f t="shared" ca="1" si="1"/>
        <v>0.75962553919469422</v>
      </c>
      <c r="G2121" s="9">
        <f t="shared" ca="1" si="3"/>
        <v>3.5141144893128264E-3</v>
      </c>
      <c r="H2121" s="9"/>
      <c r="I2121" s="9"/>
      <c r="J2121" s="9"/>
      <c r="K2121" s="9"/>
      <c r="L2121" s="9"/>
      <c r="M2121" s="9"/>
    </row>
    <row r="2122" spans="1:13" ht="15.75" customHeight="1">
      <c r="A2122" s="9"/>
      <c r="B2122" s="9"/>
      <c r="C2122" s="9"/>
      <c r="D2122" s="9"/>
      <c r="E2122" s="9">
        <f t="shared" ca="1" si="0"/>
        <v>0.77325240392303196</v>
      </c>
      <c r="F2122" s="9">
        <f t="shared" ca="1" si="1"/>
        <v>0.74960076134970233</v>
      </c>
      <c r="G2122" s="9">
        <f t="shared" ca="1" si="3"/>
        <v>3.5141144893128264E-3</v>
      </c>
      <c r="H2122" s="9"/>
      <c r="I2122" s="9"/>
      <c r="J2122" s="9"/>
      <c r="K2122" s="9"/>
      <c r="L2122" s="9"/>
      <c r="M2122" s="9"/>
    </row>
    <row r="2123" spans="1:13" ht="15.75" customHeight="1">
      <c r="A2123" s="9"/>
      <c r="B2123" s="9"/>
      <c r="C2123" s="9"/>
      <c r="D2123" s="9"/>
      <c r="E2123" s="9">
        <f t="shared" ca="1" si="0"/>
        <v>0.2176067671021068</v>
      </c>
      <c r="F2123" s="9">
        <f t="shared" ca="1" si="1"/>
        <v>-0.78030132310562828</v>
      </c>
      <c r="G2123" s="9">
        <f t="shared" ca="1" si="3"/>
        <v>3.5141144893128264E-3</v>
      </c>
      <c r="H2123" s="9"/>
      <c r="I2123" s="9"/>
      <c r="J2123" s="9"/>
      <c r="K2123" s="9"/>
      <c r="L2123" s="9"/>
      <c r="M2123" s="9"/>
    </row>
    <row r="2124" spans="1:13" ht="15.75" customHeight="1">
      <c r="A2124" s="9"/>
      <c r="B2124" s="9"/>
      <c r="C2124" s="9"/>
      <c r="D2124" s="9"/>
      <c r="E2124" s="9">
        <f t="shared" ca="1" si="0"/>
        <v>0.19535941012169578</v>
      </c>
      <c r="F2124" s="9">
        <f t="shared" ca="1" si="1"/>
        <v>-0.85831450840929668</v>
      </c>
      <c r="G2124" s="9">
        <f t="shared" ca="1" si="3"/>
        <v>3.5141144893128264E-3</v>
      </c>
      <c r="H2124" s="9"/>
      <c r="I2124" s="9"/>
      <c r="J2124" s="9"/>
      <c r="K2124" s="9"/>
      <c r="L2124" s="9"/>
      <c r="M2124" s="9"/>
    </row>
    <row r="2125" spans="1:13" ht="15.75" customHeight="1">
      <c r="A2125" s="9"/>
      <c r="B2125" s="9"/>
      <c r="C2125" s="9"/>
      <c r="D2125" s="9"/>
      <c r="E2125" s="9">
        <f t="shared" ca="1" si="0"/>
        <v>0.83770855185792303</v>
      </c>
      <c r="F2125" s="9">
        <f t="shared" ca="1" si="1"/>
        <v>0.98508382813026918</v>
      </c>
      <c r="G2125" s="9">
        <f t="shared" ca="1" si="3"/>
        <v>3.5141144893128264E-3</v>
      </c>
      <c r="H2125" s="9"/>
      <c r="I2125" s="9"/>
      <c r="J2125" s="9"/>
      <c r="K2125" s="9"/>
      <c r="L2125" s="9"/>
      <c r="M2125" s="9"/>
    </row>
    <row r="2126" spans="1:13" ht="15.75" customHeight="1">
      <c r="A2126" s="9"/>
      <c r="B2126" s="9"/>
      <c r="C2126" s="9"/>
      <c r="D2126" s="9"/>
      <c r="E2126" s="9">
        <f t="shared" ca="1" si="0"/>
        <v>0.96606927352575012</v>
      </c>
      <c r="F2126" s="9">
        <f t="shared" ca="1" si="1"/>
        <v>1.8259257096612405</v>
      </c>
      <c r="G2126" s="9">
        <f t="shared" ca="1" si="3"/>
        <v>3.5141144893128264E-3</v>
      </c>
      <c r="H2126" s="9"/>
      <c r="I2126" s="9"/>
      <c r="J2126" s="9"/>
      <c r="K2126" s="9"/>
      <c r="L2126" s="9"/>
      <c r="M2126" s="9"/>
    </row>
    <row r="2127" spans="1:13" ht="15.75" customHeight="1">
      <c r="A2127" s="9"/>
      <c r="B2127" s="9"/>
      <c r="C2127" s="9"/>
      <c r="D2127" s="9"/>
      <c r="E2127" s="9">
        <f t="shared" ca="1" si="0"/>
        <v>0.86525182262349065</v>
      </c>
      <c r="F2127" s="9">
        <f t="shared" ca="1" si="1"/>
        <v>1.1042231386296097</v>
      </c>
      <c r="G2127" s="9">
        <f t="shared" ca="1" si="3"/>
        <v>3.5141144893128264E-3</v>
      </c>
      <c r="H2127" s="9"/>
      <c r="I2127" s="9"/>
      <c r="J2127" s="9"/>
      <c r="K2127" s="9"/>
      <c r="L2127" s="9"/>
      <c r="M2127" s="9"/>
    </row>
    <row r="2128" spans="1:13" ht="15.75" customHeight="1">
      <c r="A2128" s="9"/>
      <c r="B2128" s="9"/>
      <c r="C2128" s="9"/>
      <c r="D2128" s="9"/>
      <c r="E2128" s="9">
        <f t="shared" ca="1" si="0"/>
        <v>0.52056516172013878</v>
      </c>
      <c r="F2128" s="9">
        <f t="shared" ca="1" si="1"/>
        <v>5.1572067572814802E-2</v>
      </c>
      <c r="G2128" s="9">
        <f t="shared" ca="1" si="3"/>
        <v>3.5141144893128264E-3</v>
      </c>
      <c r="H2128" s="9"/>
      <c r="I2128" s="9"/>
      <c r="J2128" s="9"/>
      <c r="K2128" s="9"/>
      <c r="L2128" s="9"/>
      <c r="M2128" s="9"/>
    </row>
    <row r="2129" spans="1:13" ht="15.75" customHeight="1">
      <c r="A2129" s="9"/>
      <c r="B2129" s="9"/>
      <c r="C2129" s="9"/>
      <c r="D2129" s="9"/>
      <c r="E2129" s="9">
        <f t="shared" ca="1" si="0"/>
        <v>0.62159734628179442</v>
      </c>
      <c r="F2129" s="9">
        <f t="shared" ca="1" si="1"/>
        <v>0.30967869282010507</v>
      </c>
      <c r="G2129" s="9">
        <f t="shared" ca="1" si="3"/>
        <v>3.5141144893128264E-3</v>
      </c>
      <c r="H2129" s="9"/>
      <c r="I2129" s="9"/>
      <c r="J2129" s="9"/>
      <c r="K2129" s="9"/>
      <c r="L2129" s="9"/>
      <c r="M2129" s="9"/>
    </row>
    <row r="2130" spans="1:13" ht="15.75" customHeight="1">
      <c r="A2130" s="9"/>
      <c r="B2130" s="9"/>
      <c r="C2130" s="9"/>
      <c r="D2130" s="9"/>
      <c r="E2130" s="9">
        <f t="shared" ca="1" si="0"/>
        <v>0.34269759143249878</v>
      </c>
      <c r="F2130" s="9">
        <f t="shared" ca="1" si="1"/>
        <v>-0.40511200446987117</v>
      </c>
      <c r="G2130" s="9">
        <f t="shared" ca="1" si="3"/>
        <v>3.5141144893128264E-3</v>
      </c>
      <c r="H2130" s="9"/>
      <c r="I2130" s="9"/>
      <c r="J2130" s="9"/>
      <c r="K2130" s="9"/>
      <c r="L2130" s="9"/>
      <c r="M2130" s="9"/>
    </row>
    <row r="2131" spans="1:13" ht="15.75" customHeight="1">
      <c r="A2131" s="9"/>
      <c r="B2131" s="9"/>
      <c r="C2131" s="9"/>
      <c r="D2131" s="9"/>
      <c r="E2131" s="9">
        <f t="shared" ca="1" si="0"/>
        <v>5.670882831053925E-2</v>
      </c>
      <c r="F2131" s="9">
        <f t="shared" ca="1" si="1"/>
        <v>-1.5830167064082923</v>
      </c>
      <c r="G2131" s="9">
        <f t="shared" ca="1" si="3"/>
        <v>3.5141144893128264E-3</v>
      </c>
      <c r="H2131" s="9"/>
      <c r="I2131" s="9"/>
      <c r="J2131" s="9"/>
      <c r="K2131" s="9"/>
      <c r="L2131" s="9"/>
      <c r="M2131" s="9"/>
    </row>
    <row r="2132" spans="1:13" ht="15.75" customHeight="1">
      <c r="A2132" s="9"/>
      <c r="B2132" s="9"/>
      <c r="C2132" s="9"/>
      <c r="D2132" s="9"/>
      <c r="E2132" s="9">
        <f t="shared" ca="1" si="0"/>
        <v>0.89612923685581614</v>
      </c>
      <c r="F2132" s="9">
        <f t="shared" ca="1" si="1"/>
        <v>1.2597999820152737</v>
      </c>
      <c r="G2132" s="9">
        <f t="shared" ca="1" si="3"/>
        <v>3.5141144893128264E-3</v>
      </c>
      <c r="H2132" s="9"/>
      <c r="I2132" s="9"/>
      <c r="J2132" s="9"/>
      <c r="K2132" s="9"/>
      <c r="L2132" s="9"/>
      <c r="M2132" s="9"/>
    </row>
    <row r="2133" spans="1:13" ht="15.75" customHeight="1">
      <c r="A2133" s="9"/>
      <c r="B2133" s="9"/>
      <c r="C2133" s="9"/>
      <c r="D2133" s="9"/>
      <c r="E2133" s="9">
        <f t="shared" ca="1" si="0"/>
        <v>0.39986656351768834</v>
      </c>
      <c r="F2133" s="9">
        <f t="shared" ca="1" si="1"/>
        <v>-0.25369250213206779</v>
      </c>
      <c r="G2133" s="9">
        <f t="shared" ca="1" si="3"/>
        <v>3.5141144893128264E-3</v>
      </c>
      <c r="H2133" s="9"/>
      <c r="I2133" s="9"/>
      <c r="J2133" s="9"/>
      <c r="K2133" s="9"/>
      <c r="L2133" s="9"/>
      <c r="M2133" s="9"/>
    </row>
    <row r="2134" spans="1:13" ht="15.75" customHeight="1">
      <c r="A2134" s="9"/>
      <c r="B2134" s="9"/>
      <c r="C2134" s="9"/>
      <c r="D2134" s="9"/>
      <c r="E2134" s="9">
        <f t="shared" ca="1" si="0"/>
        <v>0.54978087030640999</v>
      </c>
      <c r="F2134" s="9">
        <f t="shared" ca="1" si="1"/>
        <v>0.12510773548082632</v>
      </c>
      <c r="G2134" s="9">
        <f t="shared" ca="1" si="3"/>
        <v>3.5141144893128264E-3</v>
      </c>
      <c r="H2134" s="9"/>
      <c r="I2134" s="9"/>
      <c r="J2134" s="9"/>
      <c r="K2134" s="9"/>
      <c r="L2134" s="9"/>
      <c r="M2134" s="9"/>
    </row>
    <row r="2135" spans="1:13" ht="15.75" customHeight="1">
      <c r="A2135" s="9"/>
      <c r="B2135" s="9"/>
      <c r="C2135" s="9"/>
      <c r="D2135" s="9"/>
      <c r="E2135" s="9">
        <f t="shared" ca="1" si="0"/>
        <v>0.15329956968321656</v>
      </c>
      <c r="F2135" s="9">
        <f t="shared" ca="1" si="1"/>
        <v>-1.0223841075242281</v>
      </c>
      <c r="G2135" s="9">
        <f t="shared" ca="1" si="3"/>
        <v>3.5141144893128264E-3</v>
      </c>
      <c r="H2135" s="9"/>
      <c r="I2135" s="9"/>
      <c r="J2135" s="9"/>
      <c r="K2135" s="9"/>
      <c r="L2135" s="9"/>
      <c r="M2135" s="9"/>
    </row>
    <row r="2136" spans="1:13" ht="15.75" customHeight="1">
      <c r="A2136" s="9"/>
      <c r="B2136" s="9"/>
      <c r="C2136" s="9"/>
      <c r="D2136" s="9"/>
      <c r="E2136" s="9">
        <f t="shared" ca="1" si="0"/>
        <v>0.10520005543025923</v>
      </c>
      <c r="F2136" s="9">
        <f t="shared" ca="1" si="1"/>
        <v>-1.2524659974365244</v>
      </c>
      <c r="G2136" s="9">
        <f t="shared" ca="1" si="3"/>
        <v>3.5141144893128264E-3</v>
      </c>
      <c r="H2136" s="9"/>
      <c r="I2136" s="9"/>
      <c r="J2136" s="9"/>
      <c r="K2136" s="9"/>
      <c r="L2136" s="9"/>
      <c r="M2136" s="9"/>
    </row>
    <row r="2137" spans="1:13" ht="15.75" customHeight="1">
      <c r="A2137" s="9"/>
      <c r="B2137" s="9"/>
      <c r="C2137" s="9"/>
      <c r="D2137" s="9"/>
      <c r="E2137" s="9">
        <f t="shared" ca="1" si="0"/>
        <v>7.78552698612891E-2</v>
      </c>
      <c r="F2137" s="9">
        <f t="shared" ca="1" si="1"/>
        <v>-1.419646778096775</v>
      </c>
      <c r="G2137" s="9">
        <f t="shared" ca="1" si="3"/>
        <v>3.5141144893128264E-3</v>
      </c>
      <c r="H2137" s="9"/>
      <c r="I2137" s="9"/>
      <c r="J2137" s="9"/>
      <c r="K2137" s="9"/>
      <c r="L2137" s="9"/>
      <c r="M2137" s="9"/>
    </row>
    <row r="2138" spans="1:13" ht="15.75" customHeight="1">
      <c r="A2138" s="9"/>
      <c r="B2138" s="9"/>
      <c r="C2138" s="9"/>
      <c r="D2138" s="9"/>
      <c r="E2138" s="9">
        <f t="shared" ca="1" si="0"/>
        <v>2.668712893745262E-3</v>
      </c>
      <c r="F2138" s="9">
        <f t="shared" ca="1" si="1"/>
        <v>-2.7859308411027843</v>
      </c>
      <c r="G2138" s="9">
        <f t="shared" ca="1" si="3"/>
        <v>3.5141144893128264E-3</v>
      </c>
      <c r="H2138" s="9"/>
      <c r="I2138" s="9"/>
      <c r="J2138" s="9"/>
      <c r="K2138" s="9"/>
      <c r="L2138" s="9"/>
      <c r="M2138" s="9"/>
    </row>
    <row r="2139" spans="1:13" ht="15.75" customHeight="1">
      <c r="A2139" s="9"/>
      <c r="B2139" s="9"/>
      <c r="C2139" s="9"/>
      <c r="D2139" s="9"/>
      <c r="E2139" s="9">
        <f t="shared" ca="1" si="0"/>
        <v>0.50233067871539194</v>
      </c>
      <c r="F2139" s="9">
        <f t="shared" ca="1" si="1"/>
        <v>5.8421784001909741E-3</v>
      </c>
      <c r="G2139" s="9">
        <f t="shared" ca="1" si="3"/>
        <v>3.5141144893128264E-3</v>
      </c>
      <c r="H2139" s="9"/>
      <c r="I2139" s="9"/>
      <c r="J2139" s="9"/>
      <c r="K2139" s="9"/>
      <c r="L2139" s="9"/>
      <c r="M2139" s="9"/>
    </row>
    <row r="2140" spans="1:13" ht="15.75" customHeight="1">
      <c r="A2140" s="9"/>
      <c r="B2140" s="9"/>
      <c r="C2140" s="9"/>
      <c r="D2140" s="9"/>
      <c r="E2140" s="9">
        <f t="shared" ca="1" si="0"/>
        <v>0.22274043056347237</v>
      </c>
      <c r="F2140" s="9">
        <f t="shared" ca="1" si="1"/>
        <v>-0.76297071490079038</v>
      </c>
      <c r="G2140" s="9">
        <f t="shared" ca="1" si="3"/>
        <v>3.5141144893128264E-3</v>
      </c>
      <c r="H2140" s="9"/>
      <c r="I2140" s="9"/>
      <c r="J2140" s="9"/>
      <c r="K2140" s="9"/>
      <c r="L2140" s="9"/>
      <c r="M2140" s="9"/>
    </row>
    <row r="2141" spans="1:13" ht="15.75" customHeight="1">
      <c r="A2141" s="9"/>
      <c r="B2141" s="9"/>
      <c r="C2141" s="9"/>
      <c r="D2141" s="9"/>
      <c r="E2141" s="9">
        <f t="shared" ca="1" si="0"/>
        <v>0.65572538943879211</v>
      </c>
      <c r="F2141" s="9">
        <f t="shared" ca="1" si="1"/>
        <v>0.40082466079569384</v>
      </c>
      <c r="G2141" s="9">
        <f t="shared" ca="1" si="3"/>
        <v>3.5141144893128264E-3</v>
      </c>
      <c r="H2141" s="9"/>
      <c r="I2141" s="9"/>
      <c r="J2141" s="9"/>
      <c r="K2141" s="9"/>
      <c r="L2141" s="9"/>
      <c r="M2141" s="9"/>
    </row>
    <row r="2142" spans="1:13" ht="15.75" customHeight="1">
      <c r="A2142" s="9"/>
      <c r="B2142" s="9"/>
      <c r="C2142" s="9"/>
      <c r="D2142" s="9"/>
      <c r="E2142" s="9">
        <f t="shared" ca="1" si="0"/>
        <v>0.36253337374448302</v>
      </c>
      <c r="F2142" s="9">
        <f t="shared" ca="1" si="1"/>
        <v>-0.35169535097612808</v>
      </c>
      <c r="G2142" s="9">
        <f t="shared" ca="1" si="3"/>
        <v>3.5141144893128264E-3</v>
      </c>
      <c r="H2142" s="9"/>
      <c r="I2142" s="9"/>
      <c r="J2142" s="9"/>
      <c r="K2142" s="9"/>
      <c r="L2142" s="9"/>
      <c r="M2142" s="9"/>
    </row>
    <row r="2143" spans="1:13" ht="15.75" customHeight="1">
      <c r="A2143" s="9"/>
      <c r="B2143" s="9"/>
      <c r="C2143" s="9"/>
      <c r="D2143" s="9"/>
      <c r="E2143" s="9">
        <f t="shared" ca="1" si="0"/>
        <v>0.76182095594892341</v>
      </c>
      <c r="F2143" s="9">
        <f t="shared" ca="1" si="1"/>
        <v>0.71217229922115988</v>
      </c>
      <c r="G2143" s="9">
        <f t="shared" ca="1" si="3"/>
        <v>3.5141144893128264E-3</v>
      </c>
      <c r="H2143" s="9"/>
      <c r="I2143" s="9"/>
      <c r="J2143" s="9"/>
      <c r="K2143" s="9"/>
      <c r="L2143" s="9"/>
      <c r="M2143" s="9"/>
    </row>
    <row r="2144" spans="1:13" ht="15.75" customHeight="1">
      <c r="A2144" s="9"/>
      <c r="B2144" s="9"/>
      <c r="C2144" s="9"/>
      <c r="D2144" s="9"/>
      <c r="E2144" s="9">
        <f t="shared" ca="1" si="0"/>
        <v>0.72862324119159272</v>
      </c>
      <c r="F2144" s="9">
        <f t="shared" ca="1" si="1"/>
        <v>0.60865443099794059</v>
      </c>
      <c r="G2144" s="9">
        <f t="shared" ca="1" si="3"/>
        <v>3.5141144893128264E-3</v>
      </c>
      <c r="H2144" s="9"/>
      <c r="I2144" s="9"/>
      <c r="J2144" s="9"/>
      <c r="K2144" s="9"/>
      <c r="L2144" s="9"/>
      <c r="M2144" s="9"/>
    </row>
    <row r="2145" spans="1:13" ht="15.75" customHeight="1">
      <c r="A2145" s="9"/>
      <c r="B2145" s="9"/>
      <c r="C2145" s="9"/>
      <c r="D2145" s="9"/>
      <c r="E2145" s="9">
        <f t="shared" ca="1" si="0"/>
        <v>0.33465949106873216</v>
      </c>
      <c r="F2145" s="9">
        <f t="shared" ca="1" si="1"/>
        <v>-0.42708285241177679</v>
      </c>
      <c r="G2145" s="9">
        <f t="shared" ca="1" si="3"/>
        <v>3.5141144893128264E-3</v>
      </c>
      <c r="H2145" s="9"/>
      <c r="I2145" s="9"/>
      <c r="J2145" s="9"/>
      <c r="K2145" s="9"/>
      <c r="L2145" s="9"/>
      <c r="M2145" s="9"/>
    </row>
    <row r="2146" spans="1:13" ht="15.75" customHeight="1">
      <c r="A2146" s="9"/>
      <c r="B2146" s="9"/>
      <c r="C2146" s="9"/>
      <c r="D2146" s="9"/>
      <c r="E2146" s="9">
        <f t="shared" ca="1" si="0"/>
        <v>3.8633606707597967E-2</v>
      </c>
      <c r="F2146" s="9">
        <f t="shared" ca="1" si="1"/>
        <v>-1.7667672627574744</v>
      </c>
      <c r="G2146" s="9">
        <f t="shared" ca="1" si="3"/>
        <v>3.5141144893128264E-3</v>
      </c>
      <c r="H2146" s="9"/>
      <c r="I2146" s="9"/>
      <c r="J2146" s="9"/>
      <c r="K2146" s="9"/>
      <c r="L2146" s="9"/>
      <c r="M2146" s="9"/>
    </row>
    <row r="2147" spans="1:13" ht="15.75" customHeight="1">
      <c r="A2147" s="9"/>
      <c r="B2147" s="9"/>
      <c r="C2147" s="9"/>
      <c r="D2147" s="9"/>
      <c r="E2147" s="9">
        <f t="shared" ca="1" si="0"/>
        <v>0.73529391897359087</v>
      </c>
      <c r="F2147" s="9">
        <f t="shared" ca="1" si="1"/>
        <v>0.62890361073390155</v>
      </c>
      <c r="G2147" s="9">
        <f t="shared" ca="1" si="3"/>
        <v>3.5141144893128264E-3</v>
      </c>
      <c r="H2147" s="9"/>
      <c r="I2147" s="9"/>
      <c r="J2147" s="9"/>
      <c r="K2147" s="9"/>
      <c r="L2147" s="9"/>
      <c r="M2147" s="9"/>
    </row>
    <row r="2148" spans="1:13" ht="15.75" customHeight="1">
      <c r="A2148" s="9"/>
      <c r="B2148" s="9"/>
      <c r="C2148" s="9"/>
      <c r="D2148" s="9"/>
      <c r="E2148" s="9">
        <f t="shared" ca="1" si="0"/>
        <v>0.26187290644804029</v>
      </c>
      <c r="F2148" s="9">
        <f t="shared" ca="1" si="1"/>
        <v>-0.6375820046755627</v>
      </c>
      <c r="G2148" s="9">
        <f t="shared" ca="1" si="3"/>
        <v>3.5141144893128264E-3</v>
      </c>
      <c r="H2148" s="9"/>
      <c r="I2148" s="9"/>
      <c r="J2148" s="9"/>
      <c r="K2148" s="9"/>
      <c r="L2148" s="9"/>
      <c r="M2148" s="9"/>
    </row>
    <row r="2149" spans="1:13" ht="15.75" customHeight="1">
      <c r="A2149" s="9"/>
      <c r="B2149" s="9"/>
      <c r="C2149" s="9"/>
      <c r="D2149" s="9"/>
      <c r="E2149" s="9">
        <f t="shared" ca="1" si="0"/>
        <v>0.22210998474088151</v>
      </c>
      <c r="F2149" s="9">
        <f t="shared" ca="1" si="1"/>
        <v>-0.76508661532937361</v>
      </c>
      <c r="G2149" s="9">
        <f t="shared" ca="1" si="3"/>
        <v>3.5141144893128264E-3</v>
      </c>
      <c r="H2149" s="9"/>
      <c r="I2149" s="9"/>
      <c r="J2149" s="9"/>
      <c r="K2149" s="9"/>
      <c r="L2149" s="9"/>
      <c r="M2149" s="9"/>
    </row>
    <row r="2150" spans="1:13" ht="15.75" customHeight="1">
      <c r="A2150" s="9"/>
      <c r="B2150" s="9"/>
      <c r="C2150" s="9"/>
      <c r="D2150" s="9"/>
      <c r="E2150" s="9">
        <f t="shared" ca="1" si="0"/>
        <v>0.95621808878846981</v>
      </c>
      <c r="F2150" s="9">
        <f t="shared" ca="1" si="1"/>
        <v>1.7083909659091512</v>
      </c>
      <c r="G2150" s="9">
        <f t="shared" ca="1" si="3"/>
        <v>3.5141144893128264E-3</v>
      </c>
      <c r="H2150" s="9"/>
      <c r="I2150" s="9"/>
      <c r="J2150" s="9"/>
      <c r="K2150" s="9"/>
      <c r="L2150" s="9"/>
      <c r="M2150" s="9"/>
    </row>
    <row r="2151" spans="1:13" ht="15.75" customHeight="1">
      <c r="A2151" s="9"/>
      <c r="B2151" s="9"/>
      <c r="C2151" s="9"/>
      <c r="D2151" s="9"/>
      <c r="E2151" s="9">
        <f t="shared" ca="1" si="0"/>
        <v>0.31949121416999637</v>
      </c>
      <c r="F2151" s="9">
        <f t="shared" ca="1" si="1"/>
        <v>-0.46912200876069665</v>
      </c>
      <c r="G2151" s="9">
        <f t="shared" ca="1" si="3"/>
        <v>3.5141144893128264E-3</v>
      </c>
      <c r="H2151" s="9"/>
      <c r="I2151" s="9"/>
      <c r="J2151" s="9"/>
      <c r="K2151" s="9"/>
      <c r="L2151" s="9"/>
      <c r="M2151" s="9"/>
    </row>
    <row r="2152" spans="1:13" ht="15.75" customHeight="1">
      <c r="A2152" s="9"/>
      <c r="B2152" s="9"/>
      <c r="C2152" s="9"/>
      <c r="D2152" s="9"/>
      <c r="E2152" s="9">
        <f t="shared" ca="1" si="0"/>
        <v>0.31482047281344927</v>
      </c>
      <c r="F2152" s="9">
        <f t="shared" ca="1" si="1"/>
        <v>-0.48223228352412528</v>
      </c>
      <c r="G2152" s="9">
        <f t="shared" ca="1" si="3"/>
        <v>3.5141144893128264E-3</v>
      </c>
      <c r="H2152" s="9"/>
      <c r="I2152" s="9"/>
      <c r="J2152" s="9"/>
      <c r="K2152" s="9"/>
      <c r="L2152" s="9"/>
      <c r="M2152" s="9"/>
    </row>
    <row r="2153" spans="1:13" ht="15.75" customHeight="1">
      <c r="A2153" s="9"/>
      <c r="B2153" s="9"/>
      <c r="C2153" s="9"/>
      <c r="D2153" s="9"/>
      <c r="E2153" s="9">
        <f t="shared" ca="1" si="0"/>
        <v>0.30188101064953388</v>
      </c>
      <c r="F2153" s="9">
        <f t="shared" ca="1" si="1"/>
        <v>-0.51899816440405933</v>
      </c>
      <c r="G2153" s="9">
        <f t="shared" ca="1" si="3"/>
        <v>3.5141144893128264E-3</v>
      </c>
      <c r="H2153" s="9"/>
      <c r="I2153" s="9"/>
      <c r="J2153" s="9"/>
      <c r="K2153" s="9"/>
      <c r="L2153" s="9"/>
      <c r="M2153" s="9"/>
    </row>
    <row r="2154" spans="1:13" ht="15.75" customHeight="1">
      <c r="A2154" s="9"/>
      <c r="B2154" s="9"/>
      <c r="C2154" s="9"/>
      <c r="D2154" s="9"/>
      <c r="E2154" s="9">
        <f t="shared" ca="1" si="0"/>
        <v>0.75347479757143898</v>
      </c>
      <c r="F2154" s="9">
        <f t="shared" ca="1" si="1"/>
        <v>0.68546521318643494</v>
      </c>
      <c r="G2154" s="9">
        <f t="shared" ca="1" si="3"/>
        <v>3.5141144893128264E-3</v>
      </c>
      <c r="H2154" s="9"/>
      <c r="I2154" s="9"/>
      <c r="J2154" s="9"/>
      <c r="K2154" s="9"/>
      <c r="L2154" s="9"/>
      <c r="M2154" s="9"/>
    </row>
    <row r="2155" spans="1:13" ht="15.75" customHeight="1">
      <c r="A2155" s="9"/>
      <c r="B2155" s="9"/>
      <c r="C2155" s="9"/>
      <c r="D2155" s="9"/>
      <c r="E2155" s="9">
        <f t="shared" ca="1" si="0"/>
        <v>2.0462392318269296E-2</v>
      </c>
      <c r="F2155" s="9">
        <f t="shared" ca="1" si="1"/>
        <v>-2.0442912348173032</v>
      </c>
      <c r="G2155" s="9">
        <f t="shared" ca="1" si="3"/>
        <v>3.5141144893128264E-3</v>
      </c>
      <c r="H2155" s="9"/>
      <c r="I2155" s="9"/>
      <c r="J2155" s="9"/>
      <c r="K2155" s="9"/>
      <c r="L2155" s="9"/>
      <c r="M2155" s="9"/>
    </row>
    <row r="2156" spans="1:13" ht="15.75" customHeight="1">
      <c r="A2156" s="9"/>
      <c r="B2156" s="9"/>
      <c r="C2156" s="9"/>
      <c r="D2156" s="9"/>
      <c r="E2156" s="9">
        <f t="shared" ca="1" si="0"/>
        <v>0.89057059312929621</v>
      </c>
      <c r="F2156" s="9">
        <f t="shared" ca="1" si="1"/>
        <v>1.2295682815633677</v>
      </c>
      <c r="G2156" s="9">
        <f t="shared" ca="1" si="3"/>
        <v>3.5141144893128264E-3</v>
      </c>
      <c r="H2156" s="9"/>
      <c r="I2156" s="9"/>
      <c r="J2156" s="9"/>
      <c r="K2156" s="9"/>
      <c r="L2156" s="9"/>
      <c r="M2156" s="9"/>
    </row>
    <row r="2157" spans="1:13" ht="15.75" customHeight="1">
      <c r="A2157" s="9"/>
      <c r="B2157" s="9"/>
      <c r="C2157" s="9"/>
      <c r="D2157" s="9"/>
      <c r="E2157" s="9">
        <f t="shared" ca="1" si="0"/>
        <v>0.54427460854940046</v>
      </c>
      <c r="F2157" s="9">
        <f t="shared" ca="1" si="1"/>
        <v>0.11120878818257003</v>
      </c>
      <c r="G2157" s="9">
        <f t="shared" ca="1" si="3"/>
        <v>3.5141144893128264E-3</v>
      </c>
      <c r="H2157" s="9"/>
      <c r="I2157" s="9"/>
      <c r="J2157" s="9"/>
      <c r="K2157" s="9"/>
      <c r="L2157" s="9"/>
      <c r="M2157" s="9"/>
    </row>
    <row r="2158" spans="1:13" ht="15.75" customHeight="1">
      <c r="A2158" s="9"/>
      <c r="B2158" s="9"/>
      <c r="C2158" s="9"/>
      <c r="D2158" s="9"/>
      <c r="E2158" s="9">
        <f t="shared" ca="1" si="0"/>
        <v>0.16910984744258606</v>
      </c>
      <c r="F2158" s="9">
        <f t="shared" ca="1" si="1"/>
        <v>-0.95768882219538065</v>
      </c>
      <c r="G2158" s="9">
        <f t="shared" ca="1" si="3"/>
        <v>3.5141144893128264E-3</v>
      </c>
      <c r="H2158" s="9"/>
      <c r="I2158" s="9"/>
      <c r="J2158" s="9"/>
      <c r="K2158" s="9"/>
      <c r="L2158" s="9"/>
      <c r="M2158" s="9"/>
    </row>
    <row r="2159" spans="1:13" ht="15.75" customHeight="1">
      <c r="A2159" s="9"/>
      <c r="B2159" s="9"/>
      <c r="C2159" s="9"/>
      <c r="D2159" s="9"/>
      <c r="E2159" s="9">
        <f t="shared" ca="1" si="0"/>
        <v>0.15862031926282683</v>
      </c>
      <c r="F2159" s="9">
        <f t="shared" ca="1" si="1"/>
        <v>-1.0001443860240551</v>
      </c>
      <c r="G2159" s="9">
        <f t="shared" ca="1" si="3"/>
        <v>3.5141144893128264E-3</v>
      </c>
      <c r="H2159" s="9"/>
      <c r="I2159" s="9"/>
      <c r="J2159" s="9"/>
      <c r="K2159" s="9"/>
      <c r="L2159" s="9"/>
      <c r="M2159" s="9"/>
    </row>
    <row r="2160" spans="1:13" ht="15.75" customHeight="1">
      <c r="A2160" s="9"/>
      <c r="B2160" s="9"/>
      <c r="C2160" s="9"/>
      <c r="D2160" s="9"/>
      <c r="E2160" s="9">
        <f t="shared" ca="1" si="0"/>
        <v>0.19121669075785663</v>
      </c>
      <c r="F2160" s="9">
        <f t="shared" ca="1" si="1"/>
        <v>-0.87342149058630658</v>
      </c>
      <c r="G2160" s="9">
        <f t="shared" ca="1" si="3"/>
        <v>3.5141144893128264E-3</v>
      </c>
      <c r="H2160" s="9"/>
      <c r="I2160" s="9"/>
      <c r="J2160" s="9"/>
      <c r="K2160" s="9"/>
      <c r="L2160" s="9"/>
      <c r="M2160" s="9"/>
    </row>
    <row r="2161" spans="1:13" ht="15.75" customHeight="1">
      <c r="A2161" s="9"/>
      <c r="B2161" s="9"/>
      <c r="C2161" s="9"/>
      <c r="D2161" s="9"/>
      <c r="E2161" s="9">
        <f t="shared" ca="1" si="0"/>
        <v>0.77390570036828032</v>
      </c>
      <c r="F2161" s="9">
        <f t="shared" ca="1" si="1"/>
        <v>0.75177130811607007</v>
      </c>
      <c r="G2161" s="9">
        <f t="shared" ca="1" si="3"/>
        <v>3.5141144893128264E-3</v>
      </c>
      <c r="H2161" s="9"/>
      <c r="I2161" s="9"/>
      <c r="J2161" s="9"/>
      <c r="K2161" s="9"/>
      <c r="L2161" s="9"/>
      <c r="M2161" s="9"/>
    </row>
    <row r="2162" spans="1:13" ht="15.75" customHeight="1">
      <c r="A2162" s="9"/>
      <c r="B2162" s="9"/>
      <c r="C2162" s="9"/>
      <c r="D2162" s="9"/>
      <c r="E2162" s="9">
        <f t="shared" ca="1" si="0"/>
        <v>0.25101265133553718</v>
      </c>
      <c r="F2162" s="9">
        <f t="shared" ca="1" si="1"/>
        <v>-0.67130648748861743</v>
      </c>
      <c r="G2162" s="9">
        <f t="shared" ca="1" si="3"/>
        <v>3.5141144893128264E-3</v>
      </c>
      <c r="H2162" s="9"/>
      <c r="I2162" s="9"/>
      <c r="J2162" s="9"/>
      <c r="K2162" s="9"/>
      <c r="L2162" s="9"/>
      <c r="M2162" s="9"/>
    </row>
    <row r="2163" spans="1:13" ht="15.75" customHeight="1">
      <c r="A2163" s="9"/>
      <c r="B2163" s="9"/>
      <c r="C2163" s="9"/>
      <c r="D2163" s="9"/>
      <c r="E2163" s="9">
        <f t="shared" ca="1" si="0"/>
        <v>0.39997698722055008</v>
      </c>
      <c r="F2163" s="9">
        <f t="shared" ca="1" si="1"/>
        <v>-0.25340666932670741</v>
      </c>
      <c r="G2163" s="9">
        <f t="shared" ca="1" si="3"/>
        <v>3.5141144893128264E-3</v>
      </c>
      <c r="H2163" s="9"/>
      <c r="I2163" s="9"/>
      <c r="J2163" s="9"/>
      <c r="K2163" s="9"/>
      <c r="L2163" s="9"/>
      <c r="M2163" s="9"/>
    </row>
    <row r="2164" spans="1:13" ht="15.75" customHeight="1">
      <c r="A2164" s="9"/>
      <c r="B2164" s="9"/>
      <c r="C2164" s="9"/>
      <c r="D2164" s="9"/>
      <c r="E2164" s="9">
        <f t="shared" ca="1" si="0"/>
        <v>0.60474629571029059</v>
      </c>
      <c r="F2164" s="9">
        <f t="shared" ca="1" si="1"/>
        <v>0.26565177306593596</v>
      </c>
      <c r="G2164" s="9">
        <f t="shared" ca="1" si="3"/>
        <v>3.5141144893128264E-3</v>
      </c>
      <c r="H2164" s="9"/>
      <c r="I2164" s="9"/>
      <c r="J2164" s="9"/>
      <c r="K2164" s="9"/>
      <c r="L2164" s="9"/>
      <c r="M2164" s="9"/>
    </row>
    <row r="2165" spans="1:13" ht="15.75" customHeight="1">
      <c r="A2165" s="9"/>
      <c r="B2165" s="9"/>
      <c r="C2165" s="9"/>
      <c r="D2165" s="9"/>
      <c r="E2165" s="9">
        <f t="shared" ca="1" si="0"/>
        <v>0.17224440810014152</v>
      </c>
      <c r="F2165" s="9">
        <f t="shared" ca="1" si="1"/>
        <v>-0.94533315624127134</v>
      </c>
      <c r="G2165" s="9">
        <f t="shared" ca="1" si="3"/>
        <v>3.5141144893128264E-3</v>
      </c>
      <c r="H2165" s="9"/>
      <c r="I2165" s="9"/>
      <c r="J2165" s="9"/>
      <c r="K2165" s="9"/>
      <c r="L2165" s="9"/>
      <c r="M2165" s="9"/>
    </row>
    <row r="2166" spans="1:13" ht="15.75" customHeight="1">
      <c r="A2166" s="9"/>
      <c r="B2166" s="9"/>
      <c r="C2166" s="9"/>
      <c r="D2166" s="9"/>
      <c r="E2166" s="9">
        <f t="shared" ca="1" si="0"/>
        <v>0.83387177061677598</v>
      </c>
      <c r="F2166" s="9">
        <f t="shared" ca="1" si="1"/>
        <v>0.96957885138496624</v>
      </c>
      <c r="G2166" s="9">
        <f t="shared" ca="1" si="3"/>
        <v>3.5141144893128264E-3</v>
      </c>
      <c r="H2166" s="9"/>
      <c r="I2166" s="9"/>
      <c r="J2166" s="9"/>
      <c r="K2166" s="9"/>
      <c r="L2166" s="9"/>
      <c r="M2166" s="9"/>
    </row>
    <row r="2167" spans="1:13" ht="15.75" customHeight="1">
      <c r="A2167" s="9"/>
      <c r="B2167" s="9"/>
      <c r="C2167" s="9"/>
      <c r="D2167" s="9"/>
      <c r="E2167" s="9">
        <f t="shared" ca="1" si="0"/>
        <v>0.38109766847496174</v>
      </c>
      <c r="F2167" s="9">
        <f t="shared" ca="1" si="1"/>
        <v>-0.30259918328613805</v>
      </c>
      <c r="G2167" s="9">
        <f t="shared" ca="1" si="3"/>
        <v>3.5141144893128264E-3</v>
      </c>
      <c r="H2167" s="9"/>
      <c r="I2167" s="9"/>
      <c r="J2167" s="9"/>
      <c r="K2167" s="9"/>
      <c r="L2167" s="9"/>
      <c r="M2167" s="9"/>
    </row>
    <row r="2168" spans="1:13" ht="15.75" customHeight="1">
      <c r="A2168" s="9"/>
      <c r="B2168" s="9"/>
      <c r="C2168" s="9"/>
      <c r="D2168" s="9"/>
      <c r="E2168" s="9">
        <f t="shared" ca="1" si="0"/>
        <v>0.69932531659859143</v>
      </c>
      <c r="F2168" s="9">
        <f t="shared" ca="1" si="1"/>
        <v>0.52246103870786276</v>
      </c>
      <c r="G2168" s="9">
        <f t="shared" ca="1" si="3"/>
        <v>3.5141144893128264E-3</v>
      </c>
      <c r="H2168" s="9"/>
      <c r="I2168" s="9"/>
      <c r="J2168" s="9"/>
      <c r="K2168" s="9"/>
      <c r="L2168" s="9"/>
      <c r="M2168" s="9"/>
    </row>
    <row r="2169" spans="1:13" ht="15.75" customHeight="1">
      <c r="A2169" s="9"/>
      <c r="B2169" s="9"/>
      <c r="C2169" s="9"/>
      <c r="D2169" s="9"/>
      <c r="E2169" s="9">
        <f t="shared" ca="1" si="0"/>
        <v>0.92241803076862727</v>
      </c>
      <c r="F2169" s="9">
        <f t="shared" ca="1" si="1"/>
        <v>1.4215258692931105</v>
      </c>
      <c r="G2169" s="9">
        <f t="shared" ca="1" si="3"/>
        <v>3.5141144893128264E-3</v>
      </c>
      <c r="H2169" s="9"/>
      <c r="I2169" s="9"/>
      <c r="J2169" s="9"/>
      <c r="K2169" s="9"/>
      <c r="L2169" s="9"/>
      <c r="M2169" s="9"/>
    </row>
    <row r="2170" spans="1:13" ht="15.75" customHeight="1">
      <c r="A2170" s="9"/>
      <c r="B2170" s="9"/>
      <c r="C2170" s="9"/>
      <c r="D2170" s="9"/>
      <c r="E2170" s="9">
        <f t="shared" ca="1" si="0"/>
        <v>0.87404555585191923</v>
      </c>
      <c r="F2170" s="9">
        <f t="shared" ca="1" si="1"/>
        <v>1.1457251641715303</v>
      </c>
      <c r="G2170" s="9">
        <f t="shared" ca="1" si="3"/>
        <v>3.5141144893128264E-3</v>
      </c>
      <c r="H2170" s="9"/>
      <c r="I2170" s="9"/>
      <c r="J2170" s="9"/>
      <c r="K2170" s="9"/>
      <c r="L2170" s="9"/>
      <c r="M2170" s="9"/>
    </row>
    <row r="2171" spans="1:13" ht="15.75" customHeight="1">
      <c r="A2171" s="9"/>
      <c r="B2171" s="9"/>
      <c r="C2171" s="9"/>
      <c r="D2171" s="9"/>
      <c r="E2171" s="9">
        <f t="shared" ca="1" si="0"/>
        <v>0.96132780516624705</v>
      </c>
      <c r="F2171" s="9">
        <f t="shared" ca="1" si="1"/>
        <v>1.7663068102666306</v>
      </c>
      <c r="G2171" s="9">
        <f t="shared" ca="1" si="3"/>
        <v>3.5141144893128264E-3</v>
      </c>
      <c r="H2171" s="9"/>
      <c r="I2171" s="9"/>
      <c r="J2171" s="9"/>
      <c r="K2171" s="9"/>
      <c r="L2171" s="9"/>
      <c r="M2171" s="9"/>
    </row>
    <row r="2172" spans="1:13" ht="15.75" customHeight="1">
      <c r="A2172" s="9"/>
      <c r="B2172" s="9"/>
      <c r="C2172" s="9"/>
      <c r="D2172" s="9"/>
      <c r="E2172" s="9">
        <f t="shared" ca="1" si="0"/>
        <v>0.73195254483780103</v>
      </c>
      <c r="F2172" s="9">
        <f t="shared" ca="1" si="1"/>
        <v>0.61872898756226324</v>
      </c>
      <c r="G2172" s="9">
        <f t="shared" ca="1" si="3"/>
        <v>3.5141144893128264E-3</v>
      </c>
      <c r="H2172" s="9"/>
      <c r="I2172" s="9"/>
      <c r="J2172" s="9"/>
      <c r="K2172" s="9"/>
      <c r="L2172" s="9"/>
      <c r="M2172" s="9"/>
    </row>
    <row r="2173" spans="1:13" ht="15.75" customHeight="1">
      <c r="A2173" s="9"/>
      <c r="B2173" s="9"/>
      <c r="C2173" s="9"/>
      <c r="D2173" s="9"/>
      <c r="E2173" s="9">
        <f t="shared" ca="1" si="0"/>
        <v>6.7714085565861892E-2</v>
      </c>
      <c r="F2173" s="9">
        <f t="shared" ca="1" si="1"/>
        <v>-1.4930344433784672</v>
      </c>
      <c r="G2173" s="9">
        <f t="shared" ca="1" si="3"/>
        <v>3.5141144893128264E-3</v>
      </c>
      <c r="H2173" s="9"/>
      <c r="I2173" s="9"/>
      <c r="J2173" s="9"/>
      <c r="K2173" s="9"/>
      <c r="L2173" s="9"/>
      <c r="M2173" s="9"/>
    </row>
    <row r="2174" spans="1:13" ht="15.75" customHeight="1">
      <c r="A2174" s="9"/>
      <c r="B2174" s="9"/>
      <c r="C2174" s="9"/>
      <c r="D2174" s="9"/>
      <c r="E2174" s="9">
        <f t="shared" ca="1" si="0"/>
        <v>0.78910524361444556</v>
      </c>
      <c r="F2174" s="9">
        <f t="shared" ca="1" si="1"/>
        <v>0.80332049880136147</v>
      </c>
      <c r="G2174" s="9">
        <f t="shared" ca="1" si="3"/>
        <v>3.5141144893128264E-3</v>
      </c>
      <c r="H2174" s="9"/>
      <c r="I2174" s="9"/>
      <c r="J2174" s="9"/>
      <c r="K2174" s="9"/>
      <c r="L2174" s="9"/>
      <c r="M2174" s="9"/>
    </row>
    <row r="2175" spans="1:13" ht="15.75" customHeight="1">
      <c r="A2175" s="9"/>
      <c r="B2175" s="9"/>
      <c r="C2175" s="9"/>
      <c r="D2175" s="9"/>
      <c r="E2175" s="9">
        <f t="shared" ca="1" si="0"/>
        <v>0.95560551421300133</v>
      </c>
      <c r="F2175" s="9">
        <f t="shared" ca="1" si="1"/>
        <v>1.7018207708227795</v>
      </c>
      <c r="G2175" s="9">
        <f t="shared" ca="1" si="3"/>
        <v>3.5141144893128264E-3</v>
      </c>
      <c r="H2175" s="9"/>
      <c r="I2175" s="9"/>
      <c r="J2175" s="9"/>
      <c r="K2175" s="9"/>
      <c r="L2175" s="9"/>
      <c r="M2175" s="9"/>
    </row>
    <row r="2176" spans="1:13" ht="15.75" customHeight="1">
      <c r="A2176" s="9"/>
      <c r="B2176" s="9"/>
      <c r="C2176" s="9"/>
      <c r="D2176" s="9"/>
      <c r="E2176" s="9">
        <f t="shared" ca="1" si="0"/>
        <v>3.2588551592827919E-2</v>
      </c>
      <c r="F2176" s="9">
        <f t="shared" ca="1" si="1"/>
        <v>-1.8440414257937225</v>
      </c>
      <c r="G2176" s="9">
        <f t="shared" ca="1" si="3"/>
        <v>3.5141144893128264E-3</v>
      </c>
      <c r="H2176" s="9"/>
      <c r="I2176" s="9"/>
      <c r="J2176" s="9"/>
      <c r="K2176" s="9"/>
      <c r="L2176" s="9"/>
      <c r="M2176" s="9"/>
    </row>
    <row r="2177" spans="1:13" ht="15.75" customHeight="1">
      <c r="A2177" s="9"/>
      <c r="B2177" s="9"/>
      <c r="C2177" s="9"/>
      <c r="D2177" s="9"/>
      <c r="E2177" s="9">
        <f t="shared" ca="1" si="0"/>
        <v>2.2286004854201624E-2</v>
      </c>
      <c r="F2177" s="9">
        <f t="shared" ca="1" si="1"/>
        <v>-2.0086712492855971</v>
      </c>
      <c r="G2177" s="9">
        <f t="shared" ca="1" si="3"/>
        <v>3.5141144893128264E-3</v>
      </c>
      <c r="H2177" s="9"/>
      <c r="I2177" s="9"/>
      <c r="J2177" s="9"/>
      <c r="K2177" s="9"/>
      <c r="L2177" s="9"/>
      <c r="M2177" s="9"/>
    </row>
    <row r="2178" spans="1:13" ht="15.75" customHeight="1">
      <c r="A2178" s="9"/>
      <c r="B2178" s="9"/>
      <c r="C2178" s="9"/>
      <c r="D2178" s="9"/>
      <c r="E2178" s="9">
        <f t="shared" ca="1" si="0"/>
        <v>0.62374094105324585</v>
      </c>
      <c r="F2178" s="9">
        <f t="shared" ca="1" si="1"/>
        <v>0.31532076829794803</v>
      </c>
      <c r="G2178" s="9">
        <f t="shared" ca="1" si="3"/>
        <v>3.5141144893128264E-3</v>
      </c>
      <c r="H2178" s="9"/>
      <c r="I2178" s="9"/>
      <c r="J2178" s="9"/>
      <c r="K2178" s="9"/>
      <c r="L2178" s="9"/>
      <c r="M2178" s="9"/>
    </row>
    <row r="2179" spans="1:13" ht="15.75" customHeight="1">
      <c r="A2179" s="9"/>
      <c r="B2179" s="9"/>
      <c r="C2179" s="9"/>
      <c r="D2179" s="9"/>
      <c r="E2179" s="9">
        <f t="shared" ca="1" si="0"/>
        <v>0.17918849974969586</v>
      </c>
      <c r="F2179" s="9">
        <f t="shared" ca="1" si="1"/>
        <v>-0.91846208590775147</v>
      </c>
      <c r="G2179" s="9">
        <f t="shared" ca="1" si="3"/>
        <v>3.5141144893128264E-3</v>
      </c>
      <c r="H2179" s="9"/>
      <c r="I2179" s="9"/>
      <c r="J2179" s="9"/>
      <c r="K2179" s="9"/>
      <c r="L2179" s="9"/>
      <c r="M2179" s="9"/>
    </row>
    <row r="2180" spans="1:13" ht="15.75" customHeight="1">
      <c r="A2180" s="9"/>
      <c r="B2180" s="9"/>
      <c r="C2180" s="9"/>
      <c r="D2180" s="9"/>
      <c r="E2180" s="9">
        <f t="shared" ca="1" si="0"/>
        <v>0.16276345120919211</v>
      </c>
      <c r="F2180" s="9">
        <f t="shared" ca="1" si="1"/>
        <v>-0.98316364894158215</v>
      </c>
      <c r="G2180" s="9">
        <f t="shared" ca="1" si="3"/>
        <v>3.5141144893128264E-3</v>
      </c>
      <c r="H2180" s="9"/>
      <c r="I2180" s="9"/>
      <c r="J2180" s="9"/>
      <c r="K2180" s="9"/>
      <c r="L2180" s="9"/>
      <c r="M2180" s="9"/>
    </row>
    <row r="2181" spans="1:13" ht="15.75" customHeight="1">
      <c r="A2181" s="9"/>
      <c r="B2181" s="9"/>
      <c r="C2181" s="9"/>
      <c r="D2181" s="9"/>
      <c r="E2181" s="9">
        <f t="shared" ca="1" si="0"/>
        <v>0.98899540220680149</v>
      </c>
      <c r="F2181" s="9">
        <f t="shared" ca="1" si="1"/>
        <v>2.2902091445116923</v>
      </c>
      <c r="G2181" s="9">
        <f t="shared" ca="1" si="3"/>
        <v>3.5141144893128264E-3</v>
      </c>
      <c r="H2181" s="9"/>
      <c r="I2181" s="9"/>
      <c r="J2181" s="9"/>
      <c r="K2181" s="9"/>
      <c r="L2181" s="9"/>
      <c r="M2181" s="9"/>
    </row>
    <row r="2182" spans="1:13" ht="15.75" customHeight="1">
      <c r="A2182" s="9"/>
      <c r="B2182" s="9"/>
      <c r="C2182" s="9"/>
      <c r="D2182" s="9"/>
      <c r="E2182" s="9">
        <f t="shared" ca="1" si="0"/>
        <v>0.64173819875540516</v>
      </c>
      <c r="F2182" s="9">
        <f t="shared" ca="1" si="1"/>
        <v>0.36310881162954556</v>
      </c>
      <c r="G2182" s="9">
        <f t="shared" ca="1" si="3"/>
        <v>3.5141144893128264E-3</v>
      </c>
      <c r="H2182" s="9"/>
      <c r="I2182" s="9"/>
      <c r="J2182" s="9"/>
      <c r="K2182" s="9"/>
      <c r="L2182" s="9"/>
      <c r="M2182" s="9"/>
    </row>
    <row r="2183" spans="1:13" ht="15.75" customHeight="1">
      <c r="A2183" s="9"/>
      <c r="B2183" s="9"/>
      <c r="C2183" s="9"/>
      <c r="D2183" s="9"/>
      <c r="E2183" s="9">
        <f t="shared" ca="1" si="0"/>
        <v>0.235167835076869</v>
      </c>
      <c r="F2183" s="9">
        <f t="shared" ca="1" si="1"/>
        <v>-0.72193300161299823</v>
      </c>
      <c r="G2183" s="9">
        <f t="shared" ca="1" si="3"/>
        <v>3.5141144893128264E-3</v>
      </c>
      <c r="H2183" s="9"/>
      <c r="I2183" s="9"/>
      <c r="J2183" s="9"/>
      <c r="K2183" s="9"/>
      <c r="L2183" s="9"/>
      <c r="M2183" s="9"/>
    </row>
    <row r="2184" spans="1:13" ht="15.75" customHeight="1">
      <c r="A2184" s="9"/>
      <c r="B2184" s="9"/>
      <c r="C2184" s="9"/>
      <c r="D2184" s="9"/>
      <c r="E2184" s="9">
        <f t="shared" ca="1" si="0"/>
        <v>0.51638858510053132</v>
      </c>
      <c r="F2184" s="9">
        <f t="shared" ca="1" si="1"/>
        <v>4.1091651904942635E-2</v>
      </c>
      <c r="G2184" s="9">
        <f t="shared" ca="1" si="3"/>
        <v>3.5141144893128264E-3</v>
      </c>
      <c r="H2184" s="9"/>
      <c r="I2184" s="9"/>
      <c r="J2184" s="9"/>
      <c r="K2184" s="9"/>
      <c r="L2184" s="9"/>
      <c r="M2184" s="9"/>
    </row>
    <row r="2185" spans="1:13" ht="15.75" customHeight="1">
      <c r="A2185" s="9"/>
      <c r="B2185" s="9"/>
      <c r="C2185" s="9"/>
      <c r="D2185" s="9"/>
      <c r="E2185" s="9">
        <f t="shared" ca="1" si="0"/>
        <v>0.85507333558716681</v>
      </c>
      <c r="F2185" s="9">
        <f t="shared" ca="1" si="1"/>
        <v>1.0584434290249036</v>
      </c>
      <c r="G2185" s="9">
        <f t="shared" ca="1" si="3"/>
        <v>3.5141144893128264E-3</v>
      </c>
      <c r="H2185" s="9"/>
      <c r="I2185" s="9"/>
      <c r="J2185" s="9"/>
      <c r="K2185" s="9"/>
      <c r="L2185" s="9"/>
      <c r="M2185" s="9"/>
    </row>
    <row r="2186" spans="1:13" ht="15.75" customHeight="1">
      <c r="A2186" s="9"/>
      <c r="B2186" s="9"/>
      <c r="C2186" s="9"/>
      <c r="D2186" s="9"/>
      <c r="E2186" s="9">
        <f t="shared" ca="1" si="0"/>
        <v>0.82962278219383823</v>
      </c>
      <c r="F2186" s="9">
        <f t="shared" ca="1" si="1"/>
        <v>0.95267564768154389</v>
      </c>
      <c r="G2186" s="9">
        <f t="shared" ca="1" si="3"/>
        <v>3.5141144893128264E-3</v>
      </c>
      <c r="H2186" s="9"/>
      <c r="I2186" s="9"/>
      <c r="J2186" s="9"/>
      <c r="K2186" s="9"/>
      <c r="L2186" s="9"/>
      <c r="M2186" s="9"/>
    </row>
    <row r="2187" spans="1:13" ht="15.75" customHeight="1">
      <c r="A2187" s="9"/>
      <c r="B2187" s="9"/>
      <c r="C2187" s="9"/>
      <c r="D2187" s="9"/>
      <c r="E2187" s="9">
        <f t="shared" ca="1" si="0"/>
        <v>0.38268191708744148</v>
      </c>
      <c r="F2187" s="9">
        <f t="shared" ca="1" si="1"/>
        <v>-0.29844462493936252</v>
      </c>
      <c r="G2187" s="9">
        <f t="shared" ca="1" si="3"/>
        <v>3.5141144893128264E-3</v>
      </c>
      <c r="H2187" s="9"/>
      <c r="I2187" s="9"/>
      <c r="J2187" s="9"/>
      <c r="K2187" s="9"/>
      <c r="L2187" s="9"/>
      <c r="M2187" s="9"/>
    </row>
    <row r="2188" spans="1:13" ht="15.75" customHeight="1">
      <c r="A2188" s="9"/>
      <c r="B2188" s="9"/>
      <c r="C2188" s="9"/>
      <c r="D2188" s="9"/>
      <c r="E2188" s="9">
        <f t="shared" ca="1" si="0"/>
        <v>0.73788289119509698</v>
      </c>
      <c r="F2188" s="9">
        <f t="shared" ca="1" si="1"/>
        <v>0.63683209544563846</v>
      </c>
      <c r="G2188" s="9">
        <f t="shared" ca="1" si="3"/>
        <v>3.5141144893128264E-3</v>
      </c>
      <c r="H2188" s="9"/>
      <c r="I2188" s="9"/>
      <c r="J2188" s="9"/>
      <c r="K2188" s="9"/>
      <c r="L2188" s="9"/>
      <c r="M2188" s="9"/>
    </row>
    <row r="2189" spans="1:13" ht="15.75" customHeight="1">
      <c r="A2189" s="9"/>
      <c r="B2189" s="9"/>
      <c r="C2189" s="9"/>
      <c r="D2189" s="9"/>
      <c r="E2189" s="9">
        <f t="shared" ca="1" si="0"/>
        <v>0.19701912024420121</v>
      </c>
      <c r="F2189" s="9">
        <f t="shared" ca="1" si="1"/>
        <v>-0.8523168785638553</v>
      </c>
      <c r="G2189" s="9">
        <f t="shared" ca="1" si="3"/>
        <v>3.5141144893128264E-3</v>
      </c>
      <c r="H2189" s="9"/>
      <c r="I2189" s="9"/>
      <c r="J2189" s="9"/>
      <c r="K2189" s="9"/>
      <c r="L2189" s="9"/>
      <c r="M2189" s="9"/>
    </row>
    <row r="2190" spans="1:13" ht="15.75" customHeight="1">
      <c r="A2190" s="9"/>
      <c r="B2190" s="9"/>
      <c r="C2190" s="9"/>
      <c r="D2190" s="9"/>
      <c r="E2190" s="9">
        <f t="shared" ca="1" si="0"/>
        <v>0.95366158837489323</v>
      </c>
      <c r="F2190" s="9">
        <f t="shared" ca="1" si="1"/>
        <v>1.6814433914670761</v>
      </c>
      <c r="G2190" s="9">
        <f t="shared" ca="1" si="3"/>
        <v>3.5141144893128264E-3</v>
      </c>
      <c r="H2190" s="9"/>
      <c r="I2190" s="9"/>
      <c r="J2190" s="9"/>
      <c r="K2190" s="9"/>
      <c r="L2190" s="9"/>
      <c r="M2190" s="9"/>
    </row>
    <row r="2191" spans="1:13" ht="15.75" customHeight="1">
      <c r="A2191" s="9"/>
      <c r="B2191" s="9"/>
      <c r="C2191" s="9"/>
      <c r="D2191" s="9"/>
      <c r="E2191" s="9">
        <f t="shared" ca="1" si="0"/>
        <v>0.88938004033315621</v>
      </c>
      <c r="F2191" s="9">
        <f t="shared" ca="1" si="1"/>
        <v>1.2232377285845335</v>
      </c>
      <c r="G2191" s="9">
        <f t="shared" ca="1" si="3"/>
        <v>3.5141144893128264E-3</v>
      </c>
      <c r="H2191" s="9"/>
      <c r="I2191" s="9"/>
      <c r="J2191" s="9"/>
      <c r="K2191" s="9"/>
      <c r="L2191" s="9"/>
      <c r="M2191" s="9"/>
    </row>
    <row r="2192" spans="1:13" ht="15.75" customHeight="1">
      <c r="A2192" s="9"/>
      <c r="B2192" s="9"/>
      <c r="C2192" s="9"/>
      <c r="D2192" s="9"/>
      <c r="E2192" s="9">
        <f t="shared" ca="1" si="0"/>
        <v>0.28352906218538954</v>
      </c>
      <c r="F2192" s="9">
        <f t="shared" ca="1" si="1"/>
        <v>-0.57238950496178964</v>
      </c>
      <c r="G2192" s="9">
        <f t="shared" ca="1" si="3"/>
        <v>3.5141144893128264E-3</v>
      </c>
      <c r="H2192" s="9"/>
      <c r="I2192" s="9"/>
      <c r="J2192" s="9"/>
      <c r="K2192" s="9"/>
      <c r="L2192" s="9"/>
      <c r="M2192" s="9"/>
    </row>
    <row r="2193" spans="1:13" ht="15.75" customHeight="1">
      <c r="A2193" s="9"/>
      <c r="B2193" s="9"/>
      <c r="C2193" s="9"/>
      <c r="D2193" s="9"/>
      <c r="E2193" s="9">
        <f t="shared" ca="1" si="0"/>
        <v>0.84095214877106594</v>
      </c>
      <c r="F2193" s="9">
        <f t="shared" ca="1" si="1"/>
        <v>0.99837881495906444</v>
      </c>
      <c r="G2193" s="9">
        <f t="shared" ca="1" si="3"/>
        <v>3.5141144893128264E-3</v>
      </c>
      <c r="H2193" s="9"/>
      <c r="I2193" s="9"/>
      <c r="J2193" s="9"/>
      <c r="K2193" s="9"/>
      <c r="L2193" s="9"/>
      <c r="M2193" s="9"/>
    </row>
    <row r="2194" spans="1:13" ht="15.75" customHeight="1">
      <c r="A2194" s="9"/>
      <c r="B2194" s="9"/>
      <c r="C2194" s="9"/>
      <c r="D2194" s="9"/>
      <c r="E2194" s="9">
        <f t="shared" ca="1" si="0"/>
        <v>0.14380989520230358</v>
      </c>
      <c r="F2194" s="9">
        <f t="shared" ca="1" si="1"/>
        <v>-1.063357650128079</v>
      </c>
      <c r="G2194" s="9">
        <f t="shared" ca="1" si="3"/>
        <v>3.5141144893128264E-3</v>
      </c>
      <c r="H2194" s="9"/>
      <c r="I2194" s="9"/>
      <c r="J2194" s="9"/>
      <c r="K2194" s="9"/>
      <c r="L2194" s="9"/>
      <c r="M2194" s="9"/>
    </row>
    <row r="2195" spans="1:13" ht="15.75" customHeight="1">
      <c r="A2195" s="9"/>
      <c r="B2195" s="9"/>
      <c r="C2195" s="9"/>
      <c r="D2195" s="9"/>
      <c r="E2195" s="9">
        <f t="shared" ca="1" si="0"/>
        <v>0.56448534375020842</v>
      </c>
      <c r="F2195" s="9">
        <f t="shared" ca="1" si="1"/>
        <v>0.16235118117188066</v>
      </c>
      <c r="G2195" s="9">
        <f t="shared" ca="1" si="3"/>
        <v>3.5141144893128264E-3</v>
      </c>
      <c r="H2195" s="9"/>
      <c r="I2195" s="9"/>
      <c r="J2195" s="9"/>
      <c r="K2195" s="9"/>
      <c r="L2195" s="9"/>
      <c r="M2195" s="9"/>
    </row>
    <row r="2196" spans="1:13" ht="15.75" customHeight="1">
      <c r="A2196" s="9"/>
      <c r="B2196" s="9"/>
      <c r="C2196" s="9"/>
      <c r="D2196" s="9"/>
      <c r="E2196" s="9">
        <f t="shared" ca="1" si="0"/>
        <v>0.30498910203797025</v>
      </c>
      <c r="F2196" s="9">
        <f t="shared" ca="1" si="1"/>
        <v>-0.51010456947071825</v>
      </c>
      <c r="G2196" s="9">
        <f t="shared" ca="1" si="3"/>
        <v>3.5141144893128264E-3</v>
      </c>
      <c r="H2196" s="9"/>
      <c r="I2196" s="9"/>
      <c r="J2196" s="9"/>
      <c r="K2196" s="9"/>
      <c r="L2196" s="9"/>
      <c r="M2196" s="9"/>
    </row>
    <row r="2197" spans="1:13" ht="15.75" customHeight="1">
      <c r="A2197" s="9"/>
      <c r="B2197" s="9"/>
      <c r="C2197" s="9"/>
      <c r="D2197" s="9"/>
      <c r="E2197" s="9">
        <f t="shared" ca="1" si="0"/>
        <v>0.65754597849188279</v>
      </c>
      <c r="F2197" s="9">
        <f t="shared" ca="1" si="1"/>
        <v>0.40577484524221513</v>
      </c>
      <c r="G2197" s="9">
        <f t="shared" ca="1" si="3"/>
        <v>3.5141144893128264E-3</v>
      </c>
      <c r="H2197" s="9"/>
      <c r="I2197" s="9"/>
      <c r="J2197" s="9"/>
      <c r="K2197" s="9"/>
      <c r="L2197" s="9"/>
      <c r="M2197" s="9"/>
    </row>
    <row r="2198" spans="1:13" ht="15.75" customHeight="1">
      <c r="A2198" s="9"/>
      <c r="B2198" s="9"/>
      <c r="C2198" s="9"/>
      <c r="D2198" s="9"/>
      <c r="E2198" s="9">
        <f t="shared" ca="1" si="0"/>
        <v>4.1242054228761371E-2</v>
      </c>
      <c r="F2198" s="9">
        <f t="shared" ca="1" si="1"/>
        <v>-1.7364510724496853</v>
      </c>
      <c r="G2198" s="9">
        <f t="shared" ca="1" si="3"/>
        <v>3.5141144893128264E-3</v>
      </c>
      <c r="H2198" s="9"/>
      <c r="I2198" s="9"/>
      <c r="J2198" s="9"/>
      <c r="K2198" s="9"/>
      <c r="L2198" s="9"/>
      <c r="M2198" s="9"/>
    </row>
    <row r="2199" spans="1:13" ht="15.75" customHeight="1">
      <c r="A2199" s="9"/>
      <c r="B2199" s="9"/>
      <c r="C2199" s="9"/>
      <c r="D2199" s="9"/>
      <c r="E2199" s="9">
        <f t="shared" ca="1" si="0"/>
        <v>0.7331247878216175</v>
      </c>
      <c r="F2199" s="9">
        <f t="shared" ca="1" si="1"/>
        <v>0.62229117295876479</v>
      </c>
      <c r="G2199" s="9">
        <f t="shared" ca="1" si="3"/>
        <v>3.5141144893128264E-3</v>
      </c>
      <c r="H2199" s="9"/>
      <c r="I2199" s="9"/>
      <c r="J2199" s="9"/>
      <c r="K2199" s="9"/>
      <c r="L2199" s="9"/>
      <c r="M2199" s="9"/>
    </row>
  </sheetData>
  <mergeCells count="7">
    <mergeCell ref="E7:F7"/>
    <mergeCell ref="I7:K7"/>
    <mergeCell ref="E2:G2"/>
    <mergeCell ref="I4:K4"/>
    <mergeCell ref="E5:F5"/>
    <mergeCell ref="I5:K5"/>
    <mergeCell ref="I6:K6"/>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B8AF"/>
    <outlinePr summaryBelow="0" summaryRight="0"/>
  </sheetPr>
  <dimension ref="A1:V1000"/>
  <sheetViews>
    <sheetView showGridLines="0" workbookViewId="0"/>
  </sheetViews>
  <sheetFormatPr defaultColWidth="12.6640625" defaultRowHeight="15" customHeight="1"/>
  <cols>
    <col min="1" max="6" width="12.6640625" customWidth="1"/>
  </cols>
  <sheetData>
    <row r="1" spans="1:22" ht="15.75" customHeight="1">
      <c r="A1" s="249" t="s">
        <v>403</v>
      </c>
      <c r="B1" s="249" t="s">
        <v>540</v>
      </c>
      <c r="C1" s="249" t="s">
        <v>541</v>
      </c>
      <c r="D1" s="249" t="s">
        <v>542</v>
      </c>
      <c r="E1" s="246"/>
      <c r="F1" s="9"/>
      <c r="G1" s="9"/>
      <c r="H1" s="9"/>
      <c r="I1" s="9"/>
      <c r="J1" s="9"/>
      <c r="K1" s="9"/>
      <c r="L1" s="9"/>
      <c r="M1" s="9"/>
      <c r="N1" s="9"/>
      <c r="O1" s="9"/>
      <c r="P1" s="9"/>
      <c r="Q1" s="9"/>
      <c r="R1" s="9"/>
      <c r="S1" s="9"/>
      <c r="T1" s="9"/>
      <c r="U1" s="9"/>
      <c r="V1" s="9"/>
    </row>
    <row r="2" spans="1:22" ht="15.75" customHeight="1">
      <c r="A2" s="250">
        <f>'Beta calc'!B542</f>
        <v>44746</v>
      </c>
      <c r="B2" s="251">
        <f>'Beta calc'!C542</f>
        <v>18400</v>
      </c>
      <c r="C2" s="251"/>
      <c r="D2" s="251"/>
      <c r="E2" s="9"/>
      <c r="F2" s="196" t="s">
        <v>543</v>
      </c>
      <c r="G2" s="251">
        <f>D252</f>
        <v>121</v>
      </c>
      <c r="H2" s="9"/>
      <c r="I2" s="9"/>
      <c r="J2" s="9"/>
      <c r="K2" s="9"/>
      <c r="L2" s="9"/>
      <c r="M2" s="9"/>
      <c r="N2" s="9"/>
      <c r="O2" s="9"/>
      <c r="P2" s="9"/>
      <c r="Q2" s="9"/>
      <c r="R2" s="9"/>
      <c r="S2" s="9"/>
      <c r="T2" s="9"/>
      <c r="U2" s="9"/>
      <c r="V2" s="9"/>
    </row>
    <row r="3" spans="1:22" ht="15.75" customHeight="1">
      <c r="A3" s="250">
        <f>'Beta calc'!B543</f>
        <v>44747</v>
      </c>
      <c r="B3" s="251">
        <f>'Beta calc'!C543</f>
        <v>18300</v>
      </c>
      <c r="C3" s="251">
        <f t="shared" ref="C3:C253" si="0">IF(B3&gt;B2,1,0)</f>
        <v>0</v>
      </c>
      <c r="D3" s="251">
        <v>1</v>
      </c>
      <c r="E3" s="9"/>
      <c r="F3" s="196" t="s">
        <v>544</v>
      </c>
      <c r="G3" s="251">
        <f>COUNT(B3:B253)</f>
        <v>251</v>
      </c>
      <c r="H3" s="9"/>
      <c r="I3" s="9"/>
      <c r="J3" s="9"/>
      <c r="K3" s="9"/>
      <c r="L3" s="9"/>
      <c r="M3" s="9"/>
      <c r="N3" s="9"/>
      <c r="O3" s="9"/>
      <c r="P3" s="9"/>
      <c r="Q3" s="9"/>
      <c r="R3" s="9"/>
      <c r="S3" s="9"/>
      <c r="T3" s="9"/>
      <c r="U3" s="9"/>
      <c r="V3" s="9"/>
    </row>
    <row r="4" spans="1:22" ht="15.75" customHeight="1">
      <c r="A4" s="250">
        <f>'Beta calc'!B544</f>
        <v>44749</v>
      </c>
      <c r="B4" s="251">
        <f>'Beta calc'!C544</f>
        <v>18005</v>
      </c>
      <c r="C4" s="251">
        <f t="shared" si="0"/>
        <v>0</v>
      </c>
      <c r="D4" s="251">
        <f t="shared" ref="D4:D253" si="1">IF(C4=C3,D3,(D3+1))</f>
        <v>1</v>
      </c>
      <c r="E4" s="9"/>
      <c r="F4" s="196" t="s">
        <v>545</v>
      </c>
      <c r="G4" s="251">
        <f>COUNTIF(C3:C252,"=0")</f>
        <v>119</v>
      </c>
      <c r="H4" s="9"/>
      <c r="I4" s="9"/>
      <c r="J4" s="9"/>
      <c r="K4" s="9"/>
      <c r="L4" s="9"/>
      <c r="M4" s="9"/>
      <c r="N4" s="9"/>
      <c r="O4" s="9"/>
      <c r="P4" s="9"/>
      <c r="Q4" s="9"/>
      <c r="R4" s="9"/>
      <c r="S4" s="9"/>
      <c r="T4" s="9"/>
      <c r="U4" s="9"/>
      <c r="V4" s="9"/>
    </row>
    <row r="5" spans="1:22" ht="15.75" customHeight="1">
      <c r="A5" s="250">
        <f>'Beta calc'!B545</f>
        <v>44753</v>
      </c>
      <c r="B5" s="251">
        <f>'Beta calc'!C545</f>
        <v>18005</v>
      </c>
      <c r="C5" s="251">
        <f t="shared" si="0"/>
        <v>0</v>
      </c>
      <c r="D5" s="251">
        <f t="shared" si="1"/>
        <v>1</v>
      </c>
      <c r="E5" s="9"/>
      <c r="F5" s="196" t="s">
        <v>546</v>
      </c>
      <c r="G5" s="251">
        <f>COUNTIF(C3:C252,"&gt;0")</f>
        <v>131</v>
      </c>
      <c r="H5" s="9"/>
      <c r="I5" s="9"/>
      <c r="J5" s="9"/>
      <c r="K5" s="9"/>
      <c r="L5" s="9"/>
      <c r="M5" s="9"/>
      <c r="N5" s="9"/>
      <c r="O5" s="9"/>
      <c r="P5" s="9"/>
      <c r="Q5" s="9"/>
      <c r="R5" s="9"/>
      <c r="S5" s="9"/>
      <c r="T5" s="9"/>
      <c r="U5" s="9"/>
      <c r="V5" s="9"/>
    </row>
    <row r="6" spans="1:22" ht="15.75" customHeight="1">
      <c r="A6" s="250">
        <f>'Beta calc'!B546</f>
        <v>44754</v>
      </c>
      <c r="B6" s="251">
        <f>'Beta calc'!C546</f>
        <v>18005</v>
      </c>
      <c r="C6" s="251">
        <f t="shared" si="0"/>
        <v>0</v>
      </c>
      <c r="D6" s="251">
        <f t="shared" si="1"/>
        <v>1</v>
      </c>
      <c r="E6" s="9"/>
      <c r="F6" s="196" t="s">
        <v>547</v>
      </c>
      <c r="G6" s="251">
        <f>1+((2*G4*G5)/(G4+G5))</f>
        <v>125.712</v>
      </c>
      <c r="H6" s="9"/>
      <c r="I6" s="9"/>
      <c r="J6" s="9"/>
      <c r="K6" s="9"/>
      <c r="L6" s="9"/>
      <c r="M6" s="9"/>
      <c r="N6" s="9"/>
      <c r="O6" s="9"/>
      <c r="P6" s="9"/>
      <c r="Q6" s="9"/>
      <c r="R6" s="9"/>
      <c r="S6" s="9"/>
      <c r="T6" s="9"/>
      <c r="U6" s="9"/>
      <c r="V6" s="9"/>
    </row>
    <row r="7" spans="1:22" ht="15.75" customHeight="1">
      <c r="A7" s="250">
        <f>'Beta calc'!B547</f>
        <v>44755</v>
      </c>
      <c r="B7" s="251">
        <f>'Beta calc'!C547</f>
        <v>17700</v>
      </c>
      <c r="C7" s="251">
        <f t="shared" si="0"/>
        <v>0</v>
      </c>
      <c r="D7" s="251">
        <f t="shared" si="1"/>
        <v>1</v>
      </c>
      <c r="E7" s="9"/>
      <c r="F7" s="196" t="s">
        <v>548</v>
      </c>
      <c r="G7" s="251">
        <f>((2*G4*G5)*(2*G4*G5-G4-G5)/(((G4+G5)^2)*(G4+G5-1)))</f>
        <v>61.961329092369475</v>
      </c>
      <c r="H7" s="9"/>
      <c r="I7" s="9"/>
      <c r="J7" s="9"/>
      <c r="K7" s="9"/>
      <c r="L7" s="9"/>
      <c r="M7" s="9"/>
      <c r="N7" s="9"/>
      <c r="O7" s="9"/>
      <c r="P7" s="9"/>
      <c r="Q7" s="9"/>
      <c r="R7" s="9"/>
      <c r="S7" s="9"/>
      <c r="T7" s="9"/>
      <c r="U7" s="9"/>
      <c r="V7" s="9"/>
    </row>
    <row r="8" spans="1:22" ht="15.75" customHeight="1">
      <c r="A8" s="250">
        <f>'Beta calc'!B548</f>
        <v>44756</v>
      </c>
      <c r="B8" s="251">
        <f>'Beta calc'!C548</f>
        <v>18000</v>
      </c>
      <c r="C8" s="251">
        <f t="shared" si="0"/>
        <v>1</v>
      </c>
      <c r="D8" s="251">
        <f t="shared" si="1"/>
        <v>2</v>
      </c>
      <c r="E8" s="9"/>
      <c r="F8" s="196" t="s">
        <v>549</v>
      </c>
      <c r="G8" s="251">
        <f>SQRT(G7)</f>
        <v>7.8715518858970546</v>
      </c>
      <c r="H8" s="9"/>
      <c r="I8" s="9"/>
      <c r="J8" s="9"/>
      <c r="K8" s="9"/>
      <c r="L8" s="9"/>
      <c r="M8" s="9"/>
      <c r="N8" s="9"/>
      <c r="O8" s="9"/>
      <c r="P8" s="9"/>
      <c r="Q8" s="9"/>
      <c r="R8" s="9"/>
      <c r="S8" s="9"/>
      <c r="T8" s="9"/>
      <c r="U8" s="9"/>
      <c r="V8" s="9"/>
    </row>
    <row r="9" spans="1:22" ht="15.75" customHeight="1">
      <c r="A9" s="250">
        <f>'Beta calc'!B549</f>
        <v>44757</v>
      </c>
      <c r="B9" s="251">
        <f>'Beta calc'!C549</f>
        <v>18360</v>
      </c>
      <c r="C9" s="251">
        <f t="shared" si="0"/>
        <v>1</v>
      </c>
      <c r="D9" s="251">
        <f t="shared" si="1"/>
        <v>2</v>
      </c>
      <c r="E9" s="9"/>
      <c r="F9" s="196" t="s">
        <v>550</v>
      </c>
      <c r="G9" s="251">
        <f>(G2-G6)/G8</f>
        <v>-0.59861131175952553</v>
      </c>
      <c r="H9" s="9"/>
      <c r="I9" s="9"/>
      <c r="J9" s="9"/>
      <c r="K9" s="9"/>
      <c r="L9" s="9"/>
      <c r="M9" s="9"/>
      <c r="N9" s="9"/>
      <c r="O9" s="9"/>
      <c r="P9" s="9"/>
      <c r="Q9" s="9"/>
      <c r="R9" s="9"/>
      <c r="S9" s="9"/>
      <c r="T9" s="9"/>
      <c r="U9" s="9"/>
      <c r="V9" s="9"/>
    </row>
    <row r="10" spans="1:22" ht="15.75" customHeight="1">
      <c r="A10" s="250">
        <f>'Beta calc'!B550</f>
        <v>44759</v>
      </c>
      <c r="B10" s="251">
        <f>'Beta calc'!C550</f>
        <v>18551</v>
      </c>
      <c r="C10" s="251">
        <f t="shared" si="0"/>
        <v>1</v>
      </c>
      <c r="D10" s="251">
        <f t="shared" si="1"/>
        <v>2</v>
      </c>
      <c r="E10" s="9"/>
      <c r="F10" s="196" t="s">
        <v>551</v>
      </c>
      <c r="G10" s="251">
        <f>NORMSDIST((G9))</f>
        <v>0.27471605552487521</v>
      </c>
      <c r="H10" s="9"/>
      <c r="I10" s="9"/>
      <c r="J10" s="9"/>
      <c r="K10" s="9"/>
      <c r="L10" s="9"/>
      <c r="M10" s="9"/>
      <c r="N10" s="9"/>
      <c r="O10" s="9"/>
      <c r="P10" s="9"/>
      <c r="Q10" s="9"/>
      <c r="R10" s="9"/>
      <c r="S10" s="9"/>
      <c r="T10" s="9"/>
      <c r="U10" s="9"/>
      <c r="V10" s="9"/>
    </row>
    <row r="11" spans="1:22" ht="15.75" customHeight="1">
      <c r="A11" s="250">
        <f>'Beta calc'!B551</f>
        <v>44761</v>
      </c>
      <c r="B11" s="251">
        <f>'Beta calc'!C551</f>
        <v>18799</v>
      </c>
      <c r="C11" s="251">
        <f t="shared" si="0"/>
        <v>1</v>
      </c>
      <c r="D11" s="251">
        <f t="shared" si="1"/>
        <v>2</v>
      </c>
      <c r="E11" s="9"/>
      <c r="F11" s="9"/>
      <c r="G11" s="9"/>
      <c r="H11" s="9"/>
      <c r="I11" s="9"/>
      <c r="J11" s="9"/>
      <c r="K11" s="9"/>
      <c r="L11" s="9"/>
      <c r="M11" s="9"/>
      <c r="N11" s="9"/>
      <c r="O11" s="9"/>
      <c r="P11" s="9"/>
      <c r="Q11" s="9"/>
      <c r="R11" s="9"/>
      <c r="S11" s="9"/>
      <c r="T11" s="9"/>
      <c r="U11" s="9"/>
      <c r="V11" s="9"/>
    </row>
    <row r="12" spans="1:22" ht="15.75" customHeight="1">
      <c r="A12" s="250">
        <f>'Beta calc'!B552</f>
        <v>44763</v>
      </c>
      <c r="B12" s="251">
        <f>'Beta calc'!C552</f>
        <v>18571</v>
      </c>
      <c r="C12" s="251">
        <f t="shared" si="0"/>
        <v>0</v>
      </c>
      <c r="D12" s="251">
        <f t="shared" si="1"/>
        <v>3</v>
      </c>
      <c r="E12" s="9"/>
      <c r="F12" s="9"/>
      <c r="G12" s="9"/>
      <c r="H12" s="9"/>
      <c r="I12" s="9"/>
      <c r="J12" s="9"/>
      <c r="K12" s="9"/>
      <c r="L12" s="9"/>
      <c r="M12" s="9"/>
      <c r="N12" s="9"/>
      <c r="O12" s="9"/>
      <c r="P12" s="9"/>
      <c r="Q12" s="9"/>
      <c r="R12" s="9"/>
      <c r="S12" s="9"/>
      <c r="T12" s="9"/>
      <c r="U12" s="9"/>
      <c r="V12" s="9"/>
    </row>
    <row r="13" spans="1:22" ht="15.75" customHeight="1">
      <c r="A13" s="250">
        <f>'Beta calc'!B553</f>
        <v>44766</v>
      </c>
      <c r="B13" s="251">
        <f>'Beta calc'!C553</f>
        <v>18500</v>
      </c>
      <c r="C13" s="251">
        <f t="shared" si="0"/>
        <v>0</v>
      </c>
      <c r="D13" s="251">
        <f t="shared" si="1"/>
        <v>3</v>
      </c>
      <c r="E13" s="9"/>
      <c r="F13" s="9"/>
      <c r="G13" s="9"/>
      <c r="H13" s="9"/>
      <c r="I13" s="9"/>
      <c r="J13" s="9"/>
      <c r="K13" s="9"/>
      <c r="L13" s="9"/>
      <c r="M13" s="9"/>
      <c r="N13" s="9"/>
      <c r="O13" s="9"/>
      <c r="P13" s="9"/>
      <c r="Q13" s="9"/>
      <c r="R13" s="9"/>
      <c r="S13" s="9"/>
      <c r="T13" s="9"/>
      <c r="U13" s="9"/>
      <c r="V13" s="9"/>
    </row>
    <row r="14" spans="1:22" ht="15.75" customHeight="1">
      <c r="A14" s="250">
        <f>'Beta calc'!B554</f>
        <v>44767</v>
      </c>
      <c r="B14" s="251">
        <f>'Beta calc'!C554</f>
        <v>18300</v>
      </c>
      <c r="C14" s="251">
        <f t="shared" si="0"/>
        <v>0</v>
      </c>
      <c r="D14" s="251">
        <f t="shared" si="1"/>
        <v>3</v>
      </c>
      <c r="E14" s="9"/>
      <c r="F14" s="9"/>
      <c r="G14" s="9"/>
      <c r="H14" s="9"/>
      <c r="I14" s="9"/>
      <c r="J14" s="9"/>
      <c r="K14" s="9"/>
      <c r="L14" s="9"/>
      <c r="M14" s="9"/>
      <c r="N14" s="9"/>
      <c r="O14" s="9"/>
      <c r="P14" s="9"/>
      <c r="Q14" s="9"/>
      <c r="R14" s="9"/>
      <c r="S14" s="9"/>
      <c r="T14" s="9"/>
      <c r="U14" s="9"/>
      <c r="V14" s="9"/>
    </row>
    <row r="15" spans="1:22" ht="15.75" customHeight="1">
      <c r="A15" s="250">
        <f>'Beta calc'!B555</f>
        <v>44768</v>
      </c>
      <c r="B15" s="251">
        <f>'Beta calc'!C555</f>
        <v>18000</v>
      </c>
      <c r="C15" s="251">
        <f t="shared" si="0"/>
        <v>0</v>
      </c>
      <c r="D15" s="251">
        <f t="shared" si="1"/>
        <v>3</v>
      </c>
      <c r="E15" s="9"/>
      <c r="F15" s="9"/>
      <c r="G15" s="284"/>
      <c r="H15" s="262"/>
      <c r="I15" s="262"/>
      <c r="J15" s="9"/>
      <c r="K15" s="9"/>
      <c r="L15" s="9"/>
      <c r="M15" s="9"/>
      <c r="N15" s="9"/>
      <c r="O15" s="9"/>
      <c r="P15" s="9"/>
      <c r="Q15" s="9"/>
      <c r="R15" s="9"/>
      <c r="S15" s="9"/>
      <c r="T15" s="9"/>
      <c r="U15" s="9"/>
      <c r="V15" s="9"/>
    </row>
    <row r="16" spans="1:22" ht="15.75" customHeight="1">
      <c r="A16" s="250">
        <f>'Beta calc'!B556</f>
        <v>44769</v>
      </c>
      <c r="B16" s="251">
        <f>'Beta calc'!C556</f>
        <v>18000</v>
      </c>
      <c r="C16" s="251">
        <f t="shared" si="0"/>
        <v>0</v>
      </c>
      <c r="D16" s="251">
        <f t="shared" si="1"/>
        <v>3</v>
      </c>
      <c r="E16" s="9"/>
      <c r="F16" s="9"/>
      <c r="G16" s="284"/>
      <c r="H16" s="262"/>
      <c r="I16" s="262"/>
      <c r="J16" s="9"/>
      <c r="K16" s="9"/>
      <c r="L16" s="9"/>
      <c r="M16" s="9"/>
      <c r="N16" s="9"/>
      <c r="O16" s="9"/>
      <c r="P16" s="9"/>
      <c r="Q16" s="9"/>
      <c r="R16" s="9"/>
      <c r="S16" s="9"/>
      <c r="T16" s="9"/>
      <c r="U16" s="9"/>
      <c r="V16" s="9"/>
    </row>
    <row r="17" spans="1:22" ht="15.75" customHeight="1">
      <c r="A17" s="250">
        <f>'Beta calc'!B557</f>
        <v>44770</v>
      </c>
      <c r="B17" s="251">
        <f>'Beta calc'!C557</f>
        <v>17545</v>
      </c>
      <c r="C17" s="251">
        <f t="shared" si="0"/>
        <v>0</v>
      </c>
      <c r="D17" s="251">
        <f t="shared" si="1"/>
        <v>3</v>
      </c>
      <c r="E17" s="9"/>
      <c r="F17" s="9"/>
      <c r="G17" s="9"/>
      <c r="H17" s="9"/>
      <c r="I17" s="9"/>
      <c r="J17" s="9"/>
      <c r="K17" s="9"/>
      <c r="L17" s="9"/>
      <c r="M17" s="9"/>
      <c r="N17" s="9"/>
      <c r="O17" s="9"/>
      <c r="P17" s="9"/>
      <c r="Q17" s="9"/>
      <c r="R17" s="9"/>
      <c r="S17" s="9"/>
      <c r="T17" s="9"/>
      <c r="U17" s="9"/>
      <c r="V17" s="9"/>
    </row>
    <row r="18" spans="1:22" ht="15.75" customHeight="1">
      <c r="A18" s="250">
        <f>'Beta calc'!B558</f>
        <v>44771</v>
      </c>
      <c r="B18" s="251">
        <f>'Beta calc'!C558</f>
        <v>17650</v>
      </c>
      <c r="C18" s="251">
        <f t="shared" si="0"/>
        <v>1</v>
      </c>
      <c r="D18" s="251">
        <f t="shared" si="1"/>
        <v>4</v>
      </c>
      <c r="E18" s="9"/>
      <c r="F18" s="9"/>
      <c r="G18" s="9"/>
      <c r="H18" s="9"/>
      <c r="I18" s="9"/>
      <c r="J18" s="9"/>
      <c r="K18" s="9"/>
      <c r="L18" s="9"/>
      <c r="M18" s="9"/>
      <c r="N18" s="9"/>
      <c r="O18" s="9"/>
      <c r="P18" s="9"/>
      <c r="Q18" s="9"/>
      <c r="R18" s="9"/>
      <c r="S18" s="9"/>
      <c r="T18" s="9"/>
      <c r="U18" s="9"/>
      <c r="V18" s="9"/>
    </row>
    <row r="19" spans="1:22" ht="15.75" customHeight="1">
      <c r="A19" s="250">
        <f>'Beta calc'!B559</f>
        <v>44773</v>
      </c>
      <c r="B19" s="251">
        <f>'Beta calc'!C559</f>
        <v>18000</v>
      </c>
      <c r="C19" s="251">
        <f t="shared" si="0"/>
        <v>1</v>
      </c>
      <c r="D19" s="251">
        <f t="shared" si="1"/>
        <v>4</v>
      </c>
      <c r="E19" s="9"/>
      <c r="F19" s="9"/>
      <c r="G19" s="9"/>
      <c r="H19" s="9"/>
      <c r="I19" s="9"/>
      <c r="J19" s="9"/>
      <c r="K19" s="9"/>
      <c r="L19" s="9"/>
      <c r="M19" s="9"/>
      <c r="N19" s="9"/>
      <c r="O19" s="9"/>
      <c r="P19" s="9"/>
      <c r="Q19" s="9"/>
      <c r="R19" s="9"/>
      <c r="S19" s="9"/>
      <c r="T19" s="9"/>
      <c r="U19" s="9"/>
      <c r="V19" s="9"/>
    </row>
    <row r="20" spans="1:22" ht="15.75" customHeight="1">
      <c r="A20" s="250">
        <f>'Beta calc'!B560</f>
        <v>44774</v>
      </c>
      <c r="B20" s="251">
        <f>'Beta calc'!C560</f>
        <v>18100</v>
      </c>
      <c r="C20" s="251">
        <f t="shared" si="0"/>
        <v>1</v>
      </c>
      <c r="D20" s="251">
        <f t="shared" si="1"/>
        <v>4</v>
      </c>
      <c r="E20" s="9"/>
      <c r="F20" s="9"/>
      <c r="G20" s="9"/>
      <c r="H20" s="9"/>
      <c r="I20" s="9"/>
      <c r="J20" s="9"/>
      <c r="K20" s="9"/>
      <c r="L20" s="9"/>
      <c r="M20" s="9"/>
      <c r="N20" s="284"/>
      <c r="O20" s="262"/>
      <c r="P20" s="9"/>
      <c r="Q20" s="9"/>
      <c r="R20" s="9"/>
      <c r="S20" s="9"/>
      <c r="T20" s="9"/>
      <c r="U20" s="9"/>
      <c r="V20" s="9"/>
    </row>
    <row r="21" spans="1:22" ht="15.75" customHeight="1">
      <c r="A21" s="250">
        <f>'Beta calc'!B561</f>
        <v>44775</v>
      </c>
      <c r="B21" s="251">
        <f>'Beta calc'!C561</f>
        <v>17999.8</v>
      </c>
      <c r="C21" s="251">
        <f t="shared" si="0"/>
        <v>0</v>
      </c>
      <c r="D21" s="251">
        <f t="shared" si="1"/>
        <v>5</v>
      </c>
      <c r="E21" s="9"/>
      <c r="F21" s="9"/>
      <c r="G21" s="9"/>
      <c r="H21" s="9"/>
      <c r="I21" s="9"/>
      <c r="J21" s="9"/>
      <c r="K21" s="9"/>
      <c r="L21" s="9"/>
      <c r="M21" s="9"/>
      <c r="N21" s="9"/>
      <c r="O21" s="9"/>
      <c r="P21" s="9"/>
      <c r="Q21" s="9"/>
      <c r="R21" s="9"/>
      <c r="S21" s="9"/>
      <c r="T21" s="9"/>
      <c r="U21" s="9"/>
      <c r="V21" s="9"/>
    </row>
    <row r="22" spans="1:22" ht="15.75" customHeight="1">
      <c r="A22" s="250">
        <f>'Beta calc'!B562</f>
        <v>44776</v>
      </c>
      <c r="B22" s="251">
        <f>'Beta calc'!C562</f>
        <v>18000</v>
      </c>
      <c r="C22" s="251">
        <f t="shared" si="0"/>
        <v>1</v>
      </c>
      <c r="D22" s="251">
        <f t="shared" si="1"/>
        <v>6</v>
      </c>
      <c r="E22" s="9"/>
      <c r="F22" s="9"/>
      <c r="G22" s="9"/>
      <c r="H22" s="9"/>
      <c r="I22" s="9"/>
      <c r="J22" s="9"/>
      <c r="K22" s="9"/>
      <c r="L22" s="9"/>
      <c r="M22" s="9"/>
      <c r="N22" s="9"/>
      <c r="O22" s="9"/>
      <c r="P22" s="9"/>
      <c r="Q22" s="9"/>
      <c r="R22" s="9"/>
      <c r="S22" s="9"/>
      <c r="T22" s="9"/>
      <c r="U22" s="9"/>
      <c r="V22" s="9"/>
    </row>
    <row r="23" spans="1:22" ht="15.75" customHeight="1">
      <c r="A23" s="250">
        <f>'Beta calc'!B563</f>
        <v>44777</v>
      </c>
      <c r="B23" s="251">
        <f>'Beta calc'!C563</f>
        <v>17900</v>
      </c>
      <c r="C23" s="251">
        <f t="shared" si="0"/>
        <v>0</v>
      </c>
      <c r="D23" s="251">
        <f t="shared" si="1"/>
        <v>7</v>
      </c>
      <c r="E23" s="9"/>
      <c r="F23" s="9"/>
      <c r="G23" s="9"/>
      <c r="H23" s="9"/>
      <c r="I23" s="9"/>
      <c r="J23" s="9"/>
      <c r="K23" s="9"/>
      <c r="L23" s="9"/>
      <c r="M23" s="9"/>
      <c r="N23" s="9"/>
      <c r="O23" s="9"/>
      <c r="P23" s="9"/>
      <c r="Q23" s="9"/>
      <c r="R23" s="9"/>
      <c r="S23" s="9"/>
      <c r="T23" s="9"/>
      <c r="U23" s="9"/>
      <c r="V23" s="9"/>
    </row>
    <row r="24" spans="1:22" ht="15.75" customHeight="1">
      <c r="A24" s="250">
        <f>'Beta calc'!B564</f>
        <v>44778</v>
      </c>
      <c r="B24" s="251">
        <f>'Beta calc'!C564</f>
        <v>18000</v>
      </c>
      <c r="C24" s="251">
        <f t="shared" si="0"/>
        <v>1</v>
      </c>
      <c r="D24" s="251">
        <f t="shared" si="1"/>
        <v>8</v>
      </c>
      <c r="E24" s="9"/>
      <c r="F24" s="9"/>
      <c r="G24" s="9"/>
      <c r="H24" s="9"/>
      <c r="I24" s="9"/>
      <c r="J24" s="9"/>
      <c r="K24" s="9"/>
      <c r="L24" s="9"/>
      <c r="M24" s="9"/>
      <c r="N24" s="9"/>
      <c r="O24" s="9"/>
      <c r="P24" s="9"/>
      <c r="Q24" s="9"/>
      <c r="R24" s="9"/>
      <c r="S24" s="9"/>
      <c r="T24" s="9"/>
      <c r="U24" s="9"/>
      <c r="V24" s="9"/>
    </row>
    <row r="25" spans="1:22" ht="15.75" customHeight="1">
      <c r="A25" s="250">
        <f>'Beta calc'!B565</f>
        <v>44780</v>
      </c>
      <c r="B25" s="251">
        <f>'Beta calc'!C565</f>
        <v>17993.8</v>
      </c>
      <c r="C25" s="251">
        <f t="shared" si="0"/>
        <v>0</v>
      </c>
      <c r="D25" s="251">
        <f t="shared" si="1"/>
        <v>9</v>
      </c>
      <c r="E25" s="9"/>
      <c r="F25" s="9"/>
      <c r="G25" s="284"/>
      <c r="H25" s="262"/>
      <c r="I25" s="9"/>
      <c r="J25" s="9"/>
      <c r="K25" s="9"/>
      <c r="L25" s="9"/>
      <c r="M25" s="9"/>
      <c r="N25" s="9"/>
      <c r="O25" s="9"/>
      <c r="P25" s="9"/>
      <c r="Q25" s="9"/>
      <c r="R25" s="9"/>
      <c r="S25" s="9"/>
      <c r="T25" s="9"/>
      <c r="U25" s="9"/>
      <c r="V25" s="9"/>
    </row>
    <row r="26" spans="1:22" ht="15.75" customHeight="1">
      <c r="A26" s="250">
        <f>'Beta calc'!B566</f>
        <v>44781</v>
      </c>
      <c r="B26" s="251">
        <f>'Beta calc'!C566</f>
        <v>19000</v>
      </c>
      <c r="C26" s="251">
        <f t="shared" si="0"/>
        <v>1</v>
      </c>
      <c r="D26" s="251">
        <f t="shared" si="1"/>
        <v>10</v>
      </c>
      <c r="E26" s="9"/>
      <c r="F26" s="9"/>
      <c r="G26" s="284"/>
      <c r="H26" s="262"/>
      <c r="I26" s="9"/>
      <c r="J26" s="9"/>
      <c r="K26" s="9"/>
      <c r="L26" s="9"/>
      <c r="M26" s="9"/>
      <c r="N26" s="9"/>
      <c r="O26" s="9"/>
      <c r="P26" s="9"/>
      <c r="Q26" s="9"/>
      <c r="R26" s="9"/>
      <c r="S26" s="9"/>
      <c r="T26" s="9"/>
      <c r="U26" s="9"/>
      <c r="V26" s="9"/>
    </row>
    <row r="27" spans="1:22" ht="15.75" customHeight="1">
      <c r="A27" s="250">
        <f>'Beta calc'!B567</f>
        <v>44782</v>
      </c>
      <c r="B27" s="251">
        <f>'Beta calc'!C567</f>
        <v>19750</v>
      </c>
      <c r="C27" s="251">
        <f t="shared" si="0"/>
        <v>1</v>
      </c>
      <c r="D27" s="251">
        <f t="shared" si="1"/>
        <v>10</v>
      </c>
      <c r="E27" s="9"/>
      <c r="F27" s="9"/>
      <c r="G27" s="9"/>
      <c r="H27" s="9"/>
      <c r="I27" s="9"/>
      <c r="J27" s="9"/>
      <c r="K27" s="9"/>
      <c r="L27" s="9"/>
      <c r="M27" s="9"/>
      <c r="N27" s="9"/>
      <c r="O27" s="9"/>
      <c r="P27" s="9"/>
      <c r="Q27" s="9"/>
      <c r="R27" s="9"/>
      <c r="S27" s="9"/>
      <c r="T27" s="9"/>
      <c r="U27" s="9"/>
      <c r="V27" s="9"/>
    </row>
    <row r="28" spans="1:22" ht="15.75" customHeight="1">
      <c r="A28" s="250">
        <f>'Beta calc'!B568</f>
        <v>44783</v>
      </c>
      <c r="B28" s="251">
        <f>'Beta calc'!C568</f>
        <v>20600</v>
      </c>
      <c r="C28" s="251">
        <f t="shared" si="0"/>
        <v>1</v>
      </c>
      <c r="D28" s="251">
        <f t="shared" si="1"/>
        <v>10</v>
      </c>
      <c r="E28" s="9"/>
      <c r="F28" s="9"/>
      <c r="G28" s="284"/>
      <c r="H28" s="262"/>
      <c r="I28" s="262"/>
      <c r="J28" s="262"/>
      <c r="K28" s="9"/>
      <c r="L28" s="9"/>
      <c r="M28" s="9"/>
      <c r="N28" s="9"/>
      <c r="O28" s="9"/>
      <c r="P28" s="9"/>
      <c r="Q28" s="9"/>
      <c r="R28" s="9"/>
      <c r="S28" s="9"/>
      <c r="T28" s="9"/>
      <c r="U28" s="9"/>
      <c r="V28" s="9"/>
    </row>
    <row r="29" spans="1:22" ht="15.75" customHeight="1">
      <c r="A29" s="250">
        <f>'Beta calc'!B569</f>
        <v>44784</v>
      </c>
      <c r="B29" s="251">
        <f>'Beta calc'!C569</f>
        <v>18905</v>
      </c>
      <c r="C29" s="251">
        <f t="shared" si="0"/>
        <v>0</v>
      </c>
      <c r="D29" s="251">
        <f t="shared" si="1"/>
        <v>11</v>
      </c>
      <c r="E29" s="9"/>
      <c r="F29" s="9"/>
      <c r="G29" s="284"/>
      <c r="H29" s="262"/>
      <c r="I29" s="262"/>
      <c r="J29" s="262"/>
      <c r="K29" s="9"/>
      <c r="L29" s="9"/>
      <c r="M29" s="9"/>
      <c r="N29" s="9"/>
      <c r="O29" s="9"/>
      <c r="P29" s="9"/>
      <c r="Q29" s="9"/>
      <c r="R29" s="9"/>
      <c r="S29" s="9"/>
      <c r="T29" s="9"/>
      <c r="U29" s="9"/>
      <c r="V29" s="9"/>
    </row>
    <row r="30" spans="1:22" ht="15.75" customHeight="1">
      <c r="A30" s="250">
        <f>'Beta calc'!B570</f>
        <v>44787</v>
      </c>
      <c r="B30" s="251">
        <f>'Beta calc'!C570</f>
        <v>18897.5</v>
      </c>
      <c r="C30" s="251">
        <f t="shared" si="0"/>
        <v>0</v>
      </c>
      <c r="D30" s="251">
        <f t="shared" si="1"/>
        <v>11</v>
      </c>
      <c r="E30" s="9"/>
      <c r="F30" s="9"/>
      <c r="G30" s="9"/>
      <c r="H30" s="9"/>
      <c r="I30" s="9"/>
      <c r="J30" s="9"/>
      <c r="K30" s="9"/>
      <c r="L30" s="9"/>
      <c r="M30" s="9"/>
      <c r="N30" s="9"/>
      <c r="O30" s="9"/>
      <c r="P30" s="9"/>
      <c r="Q30" s="9"/>
      <c r="R30" s="9"/>
      <c r="S30" s="9"/>
      <c r="T30" s="9"/>
      <c r="U30" s="9"/>
      <c r="V30" s="9"/>
    </row>
    <row r="31" spans="1:22" ht="15.75" customHeight="1">
      <c r="A31" s="250">
        <f>'Beta calc'!B571</f>
        <v>44788</v>
      </c>
      <c r="B31" s="251">
        <f>'Beta calc'!C571</f>
        <v>19275</v>
      </c>
      <c r="C31" s="251">
        <f t="shared" si="0"/>
        <v>1</v>
      </c>
      <c r="D31" s="251">
        <f t="shared" si="1"/>
        <v>12</v>
      </c>
      <c r="E31" s="9"/>
      <c r="F31" s="9"/>
      <c r="G31" s="9"/>
      <c r="H31" s="9"/>
      <c r="I31" s="9"/>
      <c r="J31" s="9"/>
      <c r="K31" s="9"/>
      <c r="L31" s="9"/>
      <c r="M31" s="9"/>
      <c r="N31" s="9"/>
      <c r="O31" s="9"/>
      <c r="P31" s="9"/>
      <c r="Q31" s="9"/>
      <c r="R31" s="9"/>
      <c r="S31" s="9"/>
      <c r="T31" s="9"/>
      <c r="U31" s="9"/>
      <c r="V31" s="9"/>
    </row>
    <row r="32" spans="1:22" ht="15.75" customHeight="1">
      <c r="A32" s="250">
        <f>'Beta calc'!B572</f>
        <v>44789</v>
      </c>
      <c r="B32" s="251">
        <f>'Beta calc'!C572</f>
        <v>18191</v>
      </c>
      <c r="C32" s="251">
        <f t="shared" si="0"/>
        <v>0</v>
      </c>
      <c r="D32" s="251">
        <f t="shared" si="1"/>
        <v>13</v>
      </c>
      <c r="E32" s="9"/>
      <c r="F32" s="9"/>
      <c r="G32" s="9"/>
      <c r="H32" s="9"/>
      <c r="I32" s="9"/>
      <c r="J32" s="9"/>
      <c r="K32" s="9"/>
      <c r="L32" s="9"/>
      <c r="M32" s="9"/>
      <c r="N32" s="9"/>
      <c r="O32" s="9"/>
      <c r="P32" s="9"/>
      <c r="Q32" s="9"/>
      <c r="R32" s="9"/>
      <c r="S32" s="9"/>
      <c r="T32" s="9"/>
      <c r="U32" s="9"/>
      <c r="V32" s="9"/>
    </row>
    <row r="33" spans="1:22" ht="15.75" customHeight="1">
      <c r="A33" s="250">
        <f>'Beta calc'!B573</f>
        <v>44790</v>
      </c>
      <c r="B33" s="251">
        <f>'Beta calc'!C573</f>
        <v>18600</v>
      </c>
      <c r="C33" s="251">
        <f t="shared" si="0"/>
        <v>1</v>
      </c>
      <c r="D33" s="251">
        <f t="shared" si="1"/>
        <v>14</v>
      </c>
      <c r="E33" s="9"/>
      <c r="F33" s="9"/>
      <c r="G33" s="9"/>
      <c r="H33" s="9"/>
      <c r="I33" s="9"/>
      <c r="J33" s="9"/>
      <c r="K33" s="9"/>
      <c r="L33" s="9"/>
      <c r="M33" s="9"/>
      <c r="N33" s="9"/>
      <c r="O33" s="9"/>
      <c r="P33" s="9"/>
      <c r="Q33" s="9"/>
      <c r="R33" s="9"/>
      <c r="S33" s="9"/>
      <c r="T33" s="9"/>
      <c r="U33" s="9"/>
      <c r="V33" s="9"/>
    </row>
    <row r="34" spans="1:22" ht="15.75" customHeight="1">
      <c r="A34" s="250">
        <f>'Beta calc'!B574</f>
        <v>44794</v>
      </c>
      <c r="B34" s="251">
        <f>'Beta calc'!C574</f>
        <v>18690</v>
      </c>
      <c r="C34" s="251">
        <f t="shared" si="0"/>
        <v>1</v>
      </c>
      <c r="D34" s="251">
        <f t="shared" si="1"/>
        <v>14</v>
      </c>
      <c r="E34" s="9"/>
      <c r="F34" s="9"/>
      <c r="G34" s="9"/>
      <c r="H34" s="9"/>
      <c r="I34" s="9"/>
      <c r="J34" s="9"/>
      <c r="K34" s="9"/>
      <c r="L34" s="9"/>
      <c r="M34" s="9"/>
      <c r="N34" s="9"/>
      <c r="O34" s="9"/>
      <c r="P34" s="9"/>
      <c r="Q34" s="9"/>
      <c r="R34" s="9"/>
      <c r="S34" s="9"/>
      <c r="T34" s="9"/>
      <c r="U34" s="9"/>
      <c r="V34" s="9"/>
    </row>
    <row r="35" spans="1:22" ht="15.75" customHeight="1">
      <c r="A35" s="250">
        <f>'Beta calc'!B575</f>
        <v>44795</v>
      </c>
      <c r="B35" s="251">
        <f>'Beta calc'!C575</f>
        <v>18344</v>
      </c>
      <c r="C35" s="251">
        <f t="shared" si="0"/>
        <v>0</v>
      </c>
      <c r="D35" s="251">
        <f t="shared" si="1"/>
        <v>15</v>
      </c>
      <c r="E35" s="9"/>
      <c r="F35" s="9"/>
      <c r="G35" s="9"/>
      <c r="H35" s="9"/>
      <c r="I35" s="9"/>
      <c r="J35" s="9"/>
      <c r="K35" s="9"/>
      <c r="L35" s="9"/>
      <c r="M35" s="9"/>
      <c r="N35" s="9"/>
      <c r="O35" s="9"/>
      <c r="P35" s="9"/>
      <c r="Q35" s="9"/>
      <c r="R35" s="9"/>
      <c r="S35" s="9"/>
      <c r="T35" s="9"/>
      <c r="U35" s="9"/>
      <c r="V35" s="9"/>
    </row>
    <row r="36" spans="1:22" ht="15.75" customHeight="1">
      <c r="A36" s="250">
        <f>'Beta calc'!B576</f>
        <v>44796</v>
      </c>
      <c r="B36" s="251">
        <f>'Beta calc'!C576</f>
        <v>18500</v>
      </c>
      <c r="C36" s="251">
        <f t="shared" si="0"/>
        <v>1</v>
      </c>
      <c r="D36" s="251">
        <f t="shared" si="1"/>
        <v>16</v>
      </c>
      <c r="E36" s="9"/>
      <c r="F36" s="9"/>
      <c r="G36" s="9"/>
      <c r="H36" s="9"/>
      <c r="I36" s="9"/>
      <c r="J36" s="9"/>
      <c r="K36" s="9"/>
      <c r="L36" s="9"/>
      <c r="M36" s="9"/>
      <c r="N36" s="9"/>
      <c r="O36" s="9"/>
      <c r="P36" s="9"/>
      <c r="Q36" s="9"/>
      <c r="R36" s="9"/>
      <c r="S36" s="9"/>
      <c r="T36" s="9"/>
      <c r="U36" s="9"/>
      <c r="V36" s="9"/>
    </row>
    <row r="37" spans="1:22" ht="15.75" customHeight="1">
      <c r="A37" s="250">
        <f>'Beta calc'!B577</f>
        <v>44797</v>
      </c>
      <c r="B37" s="251">
        <f>'Beta calc'!C577</f>
        <v>18850</v>
      </c>
      <c r="C37" s="251">
        <f t="shared" si="0"/>
        <v>1</v>
      </c>
      <c r="D37" s="251">
        <f t="shared" si="1"/>
        <v>16</v>
      </c>
      <c r="E37" s="9"/>
      <c r="F37" s="9"/>
      <c r="G37" s="9"/>
      <c r="H37" s="9"/>
      <c r="I37" s="9"/>
      <c r="J37" s="9"/>
      <c r="K37" s="9"/>
      <c r="L37" s="9"/>
      <c r="M37" s="9"/>
      <c r="N37" s="9"/>
      <c r="O37" s="9"/>
      <c r="P37" s="9"/>
      <c r="Q37" s="9"/>
      <c r="R37" s="9"/>
      <c r="S37" s="9"/>
      <c r="T37" s="9"/>
      <c r="U37" s="9"/>
      <c r="V37" s="9"/>
    </row>
    <row r="38" spans="1:22" ht="15.75" customHeight="1">
      <c r="A38" s="250">
        <f>'Beta calc'!B578</f>
        <v>44798</v>
      </c>
      <c r="B38" s="251">
        <f>'Beta calc'!C578</f>
        <v>18550</v>
      </c>
      <c r="C38" s="251">
        <f t="shared" si="0"/>
        <v>0</v>
      </c>
      <c r="D38" s="251">
        <f t="shared" si="1"/>
        <v>17</v>
      </c>
      <c r="E38" s="9"/>
      <c r="F38" s="9"/>
      <c r="G38" s="9"/>
      <c r="H38" s="9"/>
      <c r="I38" s="9"/>
      <c r="J38" s="9"/>
      <c r="K38" s="9"/>
      <c r="L38" s="9"/>
      <c r="M38" s="9"/>
      <c r="N38" s="9"/>
      <c r="O38" s="9"/>
      <c r="P38" s="9"/>
      <c r="Q38" s="9"/>
      <c r="R38" s="9"/>
      <c r="S38" s="9"/>
      <c r="T38" s="9"/>
      <c r="U38" s="9"/>
      <c r="V38" s="9"/>
    </row>
    <row r="39" spans="1:22" ht="15.75" customHeight="1">
      <c r="A39" s="250">
        <f>'Beta calc'!B579</f>
        <v>44799</v>
      </c>
      <c r="B39" s="251">
        <f>'Beta calc'!C579</f>
        <v>18500</v>
      </c>
      <c r="C39" s="251">
        <f t="shared" si="0"/>
        <v>0</v>
      </c>
      <c r="D39" s="251">
        <f t="shared" si="1"/>
        <v>17</v>
      </c>
      <c r="E39" s="9"/>
      <c r="F39" s="9"/>
      <c r="G39" s="9"/>
      <c r="H39" s="9"/>
      <c r="I39" s="9"/>
      <c r="J39" s="9"/>
      <c r="K39" s="9"/>
      <c r="L39" s="9"/>
      <c r="M39" s="9"/>
      <c r="N39" s="9"/>
      <c r="O39" s="9"/>
      <c r="P39" s="9"/>
      <c r="Q39" s="9"/>
      <c r="R39" s="9"/>
      <c r="S39" s="9"/>
      <c r="T39" s="9"/>
      <c r="U39" s="9"/>
      <c r="V39" s="9"/>
    </row>
    <row r="40" spans="1:22" ht="15.75" customHeight="1">
      <c r="A40" s="250">
        <f>'Beta calc'!B580</f>
        <v>44801</v>
      </c>
      <c r="B40" s="251">
        <f>'Beta calc'!C580</f>
        <v>18575</v>
      </c>
      <c r="C40" s="251">
        <f t="shared" si="0"/>
        <v>1</v>
      </c>
      <c r="D40" s="251">
        <f t="shared" si="1"/>
        <v>18</v>
      </c>
      <c r="E40" s="9"/>
      <c r="F40" s="9"/>
      <c r="G40" s="9"/>
      <c r="H40" s="9"/>
      <c r="I40" s="9"/>
      <c r="J40" s="9"/>
      <c r="K40" s="9"/>
      <c r="L40" s="9"/>
      <c r="M40" s="9"/>
      <c r="N40" s="9"/>
      <c r="O40" s="9"/>
      <c r="P40" s="9"/>
      <c r="Q40" s="9"/>
      <c r="R40" s="9"/>
      <c r="S40" s="9"/>
      <c r="T40" s="9"/>
      <c r="U40" s="9"/>
      <c r="V40" s="9"/>
    </row>
    <row r="41" spans="1:22" ht="15.75" customHeight="1">
      <c r="A41" s="250">
        <f>'Beta calc'!B581</f>
        <v>44802</v>
      </c>
      <c r="B41" s="251">
        <f>'Beta calc'!C581</f>
        <v>18799</v>
      </c>
      <c r="C41" s="251">
        <f t="shared" si="0"/>
        <v>1</v>
      </c>
      <c r="D41" s="251">
        <f t="shared" si="1"/>
        <v>18</v>
      </c>
      <c r="E41" s="9"/>
      <c r="F41" s="9"/>
      <c r="G41" s="9"/>
      <c r="H41" s="9"/>
      <c r="I41" s="9"/>
      <c r="J41" s="9"/>
      <c r="K41" s="9"/>
      <c r="L41" s="9"/>
      <c r="M41" s="9"/>
      <c r="N41" s="9"/>
      <c r="O41" s="9"/>
      <c r="P41" s="9"/>
      <c r="Q41" s="9"/>
      <c r="R41" s="9"/>
      <c r="S41" s="9"/>
      <c r="T41" s="9"/>
      <c r="U41" s="9"/>
      <c r="V41" s="9"/>
    </row>
    <row r="42" spans="1:22" ht="15.75" customHeight="1">
      <c r="A42" s="250">
        <f>'Beta calc'!B582</f>
        <v>44804</v>
      </c>
      <c r="B42" s="251">
        <f>'Beta calc'!C582</f>
        <v>18800</v>
      </c>
      <c r="C42" s="251">
        <f t="shared" si="0"/>
        <v>1</v>
      </c>
      <c r="D42" s="251">
        <f t="shared" si="1"/>
        <v>18</v>
      </c>
      <c r="E42" s="9"/>
      <c r="F42" s="9"/>
      <c r="G42" s="9"/>
      <c r="H42" s="9"/>
      <c r="I42" s="9"/>
      <c r="J42" s="9"/>
      <c r="K42" s="9"/>
      <c r="L42" s="9"/>
      <c r="M42" s="9"/>
      <c r="N42" s="9"/>
      <c r="O42" s="9"/>
      <c r="P42" s="9"/>
      <c r="Q42" s="9"/>
      <c r="R42" s="9"/>
      <c r="S42" s="9"/>
      <c r="T42" s="9"/>
      <c r="U42" s="9"/>
      <c r="V42" s="9"/>
    </row>
    <row r="43" spans="1:22" ht="15.75" customHeight="1">
      <c r="A43" s="250">
        <f>'Beta calc'!B583</f>
        <v>44805</v>
      </c>
      <c r="B43" s="251">
        <f>'Beta calc'!C583</f>
        <v>18485</v>
      </c>
      <c r="C43" s="251">
        <f t="shared" si="0"/>
        <v>0</v>
      </c>
      <c r="D43" s="251">
        <f t="shared" si="1"/>
        <v>19</v>
      </c>
      <c r="E43" s="9"/>
      <c r="F43" s="9"/>
      <c r="G43" s="9"/>
      <c r="H43" s="9"/>
      <c r="I43" s="9"/>
      <c r="J43" s="9"/>
      <c r="K43" s="9"/>
      <c r="L43" s="9"/>
      <c r="M43" s="9"/>
      <c r="N43" s="9"/>
      <c r="O43" s="9"/>
      <c r="P43" s="9"/>
      <c r="Q43" s="9"/>
      <c r="R43" s="9"/>
      <c r="S43" s="9"/>
      <c r="T43" s="9"/>
      <c r="U43" s="9"/>
      <c r="V43" s="9"/>
    </row>
    <row r="44" spans="1:22" ht="15.75" customHeight="1">
      <c r="A44" s="250">
        <f>'Beta calc'!B584</f>
        <v>44806</v>
      </c>
      <c r="B44" s="251">
        <f>'Beta calc'!C584</f>
        <v>18000</v>
      </c>
      <c r="C44" s="251">
        <f t="shared" si="0"/>
        <v>0</v>
      </c>
      <c r="D44" s="251">
        <f t="shared" si="1"/>
        <v>19</v>
      </c>
      <c r="E44" s="9"/>
      <c r="F44" s="9"/>
      <c r="G44" s="9"/>
      <c r="H44" s="9"/>
      <c r="I44" s="9"/>
      <c r="J44" s="9"/>
      <c r="K44" s="9"/>
      <c r="L44" s="9"/>
      <c r="M44" s="9"/>
      <c r="N44" s="9"/>
      <c r="O44" s="9"/>
      <c r="P44" s="9"/>
      <c r="Q44" s="9"/>
      <c r="R44" s="9"/>
      <c r="S44" s="9"/>
      <c r="T44" s="9"/>
      <c r="U44" s="9"/>
      <c r="V44" s="9"/>
    </row>
    <row r="45" spans="1:22" ht="15.75" customHeight="1">
      <c r="A45" s="250">
        <f>'Beta calc'!B585</f>
        <v>44808</v>
      </c>
      <c r="B45" s="251">
        <f>'Beta calc'!C585</f>
        <v>18100</v>
      </c>
      <c r="C45" s="251">
        <f t="shared" si="0"/>
        <v>1</v>
      </c>
      <c r="D45" s="251">
        <f t="shared" si="1"/>
        <v>20</v>
      </c>
      <c r="E45" s="9"/>
      <c r="F45" s="9"/>
      <c r="G45" s="9"/>
      <c r="H45" s="9"/>
      <c r="I45" s="9"/>
      <c r="J45" s="9"/>
      <c r="K45" s="9"/>
      <c r="L45" s="9"/>
      <c r="M45" s="9"/>
      <c r="N45" s="9"/>
      <c r="O45" s="9"/>
      <c r="P45" s="9"/>
      <c r="Q45" s="9"/>
      <c r="R45" s="9"/>
      <c r="S45" s="9"/>
      <c r="T45" s="9"/>
      <c r="U45" s="9"/>
      <c r="V45" s="9"/>
    </row>
    <row r="46" spans="1:22" ht="15.75" customHeight="1">
      <c r="A46" s="250">
        <f>'Beta calc'!B586</f>
        <v>44809</v>
      </c>
      <c r="B46" s="251">
        <f>'Beta calc'!C586</f>
        <v>18225</v>
      </c>
      <c r="C46" s="251">
        <f t="shared" si="0"/>
        <v>1</v>
      </c>
      <c r="D46" s="251">
        <f t="shared" si="1"/>
        <v>20</v>
      </c>
      <c r="E46" s="9"/>
      <c r="F46" s="9"/>
      <c r="G46" s="9"/>
      <c r="H46" s="9"/>
      <c r="I46" s="9"/>
      <c r="J46" s="9"/>
      <c r="K46" s="9"/>
      <c r="L46" s="9"/>
      <c r="M46" s="9"/>
      <c r="N46" s="9"/>
      <c r="O46" s="9"/>
      <c r="P46" s="9"/>
      <c r="Q46" s="9"/>
      <c r="R46" s="9"/>
      <c r="S46" s="9"/>
      <c r="T46" s="9"/>
      <c r="U46" s="9"/>
      <c r="V46" s="9"/>
    </row>
    <row r="47" spans="1:22" ht="15.75" customHeight="1">
      <c r="A47" s="250">
        <f>'Beta calc'!B587</f>
        <v>44810</v>
      </c>
      <c r="B47" s="251">
        <f>'Beta calc'!C587</f>
        <v>18100</v>
      </c>
      <c r="C47" s="251">
        <f t="shared" si="0"/>
        <v>0</v>
      </c>
      <c r="D47" s="251">
        <f t="shared" si="1"/>
        <v>21</v>
      </c>
      <c r="E47" s="9"/>
      <c r="F47" s="9"/>
      <c r="G47" s="9"/>
      <c r="H47" s="9"/>
      <c r="I47" s="9"/>
      <c r="J47" s="9"/>
      <c r="K47" s="9"/>
      <c r="L47" s="9"/>
      <c r="M47" s="9"/>
      <c r="N47" s="9"/>
      <c r="O47" s="9"/>
      <c r="P47" s="9"/>
      <c r="Q47" s="9"/>
      <c r="R47" s="9"/>
      <c r="S47" s="9"/>
      <c r="T47" s="9"/>
      <c r="U47" s="9"/>
      <c r="V47" s="9"/>
    </row>
    <row r="48" spans="1:22" ht="15.75" customHeight="1">
      <c r="A48" s="250">
        <f>'Beta calc'!B588</f>
        <v>44811</v>
      </c>
      <c r="B48" s="251">
        <f>'Beta calc'!C588</f>
        <v>18150</v>
      </c>
      <c r="C48" s="251">
        <f t="shared" si="0"/>
        <v>1</v>
      </c>
      <c r="D48" s="251">
        <f t="shared" si="1"/>
        <v>22</v>
      </c>
      <c r="E48" s="9"/>
      <c r="F48" s="9"/>
      <c r="G48" s="9"/>
      <c r="H48" s="9"/>
      <c r="I48" s="9"/>
      <c r="J48" s="9"/>
      <c r="K48" s="9"/>
      <c r="L48" s="9"/>
      <c r="M48" s="9"/>
      <c r="N48" s="9"/>
      <c r="O48" s="9"/>
      <c r="P48" s="9"/>
      <c r="Q48" s="9"/>
      <c r="R48" s="9"/>
      <c r="S48" s="9"/>
      <c r="T48" s="9"/>
      <c r="U48" s="9"/>
      <c r="V48" s="9"/>
    </row>
    <row r="49" spans="1:22" ht="15.75" customHeight="1">
      <c r="A49" s="250">
        <f>'Beta calc'!B589</f>
        <v>44812</v>
      </c>
      <c r="B49" s="251">
        <f>'Beta calc'!C589</f>
        <v>18100</v>
      </c>
      <c r="C49" s="251">
        <f t="shared" si="0"/>
        <v>0</v>
      </c>
      <c r="D49" s="251">
        <f t="shared" si="1"/>
        <v>23</v>
      </c>
      <c r="E49" s="9"/>
      <c r="F49" s="9"/>
      <c r="G49" s="9"/>
      <c r="H49" s="9"/>
      <c r="I49" s="9"/>
      <c r="J49" s="9"/>
      <c r="K49" s="9"/>
      <c r="L49" s="9"/>
      <c r="M49" s="9"/>
      <c r="N49" s="9"/>
      <c r="O49" s="9"/>
      <c r="P49" s="9"/>
      <c r="Q49" s="9"/>
      <c r="R49" s="9"/>
      <c r="S49" s="9"/>
      <c r="T49" s="9"/>
      <c r="U49" s="9"/>
      <c r="V49" s="9"/>
    </row>
    <row r="50" spans="1:22" ht="15.75" customHeight="1">
      <c r="A50" s="250">
        <f>'Beta calc'!B590</f>
        <v>44815</v>
      </c>
      <c r="B50" s="251">
        <f>'Beta calc'!C590</f>
        <v>18399.900000000001</v>
      </c>
      <c r="C50" s="251">
        <f t="shared" si="0"/>
        <v>1</v>
      </c>
      <c r="D50" s="251">
        <f t="shared" si="1"/>
        <v>24</v>
      </c>
      <c r="E50" s="9"/>
      <c r="F50" s="9"/>
      <c r="G50" s="9"/>
      <c r="H50" s="9"/>
      <c r="I50" s="9"/>
      <c r="J50" s="9"/>
      <c r="K50" s="9"/>
      <c r="L50" s="9"/>
      <c r="M50" s="9"/>
      <c r="N50" s="9"/>
      <c r="O50" s="9"/>
      <c r="P50" s="9"/>
      <c r="Q50" s="9"/>
      <c r="R50" s="9"/>
      <c r="S50" s="9"/>
      <c r="T50" s="9"/>
      <c r="U50" s="9"/>
      <c r="V50" s="9"/>
    </row>
    <row r="51" spans="1:22" ht="15.75" customHeight="1">
      <c r="A51" s="250">
        <f>'Beta calc'!B591</f>
        <v>44816</v>
      </c>
      <c r="B51" s="251">
        <f>'Beta calc'!C591</f>
        <v>18100</v>
      </c>
      <c r="C51" s="251">
        <f t="shared" si="0"/>
        <v>0</v>
      </c>
      <c r="D51" s="251">
        <f t="shared" si="1"/>
        <v>25</v>
      </c>
      <c r="E51" s="9"/>
      <c r="F51" s="9"/>
      <c r="G51" s="9"/>
      <c r="H51" s="9"/>
      <c r="I51" s="9"/>
      <c r="J51" s="9"/>
      <c r="K51" s="9"/>
      <c r="L51" s="9"/>
      <c r="M51" s="9"/>
      <c r="N51" s="9"/>
      <c r="O51" s="9"/>
      <c r="P51" s="9"/>
      <c r="Q51" s="9"/>
      <c r="R51" s="9"/>
      <c r="S51" s="9"/>
      <c r="T51" s="9"/>
      <c r="U51" s="9"/>
      <c r="V51" s="9"/>
    </row>
    <row r="52" spans="1:22" ht="15.75" customHeight="1">
      <c r="A52" s="250">
        <f>'Beta calc'!B592</f>
        <v>44817</v>
      </c>
      <c r="B52" s="251">
        <f>'Beta calc'!C592</f>
        <v>18100</v>
      </c>
      <c r="C52" s="251">
        <f t="shared" si="0"/>
        <v>0</v>
      </c>
      <c r="D52" s="251">
        <f t="shared" si="1"/>
        <v>25</v>
      </c>
      <c r="E52" s="9"/>
      <c r="F52" s="9"/>
      <c r="G52" s="9"/>
      <c r="H52" s="9"/>
      <c r="I52" s="9"/>
      <c r="J52" s="9"/>
      <c r="K52" s="9"/>
      <c r="L52" s="9"/>
      <c r="M52" s="9"/>
      <c r="N52" s="9"/>
      <c r="O52" s="9"/>
      <c r="P52" s="9"/>
      <c r="Q52" s="9"/>
      <c r="R52" s="9"/>
      <c r="S52" s="9"/>
      <c r="T52" s="9"/>
      <c r="U52" s="9"/>
      <c r="V52" s="9"/>
    </row>
    <row r="53" spans="1:22" ht="15.75" customHeight="1">
      <c r="A53" s="250">
        <f>'Beta calc'!B593</f>
        <v>44818</v>
      </c>
      <c r="B53" s="251">
        <f>'Beta calc'!C593</f>
        <v>18400</v>
      </c>
      <c r="C53" s="251">
        <f t="shared" si="0"/>
        <v>1</v>
      </c>
      <c r="D53" s="251">
        <f t="shared" si="1"/>
        <v>26</v>
      </c>
      <c r="E53" s="9"/>
      <c r="F53" s="9"/>
      <c r="G53" s="9"/>
      <c r="H53" s="9"/>
      <c r="I53" s="9"/>
      <c r="J53" s="9"/>
      <c r="K53" s="9"/>
      <c r="L53" s="9"/>
      <c r="M53" s="9"/>
      <c r="N53" s="9"/>
      <c r="O53" s="9"/>
      <c r="P53" s="9"/>
      <c r="Q53" s="9"/>
      <c r="R53" s="9"/>
      <c r="S53" s="9"/>
      <c r="T53" s="9"/>
      <c r="U53" s="9"/>
      <c r="V53" s="9"/>
    </row>
    <row r="54" spans="1:22" ht="15.75" customHeight="1">
      <c r="A54" s="250">
        <f>'Beta calc'!B594</f>
        <v>44819</v>
      </c>
      <c r="B54" s="251">
        <f>'Beta calc'!C594</f>
        <v>18000</v>
      </c>
      <c r="C54" s="251">
        <f t="shared" si="0"/>
        <v>0</v>
      </c>
      <c r="D54" s="251">
        <f t="shared" si="1"/>
        <v>27</v>
      </c>
      <c r="E54" s="9"/>
      <c r="F54" s="9"/>
      <c r="G54" s="9"/>
      <c r="H54" s="9"/>
      <c r="I54" s="9"/>
      <c r="J54" s="9"/>
      <c r="K54" s="9"/>
      <c r="L54" s="9"/>
      <c r="M54" s="9"/>
      <c r="N54" s="9"/>
      <c r="O54" s="9"/>
      <c r="P54" s="9"/>
      <c r="Q54" s="9"/>
      <c r="R54" s="9"/>
      <c r="S54" s="9"/>
      <c r="T54" s="9"/>
      <c r="U54" s="9"/>
      <c r="V54" s="9"/>
    </row>
    <row r="55" spans="1:22" ht="15.75" customHeight="1">
      <c r="A55" s="250">
        <f>'Beta calc'!B595</f>
        <v>44822</v>
      </c>
      <c r="B55" s="251">
        <f>'Beta calc'!C595</f>
        <v>17641</v>
      </c>
      <c r="C55" s="251">
        <f t="shared" si="0"/>
        <v>0</v>
      </c>
      <c r="D55" s="251">
        <f t="shared" si="1"/>
        <v>27</v>
      </c>
      <c r="E55" s="9"/>
      <c r="F55" s="9"/>
      <c r="G55" s="9"/>
      <c r="H55" s="9"/>
      <c r="I55" s="9"/>
      <c r="J55" s="9"/>
      <c r="K55" s="9"/>
      <c r="L55" s="9"/>
      <c r="M55" s="9"/>
      <c r="N55" s="9"/>
      <c r="O55" s="9"/>
      <c r="P55" s="9"/>
      <c r="Q55" s="9"/>
      <c r="R55" s="9"/>
      <c r="S55" s="9"/>
      <c r="T55" s="9"/>
      <c r="U55" s="9"/>
      <c r="V55" s="9"/>
    </row>
    <row r="56" spans="1:22" ht="15.75" customHeight="1">
      <c r="A56" s="250">
        <f>'Beta calc'!B596</f>
        <v>44824</v>
      </c>
      <c r="B56" s="251">
        <f>'Beta calc'!C596</f>
        <v>17700</v>
      </c>
      <c r="C56" s="251">
        <f t="shared" si="0"/>
        <v>1</v>
      </c>
      <c r="D56" s="251">
        <f t="shared" si="1"/>
        <v>28</v>
      </c>
      <c r="E56" s="9"/>
      <c r="F56" s="9"/>
      <c r="G56" s="9"/>
      <c r="H56" s="9"/>
      <c r="I56" s="9"/>
      <c r="J56" s="9"/>
      <c r="K56" s="9"/>
      <c r="L56" s="9"/>
      <c r="M56" s="9"/>
      <c r="N56" s="9"/>
      <c r="O56" s="9"/>
      <c r="P56" s="9"/>
      <c r="Q56" s="9"/>
      <c r="R56" s="9"/>
      <c r="S56" s="9"/>
      <c r="T56" s="9"/>
      <c r="U56" s="9"/>
      <c r="V56" s="9"/>
    </row>
    <row r="57" spans="1:22" ht="15.75" customHeight="1">
      <c r="A57" s="250">
        <f>'Beta calc'!B597</f>
        <v>44825</v>
      </c>
      <c r="B57" s="251">
        <f>'Beta calc'!C597</f>
        <v>17750</v>
      </c>
      <c r="C57" s="251">
        <f t="shared" si="0"/>
        <v>1</v>
      </c>
      <c r="D57" s="251">
        <f t="shared" si="1"/>
        <v>28</v>
      </c>
      <c r="E57" s="9"/>
      <c r="F57" s="9"/>
      <c r="G57" s="9"/>
      <c r="H57" s="9"/>
      <c r="I57" s="9"/>
      <c r="J57" s="9"/>
      <c r="K57" s="9"/>
      <c r="L57" s="9"/>
      <c r="M57" s="9"/>
      <c r="N57" s="9"/>
      <c r="O57" s="9"/>
      <c r="P57" s="9"/>
      <c r="Q57" s="9"/>
      <c r="R57" s="9"/>
      <c r="S57" s="9"/>
      <c r="T57" s="9"/>
      <c r="U57" s="9"/>
      <c r="V57" s="9"/>
    </row>
    <row r="58" spans="1:22" ht="15.75" customHeight="1">
      <c r="A58" s="250">
        <f>'Beta calc'!B598</f>
        <v>44829</v>
      </c>
      <c r="B58" s="251">
        <f>'Beta calc'!C598</f>
        <v>17500</v>
      </c>
      <c r="C58" s="251">
        <f t="shared" si="0"/>
        <v>0</v>
      </c>
      <c r="D58" s="251">
        <f t="shared" si="1"/>
        <v>29</v>
      </c>
      <c r="E58" s="9"/>
      <c r="F58" s="9"/>
      <c r="G58" s="9"/>
      <c r="H58" s="9"/>
      <c r="I58" s="9"/>
      <c r="J58" s="9"/>
      <c r="K58" s="9"/>
      <c r="L58" s="9"/>
      <c r="M58" s="9"/>
      <c r="N58" s="9"/>
      <c r="O58" s="9"/>
      <c r="P58" s="9"/>
      <c r="Q58" s="9"/>
      <c r="R58" s="9"/>
      <c r="S58" s="9"/>
      <c r="T58" s="9"/>
      <c r="U58" s="9"/>
      <c r="V58" s="9"/>
    </row>
    <row r="59" spans="1:22" ht="15.75" customHeight="1">
      <c r="A59" s="250">
        <f>'Beta calc'!B599</f>
        <v>44831</v>
      </c>
      <c r="B59" s="251">
        <f>'Beta calc'!C599</f>
        <v>17400</v>
      </c>
      <c r="C59" s="251">
        <f t="shared" si="0"/>
        <v>0</v>
      </c>
      <c r="D59" s="251">
        <f t="shared" si="1"/>
        <v>29</v>
      </c>
      <c r="E59" s="9"/>
      <c r="F59" s="9"/>
      <c r="G59" s="9"/>
      <c r="H59" s="9"/>
      <c r="I59" s="9"/>
      <c r="J59" s="9"/>
      <c r="K59" s="9"/>
      <c r="L59" s="9"/>
      <c r="M59" s="9"/>
      <c r="N59" s="9"/>
      <c r="O59" s="9"/>
      <c r="P59" s="9"/>
      <c r="Q59" s="9"/>
      <c r="R59" s="9"/>
      <c r="S59" s="9"/>
      <c r="T59" s="9"/>
      <c r="U59" s="9"/>
      <c r="V59" s="9"/>
    </row>
    <row r="60" spans="1:22" ht="15.75" customHeight="1">
      <c r="A60" s="250">
        <f>'Beta calc'!B600</f>
        <v>44832</v>
      </c>
      <c r="B60" s="251">
        <f>'Beta calc'!C600</f>
        <v>17646</v>
      </c>
      <c r="C60" s="251">
        <f t="shared" si="0"/>
        <v>1</v>
      </c>
      <c r="D60" s="251">
        <f t="shared" si="1"/>
        <v>30</v>
      </c>
      <c r="E60" s="9"/>
      <c r="F60" s="9"/>
      <c r="G60" s="9"/>
      <c r="H60" s="9"/>
      <c r="I60" s="9"/>
      <c r="J60" s="9"/>
      <c r="K60" s="9"/>
      <c r="L60" s="9"/>
      <c r="M60" s="9"/>
      <c r="N60" s="9"/>
      <c r="O60" s="9"/>
      <c r="P60" s="9"/>
      <c r="Q60" s="9"/>
      <c r="R60" s="9"/>
      <c r="S60" s="9"/>
      <c r="T60" s="9"/>
      <c r="U60" s="9"/>
      <c r="V60" s="9"/>
    </row>
    <row r="61" spans="1:22" ht="15.75" customHeight="1">
      <c r="A61" s="250">
        <f>'Beta calc'!B601</f>
        <v>44833</v>
      </c>
      <c r="B61" s="251">
        <f>'Beta calc'!C601</f>
        <v>17998</v>
      </c>
      <c r="C61" s="251">
        <f t="shared" si="0"/>
        <v>1</v>
      </c>
      <c r="D61" s="251">
        <f t="shared" si="1"/>
        <v>30</v>
      </c>
      <c r="E61" s="9"/>
      <c r="F61" s="9"/>
      <c r="G61" s="9"/>
      <c r="H61" s="9"/>
      <c r="I61" s="9"/>
      <c r="J61" s="9"/>
      <c r="K61" s="9"/>
      <c r="L61" s="9"/>
      <c r="M61" s="9"/>
      <c r="N61" s="9"/>
      <c r="O61" s="9"/>
      <c r="P61" s="9"/>
      <c r="Q61" s="9"/>
      <c r="R61" s="9"/>
      <c r="S61" s="9"/>
      <c r="T61" s="9"/>
      <c r="U61" s="9"/>
      <c r="V61" s="9"/>
    </row>
    <row r="62" spans="1:22" ht="15.75" customHeight="1">
      <c r="A62" s="250">
        <f>'Beta calc'!B602</f>
        <v>44843</v>
      </c>
      <c r="B62" s="251">
        <f>'Beta calc'!C602</f>
        <v>17800</v>
      </c>
      <c r="C62" s="251">
        <f t="shared" si="0"/>
        <v>0</v>
      </c>
      <c r="D62" s="251">
        <f t="shared" si="1"/>
        <v>31</v>
      </c>
      <c r="E62" s="9"/>
      <c r="F62" s="9"/>
      <c r="G62" s="9"/>
      <c r="H62" s="9"/>
      <c r="I62" s="9"/>
      <c r="J62" s="9"/>
      <c r="K62" s="9"/>
      <c r="L62" s="9"/>
      <c r="M62" s="9"/>
      <c r="N62" s="9"/>
      <c r="O62" s="9"/>
      <c r="P62" s="9"/>
      <c r="Q62" s="9"/>
      <c r="R62" s="9"/>
      <c r="S62" s="9"/>
      <c r="T62" s="9"/>
      <c r="U62" s="9"/>
      <c r="V62" s="9"/>
    </row>
    <row r="63" spans="1:22" ht="15.75" customHeight="1">
      <c r="A63" s="250">
        <f>'Beta calc'!B603</f>
        <v>44844</v>
      </c>
      <c r="B63" s="251">
        <f>'Beta calc'!C603</f>
        <v>17900</v>
      </c>
      <c r="C63" s="251">
        <f t="shared" si="0"/>
        <v>1</v>
      </c>
      <c r="D63" s="251">
        <f t="shared" si="1"/>
        <v>32</v>
      </c>
      <c r="E63" s="9"/>
      <c r="F63" s="9"/>
      <c r="G63" s="9"/>
      <c r="H63" s="9"/>
      <c r="I63" s="9"/>
      <c r="J63" s="9"/>
      <c r="K63" s="9"/>
      <c r="L63" s="9"/>
      <c r="M63" s="9"/>
      <c r="N63" s="9"/>
      <c r="O63" s="9"/>
      <c r="P63" s="9"/>
      <c r="Q63" s="9"/>
      <c r="R63" s="9"/>
      <c r="S63" s="9"/>
      <c r="T63" s="9"/>
      <c r="U63" s="9"/>
      <c r="V63" s="9"/>
    </row>
    <row r="64" spans="1:22" ht="15.75" customHeight="1">
      <c r="A64" s="250">
        <f>'Beta calc'!B604</f>
        <v>44845</v>
      </c>
      <c r="B64" s="251">
        <f>'Beta calc'!C604</f>
        <v>17900</v>
      </c>
      <c r="C64" s="251">
        <f t="shared" si="0"/>
        <v>0</v>
      </c>
      <c r="D64" s="251">
        <f t="shared" si="1"/>
        <v>33</v>
      </c>
      <c r="E64" s="9"/>
      <c r="F64" s="9"/>
      <c r="G64" s="9"/>
      <c r="H64" s="9"/>
      <c r="I64" s="9"/>
      <c r="J64" s="9"/>
      <c r="K64" s="9"/>
      <c r="L64" s="9"/>
      <c r="M64" s="9"/>
      <c r="N64" s="9"/>
      <c r="O64" s="9"/>
      <c r="P64" s="9"/>
      <c r="Q64" s="9"/>
      <c r="R64" s="9"/>
      <c r="S64" s="9"/>
      <c r="T64" s="9"/>
      <c r="U64" s="9"/>
      <c r="V64" s="9"/>
    </row>
    <row r="65" spans="1:22" ht="15.75" customHeight="1">
      <c r="A65" s="250">
        <f>'Beta calc'!B605</f>
        <v>44846</v>
      </c>
      <c r="B65" s="251">
        <f>'Beta calc'!C605</f>
        <v>18000</v>
      </c>
      <c r="C65" s="251">
        <f t="shared" si="0"/>
        <v>1</v>
      </c>
      <c r="D65" s="251">
        <f t="shared" si="1"/>
        <v>34</v>
      </c>
      <c r="E65" s="9"/>
      <c r="F65" s="9"/>
      <c r="G65" s="9"/>
      <c r="H65" s="9"/>
      <c r="I65" s="9"/>
      <c r="J65" s="9"/>
      <c r="K65" s="9"/>
      <c r="L65" s="9"/>
      <c r="M65" s="9"/>
      <c r="N65" s="9"/>
      <c r="O65" s="9"/>
      <c r="P65" s="9"/>
      <c r="Q65" s="9"/>
      <c r="R65" s="9"/>
      <c r="S65" s="9"/>
      <c r="T65" s="9"/>
      <c r="U65" s="9"/>
      <c r="V65" s="9"/>
    </row>
    <row r="66" spans="1:22" ht="15.75" customHeight="1">
      <c r="A66" s="250">
        <f>'Beta calc'!B606</f>
        <v>44847</v>
      </c>
      <c r="B66" s="251">
        <f>'Beta calc'!C606</f>
        <v>18350</v>
      </c>
      <c r="C66" s="251">
        <f t="shared" si="0"/>
        <v>1</v>
      </c>
      <c r="D66" s="251">
        <f t="shared" si="1"/>
        <v>34</v>
      </c>
      <c r="E66" s="9"/>
      <c r="F66" s="9"/>
      <c r="G66" s="9"/>
      <c r="H66" s="9"/>
      <c r="I66" s="9"/>
      <c r="J66" s="9"/>
      <c r="K66" s="9"/>
      <c r="L66" s="9"/>
      <c r="M66" s="9"/>
      <c r="N66" s="9"/>
      <c r="O66" s="9"/>
      <c r="P66" s="9"/>
      <c r="Q66" s="9"/>
      <c r="R66" s="9"/>
      <c r="S66" s="9"/>
      <c r="T66" s="9"/>
      <c r="U66" s="9"/>
      <c r="V66" s="9"/>
    </row>
    <row r="67" spans="1:22" ht="15.75" customHeight="1">
      <c r="A67" s="250">
        <f>'Beta calc'!B607</f>
        <v>44850</v>
      </c>
      <c r="B67" s="251">
        <f>'Beta calc'!C607</f>
        <v>18120</v>
      </c>
      <c r="C67" s="251">
        <f t="shared" si="0"/>
        <v>0</v>
      </c>
      <c r="D67" s="251">
        <f t="shared" si="1"/>
        <v>35</v>
      </c>
      <c r="E67" s="9"/>
      <c r="F67" s="9"/>
      <c r="G67" s="9"/>
      <c r="H67" s="9"/>
      <c r="I67" s="9"/>
      <c r="J67" s="9"/>
      <c r="K67" s="9"/>
      <c r="L67" s="9"/>
      <c r="M67" s="9"/>
      <c r="N67" s="9"/>
      <c r="O67" s="9"/>
      <c r="P67" s="9"/>
      <c r="Q67" s="9"/>
      <c r="R67" s="9"/>
      <c r="S67" s="9"/>
      <c r="T67" s="9"/>
      <c r="U67" s="9"/>
      <c r="V67" s="9"/>
    </row>
    <row r="68" spans="1:22" ht="15.75" customHeight="1">
      <c r="A68" s="250">
        <f>'Beta calc'!B608</f>
        <v>44853</v>
      </c>
      <c r="B68" s="251">
        <f>'Beta calc'!C608</f>
        <v>18120</v>
      </c>
      <c r="C68" s="251">
        <f t="shared" si="0"/>
        <v>0</v>
      </c>
      <c r="D68" s="251">
        <f t="shared" si="1"/>
        <v>35</v>
      </c>
      <c r="E68" s="9"/>
      <c r="F68" s="9"/>
      <c r="G68" s="9"/>
      <c r="H68" s="9"/>
      <c r="I68" s="9"/>
      <c r="J68" s="9"/>
      <c r="K68" s="9"/>
      <c r="L68" s="9"/>
      <c r="M68" s="9"/>
      <c r="N68" s="9"/>
      <c r="O68" s="9"/>
      <c r="P68" s="9"/>
      <c r="Q68" s="9"/>
      <c r="R68" s="9"/>
      <c r="S68" s="9"/>
      <c r="T68" s="9"/>
      <c r="U68" s="9"/>
      <c r="V68" s="9"/>
    </row>
    <row r="69" spans="1:22" ht="15.75" customHeight="1">
      <c r="A69" s="250">
        <f>'Beta calc'!B609</f>
        <v>44854</v>
      </c>
      <c r="B69" s="251">
        <f>'Beta calc'!C609</f>
        <v>18150</v>
      </c>
      <c r="C69" s="251">
        <f t="shared" si="0"/>
        <v>1</v>
      </c>
      <c r="D69" s="251">
        <f t="shared" si="1"/>
        <v>36</v>
      </c>
      <c r="E69" s="9"/>
      <c r="F69" s="9"/>
      <c r="G69" s="9"/>
      <c r="H69" s="9"/>
      <c r="I69" s="9"/>
      <c r="J69" s="9"/>
      <c r="K69" s="9"/>
      <c r="L69" s="9"/>
      <c r="M69" s="9"/>
      <c r="N69" s="9"/>
      <c r="O69" s="9"/>
      <c r="P69" s="9"/>
      <c r="Q69" s="9"/>
      <c r="R69" s="9"/>
      <c r="S69" s="9"/>
      <c r="T69" s="9"/>
      <c r="U69" s="9"/>
      <c r="V69" s="9"/>
    </row>
    <row r="70" spans="1:22" ht="15.75" customHeight="1">
      <c r="A70" s="250">
        <f>'Beta calc'!B610</f>
        <v>44857</v>
      </c>
      <c r="B70" s="251">
        <f>'Beta calc'!C610</f>
        <v>18000</v>
      </c>
      <c r="C70" s="251">
        <f t="shared" si="0"/>
        <v>0</v>
      </c>
      <c r="D70" s="251">
        <f t="shared" si="1"/>
        <v>37</v>
      </c>
      <c r="E70" s="9"/>
      <c r="F70" s="9"/>
      <c r="G70" s="9"/>
      <c r="H70" s="9"/>
      <c r="I70" s="9"/>
      <c r="J70" s="9"/>
      <c r="K70" s="9"/>
      <c r="L70" s="9"/>
      <c r="M70" s="9"/>
      <c r="N70" s="9"/>
      <c r="O70" s="9"/>
      <c r="P70" s="9"/>
      <c r="Q70" s="9"/>
      <c r="R70" s="9"/>
      <c r="S70" s="9"/>
      <c r="T70" s="9"/>
      <c r="U70" s="9"/>
      <c r="V70" s="9"/>
    </row>
    <row r="71" spans="1:22" ht="15.75" customHeight="1">
      <c r="A71" s="250">
        <f>'Beta calc'!B611</f>
        <v>44865</v>
      </c>
      <c r="B71" s="251">
        <f>'Beta calc'!C611</f>
        <v>18000</v>
      </c>
      <c r="C71" s="251">
        <f t="shared" si="0"/>
        <v>0</v>
      </c>
      <c r="D71" s="251">
        <f t="shared" si="1"/>
        <v>37</v>
      </c>
      <c r="E71" s="9"/>
      <c r="F71" s="9"/>
      <c r="G71" s="9"/>
      <c r="H71" s="9"/>
      <c r="I71" s="9"/>
      <c r="J71" s="9"/>
      <c r="K71" s="9"/>
      <c r="L71" s="9"/>
      <c r="M71" s="9"/>
      <c r="N71" s="9"/>
      <c r="O71" s="9"/>
      <c r="P71" s="9"/>
      <c r="Q71" s="9"/>
      <c r="R71" s="9"/>
      <c r="S71" s="9"/>
      <c r="T71" s="9"/>
      <c r="U71" s="9"/>
      <c r="V71" s="9"/>
    </row>
    <row r="72" spans="1:22" ht="15.75" customHeight="1">
      <c r="A72" s="250">
        <f>'Beta calc'!B612</f>
        <v>44866</v>
      </c>
      <c r="B72" s="251">
        <f>'Beta calc'!C612</f>
        <v>18004</v>
      </c>
      <c r="C72" s="251">
        <f t="shared" si="0"/>
        <v>1</v>
      </c>
      <c r="D72" s="251">
        <f t="shared" si="1"/>
        <v>38</v>
      </c>
      <c r="E72" s="9"/>
      <c r="F72" s="9"/>
      <c r="G72" s="9"/>
      <c r="H72" s="9"/>
      <c r="I72" s="9"/>
      <c r="J72" s="9"/>
      <c r="K72" s="9"/>
      <c r="L72" s="9"/>
      <c r="M72" s="9"/>
      <c r="N72" s="9"/>
      <c r="O72" s="9"/>
      <c r="P72" s="9"/>
      <c r="Q72" s="9"/>
      <c r="R72" s="9"/>
      <c r="S72" s="9"/>
      <c r="T72" s="9"/>
      <c r="U72" s="9"/>
      <c r="V72" s="9"/>
    </row>
    <row r="73" spans="1:22" ht="15.75" customHeight="1">
      <c r="A73" s="250">
        <f>'Beta calc'!B613</f>
        <v>44867</v>
      </c>
      <c r="B73" s="251">
        <f>'Beta calc'!C613</f>
        <v>18300</v>
      </c>
      <c r="C73" s="251">
        <f t="shared" si="0"/>
        <v>1</v>
      </c>
      <c r="D73" s="251">
        <f t="shared" si="1"/>
        <v>38</v>
      </c>
      <c r="E73" s="9"/>
      <c r="F73" s="9"/>
      <c r="G73" s="9"/>
      <c r="H73" s="9"/>
      <c r="I73" s="9"/>
      <c r="J73" s="9"/>
      <c r="K73" s="9"/>
      <c r="L73" s="9"/>
      <c r="M73" s="9"/>
      <c r="N73" s="9"/>
      <c r="O73" s="9"/>
      <c r="P73" s="9"/>
      <c r="Q73" s="9"/>
      <c r="R73" s="9"/>
      <c r="S73" s="9"/>
      <c r="T73" s="9"/>
      <c r="U73" s="9"/>
      <c r="V73" s="9"/>
    </row>
    <row r="74" spans="1:22" ht="15.75" customHeight="1">
      <c r="A74" s="250">
        <f>'Beta calc'!B614</f>
        <v>44868</v>
      </c>
      <c r="B74" s="251">
        <f>'Beta calc'!C614</f>
        <v>19500</v>
      </c>
      <c r="C74" s="251">
        <f t="shared" si="0"/>
        <v>1</v>
      </c>
      <c r="D74" s="251">
        <f t="shared" si="1"/>
        <v>38</v>
      </c>
      <c r="E74" s="9"/>
      <c r="F74" s="9"/>
      <c r="G74" s="9"/>
      <c r="H74" s="9"/>
      <c r="I74" s="9"/>
      <c r="J74" s="9"/>
      <c r="K74" s="9"/>
      <c r="L74" s="9"/>
      <c r="M74" s="9"/>
      <c r="N74" s="9"/>
      <c r="O74" s="9"/>
      <c r="P74" s="9"/>
      <c r="Q74" s="9"/>
      <c r="R74" s="9"/>
      <c r="S74" s="9"/>
      <c r="T74" s="9"/>
      <c r="U74" s="9"/>
      <c r="V74" s="9"/>
    </row>
    <row r="75" spans="1:22" ht="15.75" customHeight="1">
      <c r="A75" s="250">
        <f>'Beta calc'!B615</f>
        <v>44871</v>
      </c>
      <c r="B75" s="251">
        <f>'Beta calc'!C615</f>
        <v>20000</v>
      </c>
      <c r="C75" s="251">
        <f t="shared" si="0"/>
        <v>1</v>
      </c>
      <c r="D75" s="251">
        <f t="shared" si="1"/>
        <v>38</v>
      </c>
      <c r="E75" s="9"/>
      <c r="F75" s="9"/>
      <c r="G75" s="9"/>
      <c r="H75" s="9"/>
      <c r="I75" s="9"/>
      <c r="J75" s="9"/>
      <c r="K75" s="9"/>
      <c r="L75" s="9"/>
      <c r="M75" s="9"/>
      <c r="N75" s="9"/>
      <c r="O75" s="9"/>
      <c r="P75" s="9"/>
      <c r="Q75" s="9"/>
      <c r="R75" s="9"/>
      <c r="S75" s="9"/>
      <c r="T75" s="9"/>
      <c r="U75" s="9"/>
      <c r="V75" s="9"/>
    </row>
    <row r="76" spans="1:22" ht="15.75" customHeight="1">
      <c r="A76" s="250">
        <f>'Beta calc'!B616</f>
        <v>44872</v>
      </c>
      <c r="B76" s="251">
        <f>'Beta calc'!C616</f>
        <v>19999.900000000001</v>
      </c>
      <c r="C76" s="251">
        <f t="shared" si="0"/>
        <v>0</v>
      </c>
      <c r="D76" s="251">
        <f t="shared" si="1"/>
        <v>39</v>
      </c>
      <c r="E76" s="9"/>
      <c r="F76" s="9"/>
      <c r="G76" s="9"/>
      <c r="H76" s="9"/>
      <c r="I76" s="9"/>
      <c r="J76" s="9"/>
      <c r="K76" s="9"/>
      <c r="L76" s="9"/>
      <c r="M76" s="9"/>
      <c r="N76" s="9"/>
      <c r="O76" s="9"/>
      <c r="P76" s="9"/>
      <c r="Q76" s="9"/>
      <c r="R76" s="9"/>
      <c r="S76" s="9"/>
      <c r="T76" s="9"/>
      <c r="U76" s="9"/>
      <c r="V76" s="9"/>
    </row>
    <row r="77" spans="1:22" ht="15.75" customHeight="1">
      <c r="A77" s="250">
        <f>'Beta calc'!B617</f>
        <v>44873</v>
      </c>
      <c r="B77" s="251">
        <f>'Beta calc'!C617</f>
        <v>19600</v>
      </c>
      <c r="C77" s="251">
        <f t="shared" si="0"/>
        <v>0</v>
      </c>
      <c r="D77" s="251">
        <f t="shared" si="1"/>
        <v>39</v>
      </c>
      <c r="E77" s="9"/>
      <c r="F77" s="9"/>
      <c r="G77" s="9"/>
      <c r="H77" s="9"/>
      <c r="I77" s="9"/>
      <c r="J77" s="9"/>
      <c r="K77" s="9"/>
      <c r="L77" s="9"/>
      <c r="M77" s="9"/>
      <c r="N77" s="9"/>
      <c r="O77" s="9"/>
      <c r="P77" s="9"/>
      <c r="Q77" s="9"/>
      <c r="R77" s="9"/>
      <c r="S77" s="9"/>
      <c r="T77" s="9"/>
      <c r="U77" s="9"/>
      <c r="V77" s="9"/>
    </row>
    <row r="78" spans="1:22" ht="15.75" customHeight="1">
      <c r="A78" s="250">
        <f>'Beta calc'!B618</f>
        <v>44874</v>
      </c>
      <c r="B78" s="251">
        <f>'Beta calc'!C618</f>
        <v>19490</v>
      </c>
      <c r="C78" s="251">
        <f t="shared" si="0"/>
        <v>0</v>
      </c>
      <c r="D78" s="251">
        <f t="shared" si="1"/>
        <v>39</v>
      </c>
      <c r="E78" s="9"/>
      <c r="F78" s="9"/>
      <c r="G78" s="9"/>
      <c r="H78" s="9"/>
      <c r="I78" s="9"/>
      <c r="J78" s="9"/>
      <c r="K78" s="9"/>
      <c r="L78" s="9"/>
      <c r="M78" s="9"/>
      <c r="N78" s="9"/>
      <c r="O78" s="9"/>
      <c r="P78" s="9"/>
      <c r="Q78" s="9"/>
      <c r="R78" s="9"/>
      <c r="S78" s="9"/>
      <c r="T78" s="9"/>
      <c r="U78" s="9"/>
      <c r="V78" s="9"/>
    </row>
    <row r="79" spans="1:22" ht="15.75" customHeight="1">
      <c r="A79" s="250">
        <f>'Beta calc'!B619</f>
        <v>44875</v>
      </c>
      <c r="B79" s="251">
        <f>'Beta calc'!C619</f>
        <v>19480</v>
      </c>
      <c r="C79" s="251">
        <f t="shared" si="0"/>
        <v>0</v>
      </c>
      <c r="D79" s="251">
        <f t="shared" si="1"/>
        <v>39</v>
      </c>
      <c r="E79" s="9"/>
      <c r="F79" s="9"/>
      <c r="G79" s="9"/>
      <c r="H79" s="9"/>
      <c r="I79" s="9"/>
      <c r="J79" s="9"/>
      <c r="K79" s="9"/>
      <c r="L79" s="9"/>
      <c r="M79" s="9"/>
      <c r="N79" s="9"/>
      <c r="O79" s="9"/>
      <c r="P79" s="9"/>
      <c r="Q79" s="9"/>
      <c r="R79" s="9"/>
      <c r="S79" s="9"/>
      <c r="T79" s="9"/>
      <c r="U79" s="9"/>
      <c r="V79" s="9"/>
    </row>
    <row r="80" spans="1:22" ht="15.75" customHeight="1">
      <c r="A80" s="250">
        <f>'Beta calc'!B620</f>
        <v>44878</v>
      </c>
      <c r="B80" s="251">
        <f>'Beta calc'!C620</f>
        <v>19200</v>
      </c>
      <c r="C80" s="251">
        <f t="shared" si="0"/>
        <v>0</v>
      </c>
      <c r="D80" s="251">
        <f t="shared" si="1"/>
        <v>39</v>
      </c>
      <c r="E80" s="9"/>
      <c r="F80" s="9"/>
      <c r="G80" s="9"/>
      <c r="H80" s="9"/>
      <c r="I80" s="9"/>
      <c r="J80" s="9"/>
      <c r="K80" s="9"/>
      <c r="L80" s="9"/>
      <c r="M80" s="9"/>
      <c r="N80" s="9"/>
      <c r="O80" s="9"/>
      <c r="P80" s="9"/>
      <c r="Q80" s="9"/>
      <c r="R80" s="9"/>
      <c r="S80" s="9"/>
      <c r="T80" s="9"/>
      <c r="U80" s="9"/>
      <c r="V80" s="9"/>
    </row>
    <row r="81" spans="1:22" ht="15.75" customHeight="1">
      <c r="A81" s="250">
        <f>'Beta calc'!B621</f>
        <v>44880</v>
      </c>
      <c r="B81" s="251">
        <f>'Beta calc'!C621</f>
        <v>19600</v>
      </c>
      <c r="C81" s="251">
        <f t="shared" si="0"/>
        <v>1</v>
      </c>
      <c r="D81" s="251">
        <f t="shared" si="1"/>
        <v>40</v>
      </c>
      <c r="E81" s="9"/>
      <c r="F81" s="9"/>
      <c r="G81" s="9"/>
      <c r="H81" s="9"/>
      <c r="I81" s="9"/>
      <c r="J81" s="9"/>
      <c r="K81" s="9"/>
      <c r="L81" s="9"/>
      <c r="M81" s="9"/>
      <c r="N81" s="9"/>
      <c r="O81" s="9"/>
      <c r="P81" s="9"/>
      <c r="Q81" s="9"/>
      <c r="R81" s="9"/>
      <c r="S81" s="9"/>
      <c r="T81" s="9"/>
      <c r="U81" s="9"/>
      <c r="V81" s="9"/>
    </row>
    <row r="82" spans="1:22" ht="15.75" customHeight="1">
      <c r="A82" s="250">
        <f>'Beta calc'!B622</f>
        <v>44881</v>
      </c>
      <c r="B82" s="251">
        <f>'Beta calc'!C622</f>
        <v>19891</v>
      </c>
      <c r="C82" s="251">
        <f t="shared" si="0"/>
        <v>1</v>
      </c>
      <c r="D82" s="251">
        <f t="shared" si="1"/>
        <v>40</v>
      </c>
      <c r="E82" s="9"/>
      <c r="F82" s="9"/>
      <c r="G82" s="9"/>
      <c r="H82" s="9"/>
      <c r="I82" s="9"/>
      <c r="J82" s="9"/>
      <c r="K82" s="9"/>
      <c r="L82" s="9"/>
      <c r="M82" s="9"/>
      <c r="N82" s="9"/>
      <c r="O82" s="9"/>
      <c r="P82" s="9"/>
      <c r="Q82" s="9"/>
      <c r="R82" s="9"/>
      <c r="S82" s="9"/>
      <c r="T82" s="9"/>
      <c r="U82" s="9"/>
      <c r="V82" s="9"/>
    </row>
    <row r="83" spans="1:22" ht="15.75" customHeight="1">
      <c r="A83" s="250">
        <f>'Beta calc'!B623</f>
        <v>44882</v>
      </c>
      <c r="B83" s="251">
        <f>'Beta calc'!C623</f>
        <v>19700</v>
      </c>
      <c r="C83" s="251">
        <f t="shared" si="0"/>
        <v>0</v>
      </c>
      <c r="D83" s="251">
        <f t="shared" si="1"/>
        <v>41</v>
      </c>
      <c r="E83" s="9"/>
      <c r="F83" s="9"/>
      <c r="G83" s="9"/>
      <c r="H83" s="9"/>
      <c r="I83" s="9"/>
      <c r="J83" s="9"/>
      <c r="K83" s="9"/>
      <c r="L83" s="9"/>
      <c r="M83" s="9"/>
      <c r="N83" s="9"/>
      <c r="O83" s="9"/>
      <c r="P83" s="9"/>
      <c r="Q83" s="9"/>
      <c r="R83" s="9"/>
      <c r="S83" s="9"/>
      <c r="T83" s="9"/>
      <c r="U83" s="9"/>
      <c r="V83" s="9"/>
    </row>
    <row r="84" spans="1:22" ht="15.75" customHeight="1">
      <c r="A84" s="250">
        <f>'Beta calc'!B624</f>
        <v>44887</v>
      </c>
      <c r="B84" s="251">
        <f>'Beta calc'!C624</f>
        <v>18601</v>
      </c>
      <c r="C84" s="251">
        <f t="shared" si="0"/>
        <v>0</v>
      </c>
      <c r="D84" s="251">
        <f t="shared" si="1"/>
        <v>41</v>
      </c>
      <c r="E84" s="9"/>
      <c r="F84" s="9"/>
      <c r="G84" s="9"/>
      <c r="H84" s="9"/>
      <c r="I84" s="9"/>
      <c r="J84" s="9"/>
      <c r="K84" s="9"/>
      <c r="L84" s="9"/>
      <c r="M84" s="9"/>
      <c r="N84" s="9"/>
      <c r="O84" s="9"/>
      <c r="P84" s="9"/>
      <c r="Q84" s="9"/>
      <c r="R84" s="9"/>
      <c r="S84" s="9"/>
      <c r="T84" s="9"/>
      <c r="U84" s="9"/>
      <c r="V84" s="9"/>
    </row>
    <row r="85" spans="1:22" ht="15.75" customHeight="1">
      <c r="A85" s="250">
        <f>'Beta calc'!B625</f>
        <v>44888</v>
      </c>
      <c r="B85" s="251">
        <f>'Beta calc'!C625</f>
        <v>18600</v>
      </c>
      <c r="C85" s="251">
        <f t="shared" si="0"/>
        <v>0</v>
      </c>
      <c r="D85" s="251">
        <f t="shared" si="1"/>
        <v>41</v>
      </c>
      <c r="E85" s="9"/>
      <c r="F85" s="9"/>
      <c r="G85" s="9"/>
      <c r="H85" s="9"/>
      <c r="I85" s="9"/>
      <c r="J85" s="9"/>
      <c r="K85" s="9"/>
      <c r="L85" s="9"/>
      <c r="M85" s="9"/>
      <c r="N85" s="9"/>
      <c r="O85" s="9"/>
      <c r="P85" s="9"/>
      <c r="Q85" s="9"/>
      <c r="R85" s="9"/>
      <c r="S85" s="9"/>
      <c r="T85" s="9"/>
      <c r="U85" s="9"/>
      <c r="V85" s="9"/>
    </row>
    <row r="86" spans="1:22" ht="15.75" customHeight="1">
      <c r="A86" s="250">
        <f>'Beta calc'!B626</f>
        <v>44889</v>
      </c>
      <c r="B86" s="251">
        <f>'Beta calc'!C626</f>
        <v>18600</v>
      </c>
      <c r="C86" s="251">
        <f t="shared" si="0"/>
        <v>0</v>
      </c>
      <c r="D86" s="251">
        <f t="shared" si="1"/>
        <v>41</v>
      </c>
      <c r="E86" s="9"/>
      <c r="F86" s="9"/>
      <c r="G86" s="9"/>
      <c r="H86" s="9"/>
      <c r="I86" s="9"/>
      <c r="J86" s="9"/>
      <c r="K86" s="9"/>
      <c r="L86" s="9"/>
      <c r="M86" s="9"/>
      <c r="N86" s="9"/>
      <c r="O86" s="9"/>
      <c r="P86" s="9"/>
      <c r="Q86" s="9"/>
      <c r="R86" s="9"/>
      <c r="S86" s="9"/>
      <c r="T86" s="9"/>
      <c r="U86" s="9"/>
      <c r="V86" s="9"/>
    </row>
    <row r="87" spans="1:22" ht="15.75" customHeight="1">
      <c r="A87" s="250">
        <f>'Beta calc'!B627</f>
        <v>44892</v>
      </c>
      <c r="B87" s="251">
        <f>'Beta calc'!C627</f>
        <v>18700</v>
      </c>
      <c r="C87" s="251">
        <f t="shared" si="0"/>
        <v>1</v>
      </c>
      <c r="D87" s="251">
        <f t="shared" si="1"/>
        <v>42</v>
      </c>
      <c r="E87" s="9"/>
      <c r="F87" s="9"/>
      <c r="G87" s="9"/>
      <c r="H87" s="9"/>
      <c r="I87" s="9"/>
      <c r="J87" s="9"/>
      <c r="K87" s="9"/>
      <c r="L87" s="9"/>
      <c r="M87" s="9"/>
      <c r="N87" s="9"/>
      <c r="O87" s="9"/>
      <c r="P87" s="9"/>
      <c r="Q87" s="9"/>
      <c r="R87" s="9"/>
      <c r="S87" s="9"/>
      <c r="T87" s="9"/>
      <c r="U87" s="9"/>
      <c r="V87" s="9"/>
    </row>
    <row r="88" spans="1:22" ht="15.75" customHeight="1">
      <c r="A88" s="250">
        <f>'Beta calc'!B628</f>
        <v>44893</v>
      </c>
      <c r="B88" s="251">
        <f>'Beta calc'!C628</f>
        <v>18500</v>
      </c>
      <c r="C88" s="251">
        <f t="shared" si="0"/>
        <v>0</v>
      </c>
      <c r="D88" s="251">
        <f t="shared" si="1"/>
        <v>43</v>
      </c>
      <c r="E88" s="9"/>
      <c r="F88" s="9"/>
      <c r="G88" s="9"/>
      <c r="H88" s="9"/>
      <c r="I88" s="9"/>
      <c r="J88" s="9"/>
      <c r="K88" s="9"/>
      <c r="L88" s="9"/>
      <c r="M88" s="9"/>
      <c r="N88" s="9"/>
      <c r="O88" s="9"/>
      <c r="P88" s="9"/>
      <c r="Q88" s="9"/>
      <c r="R88" s="9"/>
      <c r="S88" s="9"/>
      <c r="T88" s="9"/>
      <c r="U88" s="9"/>
      <c r="V88" s="9"/>
    </row>
    <row r="89" spans="1:22" ht="15.75" customHeight="1">
      <c r="A89" s="250">
        <f>'Beta calc'!B629</f>
        <v>44894</v>
      </c>
      <c r="B89" s="251">
        <f>'Beta calc'!C629</f>
        <v>18184</v>
      </c>
      <c r="C89" s="251">
        <f t="shared" si="0"/>
        <v>0</v>
      </c>
      <c r="D89" s="251">
        <f t="shared" si="1"/>
        <v>43</v>
      </c>
      <c r="E89" s="9"/>
      <c r="F89" s="9"/>
      <c r="G89" s="9"/>
      <c r="H89" s="9"/>
      <c r="I89" s="9"/>
      <c r="J89" s="9"/>
      <c r="K89" s="9"/>
      <c r="L89" s="9"/>
      <c r="M89" s="9"/>
      <c r="N89" s="9"/>
      <c r="O89" s="9"/>
      <c r="P89" s="9"/>
      <c r="Q89" s="9"/>
      <c r="R89" s="9"/>
      <c r="S89" s="9"/>
      <c r="T89" s="9"/>
      <c r="U89" s="9"/>
      <c r="V89" s="9"/>
    </row>
    <row r="90" spans="1:22" ht="15.75" customHeight="1">
      <c r="A90" s="250">
        <f>'Beta calc'!B630</f>
        <v>44895</v>
      </c>
      <c r="B90" s="251">
        <f>'Beta calc'!C630</f>
        <v>17700</v>
      </c>
      <c r="C90" s="251">
        <f t="shared" si="0"/>
        <v>0</v>
      </c>
      <c r="D90" s="251">
        <f t="shared" si="1"/>
        <v>43</v>
      </c>
      <c r="E90" s="9"/>
      <c r="F90" s="9"/>
      <c r="G90" s="9"/>
      <c r="H90" s="9"/>
      <c r="I90" s="9"/>
      <c r="J90" s="9"/>
      <c r="K90" s="9"/>
      <c r="L90" s="9"/>
      <c r="M90" s="9"/>
      <c r="N90" s="9"/>
      <c r="O90" s="9"/>
      <c r="P90" s="9"/>
      <c r="Q90" s="9"/>
      <c r="R90" s="9"/>
      <c r="S90" s="9"/>
      <c r="T90" s="9"/>
      <c r="U90" s="9"/>
      <c r="V90" s="9"/>
    </row>
    <row r="91" spans="1:22" ht="15.75" customHeight="1">
      <c r="A91" s="250">
        <f>'Beta calc'!B631</f>
        <v>44896</v>
      </c>
      <c r="B91" s="251">
        <f>'Beta calc'!C631</f>
        <v>18415</v>
      </c>
      <c r="C91" s="251">
        <f t="shared" si="0"/>
        <v>1</v>
      </c>
      <c r="D91" s="251">
        <f t="shared" si="1"/>
        <v>44</v>
      </c>
      <c r="E91" s="9"/>
      <c r="F91" s="9"/>
      <c r="G91" s="9"/>
      <c r="H91" s="9"/>
      <c r="I91" s="9"/>
      <c r="J91" s="9"/>
      <c r="K91" s="9"/>
      <c r="L91" s="9"/>
      <c r="M91" s="9"/>
      <c r="N91" s="9"/>
      <c r="O91" s="9"/>
      <c r="P91" s="9"/>
      <c r="Q91" s="9"/>
      <c r="R91" s="9"/>
      <c r="S91" s="9"/>
      <c r="T91" s="9"/>
      <c r="U91" s="9"/>
      <c r="V91" s="9"/>
    </row>
    <row r="92" spans="1:22" ht="15.75" customHeight="1">
      <c r="A92" s="250">
        <f>'Beta calc'!B632</f>
        <v>44899</v>
      </c>
      <c r="B92" s="251">
        <f>'Beta calc'!C632</f>
        <v>18500</v>
      </c>
      <c r="C92" s="251">
        <f t="shared" si="0"/>
        <v>1</v>
      </c>
      <c r="D92" s="251">
        <f t="shared" si="1"/>
        <v>44</v>
      </c>
      <c r="E92" s="9"/>
      <c r="F92" s="9"/>
      <c r="G92" s="9"/>
      <c r="H92" s="9"/>
      <c r="I92" s="9"/>
      <c r="J92" s="9"/>
      <c r="K92" s="9"/>
      <c r="L92" s="9"/>
      <c r="M92" s="9"/>
      <c r="N92" s="9"/>
      <c r="O92" s="9"/>
      <c r="P92" s="9"/>
      <c r="Q92" s="9"/>
      <c r="R92" s="9"/>
      <c r="S92" s="9"/>
      <c r="T92" s="9"/>
      <c r="U92" s="9"/>
      <c r="V92" s="9"/>
    </row>
    <row r="93" spans="1:22" ht="15.75" customHeight="1">
      <c r="A93" s="250">
        <f>'Beta calc'!B633</f>
        <v>44900</v>
      </c>
      <c r="B93" s="251">
        <f>'Beta calc'!C633</f>
        <v>18600</v>
      </c>
      <c r="C93" s="251">
        <f t="shared" si="0"/>
        <v>1</v>
      </c>
      <c r="D93" s="251">
        <f t="shared" si="1"/>
        <v>44</v>
      </c>
      <c r="E93" s="9"/>
      <c r="F93" s="9"/>
      <c r="G93" s="9"/>
      <c r="H93" s="9"/>
      <c r="I93" s="9"/>
      <c r="J93" s="9"/>
      <c r="K93" s="9"/>
      <c r="L93" s="9"/>
      <c r="M93" s="9"/>
      <c r="N93" s="9"/>
      <c r="O93" s="9"/>
      <c r="P93" s="9"/>
      <c r="Q93" s="9"/>
      <c r="R93" s="9"/>
      <c r="S93" s="9"/>
      <c r="T93" s="9"/>
      <c r="U93" s="9"/>
      <c r="V93" s="9"/>
    </row>
    <row r="94" spans="1:22" ht="15.75" customHeight="1">
      <c r="A94" s="250">
        <f>'Beta calc'!B634</f>
        <v>44901</v>
      </c>
      <c r="B94" s="251">
        <f>'Beta calc'!C634</f>
        <v>18600</v>
      </c>
      <c r="C94" s="251">
        <f t="shared" si="0"/>
        <v>0</v>
      </c>
      <c r="D94" s="251">
        <f t="shared" si="1"/>
        <v>45</v>
      </c>
      <c r="E94" s="9"/>
      <c r="F94" s="9"/>
      <c r="G94" s="9"/>
      <c r="H94" s="9"/>
      <c r="I94" s="9"/>
      <c r="J94" s="9"/>
      <c r="K94" s="9"/>
      <c r="L94" s="9"/>
      <c r="M94" s="9"/>
      <c r="N94" s="9"/>
      <c r="O94" s="9"/>
      <c r="P94" s="9"/>
      <c r="Q94" s="9"/>
      <c r="R94" s="9"/>
      <c r="S94" s="9"/>
      <c r="T94" s="9"/>
      <c r="U94" s="9"/>
      <c r="V94" s="9"/>
    </row>
    <row r="95" spans="1:22" ht="15.75" customHeight="1">
      <c r="A95" s="250">
        <f>'Beta calc'!B635</f>
        <v>44902</v>
      </c>
      <c r="B95" s="251">
        <f>'Beta calc'!C635</f>
        <v>18360.099999999999</v>
      </c>
      <c r="C95" s="251">
        <f t="shared" si="0"/>
        <v>0</v>
      </c>
      <c r="D95" s="251">
        <f t="shared" si="1"/>
        <v>45</v>
      </c>
      <c r="E95" s="9"/>
      <c r="F95" s="9"/>
      <c r="G95" s="9"/>
      <c r="H95" s="9"/>
      <c r="I95" s="9"/>
      <c r="J95" s="9"/>
      <c r="K95" s="9"/>
      <c r="L95" s="9"/>
      <c r="M95" s="9"/>
      <c r="N95" s="9"/>
      <c r="O95" s="9"/>
      <c r="P95" s="9"/>
      <c r="Q95" s="9"/>
      <c r="R95" s="9"/>
      <c r="S95" s="9"/>
      <c r="T95" s="9"/>
      <c r="U95" s="9"/>
      <c r="V95" s="9"/>
    </row>
    <row r="96" spans="1:22" ht="15.75" customHeight="1">
      <c r="A96" s="250">
        <f>'Beta calc'!B636</f>
        <v>44906</v>
      </c>
      <c r="B96" s="251">
        <f>'Beta calc'!C636</f>
        <v>18600</v>
      </c>
      <c r="C96" s="251">
        <f t="shared" si="0"/>
        <v>1</v>
      </c>
      <c r="D96" s="251">
        <f t="shared" si="1"/>
        <v>46</v>
      </c>
      <c r="E96" s="9"/>
      <c r="F96" s="9"/>
      <c r="G96" s="9"/>
      <c r="H96" s="9"/>
      <c r="I96" s="9"/>
      <c r="J96" s="9"/>
      <c r="K96" s="9"/>
      <c r="L96" s="9"/>
      <c r="M96" s="9"/>
      <c r="N96" s="9"/>
      <c r="O96" s="9"/>
      <c r="P96" s="9"/>
      <c r="Q96" s="9"/>
      <c r="R96" s="9"/>
      <c r="S96" s="9"/>
      <c r="T96" s="9"/>
      <c r="U96" s="9"/>
      <c r="V96" s="9"/>
    </row>
    <row r="97" spans="1:22" ht="15.75" customHeight="1">
      <c r="A97" s="250">
        <f>'Beta calc'!B637</f>
        <v>44907</v>
      </c>
      <c r="B97" s="251">
        <f>'Beta calc'!C637</f>
        <v>18599</v>
      </c>
      <c r="C97" s="251">
        <f t="shared" si="0"/>
        <v>0</v>
      </c>
      <c r="D97" s="251">
        <f t="shared" si="1"/>
        <v>47</v>
      </c>
      <c r="E97" s="9"/>
      <c r="F97" s="9"/>
      <c r="G97" s="9"/>
      <c r="H97" s="9"/>
      <c r="I97" s="9"/>
      <c r="J97" s="9"/>
      <c r="K97" s="9"/>
      <c r="L97" s="9"/>
      <c r="M97" s="9"/>
      <c r="N97" s="9"/>
      <c r="O97" s="9"/>
      <c r="P97" s="9"/>
      <c r="Q97" s="9"/>
      <c r="R97" s="9"/>
      <c r="S97" s="9"/>
      <c r="T97" s="9"/>
      <c r="U97" s="9"/>
      <c r="V97" s="9"/>
    </row>
    <row r="98" spans="1:22" ht="15.75" customHeight="1">
      <c r="A98" s="250">
        <f>'Beta calc'!B638</f>
        <v>44909</v>
      </c>
      <c r="B98" s="251">
        <f>'Beta calc'!C638</f>
        <v>18965</v>
      </c>
      <c r="C98" s="251">
        <f t="shared" si="0"/>
        <v>1</v>
      </c>
      <c r="D98" s="251">
        <f t="shared" si="1"/>
        <v>48</v>
      </c>
      <c r="E98" s="9"/>
      <c r="F98" s="9"/>
      <c r="G98" s="9"/>
      <c r="H98" s="9"/>
      <c r="I98" s="9"/>
      <c r="J98" s="9"/>
      <c r="K98" s="9"/>
      <c r="L98" s="9"/>
      <c r="M98" s="9"/>
      <c r="N98" s="9"/>
      <c r="O98" s="9"/>
      <c r="P98" s="9"/>
      <c r="Q98" s="9"/>
      <c r="R98" s="9"/>
      <c r="S98" s="9"/>
      <c r="T98" s="9"/>
      <c r="U98" s="9"/>
      <c r="V98" s="9"/>
    </row>
    <row r="99" spans="1:22" ht="15.75" customHeight="1">
      <c r="A99" s="250">
        <f>'Beta calc'!B639</f>
        <v>44910</v>
      </c>
      <c r="B99" s="251">
        <f>'Beta calc'!C639</f>
        <v>18849</v>
      </c>
      <c r="C99" s="251">
        <f t="shared" si="0"/>
        <v>0</v>
      </c>
      <c r="D99" s="251">
        <f t="shared" si="1"/>
        <v>49</v>
      </c>
      <c r="E99" s="9"/>
      <c r="F99" s="9"/>
      <c r="G99" s="9"/>
      <c r="H99" s="9"/>
      <c r="I99" s="9"/>
      <c r="J99" s="9"/>
      <c r="K99" s="9"/>
      <c r="L99" s="9"/>
      <c r="M99" s="9"/>
      <c r="N99" s="9"/>
      <c r="O99" s="9"/>
      <c r="P99" s="9"/>
      <c r="Q99" s="9"/>
      <c r="R99" s="9"/>
      <c r="S99" s="9"/>
      <c r="T99" s="9"/>
      <c r="U99" s="9"/>
      <c r="V99" s="9"/>
    </row>
    <row r="100" spans="1:22" ht="15.75" customHeight="1">
      <c r="A100" s="250">
        <f>'Beta calc'!B640</f>
        <v>44914</v>
      </c>
      <c r="B100" s="251">
        <f>'Beta calc'!C640</f>
        <v>18475</v>
      </c>
      <c r="C100" s="251">
        <f t="shared" si="0"/>
        <v>0</v>
      </c>
      <c r="D100" s="251">
        <f t="shared" si="1"/>
        <v>49</v>
      </c>
      <c r="E100" s="9"/>
      <c r="F100" s="9"/>
      <c r="G100" s="9"/>
      <c r="H100" s="9"/>
      <c r="I100" s="9"/>
      <c r="J100" s="9"/>
      <c r="K100" s="9"/>
      <c r="L100" s="9"/>
      <c r="M100" s="9"/>
      <c r="N100" s="9"/>
      <c r="O100" s="9"/>
      <c r="P100" s="9"/>
      <c r="Q100" s="9"/>
      <c r="R100" s="9"/>
      <c r="S100" s="9"/>
      <c r="T100" s="9"/>
      <c r="U100" s="9"/>
      <c r="V100" s="9"/>
    </row>
    <row r="101" spans="1:22" ht="15.75" customHeight="1">
      <c r="A101" s="250">
        <f>'Beta calc'!B641</f>
        <v>44915</v>
      </c>
      <c r="B101" s="251">
        <f>'Beta calc'!C641</f>
        <v>18797</v>
      </c>
      <c r="C101" s="251">
        <f t="shared" si="0"/>
        <v>1</v>
      </c>
      <c r="D101" s="251">
        <f t="shared" si="1"/>
        <v>50</v>
      </c>
      <c r="E101" s="9"/>
      <c r="F101" s="9"/>
      <c r="G101" s="9"/>
      <c r="H101" s="9"/>
      <c r="I101" s="9"/>
      <c r="J101" s="9"/>
      <c r="K101" s="9"/>
      <c r="L101" s="9"/>
      <c r="M101" s="9"/>
      <c r="N101" s="9"/>
      <c r="O101" s="9"/>
      <c r="P101" s="9"/>
      <c r="Q101" s="9"/>
      <c r="R101" s="9"/>
      <c r="S101" s="9"/>
      <c r="T101" s="9"/>
      <c r="U101" s="9"/>
      <c r="V101" s="9"/>
    </row>
    <row r="102" spans="1:22" ht="15.75" customHeight="1">
      <c r="A102" s="250">
        <f>'Beta calc'!B642</f>
        <v>44916</v>
      </c>
      <c r="B102" s="251">
        <f>'Beta calc'!C642</f>
        <v>18500</v>
      </c>
      <c r="C102" s="251">
        <f t="shared" si="0"/>
        <v>0</v>
      </c>
      <c r="D102" s="251">
        <f t="shared" si="1"/>
        <v>51</v>
      </c>
      <c r="E102" s="9"/>
      <c r="F102" s="9"/>
      <c r="G102" s="9"/>
      <c r="H102" s="9"/>
      <c r="I102" s="9"/>
      <c r="J102" s="9"/>
      <c r="K102" s="9"/>
      <c r="L102" s="9"/>
      <c r="M102" s="9"/>
      <c r="N102" s="9"/>
      <c r="O102" s="9"/>
      <c r="P102" s="9"/>
      <c r="Q102" s="9"/>
      <c r="R102" s="9"/>
      <c r="S102" s="9"/>
      <c r="T102" s="9"/>
      <c r="U102" s="9"/>
      <c r="V102" s="9"/>
    </row>
    <row r="103" spans="1:22" ht="15.75" customHeight="1">
      <c r="A103" s="250">
        <f>'Beta calc'!B643</f>
        <v>44917</v>
      </c>
      <c r="B103" s="251">
        <f>'Beta calc'!C643</f>
        <v>18500</v>
      </c>
      <c r="C103" s="251">
        <f t="shared" si="0"/>
        <v>0</v>
      </c>
      <c r="D103" s="251">
        <f t="shared" si="1"/>
        <v>51</v>
      </c>
      <c r="E103" s="9"/>
      <c r="F103" s="9"/>
      <c r="G103" s="9"/>
      <c r="H103" s="9"/>
      <c r="I103" s="9"/>
      <c r="J103" s="9"/>
      <c r="K103" s="9"/>
      <c r="L103" s="9"/>
      <c r="M103" s="9"/>
      <c r="N103" s="9"/>
      <c r="O103" s="9"/>
      <c r="P103" s="9"/>
      <c r="Q103" s="9"/>
      <c r="R103" s="9"/>
      <c r="S103" s="9"/>
      <c r="T103" s="9"/>
      <c r="U103" s="9"/>
      <c r="V103" s="9"/>
    </row>
    <row r="104" spans="1:22" ht="15.75" customHeight="1">
      <c r="A104" s="250">
        <f>'Beta calc'!B644</f>
        <v>44922</v>
      </c>
      <c r="B104" s="251">
        <f>'Beta calc'!C644</f>
        <v>18245</v>
      </c>
      <c r="C104" s="251">
        <f t="shared" si="0"/>
        <v>0</v>
      </c>
      <c r="D104" s="251">
        <f t="shared" si="1"/>
        <v>51</v>
      </c>
      <c r="E104" s="9"/>
      <c r="F104" s="9"/>
      <c r="G104" s="9"/>
      <c r="H104" s="9"/>
      <c r="I104" s="9"/>
      <c r="J104" s="9"/>
      <c r="K104" s="9"/>
      <c r="L104" s="9"/>
      <c r="M104" s="9"/>
      <c r="N104" s="9"/>
      <c r="O104" s="9"/>
      <c r="P104" s="9"/>
      <c r="Q104" s="9"/>
      <c r="R104" s="9"/>
      <c r="S104" s="9"/>
      <c r="T104" s="9"/>
      <c r="U104" s="9"/>
      <c r="V104" s="9"/>
    </row>
    <row r="105" spans="1:22" ht="15.75" customHeight="1">
      <c r="A105" s="250">
        <f>'Beta calc'!B645</f>
        <v>44923</v>
      </c>
      <c r="B105" s="251">
        <f>'Beta calc'!C645</f>
        <v>18400</v>
      </c>
      <c r="C105" s="251">
        <f t="shared" si="0"/>
        <v>1</v>
      </c>
      <c r="D105" s="251">
        <f t="shared" si="1"/>
        <v>52</v>
      </c>
      <c r="E105" s="9"/>
      <c r="F105" s="9"/>
      <c r="G105" s="9"/>
      <c r="H105" s="9"/>
      <c r="I105" s="9"/>
      <c r="J105" s="9"/>
      <c r="K105" s="9"/>
      <c r="L105" s="9"/>
      <c r="M105" s="9"/>
      <c r="N105" s="9"/>
      <c r="O105" s="9"/>
      <c r="P105" s="9"/>
      <c r="Q105" s="9"/>
      <c r="R105" s="9"/>
      <c r="S105" s="9"/>
      <c r="T105" s="9"/>
      <c r="U105" s="9"/>
      <c r="V105" s="9"/>
    </row>
    <row r="106" spans="1:22" ht="15.75" customHeight="1">
      <c r="A106" s="250">
        <f>'Beta calc'!B646</f>
        <v>44924</v>
      </c>
      <c r="B106" s="251">
        <f>'Beta calc'!C646</f>
        <v>18675</v>
      </c>
      <c r="C106" s="251">
        <f t="shared" si="0"/>
        <v>1</v>
      </c>
      <c r="D106" s="251">
        <f t="shared" si="1"/>
        <v>52</v>
      </c>
      <c r="E106" s="9"/>
      <c r="F106" s="9"/>
      <c r="G106" s="9"/>
      <c r="H106" s="9"/>
      <c r="I106" s="9"/>
      <c r="J106" s="9"/>
      <c r="K106" s="9"/>
      <c r="L106" s="9"/>
      <c r="M106" s="9"/>
      <c r="N106" s="9"/>
      <c r="O106" s="9"/>
      <c r="P106" s="9"/>
      <c r="Q106" s="9"/>
      <c r="R106" s="9"/>
      <c r="S106" s="9"/>
      <c r="T106" s="9"/>
      <c r="U106" s="9"/>
      <c r="V106" s="9"/>
    </row>
    <row r="107" spans="1:22" ht="15.75" customHeight="1">
      <c r="A107" s="250">
        <f>'Beta calc'!B647</f>
        <v>44927</v>
      </c>
      <c r="B107" s="251">
        <f>'Beta calc'!C647</f>
        <v>18350</v>
      </c>
      <c r="C107" s="251">
        <f t="shared" si="0"/>
        <v>0</v>
      </c>
      <c r="D107" s="251">
        <f t="shared" si="1"/>
        <v>53</v>
      </c>
      <c r="E107" s="9"/>
      <c r="F107" s="9"/>
      <c r="G107" s="9"/>
      <c r="H107" s="9"/>
      <c r="I107" s="9"/>
      <c r="J107" s="9"/>
      <c r="K107" s="9"/>
      <c r="L107" s="9"/>
      <c r="M107" s="9"/>
      <c r="N107" s="9"/>
      <c r="O107" s="9"/>
      <c r="P107" s="9"/>
      <c r="Q107" s="9"/>
      <c r="R107" s="9"/>
      <c r="S107" s="9"/>
      <c r="T107" s="9"/>
      <c r="U107" s="9"/>
      <c r="V107" s="9"/>
    </row>
    <row r="108" spans="1:22" ht="15.75" customHeight="1">
      <c r="A108" s="250">
        <f>'Beta calc'!B648</f>
        <v>44929</v>
      </c>
      <c r="B108" s="251">
        <f>'Beta calc'!C648</f>
        <v>18100</v>
      </c>
      <c r="C108" s="251">
        <f t="shared" si="0"/>
        <v>0</v>
      </c>
      <c r="D108" s="251">
        <f t="shared" si="1"/>
        <v>53</v>
      </c>
      <c r="E108" s="9"/>
      <c r="F108" s="9"/>
      <c r="G108" s="9"/>
      <c r="H108" s="9"/>
      <c r="I108" s="9"/>
      <c r="J108" s="9"/>
      <c r="K108" s="9"/>
      <c r="L108" s="9"/>
      <c r="M108" s="9"/>
      <c r="N108" s="9"/>
      <c r="O108" s="9"/>
      <c r="P108" s="9"/>
      <c r="Q108" s="9"/>
      <c r="R108" s="9"/>
      <c r="S108" s="9"/>
      <c r="T108" s="9"/>
      <c r="U108" s="9"/>
      <c r="V108" s="9"/>
    </row>
    <row r="109" spans="1:22" ht="15.75" customHeight="1">
      <c r="A109" s="250">
        <f>'Beta calc'!B649</f>
        <v>44930</v>
      </c>
      <c r="B109" s="251">
        <f>'Beta calc'!C649</f>
        <v>18350</v>
      </c>
      <c r="C109" s="251">
        <f t="shared" si="0"/>
        <v>1</v>
      </c>
      <c r="D109" s="251">
        <f t="shared" si="1"/>
        <v>54</v>
      </c>
      <c r="E109" s="9"/>
      <c r="F109" s="9"/>
      <c r="G109" s="9"/>
      <c r="H109" s="9"/>
      <c r="I109" s="9"/>
      <c r="J109" s="9"/>
      <c r="K109" s="9"/>
      <c r="L109" s="9"/>
      <c r="M109" s="9"/>
      <c r="N109" s="9"/>
      <c r="O109" s="9"/>
      <c r="P109" s="9"/>
      <c r="Q109" s="9"/>
      <c r="R109" s="9"/>
      <c r="S109" s="9"/>
      <c r="T109" s="9"/>
      <c r="U109" s="9"/>
      <c r="V109" s="9"/>
    </row>
    <row r="110" spans="1:22" ht="15.75" customHeight="1">
      <c r="A110" s="250">
        <f>'Beta calc'!B650</f>
        <v>44931</v>
      </c>
      <c r="B110" s="251">
        <f>'Beta calc'!C650</f>
        <v>18300</v>
      </c>
      <c r="C110" s="251">
        <f t="shared" si="0"/>
        <v>0</v>
      </c>
      <c r="D110" s="251">
        <f t="shared" si="1"/>
        <v>55</v>
      </c>
      <c r="E110" s="9"/>
      <c r="F110" s="9"/>
      <c r="G110" s="9"/>
      <c r="H110" s="9"/>
      <c r="I110" s="9"/>
      <c r="J110" s="9"/>
      <c r="K110" s="9"/>
      <c r="L110" s="9"/>
      <c r="M110" s="9"/>
      <c r="N110" s="9"/>
      <c r="O110" s="9"/>
      <c r="P110" s="9"/>
      <c r="Q110" s="9"/>
      <c r="R110" s="9"/>
      <c r="S110" s="9"/>
      <c r="T110" s="9"/>
      <c r="U110" s="9"/>
      <c r="V110" s="9"/>
    </row>
    <row r="111" spans="1:22" ht="15.75" customHeight="1">
      <c r="A111" s="250">
        <f>'Beta calc'!B651</f>
        <v>44934</v>
      </c>
      <c r="B111" s="251">
        <f>'Beta calc'!C651</f>
        <v>18250.2</v>
      </c>
      <c r="C111" s="251">
        <f t="shared" si="0"/>
        <v>0</v>
      </c>
      <c r="D111" s="251">
        <f t="shared" si="1"/>
        <v>55</v>
      </c>
      <c r="E111" s="9"/>
      <c r="F111" s="9"/>
      <c r="G111" s="9"/>
      <c r="H111" s="9"/>
      <c r="I111" s="9"/>
      <c r="J111" s="9"/>
      <c r="K111" s="9"/>
      <c r="L111" s="9"/>
      <c r="M111" s="9"/>
      <c r="N111" s="9"/>
      <c r="O111" s="9"/>
      <c r="P111" s="9"/>
      <c r="Q111" s="9"/>
      <c r="R111" s="9"/>
      <c r="S111" s="9"/>
      <c r="T111" s="9"/>
      <c r="U111" s="9"/>
      <c r="V111" s="9"/>
    </row>
    <row r="112" spans="1:22" ht="15.75" customHeight="1">
      <c r="A112" s="250">
        <f>'Beta calc'!B652</f>
        <v>44935</v>
      </c>
      <c r="B112" s="251">
        <f>'Beta calc'!C652</f>
        <v>18670</v>
      </c>
      <c r="C112" s="251">
        <f t="shared" si="0"/>
        <v>1</v>
      </c>
      <c r="D112" s="251">
        <f t="shared" si="1"/>
        <v>56</v>
      </c>
      <c r="E112" s="9"/>
      <c r="F112" s="9"/>
      <c r="G112" s="9"/>
      <c r="H112" s="9"/>
      <c r="I112" s="9"/>
      <c r="J112" s="9"/>
      <c r="K112" s="9"/>
      <c r="L112" s="9"/>
      <c r="M112" s="9"/>
      <c r="N112" s="9"/>
      <c r="O112" s="9"/>
      <c r="P112" s="9"/>
      <c r="Q112" s="9"/>
      <c r="R112" s="9"/>
      <c r="S112" s="9"/>
      <c r="T112" s="9"/>
      <c r="U112" s="9"/>
      <c r="V112" s="9"/>
    </row>
    <row r="113" spans="1:22" ht="15.75" customHeight="1">
      <c r="A113" s="250">
        <f>'Beta calc'!B653</f>
        <v>44936</v>
      </c>
      <c r="B113" s="251">
        <f>'Beta calc'!C653</f>
        <v>18500</v>
      </c>
      <c r="C113" s="251">
        <f t="shared" si="0"/>
        <v>0</v>
      </c>
      <c r="D113" s="251">
        <f t="shared" si="1"/>
        <v>57</v>
      </c>
      <c r="E113" s="9"/>
      <c r="F113" s="9"/>
      <c r="G113" s="9"/>
      <c r="H113" s="9"/>
      <c r="I113" s="9"/>
      <c r="J113" s="9"/>
      <c r="K113" s="9"/>
      <c r="L113" s="9"/>
      <c r="M113" s="9"/>
      <c r="N113" s="9"/>
      <c r="O113" s="9"/>
      <c r="P113" s="9"/>
      <c r="Q113" s="9"/>
      <c r="R113" s="9"/>
      <c r="S113" s="9"/>
      <c r="T113" s="9"/>
      <c r="U113" s="9"/>
      <c r="V113" s="9"/>
    </row>
    <row r="114" spans="1:22" ht="15.75" customHeight="1">
      <c r="A114" s="250">
        <f>'Beta calc'!B654</f>
        <v>44938</v>
      </c>
      <c r="B114" s="251">
        <f>'Beta calc'!C654</f>
        <v>18150</v>
      </c>
      <c r="C114" s="251">
        <f t="shared" si="0"/>
        <v>0</v>
      </c>
      <c r="D114" s="251">
        <f t="shared" si="1"/>
        <v>57</v>
      </c>
      <c r="E114" s="9"/>
      <c r="F114" s="9"/>
      <c r="G114" s="9"/>
      <c r="H114" s="9"/>
      <c r="I114" s="9"/>
      <c r="J114" s="9"/>
      <c r="K114" s="9"/>
      <c r="L114" s="9"/>
      <c r="M114" s="9"/>
      <c r="N114" s="9"/>
      <c r="O114" s="9"/>
      <c r="P114" s="9"/>
      <c r="Q114" s="9"/>
      <c r="R114" s="9"/>
      <c r="S114" s="9"/>
      <c r="T114" s="9"/>
      <c r="U114" s="9"/>
      <c r="V114" s="9"/>
    </row>
    <row r="115" spans="1:22" ht="15.75" customHeight="1">
      <c r="A115" s="250">
        <f>'Beta calc'!B655</f>
        <v>44943</v>
      </c>
      <c r="B115" s="251">
        <f>'Beta calc'!C655</f>
        <v>18150</v>
      </c>
      <c r="C115" s="251">
        <f t="shared" si="0"/>
        <v>0</v>
      </c>
      <c r="D115" s="251">
        <f t="shared" si="1"/>
        <v>57</v>
      </c>
      <c r="E115" s="9"/>
      <c r="F115" s="9"/>
      <c r="G115" s="9"/>
      <c r="H115" s="9"/>
      <c r="I115" s="9"/>
      <c r="J115" s="9"/>
      <c r="K115" s="9"/>
      <c r="L115" s="9"/>
      <c r="M115" s="9"/>
      <c r="N115" s="9"/>
      <c r="O115" s="9"/>
      <c r="P115" s="9"/>
      <c r="Q115" s="9"/>
      <c r="R115" s="9"/>
      <c r="S115" s="9"/>
      <c r="T115" s="9"/>
      <c r="U115" s="9"/>
      <c r="V115" s="9"/>
    </row>
    <row r="116" spans="1:22" ht="15.75" customHeight="1">
      <c r="A116" s="250">
        <f>'Beta calc'!B656</f>
        <v>44944</v>
      </c>
      <c r="B116" s="251">
        <f>'Beta calc'!C656</f>
        <v>18300</v>
      </c>
      <c r="C116" s="251">
        <f t="shared" si="0"/>
        <v>1</v>
      </c>
      <c r="D116" s="251">
        <f t="shared" si="1"/>
        <v>58</v>
      </c>
      <c r="E116" s="9"/>
      <c r="F116" s="9"/>
      <c r="G116" s="9"/>
      <c r="H116" s="9"/>
      <c r="I116" s="9"/>
      <c r="J116" s="9"/>
      <c r="K116" s="9"/>
      <c r="L116" s="9"/>
      <c r="M116" s="9"/>
      <c r="N116" s="9"/>
      <c r="O116" s="9"/>
      <c r="P116" s="9"/>
      <c r="Q116" s="9"/>
      <c r="R116" s="9"/>
      <c r="S116" s="9"/>
      <c r="T116" s="9"/>
      <c r="U116" s="9"/>
      <c r="V116" s="9"/>
    </row>
    <row r="117" spans="1:22" ht="15.75" customHeight="1">
      <c r="A117" s="250">
        <f>'Beta calc'!B657</f>
        <v>44949</v>
      </c>
      <c r="B117" s="251">
        <f>'Beta calc'!C657</f>
        <v>18200</v>
      </c>
      <c r="C117" s="251">
        <f t="shared" si="0"/>
        <v>0</v>
      </c>
      <c r="D117" s="251">
        <f t="shared" si="1"/>
        <v>59</v>
      </c>
      <c r="E117" s="9"/>
      <c r="F117" s="9"/>
      <c r="G117" s="9"/>
      <c r="H117" s="9"/>
      <c r="I117" s="9"/>
      <c r="J117" s="9"/>
      <c r="K117" s="9"/>
      <c r="L117" s="9"/>
      <c r="M117" s="9"/>
      <c r="N117" s="9"/>
      <c r="O117" s="9"/>
      <c r="P117" s="9"/>
      <c r="Q117" s="9"/>
      <c r="R117" s="9"/>
      <c r="S117" s="9"/>
      <c r="T117" s="9"/>
      <c r="U117" s="9"/>
      <c r="V117" s="9"/>
    </row>
    <row r="118" spans="1:22" ht="15.75" customHeight="1">
      <c r="A118" s="250">
        <f>'Beta calc'!B658</f>
        <v>44951</v>
      </c>
      <c r="B118" s="251">
        <f>'Beta calc'!C658</f>
        <v>18450</v>
      </c>
      <c r="C118" s="251">
        <f t="shared" si="0"/>
        <v>1</v>
      </c>
      <c r="D118" s="251">
        <f t="shared" si="1"/>
        <v>60</v>
      </c>
      <c r="E118" s="9"/>
      <c r="F118" s="9"/>
      <c r="G118" s="9"/>
      <c r="H118" s="9"/>
      <c r="I118" s="9"/>
      <c r="J118" s="9"/>
      <c r="K118" s="9"/>
      <c r="L118" s="9"/>
      <c r="M118" s="9"/>
      <c r="N118" s="9"/>
      <c r="O118" s="9"/>
      <c r="P118" s="9"/>
      <c r="Q118" s="9"/>
      <c r="R118" s="9"/>
      <c r="S118" s="9"/>
      <c r="T118" s="9"/>
      <c r="U118" s="9"/>
      <c r="V118" s="9"/>
    </row>
    <row r="119" spans="1:22" ht="15.75" customHeight="1">
      <c r="A119" s="250">
        <f>'Beta calc'!B659</f>
        <v>44952</v>
      </c>
      <c r="B119" s="251">
        <f>'Beta calc'!C659</f>
        <v>18320</v>
      </c>
      <c r="C119" s="251">
        <f t="shared" si="0"/>
        <v>0</v>
      </c>
      <c r="D119" s="251">
        <f t="shared" si="1"/>
        <v>61</v>
      </c>
      <c r="E119" s="9"/>
      <c r="F119" s="9"/>
      <c r="G119" s="9"/>
      <c r="H119" s="9"/>
      <c r="I119" s="9"/>
      <c r="J119" s="9"/>
      <c r="K119" s="9"/>
      <c r="L119" s="9"/>
      <c r="M119" s="9"/>
      <c r="N119" s="9"/>
      <c r="O119" s="9"/>
      <c r="P119" s="9"/>
      <c r="Q119" s="9"/>
      <c r="R119" s="9"/>
      <c r="S119" s="9"/>
      <c r="T119" s="9"/>
      <c r="U119" s="9"/>
      <c r="V119" s="9"/>
    </row>
    <row r="120" spans="1:22" ht="15.75" customHeight="1">
      <c r="A120" s="250">
        <f>'Beta calc'!B660</f>
        <v>44955</v>
      </c>
      <c r="B120" s="251">
        <f>'Beta calc'!C660</f>
        <v>18400</v>
      </c>
      <c r="C120" s="251">
        <f t="shared" si="0"/>
        <v>1</v>
      </c>
      <c r="D120" s="251">
        <f t="shared" si="1"/>
        <v>62</v>
      </c>
      <c r="E120" s="9"/>
      <c r="F120" s="9"/>
      <c r="G120" s="9"/>
      <c r="H120" s="9"/>
      <c r="I120" s="9"/>
      <c r="J120" s="9"/>
      <c r="K120" s="9"/>
      <c r="L120" s="9"/>
      <c r="M120" s="9"/>
      <c r="N120" s="9"/>
      <c r="O120" s="9"/>
      <c r="P120" s="9"/>
      <c r="Q120" s="9"/>
      <c r="R120" s="9"/>
      <c r="S120" s="9"/>
      <c r="T120" s="9"/>
      <c r="U120" s="9"/>
      <c r="V120" s="9"/>
    </row>
    <row r="121" spans="1:22" ht="15.75" customHeight="1">
      <c r="A121" s="250">
        <f>'Beta calc'!B661</f>
        <v>44956</v>
      </c>
      <c r="B121" s="251">
        <f>'Beta calc'!C661</f>
        <v>18500</v>
      </c>
      <c r="C121" s="251">
        <f t="shared" si="0"/>
        <v>1</v>
      </c>
      <c r="D121" s="251">
        <f t="shared" si="1"/>
        <v>62</v>
      </c>
      <c r="E121" s="9"/>
      <c r="F121" s="9"/>
      <c r="G121" s="9"/>
      <c r="H121" s="9"/>
      <c r="I121" s="9"/>
      <c r="J121" s="9"/>
      <c r="K121" s="9"/>
      <c r="L121" s="9"/>
      <c r="M121" s="9"/>
      <c r="N121" s="9"/>
      <c r="O121" s="9"/>
      <c r="P121" s="9"/>
      <c r="Q121" s="9"/>
      <c r="R121" s="9"/>
      <c r="S121" s="9"/>
      <c r="T121" s="9"/>
      <c r="U121" s="9"/>
      <c r="V121" s="9"/>
    </row>
    <row r="122" spans="1:22" ht="15.75" customHeight="1">
      <c r="A122" s="250">
        <f>'Beta calc'!B662</f>
        <v>44957</v>
      </c>
      <c r="B122" s="251">
        <f>'Beta calc'!C662</f>
        <v>18220</v>
      </c>
      <c r="C122" s="251">
        <f t="shared" si="0"/>
        <v>0</v>
      </c>
      <c r="D122" s="251">
        <f t="shared" si="1"/>
        <v>63</v>
      </c>
      <c r="E122" s="9"/>
      <c r="F122" s="9"/>
      <c r="G122" s="9"/>
      <c r="H122" s="9"/>
      <c r="I122" s="9"/>
      <c r="J122" s="9"/>
      <c r="K122" s="9"/>
      <c r="L122" s="9"/>
      <c r="M122" s="9"/>
      <c r="N122" s="9"/>
      <c r="O122" s="9"/>
      <c r="P122" s="9"/>
      <c r="Q122" s="9"/>
      <c r="R122" s="9"/>
      <c r="S122" s="9"/>
      <c r="T122" s="9"/>
      <c r="U122" s="9"/>
      <c r="V122" s="9"/>
    </row>
    <row r="123" spans="1:22" ht="15.75" customHeight="1">
      <c r="A123" s="250">
        <f>'Beta calc'!B663</f>
        <v>44958</v>
      </c>
      <c r="B123" s="251">
        <f>'Beta calc'!C663</f>
        <v>18450</v>
      </c>
      <c r="C123" s="251">
        <f t="shared" si="0"/>
        <v>1</v>
      </c>
      <c r="D123" s="251">
        <f t="shared" si="1"/>
        <v>64</v>
      </c>
      <c r="E123" s="9"/>
      <c r="F123" s="9"/>
      <c r="G123" s="9"/>
      <c r="H123" s="9"/>
      <c r="I123" s="9"/>
      <c r="J123" s="9"/>
      <c r="K123" s="9"/>
      <c r="L123" s="9"/>
      <c r="M123" s="9"/>
      <c r="N123" s="9"/>
      <c r="O123" s="9"/>
      <c r="P123" s="9"/>
      <c r="Q123" s="9"/>
      <c r="R123" s="9"/>
      <c r="S123" s="9"/>
      <c r="T123" s="9"/>
      <c r="U123" s="9"/>
      <c r="V123" s="9"/>
    </row>
    <row r="124" spans="1:22" ht="15.75" customHeight="1">
      <c r="A124" s="250">
        <f>'Beta calc'!B664</f>
        <v>44959</v>
      </c>
      <c r="B124" s="251">
        <f>'Beta calc'!C664</f>
        <v>18300</v>
      </c>
      <c r="C124" s="251">
        <f t="shared" si="0"/>
        <v>0</v>
      </c>
      <c r="D124" s="251">
        <f t="shared" si="1"/>
        <v>65</v>
      </c>
      <c r="E124" s="9"/>
      <c r="F124" s="9"/>
      <c r="G124" s="9"/>
      <c r="H124" s="9"/>
      <c r="I124" s="9"/>
      <c r="J124" s="9"/>
      <c r="K124" s="9"/>
      <c r="L124" s="9"/>
      <c r="M124" s="9"/>
      <c r="N124" s="9"/>
      <c r="O124" s="9"/>
      <c r="P124" s="9"/>
      <c r="Q124" s="9"/>
      <c r="R124" s="9"/>
      <c r="S124" s="9"/>
      <c r="T124" s="9"/>
      <c r="U124" s="9"/>
      <c r="V124" s="9"/>
    </row>
    <row r="125" spans="1:22" ht="15.75" customHeight="1">
      <c r="A125" s="250">
        <f>'Beta calc'!B665</f>
        <v>44962</v>
      </c>
      <c r="B125" s="251">
        <f>'Beta calc'!C665</f>
        <v>18400</v>
      </c>
      <c r="C125" s="251">
        <f t="shared" si="0"/>
        <v>1</v>
      </c>
      <c r="D125" s="251">
        <f t="shared" si="1"/>
        <v>66</v>
      </c>
      <c r="E125" s="9"/>
      <c r="F125" s="9"/>
      <c r="G125" s="9"/>
      <c r="H125" s="9"/>
      <c r="I125" s="9"/>
      <c r="J125" s="9"/>
      <c r="K125" s="9"/>
      <c r="L125" s="9"/>
      <c r="M125" s="9"/>
      <c r="N125" s="9"/>
      <c r="O125" s="9"/>
      <c r="P125" s="9"/>
      <c r="Q125" s="9"/>
      <c r="R125" s="9"/>
      <c r="S125" s="9"/>
      <c r="T125" s="9"/>
      <c r="U125" s="9"/>
      <c r="V125" s="9"/>
    </row>
    <row r="126" spans="1:22" ht="15.75" customHeight="1">
      <c r="A126" s="250">
        <f>'Beta calc'!B666</f>
        <v>44963</v>
      </c>
      <c r="B126" s="251">
        <f>'Beta calc'!C666</f>
        <v>18450</v>
      </c>
      <c r="C126" s="251">
        <f t="shared" si="0"/>
        <v>1</v>
      </c>
      <c r="D126" s="251">
        <f t="shared" si="1"/>
        <v>66</v>
      </c>
      <c r="E126" s="9"/>
      <c r="F126" s="9"/>
      <c r="G126" s="9"/>
      <c r="H126" s="9"/>
      <c r="I126" s="9"/>
      <c r="J126" s="9"/>
      <c r="K126" s="9"/>
      <c r="L126" s="9"/>
      <c r="M126" s="9"/>
      <c r="N126" s="9"/>
      <c r="O126" s="9"/>
      <c r="P126" s="9"/>
      <c r="Q126" s="9"/>
      <c r="R126" s="9"/>
      <c r="S126" s="9"/>
      <c r="T126" s="9"/>
      <c r="U126" s="9"/>
      <c r="V126" s="9"/>
    </row>
    <row r="127" spans="1:22" ht="15.75" customHeight="1">
      <c r="A127" s="250">
        <f>'Beta calc'!B667</f>
        <v>44964</v>
      </c>
      <c r="B127" s="251">
        <f>'Beta calc'!C667</f>
        <v>18500</v>
      </c>
      <c r="C127" s="251">
        <f t="shared" si="0"/>
        <v>1</v>
      </c>
      <c r="D127" s="251">
        <f t="shared" si="1"/>
        <v>66</v>
      </c>
      <c r="E127" s="9"/>
      <c r="F127" s="9"/>
      <c r="G127" s="9"/>
      <c r="H127" s="9"/>
      <c r="I127" s="9"/>
      <c r="J127" s="9"/>
      <c r="K127" s="9"/>
      <c r="L127" s="9"/>
      <c r="M127" s="9"/>
      <c r="N127" s="9"/>
      <c r="O127" s="9"/>
      <c r="P127" s="9"/>
      <c r="Q127" s="9"/>
      <c r="R127" s="9"/>
      <c r="S127" s="9"/>
      <c r="T127" s="9"/>
      <c r="U127" s="9"/>
      <c r="V127" s="9"/>
    </row>
    <row r="128" spans="1:22" ht="15.75" customHeight="1">
      <c r="A128" s="250">
        <f>'Beta calc'!B668</f>
        <v>44965</v>
      </c>
      <c r="B128" s="251">
        <f>'Beta calc'!C668</f>
        <v>18750</v>
      </c>
      <c r="C128" s="251">
        <f t="shared" si="0"/>
        <v>1</v>
      </c>
      <c r="D128" s="251">
        <f t="shared" si="1"/>
        <v>66</v>
      </c>
      <c r="E128" s="9"/>
      <c r="F128" s="9"/>
      <c r="G128" s="9"/>
      <c r="H128" s="9"/>
      <c r="I128" s="9"/>
      <c r="J128" s="9"/>
      <c r="K128" s="9"/>
      <c r="L128" s="9"/>
      <c r="M128" s="9"/>
      <c r="N128" s="9"/>
      <c r="O128" s="9"/>
      <c r="P128" s="9"/>
      <c r="Q128" s="9"/>
      <c r="R128" s="9"/>
      <c r="S128" s="9"/>
      <c r="T128" s="9"/>
      <c r="U128" s="9"/>
      <c r="V128" s="9"/>
    </row>
    <row r="129" spans="1:22" ht="15.75" customHeight="1">
      <c r="A129" s="250">
        <f>'Beta calc'!B669</f>
        <v>44966</v>
      </c>
      <c r="B129" s="251">
        <f>'Beta calc'!C669</f>
        <v>19000</v>
      </c>
      <c r="C129" s="251">
        <f t="shared" si="0"/>
        <v>1</v>
      </c>
      <c r="D129" s="251">
        <f t="shared" si="1"/>
        <v>66</v>
      </c>
      <c r="E129" s="9"/>
      <c r="F129" s="9"/>
      <c r="G129" s="9"/>
      <c r="H129" s="9"/>
      <c r="I129" s="9"/>
      <c r="J129" s="9"/>
      <c r="K129" s="9"/>
      <c r="L129" s="9"/>
      <c r="M129" s="9"/>
      <c r="N129" s="9"/>
      <c r="O129" s="9"/>
      <c r="P129" s="9"/>
      <c r="Q129" s="9"/>
      <c r="R129" s="9"/>
      <c r="S129" s="9"/>
      <c r="T129" s="9"/>
      <c r="U129" s="9"/>
      <c r="V129" s="9"/>
    </row>
    <row r="130" spans="1:22" ht="15.75" customHeight="1">
      <c r="A130" s="250">
        <f>'Beta calc'!B670</f>
        <v>44969</v>
      </c>
      <c r="B130" s="251">
        <f>'Beta calc'!C670</f>
        <v>19100</v>
      </c>
      <c r="C130" s="251">
        <f t="shared" si="0"/>
        <v>1</v>
      </c>
      <c r="D130" s="251">
        <f t="shared" si="1"/>
        <v>66</v>
      </c>
      <c r="E130" s="9"/>
      <c r="F130" s="9"/>
      <c r="G130" s="9"/>
      <c r="H130" s="9"/>
      <c r="I130" s="9"/>
      <c r="J130" s="9"/>
      <c r="K130" s="9"/>
      <c r="L130" s="9"/>
      <c r="M130" s="9"/>
      <c r="N130" s="9"/>
      <c r="O130" s="9"/>
      <c r="P130" s="9"/>
      <c r="Q130" s="9"/>
      <c r="R130" s="9"/>
      <c r="S130" s="9"/>
      <c r="T130" s="9"/>
      <c r="U130" s="9"/>
      <c r="V130" s="9"/>
    </row>
    <row r="131" spans="1:22" ht="15.75" customHeight="1">
      <c r="A131" s="250">
        <f>'Beta calc'!B671</f>
        <v>44971</v>
      </c>
      <c r="B131" s="251">
        <f>'Beta calc'!C671</f>
        <v>20269</v>
      </c>
      <c r="C131" s="251">
        <f t="shared" si="0"/>
        <v>1</v>
      </c>
      <c r="D131" s="251">
        <f t="shared" si="1"/>
        <v>66</v>
      </c>
      <c r="E131" s="9"/>
      <c r="F131" s="9"/>
      <c r="G131" s="9"/>
      <c r="H131" s="9"/>
      <c r="I131" s="9"/>
      <c r="J131" s="9"/>
      <c r="K131" s="9"/>
      <c r="L131" s="9"/>
      <c r="M131" s="9"/>
      <c r="N131" s="9"/>
      <c r="O131" s="9"/>
      <c r="P131" s="9"/>
      <c r="Q131" s="9"/>
      <c r="R131" s="9"/>
      <c r="S131" s="9"/>
      <c r="T131" s="9"/>
      <c r="U131" s="9"/>
      <c r="V131" s="9"/>
    </row>
    <row r="132" spans="1:22" ht="15.75" customHeight="1">
      <c r="A132" s="250">
        <f>'Beta calc'!B672</f>
        <v>44972</v>
      </c>
      <c r="B132" s="251">
        <f>'Beta calc'!C672</f>
        <v>22000</v>
      </c>
      <c r="C132" s="251">
        <f t="shared" si="0"/>
        <v>1</v>
      </c>
      <c r="D132" s="251">
        <f t="shared" si="1"/>
        <v>66</v>
      </c>
      <c r="E132" s="9"/>
      <c r="F132" s="9"/>
      <c r="G132" s="9"/>
      <c r="H132" s="9"/>
      <c r="I132" s="9"/>
      <c r="J132" s="9"/>
      <c r="K132" s="9"/>
      <c r="L132" s="9"/>
      <c r="M132" s="9"/>
      <c r="N132" s="9"/>
      <c r="O132" s="9"/>
      <c r="P132" s="9"/>
      <c r="Q132" s="9"/>
      <c r="R132" s="9"/>
      <c r="S132" s="9"/>
      <c r="T132" s="9"/>
      <c r="U132" s="9"/>
      <c r="V132" s="9"/>
    </row>
    <row r="133" spans="1:22" ht="15.75" customHeight="1">
      <c r="A133" s="250">
        <f>'Beta calc'!B673</f>
        <v>44973</v>
      </c>
      <c r="B133" s="251">
        <f>'Beta calc'!C673</f>
        <v>20700</v>
      </c>
      <c r="C133" s="251">
        <f t="shared" si="0"/>
        <v>0</v>
      </c>
      <c r="D133" s="251">
        <f t="shared" si="1"/>
        <v>67</v>
      </c>
      <c r="E133" s="9"/>
      <c r="F133" s="9"/>
      <c r="G133" s="9"/>
      <c r="H133" s="9"/>
      <c r="I133" s="9"/>
      <c r="J133" s="9"/>
      <c r="K133" s="9"/>
      <c r="L133" s="9"/>
      <c r="M133" s="9"/>
      <c r="N133" s="9"/>
      <c r="O133" s="9"/>
      <c r="P133" s="9"/>
      <c r="Q133" s="9"/>
      <c r="R133" s="9"/>
      <c r="S133" s="9"/>
      <c r="T133" s="9"/>
      <c r="U133" s="9"/>
      <c r="V133" s="9"/>
    </row>
    <row r="134" spans="1:22" ht="15.75" customHeight="1">
      <c r="A134" s="250">
        <f>'Beta calc'!B674</f>
        <v>44977</v>
      </c>
      <c r="B134" s="251">
        <f>'Beta calc'!C674</f>
        <v>20000</v>
      </c>
      <c r="C134" s="251">
        <f t="shared" si="0"/>
        <v>0</v>
      </c>
      <c r="D134" s="251">
        <f t="shared" si="1"/>
        <v>67</v>
      </c>
      <c r="E134" s="9"/>
      <c r="F134" s="9"/>
      <c r="G134" s="9"/>
      <c r="H134" s="9"/>
      <c r="I134" s="9"/>
      <c r="J134" s="9"/>
      <c r="K134" s="9"/>
      <c r="L134" s="9"/>
      <c r="M134" s="9"/>
      <c r="N134" s="9"/>
      <c r="O134" s="9"/>
      <c r="P134" s="9"/>
      <c r="Q134" s="9"/>
      <c r="R134" s="9"/>
      <c r="S134" s="9"/>
      <c r="T134" s="9"/>
      <c r="U134" s="9"/>
      <c r="V134" s="9"/>
    </row>
    <row r="135" spans="1:22" ht="15.75" customHeight="1">
      <c r="A135" s="250">
        <f>'Beta calc'!B675</f>
        <v>44979</v>
      </c>
      <c r="B135" s="251">
        <f>'Beta calc'!C675</f>
        <v>20340</v>
      </c>
      <c r="C135" s="251">
        <f t="shared" si="0"/>
        <v>1</v>
      </c>
      <c r="D135" s="251">
        <f t="shared" si="1"/>
        <v>68</v>
      </c>
      <c r="E135" s="9"/>
      <c r="F135" s="9"/>
      <c r="G135" s="9"/>
      <c r="H135" s="9"/>
      <c r="I135" s="9"/>
      <c r="J135" s="9"/>
      <c r="K135" s="9"/>
      <c r="L135" s="9"/>
      <c r="M135" s="9"/>
      <c r="N135" s="9"/>
      <c r="O135" s="9"/>
      <c r="P135" s="9"/>
      <c r="Q135" s="9"/>
      <c r="R135" s="9"/>
      <c r="S135" s="9"/>
      <c r="T135" s="9"/>
      <c r="U135" s="9"/>
      <c r="V135" s="9"/>
    </row>
    <row r="136" spans="1:22" ht="15.75" customHeight="1">
      <c r="A136" s="250">
        <f>'Beta calc'!B676</f>
        <v>44980</v>
      </c>
      <c r="B136" s="251">
        <f>'Beta calc'!C676</f>
        <v>19800</v>
      </c>
      <c r="C136" s="251">
        <f t="shared" si="0"/>
        <v>0</v>
      </c>
      <c r="D136" s="251">
        <f t="shared" si="1"/>
        <v>69</v>
      </c>
      <c r="E136" s="9"/>
      <c r="F136" s="9"/>
      <c r="G136" s="9"/>
      <c r="H136" s="9"/>
      <c r="I136" s="9"/>
      <c r="J136" s="9"/>
      <c r="K136" s="9"/>
      <c r="L136" s="9"/>
      <c r="M136" s="9"/>
      <c r="N136" s="9"/>
      <c r="O136" s="9"/>
      <c r="P136" s="9"/>
      <c r="Q136" s="9"/>
      <c r="R136" s="9"/>
      <c r="S136" s="9"/>
      <c r="T136" s="9"/>
      <c r="U136" s="9"/>
      <c r="V136" s="9"/>
    </row>
    <row r="137" spans="1:22" ht="15.75" customHeight="1">
      <c r="A137" s="250">
        <f>'Beta calc'!B677</f>
        <v>44983</v>
      </c>
      <c r="B137" s="251">
        <f>'Beta calc'!C677</f>
        <v>19950</v>
      </c>
      <c r="C137" s="251">
        <f t="shared" si="0"/>
        <v>1</v>
      </c>
      <c r="D137" s="251">
        <f t="shared" si="1"/>
        <v>70</v>
      </c>
      <c r="E137" s="9"/>
      <c r="F137" s="9"/>
      <c r="G137" s="9"/>
      <c r="H137" s="9"/>
      <c r="I137" s="9"/>
      <c r="J137" s="9"/>
      <c r="K137" s="9"/>
      <c r="L137" s="9"/>
      <c r="M137" s="9"/>
      <c r="N137" s="9"/>
      <c r="O137" s="9"/>
      <c r="P137" s="9"/>
      <c r="Q137" s="9"/>
      <c r="R137" s="9"/>
      <c r="S137" s="9"/>
      <c r="T137" s="9"/>
      <c r="U137" s="9"/>
      <c r="V137" s="9"/>
    </row>
    <row r="138" spans="1:22" ht="15.75" customHeight="1">
      <c r="A138" s="250">
        <f>'Beta calc'!B678</f>
        <v>44984</v>
      </c>
      <c r="B138" s="251">
        <f>'Beta calc'!C678</f>
        <v>20000</v>
      </c>
      <c r="C138" s="251">
        <f t="shared" si="0"/>
        <v>1</v>
      </c>
      <c r="D138" s="251">
        <f t="shared" si="1"/>
        <v>70</v>
      </c>
      <c r="E138" s="9"/>
      <c r="F138" s="9"/>
      <c r="G138" s="9"/>
      <c r="H138" s="9"/>
      <c r="I138" s="9"/>
      <c r="J138" s="9"/>
      <c r="K138" s="9"/>
      <c r="L138" s="9"/>
      <c r="M138" s="9"/>
      <c r="N138" s="9"/>
      <c r="O138" s="9"/>
      <c r="P138" s="9"/>
      <c r="Q138" s="9"/>
      <c r="R138" s="9"/>
      <c r="S138" s="9"/>
      <c r="T138" s="9"/>
      <c r="U138" s="9"/>
      <c r="V138" s="9"/>
    </row>
    <row r="139" spans="1:22" ht="15.75" customHeight="1">
      <c r="A139" s="250">
        <f>'Beta calc'!B679</f>
        <v>44985</v>
      </c>
      <c r="B139" s="251">
        <f>'Beta calc'!C679</f>
        <v>20000</v>
      </c>
      <c r="C139" s="251">
        <f t="shared" si="0"/>
        <v>0</v>
      </c>
      <c r="D139" s="251">
        <f t="shared" si="1"/>
        <v>71</v>
      </c>
      <c r="E139" s="9"/>
      <c r="F139" s="9"/>
      <c r="G139" s="9"/>
      <c r="H139" s="9"/>
      <c r="I139" s="9"/>
      <c r="J139" s="9"/>
      <c r="K139" s="9"/>
      <c r="L139" s="9"/>
      <c r="M139" s="9"/>
      <c r="N139" s="9"/>
      <c r="O139" s="9"/>
      <c r="P139" s="9"/>
      <c r="Q139" s="9"/>
      <c r="R139" s="9"/>
      <c r="S139" s="9"/>
      <c r="T139" s="9"/>
      <c r="U139" s="9"/>
      <c r="V139" s="9"/>
    </row>
    <row r="140" spans="1:22" ht="15.75" customHeight="1">
      <c r="A140" s="250">
        <f>'Beta calc'!B680</f>
        <v>44986</v>
      </c>
      <c r="B140" s="251">
        <f>'Beta calc'!C680</f>
        <v>20240</v>
      </c>
      <c r="C140" s="251">
        <f t="shared" si="0"/>
        <v>1</v>
      </c>
      <c r="D140" s="251">
        <f t="shared" si="1"/>
        <v>72</v>
      </c>
      <c r="E140" s="9"/>
      <c r="F140" s="9"/>
      <c r="G140" s="9"/>
      <c r="H140" s="9"/>
      <c r="I140" s="9"/>
      <c r="J140" s="9"/>
      <c r="K140" s="9"/>
      <c r="L140" s="9"/>
      <c r="M140" s="9"/>
      <c r="N140" s="9"/>
      <c r="O140" s="9"/>
      <c r="P140" s="9"/>
      <c r="Q140" s="9"/>
      <c r="R140" s="9"/>
      <c r="S140" s="9"/>
      <c r="T140" s="9"/>
      <c r="U140" s="9"/>
      <c r="V140" s="9"/>
    </row>
    <row r="141" spans="1:22" ht="15.75" customHeight="1">
      <c r="A141" s="250">
        <f>'Beta calc'!B681</f>
        <v>44987</v>
      </c>
      <c r="B141" s="251">
        <f>'Beta calc'!C681</f>
        <v>19840</v>
      </c>
      <c r="C141" s="251">
        <f t="shared" si="0"/>
        <v>0</v>
      </c>
      <c r="D141" s="251">
        <f t="shared" si="1"/>
        <v>73</v>
      </c>
      <c r="E141" s="9"/>
      <c r="F141" s="9"/>
      <c r="G141" s="9"/>
      <c r="H141" s="9"/>
      <c r="I141" s="9"/>
      <c r="J141" s="9"/>
      <c r="K141" s="9"/>
      <c r="L141" s="9"/>
      <c r="M141" s="9"/>
      <c r="N141" s="9"/>
      <c r="O141" s="9"/>
      <c r="P141" s="9"/>
      <c r="Q141" s="9"/>
      <c r="R141" s="9"/>
      <c r="S141" s="9"/>
      <c r="T141" s="9"/>
      <c r="U141" s="9"/>
      <c r="V141" s="9"/>
    </row>
    <row r="142" spans="1:22" ht="15.75" customHeight="1">
      <c r="A142" s="250">
        <f>'Beta calc'!B682</f>
        <v>44990</v>
      </c>
      <c r="B142" s="251">
        <f>'Beta calc'!C682</f>
        <v>19900</v>
      </c>
      <c r="C142" s="251">
        <f t="shared" si="0"/>
        <v>1</v>
      </c>
      <c r="D142" s="251">
        <f t="shared" si="1"/>
        <v>74</v>
      </c>
      <c r="E142" s="9"/>
      <c r="F142" s="9"/>
      <c r="G142" s="9"/>
      <c r="H142" s="9"/>
      <c r="I142" s="9"/>
      <c r="J142" s="9"/>
      <c r="K142" s="9"/>
      <c r="L142" s="9"/>
      <c r="M142" s="9"/>
      <c r="N142" s="9"/>
      <c r="O142" s="9"/>
      <c r="P142" s="9"/>
      <c r="Q142" s="9"/>
      <c r="R142" s="9"/>
      <c r="S142" s="9"/>
      <c r="T142" s="9"/>
      <c r="U142" s="9"/>
      <c r="V142" s="9"/>
    </row>
    <row r="143" spans="1:22" ht="15.75" customHeight="1">
      <c r="A143" s="250">
        <f>'Beta calc'!B683</f>
        <v>44994</v>
      </c>
      <c r="B143" s="251">
        <f>'Beta calc'!C683</f>
        <v>19900</v>
      </c>
      <c r="C143" s="251">
        <f t="shared" si="0"/>
        <v>0</v>
      </c>
      <c r="D143" s="251">
        <f t="shared" si="1"/>
        <v>75</v>
      </c>
      <c r="E143" s="9"/>
      <c r="F143" s="9"/>
      <c r="G143" s="9"/>
      <c r="H143" s="9"/>
      <c r="I143" s="9"/>
      <c r="J143" s="9"/>
      <c r="K143" s="9"/>
      <c r="L143" s="9"/>
      <c r="M143" s="9"/>
      <c r="N143" s="9"/>
      <c r="O143" s="9"/>
      <c r="P143" s="9"/>
      <c r="Q143" s="9"/>
      <c r="R143" s="9"/>
      <c r="S143" s="9"/>
      <c r="T143" s="9"/>
      <c r="U143" s="9"/>
      <c r="V143" s="9"/>
    </row>
    <row r="144" spans="1:22" ht="15.75" customHeight="1">
      <c r="A144" s="250">
        <f>'Beta calc'!B684</f>
        <v>44997</v>
      </c>
      <c r="B144" s="251">
        <f>'Beta calc'!C684</f>
        <v>19900</v>
      </c>
      <c r="C144" s="251">
        <f t="shared" si="0"/>
        <v>0</v>
      </c>
      <c r="D144" s="251">
        <f t="shared" si="1"/>
        <v>75</v>
      </c>
      <c r="E144" s="9"/>
      <c r="F144" s="9"/>
      <c r="G144" s="9"/>
      <c r="H144" s="9"/>
      <c r="I144" s="9"/>
      <c r="J144" s="9"/>
      <c r="K144" s="9"/>
      <c r="L144" s="9"/>
      <c r="M144" s="9"/>
      <c r="N144" s="9"/>
      <c r="O144" s="9"/>
      <c r="P144" s="9"/>
      <c r="Q144" s="9"/>
      <c r="R144" s="9"/>
      <c r="S144" s="9"/>
      <c r="T144" s="9"/>
      <c r="U144" s="9"/>
      <c r="V144" s="9"/>
    </row>
    <row r="145" spans="1:22" ht="15.75" customHeight="1">
      <c r="A145" s="250">
        <f>'Beta calc'!B685</f>
        <v>44998</v>
      </c>
      <c r="B145" s="251">
        <f>'Beta calc'!C685</f>
        <v>19900</v>
      </c>
      <c r="C145" s="251">
        <f t="shared" si="0"/>
        <v>0</v>
      </c>
      <c r="D145" s="251">
        <f t="shared" si="1"/>
        <v>75</v>
      </c>
      <c r="E145" s="9"/>
      <c r="F145" s="9"/>
      <c r="G145" s="9"/>
      <c r="H145" s="9"/>
      <c r="I145" s="9"/>
      <c r="J145" s="9"/>
      <c r="K145" s="9"/>
      <c r="L145" s="9"/>
      <c r="M145" s="9"/>
      <c r="N145" s="9"/>
      <c r="O145" s="9"/>
      <c r="P145" s="9"/>
      <c r="Q145" s="9"/>
      <c r="R145" s="9"/>
      <c r="S145" s="9"/>
      <c r="T145" s="9"/>
      <c r="U145" s="9"/>
      <c r="V145" s="9"/>
    </row>
    <row r="146" spans="1:22" ht="15.75" customHeight="1">
      <c r="A146" s="250">
        <f>'Beta calc'!B686</f>
        <v>44999</v>
      </c>
      <c r="B146" s="251">
        <f>'Beta calc'!C686</f>
        <v>19750</v>
      </c>
      <c r="C146" s="251">
        <f t="shared" si="0"/>
        <v>0</v>
      </c>
      <c r="D146" s="251">
        <f t="shared" si="1"/>
        <v>75</v>
      </c>
      <c r="E146" s="9"/>
      <c r="F146" s="9"/>
      <c r="G146" s="9"/>
      <c r="H146" s="9"/>
      <c r="I146" s="9"/>
      <c r="J146" s="9"/>
      <c r="K146" s="9"/>
      <c r="L146" s="9"/>
      <c r="M146" s="9"/>
      <c r="N146" s="9"/>
      <c r="O146" s="9"/>
      <c r="P146" s="9"/>
      <c r="Q146" s="9"/>
      <c r="R146" s="9"/>
      <c r="S146" s="9"/>
      <c r="T146" s="9"/>
      <c r="U146" s="9"/>
      <c r="V146" s="9"/>
    </row>
    <row r="147" spans="1:22" ht="15.75" customHeight="1">
      <c r="A147" s="250">
        <f>'Beta calc'!B687</f>
        <v>45000</v>
      </c>
      <c r="B147" s="251">
        <f>'Beta calc'!C687</f>
        <v>20145</v>
      </c>
      <c r="C147" s="251">
        <f t="shared" si="0"/>
        <v>1</v>
      </c>
      <c r="D147" s="251">
        <f t="shared" si="1"/>
        <v>76</v>
      </c>
      <c r="E147" s="9"/>
      <c r="F147" s="9"/>
      <c r="G147" s="9"/>
      <c r="H147" s="9"/>
      <c r="I147" s="9"/>
      <c r="J147" s="9"/>
      <c r="K147" s="9"/>
      <c r="L147" s="9"/>
      <c r="M147" s="9"/>
      <c r="N147" s="9"/>
      <c r="O147" s="9"/>
      <c r="P147" s="9"/>
      <c r="Q147" s="9"/>
      <c r="R147" s="9"/>
      <c r="S147" s="9"/>
      <c r="T147" s="9"/>
      <c r="U147" s="9"/>
      <c r="V147" s="9"/>
    </row>
    <row r="148" spans="1:22" ht="15.75" customHeight="1">
      <c r="A148" s="250">
        <f>'Beta calc'!B688</f>
        <v>45001</v>
      </c>
      <c r="B148" s="251">
        <f>'Beta calc'!C688</f>
        <v>20145</v>
      </c>
      <c r="C148" s="251">
        <f t="shared" si="0"/>
        <v>0</v>
      </c>
      <c r="D148" s="251">
        <f t="shared" si="1"/>
        <v>77</v>
      </c>
      <c r="E148" s="9"/>
      <c r="F148" s="9"/>
      <c r="G148" s="9"/>
      <c r="H148" s="9"/>
      <c r="I148" s="9"/>
      <c r="J148" s="9"/>
      <c r="K148" s="9"/>
      <c r="L148" s="9"/>
      <c r="M148" s="9"/>
      <c r="N148" s="9"/>
      <c r="O148" s="9"/>
      <c r="P148" s="9"/>
      <c r="Q148" s="9"/>
      <c r="R148" s="9"/>
      <c r="S148" s="9"/>
      <c r="T148" s="9"/>
      <c r="U148" s="9"/>
      <c r="V148" s="9"/>
    </row>
    <row r="149" spans="1:22" ht="15.75" customHeight="1">
      <c r="A149" s="250">
        <f>'Beta calc'!B689</f>
        <v>45004</v>
      </c>
      <c r="B149" s="251">
        <f>'Beta calc'!C689</f>
        <v>20210</v>
      </c>
      <c r="C149" s="251">
        <f t="shared" si="0"/>
        <v>1</v>
      </c>
      <c r="D149" s="251">
        <f t="shared" si="1"/>
        <v>78</v>
      </c>
      <c r="E149" s="9"/>
      <c r="F149" s="9"/>
      <c r="G149" s="9"/>
      <c r="H149" s="9"/>
      <c r="I149" s="9"/>
      <c r="J149" s="9"/>
      <c r="K149" s="9"/>
      <c r="L149" s="9"/>
      <c r="M149" s="9"/>
      <c r="N149" s="9"/>
      <c r="O149" s="9"/>
      <c r="P149" s="9"/>
      <c r="Q149" s="9"/>
      <c r="R149" s="9"/>
      <c r="S149" s="9"/>
      <c r="T149" s="9"/>
      <c r="U149" s="9"/>
      <c r="V149" s="9"/>
    </row>
    <row r="150" spans="1:22" ht="15.75" customHeight="1">
      <c r="A150" s="250">
        <f>'Beta calc'!B690</f>
        <v>45005</v>
      </c>
      <c r="B150" s="251">
        <f>'Beta calc'!C690</f>
        <v>20500</v>
      </c>
      <c r="C150" s="251">
        <f t="shared" si="0"/>
        <v>1</v>
      </c>
      <c r="D150" s="251">
        <f t="shared" si="1"/>
        <v>78</v>
      </c>
      <c r="E150" s="9"/>
      <c r="F150" s="9"/>
      <c r="G150" s="9"/>
      <c r="H150" s="9"/>
      <c r="I150" s="9"/>
      <c r="J150" s="9"/>
      <c r="K150" s="9"/>
      <c r="L150" s="9"/>
      <c r="M150" s="9"/>
      <c r="N150" s="9"/>
      <c r="O150" s="9"/>
      <c r="P150" s="9"/>
      <c r="Q150" s="9"/>
      <c r="R150" s="9"/>
      <c r="S150" s="9"/>
      <c r="T150" s="9"/>
      <c r="U150" s="9"/>
      <c r="V150" s="9"/>
    </row>
    <row r="151" spans="1:22" ht="15.75" customHeight="1">
      <c r="A151" s="250">
        <f>'Beta calc'!B691</f>
        <v>45007</v>
      </c>
      <c r="B151" s="251">
        <f>'Beta calc'!C691</f>
        <v>20910</v>
      </c>
      <c r="C151" s="251">
        <f t="shared" si="0"/>
        <v>1</v>
      </c>
      <c r="D151" s="251">
        <f t="shared" si="1"/>
        <v>78</v>
      </c>
      <c r="E151" s="9"/>
      <c r="F151" s="9"/>
      <c r="G151" s="9"/>
      <c r="H151" s="9"/>
      <c r="I151" s="9"/>
      <c r="J151" s="9"/>
      <c r="K151" s="9"/>
      <c r="L151" s="9"/>
      <c r="M151" s="9"/>
      <c r="N151" s="9"/>
      <c r="O151" s="9"/>
      <c r="P151" s="9"/>
      <c r="Q151" s="9"/>
      <c r="R151" s="9"/>
      <c r="S151" s="9"/>
      <c r="T151" s="9"/>
      <c r="U151" s="9"/>
      <c r="V151" s="9"/>
    </row>
    <row r="152" spans="1:22" ht="15.75" customHeight="1">
      <c r="A152" s="250">
        <f>'Beta calc'!B692</f>
        <v>45008</v>
      </c>
      <c r="B152" s="251">
        <f>'Beta calc'!C692</f>
        <v>21000</v>
      </c>
      <c r="C152" s="251">
        <f t="shared" si="0"/>
        <v>1</v>
      </c>
      <c r="D152" s="251">
        <f t="shared" si="1"/>
        <v>78</v>
      </c>
      <c r="E152" s="9"/>
      <c r="F152" s="9"/>
      <c r="G152" s="9"/>
      <c r="H152" s="9"/>
      <c r="I152" s="9"/>
      <c r="J152" s="9"/>
      <c r="K152" s="9"/>
      <c r="L152" s="9"/>
      <c r="M152" s="9"/>
      <c r="N152" s="9"/>
      <c r="O152" s="9"/>
      <c r="P152" s="9"/>
      <c r="Q152" s="9"/>
      <c r="R152" s="9"/>
      <c r="S152" s="9"/>
      <c r="T152" s="9"/>
      <c r="U152" s="9"/>
      <c r="V152" s="9"/>
    </row>
    <row r="153" spans="1:22" ht="15.75" customHeight="1">
      <c r="A153" s="250">
        <f>'Beta calc'!B693</f>
        <v>45011</v>
      </c>
      <c r="B153" s="251">
        <f>'Beta calc'!C693</f>
        <v>21300</v>
      </c>
      <c r="C153" s="251">
        <f t="shared" si="0"/>
        <v>1</v>
      </c>
      <c r="D153" s="251">
        <f t="shared" si="1"/>
        <v>78</v>
      </c>
      <c r="E153" s="9"/>
      <c r="F153" s="9"/>
      <c r="G153" s="9"/>
      <c r="H153" s="9"/>
      <c r="I153" s="9"/>
      <c r="J153" s="9"/>
      <c r="K153" s="9"/>
      <c r="L153" s="9"/>
      <c r="M153" s="9"/>
      <c r="N153" s="9"/>
      <c r="O153" s="9"/>
      <c r="P153" s="9"/>
      <c r="Q153" s="9"/>
      <c r="R153" s="9"/>
      <c r="S153" s="9"/>
      <c r="T153" s="9"/>
      <c r="U153" s="9"/>
      <c r="V153" s="9"/>
    </row>
    <row r="154" spans="1:22" ht="15.75" customHeight="1">
      <c r="A154" s="250">
        <f>'Beta calc'!B694</f>
        <v>45012</v>
      </c>
      <c r="B154" s="251">
        <f>'Beta calc'!C694</f>
        <v>21400</v>
      </c>
      <c r="C154" s="251">
        <f t="shared" si="0"/>
        <v>1</v>
      </c>
      <c r="D154" s="251">
        <f t="shared" si="1"/>
        <v>78</v>
      </c>
      <c r="E154" s="9"/>
      <c r="F154" s="9"/>
      <c r="G154" s="9"/>
      <c r="H154" s="9"/>
      <c r="I154" s="9"/>
      <c r="J154" s="9"/>
      <c r="K154" s="9"/>
      <c r="L154" s="9"/>
      <c r="M154" s="9"/>
      <c r="N154" s="9"/>
      <c r="O154" s="9"/>
      <c r="P154" s="9"/>
      <c r="Q154" s="9"/>
      <c r="R154" s="9"/>
      <c r="S154" s="9"/>
      <c r="T154" s="9"/>
      <c r="U154" s="9"/>
      <c r="V154" s="9"/>
    </row>
    <row r="155" spans="1:22" ht="15.75" customHeight="1">
      <c r="A155" s="250">
        <f>'Beta calc'!B695</f>
        <v>45013</v>
      </c>
      <c r="B155" s="251">
        <f>'Beta calc'!C695</f>
        <v>21500</v>
      </c>
      <c r="C155" s="251">
        <f t="shared" si="0"/>
        <v>1</v>
      </c>
      <c r="D155" s="251">
        <f t="shared" si="1"/>
        <v>78</v>
      </c>
      <c r="E155" s="9"/>
      <c r="F155" s="9"/>
      <c r="G155" s="9"/>
      <c r="H155" s="9"/>
      <c r="I155" s="9"/>
      <c r="J155" s="9"/>
      <c r="K155" s="9"/>
      <c r="L155" s="9"/>
      <c r="M155" s="9"/>
      <c r="N155" s="9"/>
      <c r="O155" s="9"/>
      <c r="P155" s="9"/>
      <c r="Q155" s="9"/>
      <c r="R155" s="9"/>
      <c r="S155" s="9"/>
      <c r="T155" s="9"/>
      <c r="U155" s="9"/>
      <c r="V155" s="9"/>
    </row>
    <row r="156" spans="1:22" ht="15.75" customHeight="1">
      <c r="A156" s="250">
        <f>'Beta calc'!B696</f>
        <v>45014</v>
      </c>
      <c r="B156" s="251">
        <f>'Beta calc'!C696</f>
        <v>21550</v>
      </c>
      <c r="C156" s="251">
        <f t="shared" si="0"/>
        <v>1</v>
      </c>
      <c r="D156" s="251">
        <f t="shared" si="1"/>
        <v>78</v>
      </c>
      <c r="E156" s="9"/>
      <c r="F156" s="9"/>
      <c r="G156" s="9"/>
      <c r="H156" s="9"/>
      <c r="I156" s="9"/>
      <c r="J156" s="9"/>
      <c r="K156" s="9"/>
      <c r="L156" s="9"/>
      <c r="M156" s="9"/>
      <c r="N156" s="9"/>
      <c r="O156" s="9"/>
      <c r="P156" s="9"/>
      <c r="Q156" s="9"/>
      <c r="R156" s="9"/>
      <c r="S156" s="9"/>
      <c r="T156" s="9"/>
      <c r="U156" s="9"/>
      <c r="V156" s="9"/>
    </row>
    <row r="157" spans="1:22" ht="15.75" customHeight="1">
      <c r="A157" s="250">
        <f>'Beta calc'!B697</f>
        <v>45015</v>
      </c>
      <c r="B157" s="251">
        <f>'Beta calc'!C697</f>
        <v>21600</v>
      </c>
      <c r="C157" s="251">
        <f t="shared" si="0"/>
        <v>1</v>
      </c>
      <c r="D157" s="251">
        <f t="shared" si="1"/>
        <v>78</v>
      </c>
      <c r="E157" s="9"/>
      <c r="F157" s="9"/>
      <c r="G157" s="9"/>
      <c r="H157" s="9"/>
      <c r="I157" s="9"/>
      <c r="J157" s="9"/>
      <c r="K157" s="9"/>
      <c r="L157" s="9"/>
      <c r="M157" s="9"/>
      <c r="N157" s="9"/>
      <c r="O157" s="9"/>
      <c r="P157" s="9"/>
      <c r="Q157" s="9"/>
      <c r="R157" s="9"/>
      <c r="S157" s="9"/>
      <c r="T157" s="9"/>
      <c r="U157" s="9"/>
      <c r="V157" s="9"/>
    </row>
    <row r="158" spans="1:22" ht="15.75" customHeight="1">
      <c r="A158" s="250">
        <f>'Beta calc'!B698</f>
        <v>45018</v>
      </c>
      <c r="B158" s="251">
        <f>'Beta calc'!C698</f>
        <v>21600</v>
      </c>
      <c r="C158" s="251">
        <f t="shared" si="0"/>
        <v>0</v>
      </c>
      <c r="D158" s="251">
        <f t="shared" si="1"/>
        <v>79</v>
      </c>
      <c r="E158" s="9"/>
      <c r="F158" s="9"/>
      <c r="G158" s="9"/>
      <c r="H158" s="9"/>
      <c r="I158" s="9"/>
      <c r="J158" s="9"/>
      <c r="K158" s="9"/>
      <c r="L158" s="9"/>
      <c r="M158" s="9"/>
      <c r="N158" s="9"/>
      <c r="O158" s="9"/>
      <c r="P158" s="9"/>
      <c r="Q158" s="9"/>
      <c r="R158" s="9"/>
      <c r="S158" s="9"/>
      <c r="T158" s="9"/>
      <c r="U158" s="9"/>
      <c r="V158" s="9"/>
    </row>
    <row r="159" spans="1:22" ht="15.75" customHeight="1">
      <c r="A159" s="250">
        <f>'Beta calc'!B699</f>
        <v>45019</v>
      </c>
      <c r="B159" s="251">
        <f>'Beta calc'!C699</f>
        <v>21500</v>
      </c>
      <c r="C159" s="251">
        <f t="shared" si="0"/>
        <v>0</v>
      </c>
      <c r="D159" s="251">
        <f t="shared" si="1"/>
        <v>79</v>
      </c>
      <c r="E159" s="9"/>
      <c r="F159" s="9"/>
      <c r="G159" s="9"/>
      <c r="H159" s="9"/>
      <c r="I159" s="9"/>
      <c r="J159" s="9"/>
      <c r="K159" s="9"/>
      <c r="L159" s="9"/>
      <c r="M159" s="9"/>
      <c r="N159" s="9"/>
      <c r="O159" s="9"/>
      <c r="P159" s="9"/>
      <c r="Q159" s="9"/>
      <c r="R159" s="9"/>
      <c r="S159" s="9"/>
      <c r="T159" s="9"/>
      <c r="U159" s="9"/>
      <c r="V159" s="9"/>
    </row>
    <row r="160" spans="1:22" ht="15.75" customHeight="1">
      <c r="A160" s="250">
        <f>'Beta calc'!B700</f>
        <v>45020</v>
      </c>
      <c r="B160" s="251">
        <f>'Beta calc'!C700</f>
        <v>21500</v>
      </c>
      <c r="C160" s="251">
        <f t="shared" si="0"/>
        <v>0</v>
      </c>
      <c r="D160" s="251">
        <f t="shared" si="1"/>
        <v>79</v>
      </c>
      <c r="E160" s="9"/>
      <c r="F160" s="9"/>
      <c r="G160" s="9"/>
      <c r="H160" s="9"/>
      <c r="I160" s="9"/>
      <c r="J160" s="9"/>
      <c r="K160" s="9"/>
      <c r="L160" s="9"/>
      <c r="M160" s="9"/>
      <c r="N160" s="9"/>
      <c r="O160" s="9"/>
      <c r="P160" s="9"/>
      <c r="Q160" s="9"/>
      <c r="R160" s="9"/>
      <c r="S160" s="9"/>
      <c r="T160" s="9"/>
      <c r="U160" s="9"/>
      <c r="V160" s="9"/>
    </row>
    <row r="161" spans="1:22" ht="15.75" customHeight="1">
      <c r="A161" s="250">
        <f>'Beta calc'!B701</f>
        <v>45021</v>
      </c>
      <c r="B161" s="251">
        <f>'Beta calc'!C701</f>
        <v>21503</v>
      </c>
      <c r="C161" s="251">
        <f t="shared" si="0"/>
        <v>1</v>
      </c>
      <c r="D161" s="251">
        <f t="shared" si="1"/>
        <v>80</v>
      </c>
      <c r="E161" s="9"/>
      <c r="F161" s="9"/>
      <c r="G161" s="9"/>
      <c r="H161" s="9"/>
      <c r="I161" s="9"/>
      <c r="J161" s="9"/>
      <c r="K161" s="9"/>
      <c r="L161" s="9"/>
      <c r="M161" s="9"/>
      <c r="N161" s="9"/>
      <c r="O161" s="9"/>
      <c r="P161" s="9"/>
      <c r="Q161" s="9"/>
      <c r="R161" s="9"/>
      <c r="S161" s="9"/>
      <c r="T161" s="9"/>
      <c r="U161" s="9"/>
      <c r="V161" s="9"/>
    </row>
    <row r="162" spans="1:22" ht="15.75" customHeight="1">
      <c r="A162" s="250">
        <f>'Beta calc'!B702</f>
        <v>45022</v>
      </c>
      <c r="B162" s="251">
        <f>'Beta calc'!C702</f>
        <v>21650</v>
      </c>
      <c r="C162" s="251">
        <f t="shared" si="0"/>
        <v>1</v>
      </c>
      <c r="D162" s="251">
        <f t="shared" si="1"/>
        <v>80</v>
      </c>
      <c r="E162" s="9"/>
      <c r="F162" s="9"/>
      <c r="G162" s="9"/>
      <c r="H162" s="9"/>
      <c r="I162" s="9"/>
      <c r="J162" s="9"/>
      <c r="K162" s="9"/>
      <c r="L162" s="9"/>
      <c r="M162" s="9"/>
      <c r="N162" s="9"/>
      <c r="O162" s="9"/>
      <c r="P162" s="9"/>
      <c r="Q162" s="9"/>
      <c r="R162" s="9"/>
      <c r="S162" s="9"/>
      <c r="T162" s="9"/>
      <c r="U162" s="9"/>
      <c r="V162" s="9"/>
    </row>
    <row r="163" spans="1:22" ht="15.75" customHeight="1">
      <c r="A163" s="250">
        <f>'Beta calc'!B703</f>
        <v>45025</v>
      </c>
      <c r="B163" s="251">
        <f>'Beta calc'!C703</f>
        <v>22000</v>
      </c>
      <c r="C163" s="251">
        <f t="shared" si="0"/>
        <v>1</v>
      </c>
      <c r="D163" s="251">
        <f t="shared" si="1"/>
        <v>80</v>
      </c>
      <c r="E163" s="9"/>
      <c r="F163" s="9"/>
      <c r="G163" s="9"/>
      <c r="H163" s="9"/>
      <c r="I163" s="9"/>
      <c r="J163" s="9"/>
      <c r="K163" s="9"/>
      <c r="L163" s="9"/>
      <c r="M163" s="9"/>
      <c r="N163" s="9"/>
      <c r="O163" s="9"/>
      <c r="P163" s="9"/>
      <c r="Q163" s="9"/>
      <c r="R163" s="9"/>
      <c r="S163" s="9"/>
      <c r="T163" s="9"/>
      <c r="U163" s="9"/>
      <c r="V163" s="9"/>
    </row>
    <row r="164" spans="1:22" ht="15.75" customHeight="1">
      <c r="A164" s="250">
        <f>'Beta calc'!B704</f>
        <v>45026</v>
      </c>
      <c r="B164" s="251">
        <f>'Beta calc'!C704</f>
        <v>22310</v>
      </c>
      <c r="C164" s="251">
        <f t="shared" si="0"/>
        <v>1</v>
      </c>
      <c r="D164" s="251">
        <f t="shared" si="1"/>
        <v>80</v>
      </c>
      <c r="E164" s="9"/>
      <c r="F164" s="9"/>
      <c r="G164" s="9"/>
      <c r="H164" s="9"/>
      <c r="I164" s="9"/>
      <c r="J164" s="9"/>
      <c r="K164" s="9"/>
      <c r="L164" s="9"/>
      <c r="M164" s="9"/>
      <c r="N164" s="9"/>
      <c r="O164" s="9"/>
      <c r="P164" s="9"/>
      <c r="Q164" s="9"/>
      <c r="R164" s="9"/>
      <c r="S164" s="9"/>
      <c r="T164" s="9"/>
      <c r="U164" s="9"/>
      <c r="V164" s="9"/>
    </row>
    <row r="165" spans="1:22" ht="15.75" customHeight="1">
      <c r="A165" s="250">
        <f>'Beta calc'!B705</f>
        <v>45027</v>
      </c>
      <c r="B165" s="251">
        <f>'Beta calc'!C705</f>
        <v>23800</v>
      </c>
      <c r="C165" s="251">
        <f t="shared" si="0"/>
        <v>1</v>
      </c>
      <c r="D165" s="251">
        <f t="shared" si="1"/>
        <v>80</v>
      </c>
      <c r="E165" s="9"/>
      <c r="F165" s="9"/>
      <c r="G165" s="9"/>
      <c r="H165" s="9"/>
      <c r="I165" s="9"/>
      <c r="J165" s="9"/>
      <c r="K165" s="9"/>
      <c r="L165" s="9"/>
      <c r="M165" s="9"/>
      <c r="N165" s="9"/>
      <c r="O165" s="9"/>
      <c r="P165" s="9"/>
      <c r="Q165" s="9"/>
      <c r="R165" s="9"/>
      <c r="S165" s="9"/>
      <c r="T165" s="9"/>
      <c r="U165" s="9"/>
      <c r="V165" s="9"/>
    </row>
    <row r="166" spans="1:22" ht="15.75" customHeight="1">
      <c r="A166" s="250">
        <f>'Beta calc'!B706</f>
        <v>45028</v>
      </c>
      <c r="B166" s="251">
        <f>'Beta calc'!C706</f>
        <v>25000</v>
      </c>
      <c r="C166" s="251">
        <f t="shared" si="0"/>
        <v>1</v>
      </c>
      <c r="D166" s="251">
        <f t="shared" si="1"/>
        <v>80</v>
      </c>
      <c r="E166" s="9"/>
      <c r="F166" s="9"/>
      <c r="G166" s="9"/>
      <c r="H166" s="9"/>
      <c r="I166" s="9"/>
      <c r="J166" s="9"/>
      <c r="K166" s="9"/>
      <c r="L166" s="9"/>
      <c r="M166" s="9"/>
      <c r="N166" s="9"/>
      <c r="O166" s="9"/>
      <c r="P166" s="9"/>
      <c r="Q166" s="9"/>
      <c r="R166" s="9"/>
      <c r="S166" s="9"/>
      <c r="T166" s="9"/>
      <c r="U166" s="9"/>
      <c r="V166" s="9"/>
    </row>
    <row r="167" spans="1:22" ht="15.75" customHeight="1">
      <c r="A167" s="250">
        <f>'Beta calc'!B707</f>
        <v>45029</v>
      </c>
      <c r="B167" s="251">
        <f>'Beta calc'!C707</f>
        <v>24010</v>
      </c>
      <c r="C167" s="251">
        <f t="shared" si="0"/>
        <v>0</v>
      </c>
      <c r="D167" s="251">
        <f t="shared" si="1"/>
        <v>81</v>
      </c>
      <c r="E167" s="9"/>
      <c r="F167" s="9"/>
      <c r="G167" s="9"/>
      <c r="H167" s="9"/>
      <c r="I167" s="9"/>
      <c r="J167" s="9"/>
      <c r="K167" s="9"/>
      <c r="L167" s="9"/>
      <c r="M167" s="9"/>
      <c r="N167" s="9"/>
      <c r="O167" s="9"/>
      <c r="P167" s="9"/>
      <c r="Q167" s="9"/>
      <c r="R167" s="9"/>
      <c r="S167" s="9"/>
      <c r="T167" s="9"/>
      <c r="U167" s="9"/>
      <c r="V167" s="9"/>
    </row>
    <row r="168" spans="1:22" ht="15.75" customHeight="1">
      <c r="A168" s="250">
        <f>'Beta calc'!B708</f>
        <v>45032</v>
      </c>
      <c r="B168" s="251">
        <f>'Beta calc'!C708</f>
        <v>23059.3</v>
      </c>
      <c r="C168" s="251">
        <f t="shared" si="0"/>
        <v>0</v>
      </c>
      <c r="D168" s="251">
        <f t="shared" si="1"/>
        <v>81</v>
      </c>
      <c r="E168" s="9"/>
      <c r="F168" s="9"/>
      <c r="G168" s="9"/>
      <c r="H168" s="9"/>
      <c r="I168" s="9"/>
      <c r="J168" s="9"/>
      <c r="K168" s="9"/>
      <c r="L168" s="9"/>
      <c r="M168" s="9"/>
      <c r="N168" s="9"/>
      <c r="O168" s="9"/>
      <c r="P168" s="9"/>
      <c r="Q168" s="9"/>
      <c r="R168" s="9"/>
      <c r="S168" s="9"/>
      <c r="T168" s="9"/>
      <c r="U168" s="9"/>
      <c r="V168" s="9"/>
    </row>
    <row r="169" spans="1:22" ht="15.75" customHeight="1">
      <c r="A169" s="250">
        <f>'Beta calc'!B709</f>
        <v>45033</v>
      </c>
      <c r="B169" s="251">
        <f>'Beta calc'!C709</f>
        <v>23000</v>
      </c>
      <c r="C169" s="251">
        <f t="shared" si="0"/>
        <v>0</v>
      </c>
      <c r="D169" s="251">
        <f t="shared" si="1"/>
        <v>81</v>
      </c>
      <c r="E169" s="9"/>
      <c r="F169" s="9"/>
      <c r="G169" s="9"/>
      <c r="H169" s="9"/>
      <c r="I169" s="9"/>
      <c r="J169" s="9"/>
      <c r="K169" s="9"/>
      <c r="L169" s="9"/>
      <c r="M169" s="9"/>
      <c r="N169" s="9"/>
      <c r="O169" s="9"/>
      <c r="P169" s="9"/>
      <c r="Q169" s="9"/>
      <c r="R169" s="9"/>
      <c r="S169" s="9"/>
      <c r="T169" s="9"/>
      <c r="U169" s="9"/>
      <c r="V169" s="9"/>
    </row>
    <row r="170" spans="1:22" ht="15.75" customHeight="1">
      <c r="A170" s="250">
        <f>'Beta calc'!B710</f>
        <v>45034</v>
      </c>
      <c r="B170" s="251">
        <f>'Beta calc'!C710</f>
        <v>22800</v>
      </c>
      <c r="C170" s="251">
        <f t="shared" si="0"/>
        <v>0</v>
      </c>
      <c r="D170" s="251">
        <f t="shared" si="1"/>
        <v>81</v>
      </c>
      <c r="E170" s="9"/>
      <c r="F170" s="9"/>
      <c r="G170" s="9"/>
      <c r="H170" s="9"/>
      <c r="I170" s="9"/>
      <c r="J170" s="9"/>
      <c r="K170" s="9"/>
      <c r="L170" s="9"/>
      <c r="M170" s="9"/>
      <c r="N170" s="9"/>
      <c r="O170" s="9"/>
      <c r="P170" s="9"/>
      <c r="Q170" s="9"/>
      <c r="R170" s="9"/>
      <c r="S170" s="9"/>
      <c r="T170" s="9"/>
      <c r="U170" s="9"/>
      <c r="V170" s="9"/>
    </row>
    <row r="171" spans="1:22" ht="15.75" customHeight="1">
      <c r="A171" s="250">
        <f>'Beta calc'!B711</f>
        <v>45035</v>
      </c>
      <c r="B171" s="251">
        <f>'Beta calc'!C711</f>
        <v>22410</v>
      </c>
      <c r="C171" s="251">
        <f t="shared" si="0"/>
        <v>0</v>
      </c>
      <c r="D171" s="251">
        <f t="shared" si="1"/>
        <v>81</v>
      </c>
      <c r="E171" s="9"/>
      <c r="F171" s="9"/>
      <c r="G171" s="9"/>
      <c r="H171" s="9"/>
      <c r="I171" s="9"/>
      <c r="J171" s="9"/>
      <c r="K171" s="9"/>
      <c r="L171" s="9"/>
      <c r="M171" s="9"/>
      <c r="N171" s="9"/>
      <c r="O171" s="9"/>
      <c r="P171" s="9"/>
      <c r="Q171" s="9"/>
      <c r="R171" s="9"/>
      <c r="S171" s="9"/>
      <c r="T171" s="9"/>
      <c r="U171" s="9"/>
      <c r="V171" s="9"/>
    </row>
    <row r="172" spans="1:22" ht="15.75" customHeight="1">
      <c r="A172" s="250">
        <f>'Beta calc'!B712</f>
        <v>45036</v>
      </c>
      <c r="B172" s="251">
        <f>'Beta calc'!C712</f>
        <v>22674</v>
      </c>
      <c r="C172" s="251">
        <f t="shared" si="0"/>
        <v>1</v>
      </c>
      <c r="D172" s="251">
        <f t="shared" si="1"/>
        <v>82</v>
      </c>
      <c r="E172" s="9"/>
      <c r="F172" s="9"/>
      <c r="G172" s="9"/>
      <c r="H172" s="9"/>
      <c r="I172" s="9"/>
      <c r="J172" s="9"/>
      <c r="K172" s="9"/>
      <c r="L172" s="9"/>
      <c r="M172" s="9"/>
      <c r="N172" s="9"/>
      <c r="O172" s="9"/>
      <c r="P172" s="9"/>
      <c r="Q172" s="9"/>
      <c r="R172" s="9"/>
      <c r="S172" s="9"/>
      <c r="T172" s="9"/>
      <c r="U172" s="9"/>
      <c r="V172" s="9"/>
    </row>
    <row r="173" spans="1:22" ht="15.75" customHeight="1">
      <c r="A173" s="250">
        <f>'Beta calc'!B713</f>
        <v>45039</v>
      </c>
      <c r="B173" s="251">
        <f>'Beta calc'!C713</f>
        <v>23127</v>
      </c>
      <c r="C173" s="251">
        <f t="shared" si="0"/>
        <v>1</v>
      </c>
      <c r="D173" s="251">
        <f t="shared" si="1"/>
        <v>82</v>
      </c>
      <c r="E173" s="9"/>
      <c r="F173" s="9"/>
      <c r="G173" s="9"/>
      <c r="H173" s="9"/>
      <c r="I173" s="9"/>
      <c r="J173" s="9"/>
      <c r="K173" s="9"/>
      <c r="L173" s="9"/>
      <c r="M173" s="9"/>
      <c r="N173" s="9"/>
      <c r="O173" s="9"/>
      <c r="P173" s="9"/>
      <c r="Q173" s="9"/>
      <c r="R173" s="9"/>
      <c r="S173" s="9"/>
      <c r="T173" s="9"/>
      <c r="U173" s="9"/>
      <c r="V173" s="9"/>
    </row>
    <row r="174" spans="1:22" ht="15.75" customHeight="1">
      <c r="A174" s="250">
        <f>'Beta calc'!B714</f>
        <v>45040</v>
      </c>
      <c r="B174" s="251">
        <f>'Beta calc'!C714</f>
        <v>23100</v>
      </c>
      <c r="C174" s="251">
        <f t="shared" si="0"/>
        <v>0</v>
      </c>
      <c r="D174" s="251">
        <f t="shared" si="1"/>
        <v>83</v>
      </c>
      <c r="E174" s="9"/>
      <c r="F174" s="9"/>
      <c r="G174" s="9"/>
      <c r="H174" s="9"/>
      <c r="I174" s="9"/>
      <c r="J174" s="9"/>
      <c r="K174" s="9"/>
      <c r="L174" s="9"/>
      <c r="M174" s="9"/>
      <c r="N174" s="9"/>
      <c r="O174" s="9"/>
      <c r="P174" s="9"/>
      <c r="Q174" s="9"/>
      <c r="R174" s="9"/>
      <c r="S174" s="9"/>
      <c r="T174" s="9"/>
      <c r="U174" s="9"/>
      <c r="V174" s="9"/>
    </row>
    <row r="175" spans="1:22" ht="15.75" customHeight="1">
      <c r="A175" s="250">
        <f>'Beta calc'!B715</f>
        <v>45041</v>
      </c>
      <c r="B175" s="251">
        <f>'Beta calc'!C715</f>
        <v>23750</v>
      </c>
      <c r="C175" s="251">
        <f t="shared" si="0"/>
        <v>1</v>
      </c>
      <c r="D175" s="251">
        <f t="shared" si="1"/>
        <v>84</v>
      </c>
      <c r="E175" s="9"/>
      <c r="F175" s="9"/>
      <c r="G175" s="9"/>
      <c r="H175" s="9"/>
      <c r="I175" s="9"/>
      <c r="J175" s="9"/>
      <c r="K175" s="9"/>
      <c r="L175" s="9"/>
      <c r="M175" s="9"/>
      <c r="N175" s="9"/>
      <c r="O175" s="9"/>
      <c r="P175" s="9"/>
      <c r="Q175" s="9"/>
      <c r="R175" s="9"/>
      <c r="S175" s="9"/>
      <c r="T175" s="9"/>
      <c r="U175" s="9"/>
      <c r="V175" s="9"/>
    </row>
    <row r="176" spans="1:22" ht="15.75" customHeight="1">
      <c r="A176" s="250">
        <f>'Beta calc'!B716</f>
        <v>45042</v>
      </c>
      <c r="B176" s="251">
        <f>'Beta calc'!C716</f>
        <v>23560</v>
      </c>
      <c r="C176" s="251">
        <f t="shared" si="0"/>
        <v>0</v>
      </c>
      <c r="D176" s="251">
        <f t="shared" si="1"/>
        <v>85</v>
      </c>
      <c r="E176" s="9"/>
      <c r="F176" s="9"/>
      <c r="G176" s="9"/>
      <c r="H176" s="9"/>
      <c r="I176" s="9"/>
      <c r="J176" s="9"/>
      <c r="K176" s="9"/>
      <c r="L176" s="9"/>
      <c r="M176" s="9"/>
      <c r="N176" s="9"/>
      <c r="O176" s="9"/>
      <c r="P176" s="9"/>
      <c r="Q176" s="9"/>
      <c r="R176" s="9"/>
      <c r="S176" s="9"/>
      <c r="T176" s="9"/>
      <c r="U176" s="9"/>
      <c r="V176" s="9"/>
    </row>
    <row r="177" spans="1:22" ht="15.75" customHeight="1">
      <c r="A177" s="250">
        <f>'Beta calc'!B717</f>
        <v>45043</v>
      </c>
      <c r="B177" s="251">
        <f>'Beta calc'!C717</f>
        <v>22200</v>
      </c>
      <c r="C177" s="251">
        <f t="shared" si="0"/>
        <v>0</v>
      </c>
      <c r="D177" s="251">
        <f t="shared" si="1"/>
        <v>85</v>
      </c>
      <c r="E177" s="9"/>
      <c r="F177" s="9"/>
      <c r="G177" s="9"/>
      <c r="H177" s="9"/>
      <c r="I177" s="9"/>
      <c r="J177" s="9"/>
      <c r="K177" s="9"/>
      <c r="L177" s="9"/>
      <c r="M177" s="9"/>
      <c r="N177" s="9"/>
      <c r="O177" s="9"/>
      <c r="P177" s="9"/>
      <c r="Q177" s="9"/>
      <c r="R177" s="9"/>
      <c r="S177" s="9"/>
      <c r="T177" s="9"/>
      <c r="U177" s="9"/>
      <c r="V177" s="9"/>
    </row>
    <row r="178" spans="1:22" ht="15.75" customHeight="1">
      <c r="A178" s="250">
        <f>'Beta calc'!B718</f>
        <v>45046</v>
      </c>
      <c r="B178" s="251">
        <f>'Beta calc'!C718</f>
        <v>22100</v>
      </c>
      <c r="C178" s="251">
        <f t="shared" si="0"/>
        <v>0</v>
      </c>
      <c r="D178" s="251">
        <f t="shared" si="1"/>
        <v>85</v>
      </c>
      <c r="E178" s="9"/>
      <c r="F178" s="9"/>
      <c r="G178" s="9"/>
      <c r="H178" s="9"/>
      <c r="I178" s="9"/>
      <c r="J178" s="9"/>
      <c r="K178" s="9"/>
      <c r="L178" s="9"/>
      <c r="M178" s="9"/>
      <c r="N178" s="9"/>
      <c r="O178" s="9"/>
      <c r="P178" s="9"/>
      <c r="Q178" s="9"/>
      <c r="R178" s="9"/>
      <c r="S178" s="9"/>
      <c r="T178" s="9"/>
      <c r="U178" s="9"/>
      <c r="V178" s="9"/>
    </row>
    <row r="179" spans="1:22" ht="15.75" customHeight="1">
      <c r="A179" s="250">
        <f>'Beta calc'!B719</f>
        <v>45048</v>
      </c>
      <c r="B179" s="251">
        <f>'Beta calc'!C719</f>
        <v>22542</v>
      </c>
      <c r="C179" s="251">
        <f t="shared" si="0"/>
        <v>1</v>
      </c>
      <c r="D179" s="251">
        <f t="shared" si="1"/>
        <v>86</v>
      </c>
      <c r="E179" s="9"/>
      <c r="F179" s="9"/>
      <c r="G179" s="9"/>
      <c r="H179" s="9"/>
      <c r="I179" s="9"/>
      <c r="J179" s="9"/>
      <c r="K179" s="9"/>
      <c r="L179" s="9"/>
      <c r="M179" s="9"/>
      <c r="N179" s="9"/>
      <c r="O179" s="9"/>
      <c r="P179" s="9"/>
      <c r="Q179" s="9"/>
      <c r="R179" s="9"/>
      <c r="S179" s="9"/>
      <c r="T179" s="9"/>
      <c r="U179" s="9"/>
      <c r="V179" s="9"/>
    </row>
    <row r="180" spans="1:22" ht="15.75" customHeight="1">
      <c r="A180" s="250">
        <f>'Beta calc'!B720</f>
        <v>45049</v>
      </c>
      <c r="B180" s="251">
        <f>'Beta calc'!C720</f>
        <v>23200</v>
      </c>
      <c r="C180" s="251">
        <f t="shared" si="0"/>
        <v>1</v>
      </c>
      <c r="D180" s="251">
        <f t="shared" si="1"/>
        <v>86</v>
      </c>
      <c r="E180" s="9"/>
      <c r="F180" s="9"/>
      <c r="G180" s="9"/>
      <c r="H180" s="9"/>
      <c r="I180" s="9"/>
      <c r="J180" s="9"/>
      <c r="K180" s="9"/>
      <c r="L180" s="9"/>
      <c r="M180" s="9"/>
      <c r="N180" s="9"/>
      <c r="O180" s="9"/>
      <c r="P180" s="9"/>
      <c r="Q180" s="9"/>
      <c r="R180" s="9"/>
      <c r="S180" s="9"/>
      <c r="T180" s="9"/>
      <c r="U180" s="9"/>
      <c r="V180" s="9"/>
    </row>
    <row r="181" spans="1:22" ht="15.75" customHeight="1">
      <c r="A181" s="250">
        <f>'Beta calc'!B721</f>
        <v>45050</v>
      </c>
      <c r="B181" s="251">
        <f>'Beta calc'!C721</f>
        <v>23401</v>
      </c>
      <c r="C181" s="251">
        <f t="shared" si="0"/>
        <v>1</v>
      </c>
      <c r="D181" s="251">
        <f t="shared" si="1"/>
        <v>86</v>
      </c>
      <c r="E181" s="9"/>
      <c r="F181" s="9"/>
      <c r="G181" s="9"/>
      <c r="H181" s="9"/>
      <c r="I181" s="9"/>
      <c r="J181" s="9"/>
      <c r="K181" s="9"/>
      <c r="L181" s="9"/>
      <c r="M181" s="9"/>
      <c r="N181" s="9"/>
      <c r="O181" s="9"/>
      <c r="P181" s="9"/>
      <c r="Q181" s="9"/>
      <c r="R181" s="9"/>
      <c r="S181" s="9"/>
      <c r="T181" s="9"/>
      <c r="U181" s="9"/>
      <c r="V181" s="9"/>
    </row>
    <row r="182" spans="1:22" ht="15.75" customHeight="1">
      <c r="A182" s="250">
        <f>'Beta calc'!B722</f>
        <v>45053</v>
      </c>
      <c r="B182" s="251">
        <f>'Beta calc'!C722</f>
        <v>23400</v>
      </c>
      <c r="C182" s="251">
        <f t="shared" si="0"/>
        <v>0</v>
      </c>
      <c r="D182" s="251">
        <f t="shared" si="1"/>
        <v>87</v>
      </c>
      <c r="E182" s="9"/>
      <c r="F182" s="9"/>
      <c r="G182" s="9"/>
      <c r="H182" s="9"/>
      <c r="I182" s="9"/>
      <c r="J182" s="9"/>
      <c r="K182" s="9"/>
      <c r="L182" s="9"/>
      <c r="M182" s="9"/>
      <c r="N182" s="9"/>
      <c r="O182" s="9"/>
      <c r="P182" s="9"/>
      <c r="Q182" s="9"/>
      <c r="R182" s="9"/>
      <c r="S182" s="9"/>
      <c r="T182" s="9"/>
      <c r="U182" s="9"/>
      <c r="V182" s="9"/>
    </row>
    <row r="183" spans="1:22" ht="15.75" customHeight="1">
      <c r="A183" s="250">
        <f>'Beta calc'!B723</f>
        <v>45054</v>
      </c>
      <c r="B183" s="251">
        <f>'Beta calc'!C723</f>
        <v>23300</v>
      </c>
      <c r="C183" s="251">
        <f t="shared" si="0"/>
        <v>0</v>
      </c>
      <c r="D183" s="251">
        <f t="shared" si="1"/>
        <v>87</v>
      </c>
      <c r="E183" s="9"/>
      <c r="F183" s="9"/>
      <c r="G183" s="9"/>
      <c r="H183" s="9"/>
      <c r="I183" s="9"/>
      <c r="J183" s="9"/>
      <c r="K183" s="9"/>
      <c r="L183" s="9"/>
      <c r="M183" s="9"/>
      <c r="N183" s="9"/>
      <c r="O183" s="9"/>
      <c r="P183" s="9"/>
      <c r="Q183" s="9"/>
      <c r="R183" s="9"/>
      <c r="S183" s="9"/>
      <c r="T183" s="9"/>
      <c r="U183" s="9"/>
      <c r="V183" s="9"/>
    </row>
    <row r="184" spans="1:22" ht="15.75" customHeight="1">
      <c r="A184" s="250">
        <f>'Beta calc'!B724</f>
        <v>45055</v>
      </c>
      <c r="B184" s="251">
        <f>'Beta calc'!C724</f>
        <v>24241</v>
      </c>
      <c r="C184" s="251">
        <f t="shared" si="0"/>
        <v>1</v>
      </c>
      <c r="D184" s="251">
        <f t="shared" si="1"/>
        <v>88</v>
      </c>
      <c r="E184" s="9"/>
      <c r="F184" s="9"/>
      <c r="G184" s="9"/>
      <c r="H184" s="9"/>
      <c r="I184" s="9"/>
      <c r="J184" s="9"/>
      <c r="K184" s="9"/>
      <c r="L184" s="9"/>
      <c r="M184" s="9"/>
      <c r="N184" s="9"/>
      <c r="O184" s="9"/>
      <c r="P184" s="9"/>
      <c r="Q184" s="9"/>
      <c r="R184" s="9"/>
      <c r="S184" s="9"/>
      <c r="T184" s="9"/>
      <c r="U184" s="9"/>
      <c r="V184" s="9"/>
    </row>
    <row r="185" spans="1:22" ht="15.75" customHeight="1">
      <c r="A185" s="250">
        <f>'Beta calc'!B725</f>
        <v>45056</v>
      </c>
      <c r="B185" s="251">
        <f>'Beta calc'!C725</f>
        <v>24480</v>
      </c>
      <c r="C185" s="251">
        <f t="shared" si="0"/>
        <v>1</v>
      </c>
      <c r="D185" s="251">
        <f t="shared" si="1"/>
        <v>88</v>
      </c>
      <c r="E185" s="9"/>
      <c r="F185" s="9"/>
      <c r="G185" s="9"/>
      <c r="H185" s="9"/>
      <c r="I185" s="9"/>
      <c r="J185" s="9"/>
      <c r="K185" s="9"/>
      <c r="L185" s="9"/>
      <c r="M185" s="9"/>
      <c r="N185" s="9"/>
      <c r="O185" s="9"/>
      <c r="P185" s="9"/>
      <c r="Q185" s="9"/>
      <c r="R185" s="9"/>
      <c r="S185" s="9"/>
      <c r="T185" s="9"/>
      <c r="U185" s="9"/>
      <c r="V185" s="9"/>
    </row>
    <row r="186" spans="1:22" ht="15.75" customHeight="1">
      <c r="A186" s="250">
        <f>'Beta calc'!B726</f>
        <v>45057</v>
      </c>
      <c r="B186" s="251">
        <f>'Beta calc'!C726</f>
        <v>24895</v>
      </c>
      <c r="C186" s="251">
        <f t="shared" si="0"/>
        <v>1</v>
      </c>
      <c r="D186" s="251">
        <f t="shared" si="1"/>
        <v>88</v>
      </c>
      <c r="E186" s="9"/>
      <c r="F186" s="9"/>
      <c r="G186" s="9"/>
      <c r="H186" s="9"/>
      <c r="I186" s="9"/>
      <c r="J186" s="9"/>
      <c r="K186" s="9"/>
      <c r="L186" s="9"/>
      <c r="M186" s="9"/>
      <c r="N186" s="9"/>
      <c r="O186" s="9"/>
      <c r="P186" s="9"/>
      <c r="Q186" s="9"/>
      <c r="R186" s="9"/>
      <c r="S186" s="9"/>
      <c r="T186" s="9"/>
      <c r="U186" s="9"/>
      <c r="V186" s="9"/>
    </row>
    <row r="187" spans="1:22" ht="15.75" customHeight="1">
      <c r="A187" s="250">
        <f>'Beta calc'!B727</f>
        <v>45060</v>
      </c>
      <c r="B187" s="251">
        <f>'Beta calc'!C727</f>
        <v>25000</v>
      </c>
      <c r="C187" s="251">
        <f t="shared" si="0"/>
        <v>1</v>
      </c>
      <c r="D187" s="251">
        <f t="shared" si="1"/>
        <v>88</v>
      </c>
      <c r="E187" s="9"/>
      <c r="F187" s="9"/>
      <c r="G187" s="9"/>
      <c r="H187" s="9"/>
      <c r="I187" s="9"/>
      <c r="J187" s="9"/>
      <c r="K187" s="9"/>
      <c r="L187" s="9"/>
      <c r="M187" s="9"/>
      <c r="N187" s="9"/>
      <c r="O187" s="9"/>
      <c r="P187" s="9"/>
      <c r="Q187" s="9"/>
      <c r="R187" s="9"/>
      <c r="S187" s="9"/>
      <c r="T187" s="9"/>
      <c r="U187" s="9"/>
      <c r="V187" s="9"/>
    </row>
    <row r="188" spans="1:22" ht="15.75" customHeight="1">
      <c r="A188" s="250">
        <f>'Beta calc'!B728</f>
        <v>45061</v>
      </c>
      <c r="B188" s="251">
        <f>'Beta calc'!C728</f>
        <v>24990</v>
      </c>
      <c r="C188" s="251">
        <f t="shared" si="0"/>
        <v>0</v>
      </c>
      <c r="D188" s="251">
        <f t="shared" si="1"/>
        <v>89</v>
      </c>
      <c r="E188" s="9"/>
      <c r="F188" s="9"/>
      <c r="G188" s="9"/>
      <c r="H188" s="9"/>
      <c r="I188" s="9"/>
      <c r="J188" s="9"/>
      <c r="K188" s="9"/>
      <c r="L188" s="9"/>
      <c r="M188" s="9"/>
      <c r="N188" s="9"/>
      <c r="O188" s="9"/>
      <c r="P188" s="9"/>
      <c r="Q188" s="9"/>
      <c r="R188" s="9"/>
      <c r="S188" s="9"/>
      <c r="T188" s="9"/>
      <c r="U188" s="9"/>
      <c r="V188" s="9"/>
    </row>
    <row r="189" spans="1:22" ht="15.75" customHeight="1">
      <c r="A189" s="250">
        <f>'Beta calc'!B729</f>
        <v>45062</v>
      </c>
      <c r="B189" s="251">
        <f>'Beta calc'!C729</f>
        <v>25350</v>
      </c>
      <c r="C189" s="251">
        <f t="shared" si="0"/>
        <v>1</v>
      </c>
      <c r="D189" s="251">
        <f t="shared" si="1"/>
        <v>90</v>
      </c>
      <c r="E189" s="9"/>
      <c r="F189" s="9"/>
      <c r="G189" s="9"/>
      <c r="H189" s="9"/>
      <c r="I189" s="9"/>
      <c r="J189" s="9"/>
      <c r="K189" s="9"/>
      <c r="L189" s="9"/>
      <c r="M189" s="9"/>
      <c r="N189" s="9"/>
      <c r="O189" s="9"/>
      <c r="P189" s="9"/>
      <c r="Q189" s="9"/>
      <c r="R189" s="9"/>
      <c r="S189" s="9"/>
      <c r="T189" s="9"/>
      <c r="U189" s="9"/>
      <c r="V189" s="9"/>
    </row>
    <row r="190" spans="1:22" ht="15.75" customHeight="1">
      <c r="A190" s="250">
        <f>'Beta calc'!B730</f>
        <v>45063</v>
      </c>
      <c r="B190" s="251">
        <f>'Beta calc'!C730</f>
        <v>25300</v>
      </c>
      <c r="C190" s="251">
        <f t="shared" si="0"/>
        <v>0</v>
      </c>
      <c r="D190" s="251">
        <f t="shared" si="1"/>
        <v>91</v>
      </c>
      <c r="E190" s="9"/>
      <c r="F190" s="9"/>
      <c r="G190" s="9"/>
      <c r="H190" s="9"/>
      <c r="I190" s="9"/>
      <c r="J190" s="9"/>
      <c r="K190" s="9"/>
      <c r="L190" s="9"/>
      <c r="M190" s="9"/>
      <c r="N190" s="9"/>
      <c r="O190" s="9"/>
      <c r="P190" s="9"/>
      <c r="Q190" s="9"/>
      <c r="R190" s="9"/>
      <c r="S190" s="9"/>
      <c r="T190" s="9"/>
      <c r="U190" s="9"/>
      <c r="V190" s="9"/>
    </row>
    <row r="191" spans="1:22" ht="15.75" customHeight="1">
      <c r="A191" s="250">
        <f>'Beta calc'!B731</f>
        <v>45064</v>
      </c>
      <c r="B191" s="251">
        <f>'Beta calc'!C731</f>
        <v>25205</v>
      </c>
      <c r="C191" s="251">
        <f t="shared" si="0"/>
        <v>0</v>
      </c>
      <c r="D191" s="251">
        <f t="shared" si="1"/>
        <v>91</v>
      </c>
      <c r="E191" s="9"/>
      <c r="F191" s="9"/>
      <c r="G191" s="9"/>
      <c r="H191" s="9"/>
      <c r="I191" s="9"/>
      <c r="J191" s="9"/>
      <c r="K191" s="9"/>
      <c r="L191" s="9"/>
      <c r="M191" s="9"/>
      <c r="N191" s="9"/>
      <c r="O191" s="9"/>
      <c r="P191" s="9"/>
      <c r="Q191" s="9"/>
      <c r="R191" s="9"/>
      <c r="S191" s="9"/>
      <c r="T191" s="9"/>
      <c r="U191" s="9"/>
      <c r="V191" s="9"/>
    </row>
    <row r="192" spans="1:22" ht="15.75" customHeight="1">
      <c r="A192" s="250">
        <f>'Beta calc'!B732</f>
        <v>45067</v>
      </c>
      <c r="B192" s="251">
        <f>'Beta calc'!C732</f>
        <v>24950</v>
      </c>
      <c r="C192" s="251">
        <f t="shared" si="0"/>
        <v>0</v>
      </c>
      <c r="D192" s="251">
        <f t="shared" si="1"/>
        <v>91</v>
      </c>
      <c r="E192" s="9"/>
      <c r="F192" s="9"/>
      <c r="G192" s="9"/>
      <c r="H192" s="9"/>
      <c r="I192" s="9"/>
      <c r="J192" s="9"/>
      <c r="K192" s="9"/>
      <c r="L192" s="9"/>
      <c r="M192" s="9"/>
      <c r="N192" s="9"/>
      <c r="O192" s="9"/>
      <c r="P192" s="9"/>
      <c r="Q192" s="9"/>
      <c r="R192" s="9"/>
      <c r="S192" s="9"/>
      <c r="T192" s="9"/>
      <c r="U192" s="9"/>
      <c r="V192" s="9"/>
    </row>
    <row r="193" spans="1:22" ht="15.75" customHeight="1">
      <c r="A193" s="250">
        <f>'Beta calc'!B733</f>
        <v>45068</v>
      </c>
      <c r="B193" s="251">
        <f>'Beta calc'!C733</f>
        <v>26700</v>
      </c>
      <c r="C193" s="251">
        <f t="shared" si="0"/>
        <v>1</v>
      </c>
      <c r="D193" s="251">
        <f t="shared" si="1"/>
        <v>92</v>
      </c>
      <c r="E193" s="9"/>
      <c r="F193" s="9"/>
      <c r="G193" s="9"/>
      <c r="H193" s="9"/>
      <c r="I193" s="9"/>
      <c r="J193" s="9"/>
      <c r="K193" s="9"/>
      <c r="L193" s="9"/>
      <c r="M193" s="9"/>
      <c r="N193" s="9"/>
      <c r="O193" s="9"/>
      <c r="P193" s="9"/>
      <c r="Q193" s="9"/>
      <c r="R193" s="9"/>
      <c r="S193" s="9"/>
      <c r="T193" s="9"/>
      <c r="U193" s="9"/>
      <c r="V193" s="9"/>
    </row>
    <row r="194" spans="1:22" ht="15.75" customHeight="1">
      <c r="A194" s="250">
        <f>'Beta calc'!B734</f>
        <v>45069</v>
      </c>
      <c r="B194" s="251">
        <f>'Beta calc'!C734</f>
        <v>28000</v>
      </c>
      <c r="C194" s="251">
        <f t="shared" si="0"/>
        <v>1</v>
      </c>
      <c r="D194" s="251">
        <f t="shared" si="1"/>
        <v>92</v>
      </c>
      <c r="E194" s="9"/>
      <c r="F194" s="9"/>
      <c r="G194" s="9"/>
      <c r="H194" s="9"/>
      <c r="I194" s="9"/>
      <c r="J194" s="9"/>
      <c r="K194" s="9"/>
      <c r="L194" s="9"/>
      <c r="M194" s="9"/>
      <c r="N194" s="9"/>
      <c r="O194" s="9"/>
      <c r="P194" s="9"/>
      <c r="Q194" s="9"/>
      <c r="R194" s="9"/>
      <c r="S194" s="9"/>
      <c r="T194" s="9"/>
      <c r="U194" s="9"/>
      <c r="V194" s="9"/>
    </row>
    <row r="195" spans="1:22" ht="15.75" customHeight="1">
      <c r="A195" s="250">
        <f>'Beta calc'!B735</f>
        <v>45070</v>
      </c>
      <c r="B195" s="251">
        <f>'Beta calc'!C735</f>
        <v>30790</v>
      </c>
      <c r="C195" s="251">
        <f t="shared" si="0"/>
        <v>1</v>
      </c>
      <c r="D195" s="251">
        <f t="shared" si="1"/>
        <v>92</v>
      </c>
      <c r="E195" s="9"/>
      <c r="F195" s="9"/>
      <c r="G195" s="9"/>
      <c r="H195" s="9"/>
      <c r="I195" s="9"/>
      <c r="J195" s="9"/>
      <c r="K195" s="9"/>
      <c r="L195" s="9"/>
      <c r="M195" s="9"/>
      <c r="N195" s="9"/>
      <c r="O195" s="9"/>
      <c r="P195" s="9"/>
      <c r="Q195" s="9"/>
      <c r="R195" s="9"/>
      <c r="S195" s="9"/>
      <c r="T195" s="9"/>
      <c r="U195" s="9"/>
      <c r="V195" s="9"/>
    </row>
    <row r="196" spans="1:22" ht="15.75" customHeight="1">
      <c r="A196" s="250">
        <f>'Beta calc'!B736</f>
        <v>45074</v>
      </c>
      <c r="B196" s="251">
        <f>'Beta calc'!C736</f>
        <v>33000</v>
      </c>
      <c r="C196" s="251">
        <f t="shared" si="0"/>
        <v>1</v>
      </c>
      <c r="D196" s="251">
        <f t="shared" si="1"/>
        <v>92</v>
      </c>
      <c r="E196" s="9"/>
      <c r="F196" s="9"/>
      <c r="G196" s="9"/>
      <c r="H196" s="9"/>
      <c r="I196" s="9"/>
      <c r="J196" s="9"/>
      <c r="K196" s="9"/>
      <c r="L196" s="9"/>
      <c r="M196" s="9"/>
      <c r="N196" s="9"/>
      <c r="O196" s="9"/>
      <c r="P196" s="9"/>
      <c r="Q196" s="9"/>
      <c r="R196" s="9"/>
      <c r="S196" s="9"/>
      <c r="T196" s="9"/>
      <c r="U196" s="9"/>
      <c r="V196" s="9"/>
    </row>
    <row r="197" spans="1:22" ht="15.75" customHeight="1">
      <c r="A197" s="250">
        <f>'Beta calc'!B737</f>
        <v>45076</v>
      </c>
      <c r="B197" s="251">
        <f>'Beta calc'!C737</f>
        <v>33427</v>
      </c>
      <c r="C197" s="251">
        <f t="shared" si="0"/>
        <v>1</v>
      </c>
      <c r="D197" s="251">
        <f t="shared" si="1"/>
        <v>92</v>
      </c>
      <c r="E197" s="9"/>
      <c r="F197" s="9"/>
      <c r="G197" s="9"/>
      <c r="H197" s="9"/>
      <c r="I197" s="9"/>
      <c r="J197" s="9"/>
      <c r="K197" s="9"/>
      <c r="L197" s="9"/>
      <c r="M197" s="9"/>
      <c r="N197" s="9"/>
      <c r="O197" s="9"/>
      <c r="P197" s="9"/>
      <c r="Q197" s="9"/>
      <c r="R197" s="9"/>
      <c r="S197" s="9"/>
      <c r="T197" s="9"/>
      <c r="U197" s="9"/>
      <c r="V197" s="9"/>
    </row>
    <row r="198" spans="1:22" ht="15.75" customHeight="1">
      <c r="A198" s="250">
        <f>'Beta calc'!B738</f>
        <v>45077</v>
      </c>
      <c r="B198" s="251">
        <f>'Beta calc'!C738</f>
        <v>30084.3</v>
      </c>
      <c r="C198" s="251">
        <f t="shared" si="0"/>
        <v>0</v>
      </c>
      <c r="D198" s="251">
        <f t="shared" si="1"/>
        <v>93</v>
      </c>
      <c r="E198" s="9"/>
      <c r="F198" s="9"/>
      <c r="G198" s="9"/>
      <c r="H198" s="9"/>
      <c r="I198" s="9"/>
      <c r="J198" s="9"/>
      <c r="K198" s="9"/>
      <c r="L198" s="9"/>
      <c r="M198" s="9"/>
      <c r="N198" s="9"/>
      <c r="O198" s="9"/>
      <c r="P198" s="9"/>
      <c r="Q198" s="9"/>
      <c r="R198" s="9"/>
      <c r="S198" s="9"/>
      <c r="T198" s="9"/>
      <c r="U198" s="9"/>
      <c r="V198" s="9"/>
    </row>
    <row r="199" spans="1:22" ht="15.75" customHeight="1">
      <c r="A199" s="250">
        <f>'Beta calc'!B739</f>
        <v>45078</v>
      </c>
      <c r="B199" s="251">
        <f>'Beta calc'!C739</f>
        <v>30700</v>
      </c>
      <c r="C199" s="251">
        <f t="shared" si="0"/>
        <v>1</v>
      </c>
      <c r="D199" s="251">
        <f t="shared" si="1"/>
        <v>94</v>
      </c>
      <c r="E199" s="9"/>
      <c r="F199" s="9"/>
      <c r="G199" s="9"/>
      <c r="H199" s="9"/>
      <c r="I199" s="9"/>
      <c r="J199" s="9"/>
      <c r="K199" s="9"/>
      <c r="L199" s="9"/>
      <c r="M199" s="9"/>
      <c r="N199" s="9"/>
      <c r="O199" s="9"/>
      <c r="P199" s="9"/>
      <c r="Q199" s="9"/>
      <c r="R199" s="9"/>
      <c r="S199" s="9"/>
      <c r="T199" s="9"/>
      <c r="U199" s="9"/>
      <c r="V199" s="9"/>
    </row>
    <row r="200" spans="1:22" ht="15.75" customHeight="1">
      <c r="A200" s="250">
        <f>'Beta calc'!B740</f>
        <v>45081</v>
      </c>
      <c r="B200" s="251">
        <f>'Beta calc'!C740</f>
        <v>31925</v>
      </c>
      <c r="C200" s="251">
        <f t="shared" si="0"/>
        <v>1</v>
      </c>
      <c r="D200" s="251">
        <f t="shared" si="1"/>
        <v>94</v>
      </c>
      <c r="E200" s="9"/>
      <c r="F200" s="9"/>
      <c r="G200" s="9"/>
      <c r="H200" s="9"/>
      <c r="I200" s="9"/>
      <c r="J200" s="9"/>
      <c r="K200" s="9"/>
      <c r="L200" s="9"/>
      <c r="M200" s="9"/>
      <c r="N200" s="9"/>
      <c r="O200" s="9"/>
      <c r="P200" s="9"/>
      <c r="Q200" s="9"/>
      <c r="R200" s="9"/>
      <c r="S200" s="9"/>
      <c r="T200" s="9"/>
      <c r="U200" s="9"/>
      <c r="V200" s="9"/>
    </row>
    <row r="201" spans="1:22" ht="15.75" customHeight="1">
      <c r="A201" s="250">
        <f>'Beta calc'!B741</f>
        <v>45082</v>
      </c>
      <c r="B201" s="251">
        <f>'Beta calc'!C741</f>
        <v>31000</v>
      </c>
      <c r="C201" s="251">
        <f t="shared" si="0"/>
        <v>0</v>
      </c>
      <c r="D201" s="251">
        <f t="shared" si="1"/>
        <v>95</v>
      </c>
      <c r="E201" s="9"/>
      <c r="F201" s="9"/>
      <c r="G201" s="9"/>
      <c r="H201" s="9"/>
      <c r="I201" s="9"/>
      <c r="J201" s="9"/>
      <c r="K201" s="9"/>
      <c r="L201" s="9"/>
      <c r="M201" s="9"/>
      <c r="N201" s="9"/>
      <c r="O201" s="9"/>
      <c r="P201" s="9"/>
      <c r="Q201" s="9"/>
      <c r="R201" s="9"/>
      <c r="S201" s="9"/>
      <c r="T201" s="9"/>
      <c r="U201" s="9"/>
      <c r="V201" s="9"/>
    </row>
    <row r="202" spans="1:22" ht="15.75" customHeight="1">
      <c r="A202" s="250">
        <f>'Beta calc'!B742</f>
        <v>45083</v>
      </c>
      <c r="B202" s="251">
        <f>'Beta calc'!C742</f>
        <v>31200</v>
      </c>
      <c r="C202" s="251">
        <f t="shared" si="0"/>
        <v>1</v>
      </c>
      <c r="D202" s="251">
        <f t="shared" si="1"/>
        <v>96</v>
      </c>
      <c r="E202" s="9"/>
      <c r="F202" s="9"/>
      <c r="G202" s="9"/>
      <c r="H202" s="9"/>
      <c r="I202" s="9"/>
      <c r="J202" s="9"/>
      <c r="K202" s="9"/>
      <c r="L202" s="9"/>
      <c r="M202" s="9"/>
      <c r="N202" s="9"/>
      <c r="O202" s="9"/>
      <c r="P202" s="9"/>
      <c r="Q202" s="9"/>
      <c r="R202" s="9"/>
      <c r="S202" s="9"/>
      <c r="T202" s="9"/>
      <c r="U202" s="9"/>
      <c r="V202" s="9"/>
    </row>
    <row r="203" spans="1:22" ht="15.75" customHeight="1">
      <c r="A203" s="250">
        <f>'Beta calc'!B743</f>
        <v>45084</v>
      </c>
      <c r="B203" s="251">
        <f>'Beta calc'!C743</f>
        <v>31300</v>
      </c>
      <c r="C203" s="251">
        <f t="shared" si="0"/>
        <v>1</v>
      </c>
      <c r="D203" s="251">
        <f t="shared" si="1"/>
        <v>96</v>
      </c>
      <c r="E203" s="9"/>
      <c r="F203" s="9"/>
      <c r="G203" s="9"/>
      <c r="H203" s="9"/>
      <c r="I203" s="9"/>
      <c r="J203" s="9"/>
      <c r="K203" s="9"/>
      <c r="L203" s="9"/>
      <c r="M203" s="9"/>
      <c r="N203" s="9"/>
      <c r="O203" s="9"/>
      <c r="P203" s="9"/>
      <c r="Q203" s="9"/>
      <c r="R203" s="9"/>
      <c r="S203" s="9"/>
      <c r="T203" s="9"/>
      <c r="U203" s="9"/>
      <c r="V203" s="9"/>
    </row>
    <row r="204" spans="1:22" ht="15.75" customHeight="1">
      <c r="A204" s="250">
        <f>'Beta calc'!B744</f>
        <v>45085</v>
      </c>
      <c r="B204" s="251">
        <f>'Beta calc'!C744</f>
        <v>30674</v>
      </c>
      <c r="C204" s="251">
        <f t="shared" si="0"/>
        <v>0</v>
      </c>
      <c r="D204" s="251">
        <f t="shared" si="1"/>
        <v>97</v>
      </c>
      <c r="E204" s="9"/>
      <c r="F204" s="9"/>
      <c r="G204" s="9"/>
      <c r="H204" s="9"/>
      <c r="I204" s="9"/>
      <c r="J204" s="9"/>
      <c r="K204" s="9"/>
      <c r="L204" s="9"/>
      <c r="M204" s="9"/>
      <c r="N204" s="9"/>
      <c r="O204" s="9"/>
      <c r="P204" s="9"/>
      <c r="Q204" s="9"/>
      <c r="R204" s="9"/>
      <c r="S204" s="9"/>
      <c r="T204" s="9"/>
      <c r="U204" s="9"/>
      <c r="V204" s="9"/>
    </row>
    <row r="205" spans="1:22" ht="15.75" customHeight="1">
      <c r="A205" s="250">
        <f>'Beta calc'!B745</f>
        <v>45088</v>
      </c>
      <c r="B205" s="251">
        <f>'Beta calc'!C745</f>
        <v>32634</v>
      </c>
      <c r="C205" s="251">
        <f t="shared" si="0"/>
        <v>1</v>
      </c>
      <c r="D205" s="251">
        <f t="shared" si="1"/>
        <v>98</v>
      </c>
      <c r="E205" s="9"/>
      <c r="F205" s="9"/>
      <c r="G205" s="9"/>
      <c r="H205" s="9"/>
      <c r="I205" s="9"/>
      <c r="J205" s="9"/>
      <c r="K205" s="9"/>
      <c r="L205" s="9"/>
      <c r="M205" s="9"/>
      <c r="N205" s="9"/>
      <c r="O205" s="9"/>
      <c r="P205" s="9"/>
      <c r="Q205" s="9"/>
      <c r="R205" s="9"/>
      <c r="S205" s="9"/>
      <c r="T205" s="9"/>
      <c r="U205" s="9"/>
      <c r="V205" s="9"/>
    </row>
    <row r="206" spans="1:22" ht="15.75" customHeight="1">
      <c r="A206" s="250">
        <f>'Beta calc'!B746</f>
        <v>45089</v>
      </c>
      <c r="B206" s="251">
        <f>'Beta calc'!C746</f>
        <v>34399</v>
      </c>
      <c r="C206" s="251">
        <f t="shared" si="0"/>
        <v>1</v>
      </c>
      <c r="D206" s="251">
        <f t="shared" si="1"/>
        <v>98</v>
      </c>
      <c r="E206" s="9"/>
      <c r="F206" s="9"/>
      <c r="G206" s="9"/>
      <c r="H206" s="9"/>
      <c r="I206" s="9"/>
      <c r="J206" s="9"/>
      <c r="K206" s="9"/>
      <c r="L206" s="9"/>
      <c r="M206" s="9"/>
      <c r="N206" s="9"/>
      <c r="O206" s="9"/>
      <c r="P206" s="9"/>
      <c r="Q206" s="9"/>
      <c r="R206" s="9"/>
      <c r="S206" s="9"/>
      <c r="T206" s="9"/>
      <c r="U206" s="9"/>
      <c r="V206" s="9"/>
    </row>
    <row r="207" spans="1:22" ht="15.75" customHeight="1">
      <c r="A207" s="250">
        <f>'Beta calc'!B747</f>
        <v>45090</v>
      </c>
      <c r="B207" s="251">
        <f>'Beta calc'!C747</f>
        <v>33320</v>
      </c>
      <c r="C207" s="251">
        <f t="shared" si="0"/>
        <v>0</v>
      </c>
      <c r="D207" s="251">
        <f t="shared" si="1"/>
        <v>99</v>
      </c>
      <c r="E207" s="9"/>
      <c r="F207" s="9"/>
      <c r="G207" s="9"/>
      <c r="H207" s="9"/>
      <c r="I207" s="9"/>
      <c r="J207" s="9"/>
      <c r="K207" s="9"/>
      <c r="L207" s="9"/>
      <c r="M207" s="9"/>
      <c r="N207" s="9"/>
      <c r="O207" s="9"/>
      <c r="P207" s="9"/>
      <c r="Q207" s="9"/>
      <c r="R207" s="9"/>
      <c r="S207" s="9"/>
      <c r="T207" s="9"/>
      <c r="U207" s="9"/>
      <c r="V207" s="9"/>
    </row>
    <row r="208" spans="1:22" ht="15.75" customHeight="1">
      <c r="A208" s="250">
        <f>'Beta calc'!B748</f>
        <v>45091</v>
      </c>
      <c r="B208" s="251">
        <f>'Beta calc'!C748</f>
        <v>31948</v>
      </c>
      <c r="C208" s="251">
        <f t="shared" si="0"/>
        <v>0</v>
      </c>
      <c r="D208" s="251">
        <f t="shared" si="1"/>
        <v>99</v>
      </c>
      <c r="E208" s="9"/>
      <c r="F208" s="9"/>
      <c r="G208" s="9"/>
      <c r="H208" s="9"/>
      <c r="I208" s="9"/>
      <c r="J208" s="9"/>
      <c r="K208" s="9"/>
      <c r="L208" s="9"/>
      <c r="M208" s="9"/>
      <c r="N208" s="9"/>
      <c r="O208" s="9"/>
      <c r="P208" s="9"/>
      <c r="Q208" s="9"/>
      <c r="R208" s="9"/>
      <c r="S208" s="9"/>
      <c r="T208" s="9"/>
      <c r="U208" s="9"/>
      <c r="V208" s="9"/>
    </row>
    <row r="209" spans="1:22" ht="15.75" customHeight="1">
      <c r="A209" s="250">
        <f>'Beta calc'!B749</f>
        <v>45092</v>
      </c>
      <c r="B209" s="251">
        <f>'Beta calc'!C749</f>
        <v>32000</v>
      </c>
      <c r="C209" s="251">
        <f t="shared" si="0"/>
        <v>1</v>
      </c>
      <c r="D209" s="251">
        <f t="shared" si="1"/>
        <v>100</v>
      </c>
      <c r="E209" s="9"/>
      <c r="F209" s="9"/>
      <c r="G209" s="9"/>
      <c r="H209" s="9"/>
      <c r="I209" s="9"/>
      <c r="J209" s="9"/>
      <c r="K209" s="9"/>
      <c r="L209" s="9"/>
      <c r="M209" s="9"/>
      <c r="N209" s="9"/>
      <c r="O209" s="9"/>
      <c r="P209" s="9"/>
      <c r="Q209" s="9"/>
      <c r="R209" s="9"/>
      <c r="S209" s="9"/>
      <c r="T209" s="9"/>
      <c r="U209" s="9"/>
      <c r="V209" s="9"/>
    </row>
    <row r="210" spans="1:22" ht="15.75" customHeight="1">
      <c r="A210" s="250">
        <f>'Beta calc'!B750</f>
        <v>45095</v>
      </c>
      <c r="B210" s="251">
        <f>'Beta calc'!C750</f>
        <v>32500</v>
      </c>
      <c r="C210" s="251">
        <f t="shared" si="0"/>
        <v>1</v>
      </c>
      <c r="D210" s="251">
        <f t="shared" si="1"/>
        <v>100</v>
      </c>
      <c r="E210" s="9"/>
      <c r="F210" s="9"/>
      <c r="G210" s="9"/>
      <c r="H210" s="9"/>
      <c r="I210" s="9"/>
      <c r="J210" s="9"/>
      <c r="K210" s="9"/>
      <c r="L210" s="9"/>
      <c r="M210" s="9"/>
      <c r="N210" s="9"/>
      <c r="O210" s="9"/>
      <c r="P210" s="9"/>
      <c r="Q210" s="9"/>
      <c r="R210" s="9"/>
      <c r="S210" s="9"/>
      <c r="T210" s="9"/>
      <c r="U210" s="9"/>
      <c r="V210" s="9"/>
    </row>
    <row r="211" spans="1:22" ht="15.75" customHeight="1">
      <c r="A211" s="250">
        <f>'Beta calc'!B751</f>
        <v>45096</v>
      </c>
      <c r="B211" s="251">
        <f>'Beta calc'!C751</f>
        <v>31301</v>
      </c>
      <c r="C211" s="251">
        <f t="shared" si="0"/>
        <v>0</v>
      </c>
      <c r="D211" s="251">
        <f t="shared" si="1"/>
        <v>101</v>
      </c>
      <c r="E211" s="9"/>
      <c r="F211" s="9"/>
      <c r="G211" s="9"/>
      <c r="H211" s="9"/>
      <c r="I211" s="9"/>
      <c r="J211" s="9"/>
      <c r="K211" s="9"/>
      <c r="L211" s="9"/>
      <c r="M211" s="9"/>
      <c r="N211" s="9"/>
      <c r="O211" s="9"/>
      <c r="P211" s="9"/>
      <c r="Q211" s="9"/>
      <c r="R211" s="9"/>
      <c r="S211" s="9"/>
      <c r="T211" s="9"/>
      <c r="U211" s="9"/>
      <c r="V211" s="9"/>
    </row>
    <row r="212" spans="1:22" ht="15.75" customHeight="1">
      <c r="A212" s="250">
        <f>'Beta calc'!B752</f>
        <v>45097</v>
      </c>
      <c r="B212" s="251">
        <f>'Beta calc'!C752</f>
        <v>31899</v>
      </c>
      <c r="C212" s="251">
        <f t="shared" si="0"/>
        <v>1</v>
      </c>
      <c r="D212" s="251">
        <f t="shared" si="1"/>
        <v>102</v>
      </c>
      <c r="E212" s="9"/>
      <c r="F212" s="9"/>
      <c r="G212" s="9"/>
      <c r="H212" s="9"/>
      <c r="I212" s="9"/>
      <c r="J212" s="9"/>
      <c r="K212" s="9"/>
      <c r="L212" s="9"/>
      <c r="M212" s="9"/>
      <c r="N212" s="9"/>
      <c r="O212" s="9"/>
      <c r="P212" s="9"/>
      <c r="Q212" s="9"/>
      <c r="R212" s="9"/>
      <c r="S212" s="9"/>
      <c r="T212" s="9"/>
      <c r="U212" s="9"/>
      <c r="V212" s="9"/>
    </row>
    <row r="213" spans="1:22" ht="15.75" customHeight="1">
      <c r="A213" s="250">
        <f>'Beta calc'!B753</f>
        <v>45098</v>
      </c>
      <c r="B213" s="251">
        <f>'Beta calc'!C753</f>
        <v>32642</v>
      </c>
      <c r="C213" s="251">
        <f t="shared" si="0"/>
        <v>1</v>
      </c>
      <c r="D213" s="251">
        <f t="shared" si="1"/>
        <v>102</v>
      </c>
      <c r="E213" s="9"/>
      <c r="F213" s="9"/>
      <c r="G213" s="9"/>
      <c r="H213" s="9"/>
      <c r="I213" s="9"/>
      <c r="J213" s="9"/>
      <c r="K213" s="9"/>
      <c r="L213" s="9"/>
      <c r="M213" s="9"/>
      <c r="N213" s="9"/>
      <c r="O213" s="9"/>
      <c r="P213" s="9"/>
      <c r="Q213" s="9"/>
      <c r="R213" s="9"/>
      <c r="S213" s="9"/>
      <c r="T213" s="9"/>
      <c r="U213" s="9"/>
      <c r="V213" s="9"/>
    </row>
    <row r="214" spans="1:22" ht="15.75" customHeight="1">
      <c r="A214" s="250">
        <f>'Beta calc'!B754</f>
        <v>45099</v>
      </c>
      <c r="B214" s="251">
        <f>'Beta calc'!C754</f>
        <v>31505</v>
      </c>
      <c r="C214" s="251">
        <f t="shared" si="0"/>
        <v>0</v>
      </c>
      <c r="D214" s="251">
        <f t="shared" si="1"/>
        <v>103</v>
      </c>
      <c r="E214" s="9"/>
      <c r="F214" s="9"/>
      <c r="G214" s="9"/>
      <c r="H214" s="9"/>
      <c r="I214" s="9"/>
      <c r="J214" s="9"/>
      <c r="K214" s="9"/>
      <c r="L214" s="9"/>
      <c r="M214" s="9"/>
      <c r="N214" s="9"/>
      <c r="O214" s="9"/>
      <c r="P214" s="9"/>
      <c r="Q214" s="9"/>
      <c r="R214" s="9"/>
      <c r="S214" s="9"/>
      <c r="T214" s="9"/>
      <c r="U214" s="9"/>
      <c r="V214" s="9"/>
    </row>
    <row r="215" spans="1:22" ht="15.75" customHeight="1">
      <c r="A215" s="250">
        <f>'Beta calc'!B755</f>
        <v>45102</v>
      </c>
      <c r="B215" s="251">
        <f>'Beta calc'!C755</f>
        <v>32790</v>
      </c>
      <c r="C215" s="251">
        <f t="shared" si="0"/>
        <v>1</v>
      </c>
      <c r="D215" s="251">
        <f t="shared" si="1"/>
        <v>104</v>
      </c>
      <c r="E215" s="9"/>
      <c r="F215" s="9"/>
      <c r="G215" s="9"/>
      <c r="H215" s="9"/>
      <c r="I215" s="9"/>
      <c r="J215" s="9"/>
      <c r="K215" s="9"/>
      <c r="L215" s="9"/>
      <c r="M215" s="9"/>
      <c r="N215" s="9"/>
      <c r="O215" s="9"/>
      <c r="P215" s="9"/>
      <c r="Q215" s="9"/>
      <c r="R215" s="9"/>
      <c r="S215" s="9"/>
      <c r="T215" s="9"/>
      <c r="U215" s="9"/>
      <c r="V215" s="9"/>
    </row>
    <row r="216" spans="1:22" ht="15.75" customHeight="1">
      <c r="A216" s="250">
        <f>'Beta calc'!B756</f>
        <v>45103</v>
      </c>
      <c r="B216" s="251">
        <f>'Beta calc'!C756</f>
        <v>32777.699999999997</v>
      </c>
      <c r="C216" s="251">
        <f t="shared" si="0"/>
        <v>0</v>
      </c>
      <c r="D216" s="251">
        <f t="shared" si="1"/>
        <v>105</v>
      </c>
      <c r="E216" s="9"/>
      <c r="F216" s="9"/>
      <c r="G216" s="9"/>
      <c r="H216" s="9"/>
      <c r="I216" s="9"/>
      <c r="J216" s="9"/>
      <c r="K216" s="9"/>
      <c r="L216" s="9"/>
      <c r="M216" s="9"/>
      <c r="N216" s="9"/>
      <c r="O216" s="9"/>
      <c r="P216" s="9"/>
      <c r="Q216" s="9"/>
      <c r="R216" s="9"/>
      <c r="S216" s="9"/>
      <c r="T216" s="9"/>
      <c r="U216" s="9"/>
      <c r="V216" s="9"/>
    </row>
    <row r="217" spans="1:22" ht="15.75" customHeight="1">
      <c r="A217" s="250">
        <f>'Beta calc'!B757</f>
        <v>45104</v>
      </c>
      <c r="B217" s="251">
        <f>'Beta calc'!C757</f>
        <v>32705</v>
      </c>
      <c r="C217" s="251">
        <f t="shared" si="0"/>
        <v>0</v>
      </c>
      <c r="D217" s="251">
        <f t="shared" si="1"/>
        <v>105</v>
      </c>
      <c r="E217" s="9"/>
      <c r="F217" s="9"/>
      <c r="G217" s="9"/>
      <c r="H217" s="9"/>
      <c r="I217" s="9"/>
      <c r="J217" s="9"/>
      <c r="K217" s="9"/>
      <c r="L217" s="9"/>
      <c r="M217" s="9"/>
      <c r="N217" s="9"/>
      <c r="O217" s="9"/>
      <c r="P217" s="9"/>
      <c r="Q217" s="9"/>
      <c r="R217" s="9"/>
      <c r="S217" s="9"/>
      <c r="T217" s="9"/>
      <c r="U217" s="9"/>
      <c r="V217" s="9"/>
    </row>
    <row r="218" spans="1:22" ht="15.75" customHeight="1">
      <c r="A218" s="250">
        <f>'Beta calc'!B758</f>
        <v>45105</v>
      </c>
      <c r="B218" s="251">
        <f>'Beta calc'!C758</f>
        <v>33330</v>
      </c>
      <c r="C218" s="251">
        <f t="shared" si="0"/>
        <v>1</v>
      </c>
      <c r="D218" s="251">
        <f t="shared" si="1"/>
        <v>106</v>
      </c>
      <c r="E218" s="9"/>
      <c r="F218" s="9"/>
      <c r="G218" s="9"/>
      <c r="H218" s="9"/>
      <c r="I218" s="9"/>
      <c r="J218" s="9"/>
      <c r="K218" s="9"/>
      <c r="L218" s="9"/>
      <c r="M218" s="9"/>
      <c r="N218" s="9"/>
      <c r="O218" s="9"/>
      <c r="P218" s="9"/>
      <c r="Q218" s="9"/>
      <c r="R218" s="9"/>
      <c r="S218" s="9"/>
      <c r="T218" s="9"/>
      <c r="U218" s="9"/>
      <c r="V218" s="9"/>
    </row>
    <row r="219" spans="1:22" ht="15.75" customHeight="1">
      <c r="A219" s="250">
        <f>'Beta calc'!B759</f>
        <v>45109</v>
      </c>
      <c r="B219" s="251">
        <f>'Beta calc'!C759</f>
        <v>32585</v>
      </c>
      <c r="C219" s="251">
        <f t="shared" si="0"/>
        <v>0</v>
      </c>
      <c r="D219" s="251">
        <f t="shared" si="1"/>
        <v>107</v>
      </c>
      <c r="E219" s="9"/>
      <c r="F219" s="9"/>
      <c r="G219" s="9"/>
      <c r="H219" s="9"/>
      <c r="I219" s="9"/>
      <c r="J219" s="9"/>
      <c r="K219" s="9"/>
      <c r="L219" s="9"/>
      <c r="M219" s="9"/>
      <c r="N219" s="9"/>
      <c r="O219" s="9"/>
      <c r="P219" s="9"/>
      <c r="Q219" s="9"/>
      <c r="R219" s="9"/>
      <c r="S219" s="9"/>
      <c r="T219" s="9"/>
      <c r="U219" s="9"/>
      <c r="V219" s="9"/>
    </row>
    <row r="220" spans="1:22" ht="15.75" customHeight="1">
      <c r="A220" s="250">
        <f>'Beta calc'!B760</f>
        <v>45110</v>
      </c>
      <c r="B220" s="251">
        <f>'Beta calc'!C760</f>
        <v>32046</v>
      </c>
      <c r="C220" s="251">
        <f t="shared" si="0"/>
        <v>0</v>
      </c>
      <c r="D220" s="251">
        <f t="shared" si="1"/>
        <v>107</v>
      </c>
      <c r="E220" s="9"/>
      <c r="F220" s="9"/>
      <c r="G220" s="9"/>
      <c r="H220" s="9"/>
      <c r="I220" s="9"/>
      <c r="J220" s="9"/>
      <c r="K220" s="9"/>
      <c r="L220" s="9"/>
      <c r="M220" s="9"/>
      <c r="N220" s="9"/>
      <c r="O220" s="9"/>
      <c r="P220" s="9"/>
      <c r="Q220" s="9"/>
      <c r="R220" s="9"/>
      <c r="S220" s="9"/>
      <c r="T220" s="9"/>
      <c r="U220" s="9"/>
      <c r="V220" s="9"/>
    </row>
    <row r="221" spans="1:22" ht="15.75" customHeight="1">
      <c r="A221" s="250">
        <f>'Beta calc'!B761</f>
        <v>45111</v>
      </c>
      <c r="B221" s="251">
        <f>'Beta calc'!C761</f>
        <v>32130</v>
      </c>
      <c r="C221" s="251">
        <f t="shared" si="0"/>
        <v>1</v>
      </c>
      <c r="D221" s="251">
        <f t="shared" si="1"/>
        <v>108</v>
      </c>
      <c r="E221" s="9"/>
      <c r="F221" s="9"/>
      <c r="G221" s="9"/>
      <c r="H221" s="9"/>
      <c r="I221" s="9"/>
      <c r="J221" s="9"/>
      <c r="K221" s="9"/>
      <c r="L221" s="9"/>
      <c r="M221" s="9"/>
      <c r="N221" s="9"/>
      <c r="O221" s="9"/>
      <c r="P221" s="9"/>
      <c r="Q221" s="9"/>
      <c r="R221" s="9"/>
      <c r="S221" s="9"/>
      <c r="T221" s="9"/>
      <c r="U221" s="9"/>
      <c r="V221" s="9"/>
    </row>
    <row r="222" spans="1:22" ht="15.75" customHeight="1">
      <c r="A222" s="250">
        <f>'Beta calc'!B762</f>
        <v>45112</v>
      </c>
      <c r="B222" s="251">
        <f>'Beta calc'!C762</f>
        <v>31701</v>
      </c>
      <c r="C222" s="251">
        <f t="shared" si="0"/>
        <v>0</v>
      </c>
      <c r="D222" s="251">
        <f t="shared" si="1"/>
        <v>109</v>
      </c>
      <c r="E222" s="9"/>
      <c r="F222" s="9"/>
      <c r="G222" s="9"/>
      <c r="H222" s="9"/>
      <c r="I222" s="9"/>
      <c r="J222" s="9"/>
      <c r="K222" s="9"/>
      <c r="L222" s="9"/>
      <c r="M222" s="9"/>
      <c r="N222" s="9"/>
      <c r="O222" s="9"/>
      <c r="P222" s="9"/>
      <c r="Q222" s="9"/>
      <c r="R222" s="9"/>
      <c r="S222" s="9"/>
      <c r="T222" s="9"/>
      <c r="U222" s="9"/>
      <c r="V222" s="9"/>
    </row>
    <row r="223" spans="1:22" ht="15.75" customHeight="1">
      <c r="A223" s="250">
        <f>'Beta calc'!B763</f>
        <v>45113</v>
      </c>
      <c r="B223" s="251">
        <f>'Beta calc'!C763</f>
        <v>31900</v>
      </c>
      <c r="C223" s="251">
        <f t="shared" si="0"/>
        <v>1</v>
      </c>
      <c r="D223" s="251">
        <f t="shared" si="1"/>
        <v>110</v>
      </c>
      <c r="E223" s="9"/>
      <c r="F223" s="9"/>
      <c r="G223" s="9"/>
      <c r="H223" s="9"/>
      <c r="I223" s="9"/>
      <c r="J223" s="9"/>
      <c r="K223" s="9"/>
      <c r="L223" s="9"/>
      <c r="M223" s="9"/>
      <c r="N223" s="9"/>
      <c r="O223" s="9"/>
      <c r="P223" s="9"/>
      <c r="Q223" s="9"/>
      <c r="R223" s="9"/>
      <c r="S223" s="9"/>
      <c r="T223" s="9"/>
      <c r="U223" s="9"/>
      <c r="V223" s="9"/>
    </row>
    <row r="224" spans="1:22" ht="15.75" customHeight="1">
      <c r="A224" s="250">
        <f>'Beta calc'!B764</f>
        <v>45116</v>
      </c>
      <c r="B224" s="251">
        <f>'Beta calc'!C764</f>
        <v>31910</v>
      </c>
      <c r="C224" s="251">
        <f t="shared" si="0"/>
        <v>1</v>
      </c>
      <c r="D224" s="251">
        <f t="shared" si="1"/>
        <v>110</v>
      </c>
      <c r="E224" s="9"/>
      <c r="F224" s="9"/>
      <c r="G224" s="9"/>
      <c r="H224" s="9"/>
      <c r="I224" s="9"/>
      <c r="J224" s="9"/>
      <c r="K224" s="9"/>
      <c r="L224" s="9"/>
      <c r="M224" s="9"/>
      <c r="N224" s="9"/>
      <c r="O224" s="9"/>
      <c r="P224" s="9"/>
      <c r="Q224" s="9"/>
      <c r="R224" s="9"/>
      <c r="S224" s="9"/>
      <c r="T224" s="9"/>
      <c r="U224" s="9"/>
      <c r="V224" s="9"/>
    </row>
    <row r="225" spans="1:22" ht="15.75" customHeight="1">
      <c r="A225" s="250">
        <f>'Beta calc'!B765</f>
        <v>45117</v>
      </c>
      <c r="B225" s="251">
        <f>'Beta calc'!C765</f>
        <v>32595</v>
      </c>
      <c r="C225" s="251">
        <f t="shared" si="0"/>
        <v>1</v>
      </c>
      <c r="D225" s="251">
        <f t="shared" si="1"/>
        <v>110</v>
      </c>
      <c r="E225" s="9"/>
      <c r="F225" s="9"/>
      <c r="G225" s="9"/>
      <c r="H225" s="9"/>
      <c r="I225" s="9"/>
      <c r="J225" s="9"/>
      <c r="K225" s="9"/>
      <c r="L225" s="9"/>
      <c r="M225" s="9"/>
      <c r="N225" s="9"/>
      <c r="O225" s="9"/>
      <c r="P225" s="9"/>
      <c r="Q225" s="9"/>
      <c r="R225" s="9"/>
      <c r="S225" s="9"/>
      <c r="T225" s="9"/>
      <c r="U225" s="9"/>
      <c r="V225" s="9"/>
    </row>
    <row r="226" spans="1:22" ht="15.75" customHeight="1">
      <c r="A226" s="250">
        <f>'Beta calc'!B766</f>
        <v>45118</v>
      </c>
      <c r="B226" s="251">
        <f>'Beta calc'!C766</f>
        <v>32574.9</v>
      </c>
      <c r="C226" s="251">
        <f t="shared" si="0"/>
        <v>0</v>
      </c>
      <c r="D226" s="251">
        <f t="shared" si="1"/>
        <v>111</v>
      </c>
      <c r="E226" s="9"/>
      <c r="F226" s="9"/>
      <c r="G226" s="9"/>
      <c r="H226" s="9"/>
      <c r="I226" s="9"/>
      <c r="J226" s="9"/>
      <c r="K226" s="9"/>
      <c r="L226" s="9"/>
      <c r="M226" s="9"/>
      <c r="N226" s="9"/>
      <c r="O226" s="9"/>
      <c r="P226" s="9"/>
      <c r="Q226" s="9"/>
      <c r="R226" s="9"/>
      <c r="S226" s="9"/>
      <c r="T226" s="9"/>
      <c r="U226" s="9"/>
      <c r="V226" s="9"/>
    </row>
    <row r="227" spans="1:22" ht="15.75" customHeight="1">
      <c r="A227" s="250">
        <f>'Beta calc'!B767</f>
        <v>45119</v>
      </c>
      <c r="B227" s="251">
        <f>'Beta calc'!C767</f>
        <v>32536</v>
      </c>
      <c r="C227" s="251">
        <f t="shared" si="0"/>
        <v>0</v>
      </c>
      <c r="D227" s="251">
        <f t="shared" si="1"/>
        <v>111</v>
      </c>
      <c r="E227" s="9"/>
      <c r="F227" s="9"/>
      <c r="G227" s="9"/>
      <c r="H227" s="9"/>
      <c r="I227" s="9"/>
      <c r="J227" s="9"/>
      <c r="K227" s="9"/>
      <c r="L227" s="9"/>
      <c r="M227" s="9"/>
      <c r="N227" s="9"/>
      <c r="O227" s="9"/>
      <c r="P227" s="9"/>
      <c r="Q227" s="9"/>
      <c r="R227" s="9"/>
      <c r="S227" s="9"/>
      <c r="T227" s="9"/>
      <c r="U227" s="9"/>
      <c r="V227" s="9"/>
    </row>
    <row r="228" spans="1:22" ht="15.75" customHeight="1">
      <c r="A228" s="250">
        <f>'Beta calc'!B768</f>
        <v>45120</v>
      </c>
      <c r="B228" s="251">
        <f>'Beta calc'!C768</f>
        <v>32500</v>
      </c>
      <c r="C228" s="251">
        <f t="shared" si="0"/>
        <v>0</v>
      </c>
      <c r="D228" s="251">
        <f t="shared" si="1"/>
        <v>111</v>
      </c>
      <c r="E228" s="9"/>
      <c r="F228" s="9"/>
      <c r="G228" s="9"/>
      <c r="H228" s="9"/>
      <c r="I228" s="9"/>
      <c r="J228" s="9"/>
      <c r="K228" s="9"/>
      <c r="L228" s="9"/>
      <c r="M228" s="9"/>
      <c r="N228" s="9"/>
      <c r="O228" s="9"/>
      <c r="P228" s="9"/>
      <c r="Q228" s="9"/>
      <c r="R228" s="9"/>
      <c r="S228" s="9"/>
      <c r="T228" s="9"/>
      <c r="U228" s="9"/>
      <c r="V228" s="9"/>
    </row>
    <row r="229" spans="1:22" ht="15.75" customHeight="1">
      <c r="A229" s="250">
        <f>'Beta calc'!B769</f>
        <v>45123</v>
      </c>
      <c r="B229" s="251">
        <f>'Beta calc'!C769</f>
        <v>32998</v>
      </c>
      <c r="C229" s="251">
        <f t="shared" si="0"/>
        <v>1</v>
      </c>
      <c r="D229" s="251">
        <f t="shared" si="1"/>
        <v>112</v>
      </c>
      <c r="E229" s="9"/>
      <c r="F229" s="9"/>
      <c r="G229" s="9"/>
      <c r="H229" s="9"/>
      <c r="I229" s="9"/>
      <c r="J229" s="9"/>
      <c r="K229" s="9"/>
      <c r="L229" s="9"/>
      <c r="M229" s="9"/>
      <c r="N229" s="9"/>
      <c r="O229" s="9"/>
      <c r="P229" s="9"/>
      <c r="Q229" s="9"/>
      <c r="R229" s="9"/>
      <c r="S229" s="9"/>
      <c r="T229" s="9"/>
      <c r="U229" s="9"/>
      <c r="V229" s="9"/>
    </row>
    <row r="230" spans="1:22" ht="15.75" customHeight="1">
      <c r="A230" s="250">
        <f>'Beta calc'!B770</f>
        <v>45124</v>
      </c>
      <c r="B230" s="251">
        <f>'Beta calc'!C770</f>
        <v>33489</v>
      </c>
      <c r="C230" s="251">
        <f t="shared" si="0"/>
        <v>1</v>
      </c>
      <c r="D230" s="251">
        <f t="shared" si="1"/>
        <v>112</v>
      </c>
      <c r="E230" s="9"/>
      <c r="F230" s="9"/>
      <c r="G230" s="9"/>
      <c r="H230" s="9"/>
      <c r="I230" s="9"/>
      <c r="J230" s="9"/>
      <c r="K230" s="9"/>
      <c r="L230" s="9"/>
      <c r="M230" s="9"/>
      <c r="N230" s="9"/>
      <c r="O230" s="9"/>
      <c r="P230" s="9"/>
      <c r="Q230" s="9"/>
      <c r="R230" s="9"/>
      <c r="S230" s="9"/>
      <c r="T230" s="9"/>
      <c r="U230" s="9"/>
      <c r="V230" s="9"/>
    </row>
    <row r="231" spans="1:22" ht="15.75" customHeight="1">
      <c r="A231" s="250">
        <f>'Beta calc'!B771</f>
        <v>45125</v>
      </c>
      <c r="B231" s="251">
        <f>'Beta calc'!C771</f>
        <v>36300</v>
      </c>
      <c r="C231" s="251">
        <f t="shared" si="0"/>
        <v>1</v>
      </c>
      <c r="D231" s="251">
        <f t="shared" si="1"/>
        <v>112</v>
      </c>
      <c r="E231" s="9"/>
      <c r="F231" s="9"/>
      <c r="G231" s="9"/>
      <c r="H231" s="9"/>
      <c r="I231" s="9"/>
      <c r="J231" s="9"/>
      <c r="K231" s="9"/>
      <c r="L231" s="9"/>
      <c r="M231" s="9"/>
      <c r="N231" s="9"/>
      <c r="O231" s="9"/>
      <c r="P231" s="9"/>
      <c r="Q231" s="9"/>
      <c r="R231" s="9"/>
      <c r="S231" s="9"/>
      <c r="T231" s="9"/>
      <c r="U231" s="9"/>
      <c r="V231" s="9"/>
    </row>
    <row r="232" spans="1:22" ht="15.75" customHeight="1">
      <c r="A232" s="250">
        <f>'Beta calc'!B772</f>
        <v>45126</v>
      </c>
      <c r="B232" s="251">
        <f>'Beta calc'!C772</f>
        <v>37230</v>
      </c>
      <c r="C232" s="251">
        <f t="shared" si="0"/>
        <v>1</v>
      </c>
      <c r="D232" s="251">
        <f t="shared" si="1"/>
        <v>112</v>
      </c>
      <c r="E232" s="9"/>
      <c r="F232" s="9"/>
      <c r="G232" s="9"/>
      <c r="H232" s="9"/>
      <c r="I232" s="9"/>
      <c r="J232" s="9"/>
      <c r="K232" s="9"/>
      <c r="L232" s="9"/>
      <c r="M232" s="9"/>
      <c r="N232" s="9"/>
      <c r="O232" s="9"/>
      <c r="P232" s="9"/>
      <c r="Q232" s="9"/>
      <c r="R232" s="9"/>
      <c r="S232" s="9"/>
      <c r="T232" s="9"/>
      <c r="U232" s="9"/>
      <c r="V232" s="9"/>
    </row>
    <row r="233" spans="1:22" ht="15.75" customHeight="1">
      <c r="A233" s="250">
        <f>'Beta calc'!B773</f>
        <v>45127</v>
      </c>
      <c r="B233" s="251">
        <f>'Beta calc'!C773</f>
        <v>38453.300000000003</v>
      </c>
      <c r="C233" s="251">
        <f t="shared" si="0"/>
        <v>1</v>
      </c>
      <c r="D233" s="251">
        <f t="shared" si="1"/>
        <v>112</v>
      </c>
      <c r="E233" s="9"/>
      <c r="F233" s="9"/>
      <c r="G233" s="9"/>
      <c r="H233" s="9"/>
      <c r="I233" s="9"/>
      <c r="J233" s="9"/>
      <c r="K233" s="9"/>
      <c r="L233" s="9"/>
      <c r="M233" s="9"/>
      <c r="N233" s="9"/>
      <c r="O233" s="9"/>
      <c r="P233" s="9"/>
      <c r="Q233" s="9"/>
      <c r="R233" s="9"/>
      <c r="S233" s="9"/>
      <c r="T233" s="9"/>
      <c r="U233" s="9"/>
      <c r="V233" s="9"/>
    </row>
    <row r="234" spans="1:22" ht="15.75" customHeight="1">
      <c r="A234" s="250">
        <f>'Beta calc'!B774</f>
        <v>45130</v>
      </c>
      <c r="B234" s="251">
        <f>'Beta calc'!C774</f>
        <v>37995</v>
      </c>
      <c r="C234" s="251">
        <f t="shared" si="0"/>
        <v>0</v>
      </c>
      <c r="D234" s="251">
        <f t="shared" si="1"/>
        <v>113</v>
      </c>
      <c r="E234" s="9"/>
      <c r="F234" s="9"/>
      <c r="G234" s="9"/>
      <c r="H234" s="9"/>
      <c r="I234" s="9"/>
      <c r="J234" s="9"/>
      <c r="K234" s="9"/>
      <c r="L234" s="9"/>
      <c r="M234" s="9"/>
      <c r="N234" s="9"/>
      <c r="O234" s="9"/>
      <c r="P234" s="9"/>
      <c r="Q234" s="9"/>
      <c r="R234" s="9"/>
      <c r="S234" s="9"/>
      <c r="T234" s="9"/>
      <c r="U234" s="9"/>
      <c r="V234" s="9"/>
    </row>
    <row r="235" spans="1:22" ht="15.75" customHeight="1">
      <c r="A235" s="250">
        <f>'Beta calc'!B775</f>
        <v>45131</v>
      </c>
      <c r="B235" s="251">
        <f>'Beta calc'!C775</f>
        <v>37300</v>
      </c>
      <c r="C235" s="251">
        <f t="shared" si="0"/>
        <v>0</v>
      </c>
      <c r="D235" s="251">
        <f t="shared" si="1"/>
        <v>113</v>
      </c>
      <c r="E235" s="9"/>
      <c r="F235" s="9"/>
      <c r="G235" s="9"/>
      <c r="H235" s="9"/>
      <c r="I235" s="9"/>
      <c r="J235" s="9"/>
      <c r="K235" s="9"/>
      <c r="L235" s="9"/>
      <c r="M235" s="9"/>
      <c r="N235" s="9"/>
      <c r="O235" s="9"/>
      <c r="P235" s="9"/>
      <c r="Q235" s="9"/>
      <c r="R235" s="9"/>
      <c r="S235" s="9"/>
      <c r="T235" s="9"/>
      <c r="U235" s="9"/>
      <c r="V235" s="9"/>
    </row>
    <row r="236" spans="1:22" ht="15.75" customHeight="1">
      <c r="A236" s="250">
        <f>'Beta calc'!B776</f>
        <v>45132</v>
      </c>
      <c r="B236" s="251">
        <f>'Beta calc'!C776</f>
        <v>39500</v>
      </c>
      <c r="C236" s="251">
        <f t="shared" si="0"/>
        <v>1</v>
      </c>
      <c r="D236" s="251">
        <f t="shared" si="1"/>
        <v>114</v>
      </c>
      <c r="E236" s="9"/>
      <c r="F236" s="9"/>
      <c r="G236" s="9"/>
      <c r="H236" s="9"/>
      <c r="I236" s="9"/>
      <c r="J236" s="9"/>
      <c r="K236" s="9"/>
      <c r="L236" s="9"/>
      <c r="M236" s="9"/>
      <c r="N236" s="9"/>
      <c r="O236" s="9"/>
      <c r="P236" s="9"/>
      <c r="Q236" s="9"/>
      <c r="R236" s="9"/>
      <c r="S236" s="9"/>
      <c r="T236" s="9"/>
      <c r="U236" s="9"/>
      <c r="V236" s="9"/>
    </row>
    <row r="237" spans="1:22" ht="15.75" customHeight="1">
      <c r="A237" s="250">
        <f>'Beta calc'!B777</f>
        <v>45133</v>
      </c>
      <c r="B237" s="251">
        <f>'Beta calc'!C777</f>
        <v>37000</v>
      </c>
      <c r="C237" s="251">
        <f t="shared" si="0"/>
        <v>0</v>
      </c>
      <c r="D237" s="251">
        <f t="shared" si="1"/>
        <v>115</v>
      </c>
      <c r="E237" s="9"/>
      <c r="F237" s="9"/>
      <c r="G237" s="9"/>
      <c r="H237" s="9"/>
      <c r="I237" s="9"/>
      <c r="J237" s="9"/>
      <c r="K237" s="9"/>
      <c r="L237" s="9"/>
      <c r="M237" s="9"/>
      <c r="N237" s="9"/>
      <c r="O237" s="9"/>
      <c r="P237" s="9"/>
      <c r="Q237" s="9"/>
      <c r="R237" s="9"/>
      <c r="S237" s="9"/>
      <c r="T237" s="9"/>
      <c r="U237" s="9"/>
      <c r="V237" s="9"/>
    </row>
    <row r="238" spans="1:22" ht="15.75" customHeight="1">
      <c r="A238" s="250">
        <f>'Beta calc'!B778</f>
        <v>45134</v>
      </c>
      <c r="B238" s="251">
        <f>'Beta calc'!C778</f>
        <v>36101</v>
      </c>
      <c r="C238" s="251">
        <f t="shared" si="0"/>
        <v>0</v>
      </c>
      <c r="D238" s="251">
        <f t="shared" si="1"/>
        <v>115</v>
      </c>
      <c r="E238" s="9"/>
      <c r="F238" s="9"/>
      <c r="G238" s="9"/>
      <c r="H238" s="9"/>
      <c r="I238" s="9"/>
      <c r="J238" s="9"/>
      <c r="K238" s="9"/>
      <c r="L238" s="9"/>
      <c r="M238" s="9"/>
      <c r="N238" s="9"/>
      <c r="O238" s="9"/>
      <c r="P238" s="9"/>
      <c r="Q238" s="9"/>
      <c r="R238" s="9"/>
      <c r="S238" s="9"/>
      <c r="T238" s="9"/>
      <c r="U238" s="9"/>
      <c r="V238" s="9"/>
    </row>
    <row r="239" spans="1:22" ht="15.75" customHeight="1">
      <c r="A239" s="250">
        <f>'Beta calc'!B779</f>
        <v>45137</v>
      </c>
      <c r="B239" s="251">
        <f>'Beta calc'!C779</f>
        <v>36650</v>
      </c>
      <c r="C239" s="251">
        <f t="shared" si="0"/>
        <v>1</v>
      </c>
      <c r="D239" s="251">
        <f t="shared" si="1"/>
        <v>116</v>
      </c>
      <c r="E239" s="9"/>
      <c r="F239" s="9"/>
      <c r="G239" s="9"/>
      <c r="H239" s="9"/>
      <c r="I239" s="9"/>
      <c r="J239" s="9"/>
      <c r="K239" s="9"/>
      <c r="L239" s="9"/>
      <c r="M239" s="9"/>
      <c r="N239" s="9"/>
      <c r="O239" s="9"/>
      <c r="P239" s="9"/>
      <c r="Q239" s="9"/>
      <c r="R239" s="9"/>
      <c r="S239" s="9"/>
      <c r="T239" s="9"/>
      <c r="U239" s="9"/>
      <c r="V239" s="9"/>
    </row>
    <row r="240" spans="1:22" ht="15.75" customHeight="1">
      <c r="A240" s="250">
        <f>'Beta calc'!B780</f>
        <v>45138</v>
      </c>
      <c r="B240" s="251">
        <f>'Beta calc'!C780</f>
        <v>37100</v>
      </c>
      <c r="C240" s="251">
        <f t="shared" si="0"/>
        <v>1</v>
      </c>
      <c r="D240" s="251">
        <f t="shared" si="1"/>
        <v>116</v>
      </c>
      <c r="E240" s="9"/>
      <c r="F240" s="9"/>
      <c r="G240" s="9"/>
      <c r="H240" s="9"/>
      <c r="I240" s="9"/>
      <c r="J240" s="9"/>
      <c r="K240" s="9"/>
      <c r="L240" s="9"/>
      <c r="M240" s="9"/>
      <c r="N240" s="9"/>
      <c r="O240" s="9"/>
      <c r="P240" s="9"/>
      <c r="Q240" s="9"/>
      <c r="R240" s="9"/>
      <c r="S240" s="9"/>
      <c r="T240" s="9"/>
      <c r="U240" s="9"/>
      <c r="V240" s="9"/>
    </row>
    <row r="241" spans="1:22" ht="15.75" customHeight="1">
      <c r="A241" s="250">
        <f>'Beta calc'!B781</f>
        <v>45139</v>
      </c>
      <c r="B241" s="251">
        <f>'Beta calc'!C781</f>
        <v>36029</v>
      </c>
      <c r="C241" s="251">
        <f t="shared" si="0"/>
        <v>0</v>
      </c>
      <c r="D241" s="251">
        <f t="shared" si="1"/>
        <v>117</v>
      </c>
      <c r="E241" s="9"/>
      <c r="F241" s="9"/>
      <c r="G241" s="9"/>
      <c r="H241" s="9"/>
      <c r="I241" s="9"/>
      <c r="J241" s="9"/>
      <c r="K241" s="9"/>
      <c r="L241" s="9"/>
      <c r="M241" s="9"/>
      <c r="N241" s="9"/>
      <c r="O241" s="9"/>
      <c r="P241" s="9"/>
      <c r="Q241" s="9"/>
      <c r="R241" s="9"/>
      <c r="S241" s="9"/>
      <c r="T241" s="9"/>
      <c r="U241" s="9"/>
      <c r="V241" s="9"/>
    </row>
    <row r="242" spans="1:22" ht="15.75" customHeight="1">
      <c r="A242" s="250">
        <f>'Beta calc'!B782</f>
        <v>45140</v>
      </c>
      <c r="B242" s="251">
        <f>'Beta calc'!C782</f>
        <v>36221</v>
      </c>
      <c r="C242" s="251">
        <f t="shared" si="0"/>
        <v>1</v>
      </c>
      <c r="D242" s="251">
        <f t="shared" si="1"/>
        <v>118</v>
      </c>
      <c r="E242" s="9"/>
      <c r="F242" s="9"/>
      <c r="G242" s="9"/>
      <c r="H242" s="9"/>
      <c r="I242" s="9"/>
      <c r="J242" s="9"/>
      <c r="K242" s="9"/>
      <c r="L242" s="9"/>
      <c r="M242" s="9"/>
      <c r="N242" s="9"/>
      <c r="O242" s="9"/>
      <c r="P242" s="9"/>
      <c r="Q242" s="9"/>
      <c r="R242" s="9"/>
      <c r="S242" s="9"/>
      <c r="T242" s="9"/>
      <c r="U242" s="9"/>
      <c r="V242" s="9"/>
    </row>
    <row r="243" spans="1:22" ht="15.75" customHeight="1">
      <c r="A243" s="250">
        <f>'Beta calc'!B783</f>
        <v>45141</v>
      </c>
      <c r="B243" s="251">
        <f>'Beta calc'!C783</f>
        <v>36142.400000000001</v>
      </c>
      <c r="C243" s="251">
        <f t="shared" si="0"/>
        <v>0</v>
      </c>
      <c r="D243" s="251">
        <f t="shared" si="1"/>
        <v>119</v>
      </c>
      <c r="E243" s="9"/>
      <c r="F243" s="9"/>
      <c r="G243" s="9"/>
      <c r="H243" s="9"/>
      <c r="I243" s="9"/>
      <c r="J243" s="9"/>
      <c r="K243" s="9"/>
      <c r="L243" s="9"/>
      <c r="M243" s="9"/>
      <c r="N243" s="9"/>
      <c r="O243" s="9"/>
      <c r="P243" s="9"/>
      <c r="Q243" s="9"/>
      <c r="R243" s="9"/>
      <c r="S243" s="9"/>
      <c r="T243" s="9"/>
      <c r="U243" s="9"/>
      <c r="V243" s="9"/>
    </row>
    <row r="244" spans="1:22" ht="15.75" customHeight="1">
      <c r="A244" s="250">
        <f>'Beta calc'!B784</f>
        <v>45144</v>
      </c>
      <c r="B244" s="251">
        <f>'Beta calc'!C784</f>
        <v>35999</v>
      </c>
      <c r="C244" s="251">
        <f t="shared" si="0"/>
        <v>0</v>
      </c>
      <c r="D244" s="251">
        <f t="shared" si="1"/>
        <v>119</v>
      </c>
      <c r="E244" s="9"/>
      <c r="F244" s="9"/>
      <c r="G244" s="9"/>
      <c r="H244" s="9"/>
      <c r="I244" s="9"/>
      <c r="J244" s="9"/>
      <c r="K244" s="9"/>
      <c r="L244" s="9"/>
      <c r="M244" s="9"/>
      <c r="N244" s="9"/>
      <c r="O244" s="9"/>
      <c r="P244" s="9"/>
      <c r="Q244" s="9"/>
      <c r="R244" s="9"/>
      <c r="S244" s="9"/>
      <c r="T244" s="9"/>
      <c r="U244" s="9"/>
      <c r="V244" s="9"/>
    </row>
    <row r="245" spans="1:22" ht="15.75" customHeight="1">
      <c r="A245" s="250">
        <f>'Beta calc'!B785</f>
        <v>45145</v>
      </c>
      <c r="B245" s="251">
        <f>'Beta calc'!C785</f>
        <v>36050</v>
      </c>
      <c r="C245" s="251">
        <f t="shared" si="0"/>
        <v>1</v>
      </c>
      <c r="D245" s="251">
        <f t="shared" si="1"/>
        <v>120</v>
      </c>
      <c r="E245" s="9"/>
      <c r="F245" s="9"/>
      <c r="G245" s="9"/>
      <c r="H245" s="9"/>
      <c r="I245" s="9"/>
      <c r="J245" s="9"/>
      <c r="K245" s="9"/>
      <c r="L245" s="9"/>
      <c r="M245" s="9"/>
      <c r="N245" s="9"/>
      <c r="O245" s="9"/>
      <c r="P245" s="9"/>
      <c r="Q245" s="9"/>
      <c r="R245" s="9"/>
      <c r="S245" s="9"/>
      <c r="T245" s="9"/>
      <c r="U245" s="9"/>
      <c r="V245" s="9"/>
    </row>
    <row r="246" spans="1:22" ht="15.75" customHeight="1">
      <c r="A246" s="250">
        <f>'Beta calc'!B786</f>
        <v>45146</v>
      </c>
      <c r="B246" s="251">
        <f>'Beta calc'!C786</f>
        <v>36250</v>
      </c>
      <c r="C246" s="251">
        <f t="shared" si="0"/>
        <v>1</v>
      </c>
      <c r="D246" s="251">
        <f t="shared" si="1"/>
        <v>120</v>
      </c>
      <c r="E246" s="9"/>
      <c r="F246" s="9"/>
      <c r="G246" s="9"/>
      <c r="H246" s="9"/>
      <c r="I246" s="9"/>
      <c r="J246" s="9"/>
      <c r="K246" s="9"/>
      <c r="L246" s="9"/>
      <c r="M246" s="9"/>
      <c r="N246" s="9"/>
      <c r="O246" s="9"/>
      <c r="P246" s="9"/>
      <c r="Q246" s="9"/>
      <c r="R246" s="9"/>
      <c r="S246" s="9"/>
      <c r="T246" s="9"/>
      <c r="U246" s="9"/>
      <c r="V246" s="9"/>
    </row>
    <row r="247" spans="1:22" ht="15.75" customHeight="1">
      <c r="A247" s="250">
        <f>'Beta calc'!B787</f>
        <v>45147</v>
      </c>
      <c r="B247" s="251">
        <f>'Beta calc'!C787</f>
        <v>36501</v>
      </c>
      <c r="C247" s="251">
        <f t="shared" si="0"/>
        <v>1</v>
      </c>
      <c r="D247" s="251">
        <f t="shared" si="1"/>
        <v>120</v>
      </c>
      <c r="E247" s="9"/>
      <c r="F247" s="9"/>
      <c r="G247" s="9"/>
      <c r="H247" s="9"/>
      <c r="I247" s="9"/>
      <c r="J247" s="9"/>
      <c r="K247" s="9"/>
      <c r="L247" s="9"/>
      <c r="M247" s="9"/>
      <c r="N247" s="9"/>
      <c r="O247" s="9"/>
      <c r="P247" s="9"/>
      <c r="Q247" s="9"/>
      <c r="R247" s="9"/>
      <c r="S247" s="9"/>
      <c r="T247" s="9"/>
      <c r="U247" s="9"/>
      <c r="V247" s="9"/>
    </row>
    <row r="248" spans="1:22" ht="15.75" customHeight="1">
      <c r="A248" s="250">
        <f>'Beta calc'!B788</f>
        <v>45148</v>
      </c>
      <c r="B248" s="251">
        <f>'Beta calc'!C788</f>
        <v>37090</v>
      </c>
      <c r="C248" s="251">
        <f t="shared" si="0"/>
        <v>1</v>
      </c>
      <c r="D248" s="251">
        <f t="shared" si="1"/>
        <v>120</v>
      </c>
      <c r="E248" s="9"/>
      <c r="F248" s="9"/>
      <c r="G248" s="9"/>
      <c r="H248" s="9"/>
      <c r="I248" s="9"/>
      <c r="J248" s="9"/>
      <c r="K248" s="9"/>
      <c r="L248" s="9"/>
      <c r="M248" s="9"/>
      <c r="N248" s="9"/>
      <c r="O248" s="9"/>
      <c r="P248" s="9"/>
      <c r="Q248" s="9"/>
      <c r="R248" s="9"/>
      <c r="S248" s="9"/>
      <c r="T248" s="9"/>
      <c r="U248" s="9"/>
      <c r="V248" s="9"/>
    </row>
    <row r="249" spans="1:22" ht="15.75" customHeight="1">
      <c r="A249" s="250">
        <f>'Beta calc'!B789</f>
        <v>45151</v>
      </c>
      <c r="B249" s="251">
        <f>'Beta calc'!C789</f>
        <v>37300</v>
      </c>
      <c r="C249" s="251">
        <f t="shared" si="0"/>
        <v>1</v>
      </c>
      <c r="D249" s="251">
        <f t="shared" si="1"/>
        <v>120</v>
      </c>
      <c r="E249" s="9"/>
      <c r="F249" s="9"/>
      <c r="G249" s="9"/>
      <c r="H249" s="9"/>
      <c r="I249" s="9"/>
      <c r="J249" s="9"/>
      <c r="K249" s="9"/>
      <c r="L249" s="9"/>
      <c r="M249" s="9"/>
      <c r="N249" s="9"/>
      <c r="O249" s="9"/>
      <c r="P249" s="9"/>
      <c r="Q249" s="9"/>
      <c r="R249" s="9"/>
      <c r="S249" s="9"/>
      <c r="T249" s="9"/>
      <c r="U249" s="9"/>
      <c r="V249" s="9"/>
    </row>
    <row r="250" spans="1:22" ht="15.75" customHeight="1">
      <c r="A250" s="250">
        <f>'Beta calc'!B790</f>
        <v>45152</v>
      </c>
      <c r="B250" s="251">
        <f>'Beta calc'!C790</f>
        <v>38014.199999999997</v>
      </c>
      <c r="C250" s="251">
        <f t="shared" si="0"/>
        <v>1</v>
      </c>
      <c r="D250" s="251">
        <f t="shared" si="1"/>
        <v>120</v>
      </c>
      <c r="E250" s="9"/>
      <c r="F250" s="9"/>
      <c r="G250" s="9"/>
      <c r="H250" s="9"/>
      <c r="I250" s="9"/>
      <c r="J250" s="9"/>
      <c r="K250" s="9"/>
      <c r="L250" s="9"/>
      <c r="M250" s="9"/>
      <c r="N250" s="9"/>
      <c r="O250" s="9"/>
      <c r="P250" s="9"/>
      <c r="Q250" s="9"/>
      <c r="R250" s="9"/>
      <c r="S250" s="9"/>
      <c r="T250" s="9"/>
      <c r="U250" s="9"/>
      <c r="V250" s="9"/>
    </row>
    <row r="251" spans="1:22" ht="15.75" customHeight="1">
      <c r="A251" s="250">
        <f>'Beta calc'!B791</f>
        <v>45153</v>
      </c>
      <c r="B251" s="251">
        <f>'Beta calc'!C791</f>
        <v>37200</v>
      </c>
      <c r="C251" s="251">
        <f t="shared" si="0"/>
        <v>0</v>
      </c>
      <c r="D251" s="251">
        <f t="shared" si="1"/>
        <v>121</v>
      </c>
      <c r="E251" s="9"/>
      <c r="F251" s="9"/>
      <c r="G251" s="9"/>
      <c r="H251" s="9"/>
      <c r="I251" s="9"/>
      <c r="J251" s="9"/>
      <c r="K251" s="9"/>
      <c r="L251" s="9"/>
      <c r="M251" s="9"/>
      <c r="N251" s="9"/>
      <c r="O251" s="9"/>
      <c r="P251" s="9"/>
      <c r="Q251" s="9"/>
      <c r="R251" s="9"/>
      <c r="S251" s="9"/>
      <c r="T251" s="9"/>
      <c r="U251" s="9"/>
      <c r="V251" s="9"/>
    </row>
    <row r="252" spans="1:22" ht="15.75" customHeight="1">
      <c r="A252" s="250">
        <f>'Beta calc'!B792</f>
        <v>45154</v>
      </c>
      <c r="B252" s="251">
        <f>'Beta calc'!C792</f>
        <v>36949</v>
      </c>
      <c r="C252" s="251">
        <f t="shared" si="0"/>
        <v>0</v>
      </c>
      <c r="D252" s="251">
        <f t="shared" si="1"/>
        <v>121</v>
      </c>
      <c r="E252" s="9"/>
      <c r="F252" s="9"/>
      <c r="G252" s="9"/>
      <c r="H252" s="9"/>
      <c r="I252" s="9"/>
      <c r="J252" s="9"/>
      <c r="K252" s="9"/>
      <c r="L252" s="9"/>
      <c r="M252" s="9"/>
      <c r="N252" s="9"/>
      <c r="O252" s="9"/>
      <c r="P252" s="9"/>
      <c r="Q252" s="9"/>
      <c r="R252" s="9"/>
      <c r="S252" s="9"/>
      <c r="T252" s="9"/>
      <c r="U252" s="9"/>
      <c r="V252" s="9"/>
    </row>
    <row r="253" spans="1:22" ht="15.75" customHeight="1">
      <c r="A253" s="250">
        <f>'Beta calc'!B793</f>
        <v>45155</v>
      </c>
      <c r="B253" s="251">
        <f>'Beta calc'!C793</f>
        <v>36000</v>
      </c>
      <c r="C253" s="251">
        <f t="shared" si="0"/>
        <v>0</v>
      </c>
      <c r="D253" s="251">
        <f t="shared" si="1"/>
        <v>121</v>
      </c>
    </row>
    <row r="254" spans="1:22" ht="15.75" customHeight="1">
      <c r="A254" s="9">
        <f>'Beta calc'!B794</f>
        <v>0</v>
      </c>
    </row>
    <row r="255" spans="1:22" ht="15.75" customHeight="1">
      <c r="A255" s="9">
        <f>'Beta calc'!B795</f>
        <v>0</v>
      </c>
    </row>
    <row r="256" spans="1:22" ht="15.75" customHeight="1">
      <c r="A256" s="9">
        <f>'Beta calc'!B796</f>
        <v>0</v>
      </c>
    </row>
    <row r="257" spans="1:1" ht="15.75" customHeight="1">
      <c r="A257" s="9">
        <f>'Beta calc'!B797</f>
        <v>0</v>
      </c>
    </row>
    <row r="258" spans="1:1" ht="15.75" customHeight="1">
      <c r="A258" s="9">
        <f>'Beta calc'!B798</f>
        <v>0</v>
      </c>
    </row>
    <row r="259" spans="1:1" ht="15.75" customHeight="1">
      <c r="A259" s="9">
        <f>'Beta calc'!B799</f>
        <v>0</v>
      </c>
    </row>
    <row r="260" spans="1:1" ht="15.75" customHeight="1">
      <c r="A260" s="9">
        <f>'Beta calc'!B800</f>
        <v>0</v>
      </c>
    </row>
    <row r="261" spans="1:1" ht="15.75" customHeight="1">
      <c r="A261" s="9">
        <f>'Beta calc'!B801</f>
        <v>0</v>
      </c>
    </row>
    <row r="262" spans="1:1" ht="15.75" customHeight="1">
      <c r="A262" s="9">
        <f>'Beta calc'!B802</f>
        <v>0</v>
      </c>
    </row>
    <row r="263" spans="1:1" ht="15.75" customHeight="1">
      <c r="A263" s="9">
        <f>'Beta calc'!B803</f>
        <v>0</v>
      </c>
    </row>
    <row r="264" spans="1:1" ht="15.75" customHeight="1">
      <c r="A264" s="9">
        <f>'Beta calc'!B804</f>
        <v>0</v>
      </c>
    </row>
    <row r="265" spans="1:1" ht="15.75" customHeight="1">
      <c r="A265" s="9">
        <f>'Beta calc'!B805</f>
        <v>0</v>
      </c>
    </row>
    <row r="266" spans="1:1" ht="15.75" customHeight="1">
      <c r="A266" s="9">
        <f>'Beta calc'!B806</f>
        <v>0</v>
      </c>
    </row>
    <row r="267" spans="1:1" ht="15.75" customHeight="1">
      <c r="A267" s="9">
        <f>'Beta calc'!B807</f>
        <v>0</v>
      </c>
    </row>
    <row r="268" spans="1:1" ht="15.75" customHeight="1">
      <c r="A268" s="9">
        <f>'Beta calc'!B808</f>
        <v>0</v>
      </c>
    </row>
    <row r="269" spans="1:1" ht="15.75" customHeight="1">
      <c r="A269" s="9">
        <f>'Beta calc'!B809</f>
        <v>0</v>
      </c>
    </row>
    <row r="270" spans="1:1" ht="15.75" customHeight="1">
      <c r="A270" s="9">
        <f>'Beta calc'!B810</f>
        <v>0</v>
      </c>
    </row>
    <row r="271" spans="1:1" ht="15.75" customHeight="1">
      <c r="A271" s="9">
        <f>'Beta calc'!B811</f>
        <v>0</v>
      </c>
    </row>
    <row r="272" spans="1:1" ht="15.75" customHeight="1">
      <c r="A272" s="9">
        <f>'Beta calc'!B812</f>
        <v>0</v>
      </c>
    </row>
    <row r="273" spans="1:1" ht="15.75" customHeight="1">
      <c r="A273" s="9">
        <f>'Beta calc'!B813</f>
        <v>0</v>
      </c>
    </row>
    <row r="274" spans="1:1" ht="15.75" customHeight="1">
      <c r="A274" s="9">
        <f>'Beta calc'!B814</f>
        <v>0</v>
      </c>
    </row>
    <row r="275" spans="1:1" ht="15.75" customHeight="1">
      <c r="A275" s="9">
        <f>'Beta calc'!B815</f>
        <v>0</v>
      </c>
    </row>
    <row r="276" spans="1:1" ht="15.75" customHeight="1">
      <c r="A276" s="9">
        <f>'Beta calc'!B816</f>
        <v>0</v>
      </c>
    </row>
    <row r="277" spans="1:1" ht="15.75" customHeight="1">
      <c r="A277" s="9">
        <f>'Beta calc'!B817</f>
        <v>0</v>
      </c>
    </row>
    <row r="278" spans="1:1" ht="15.75" customHeight="1">
      <c r="A278" s="9">
        <f>'Beta calc'!B818</f>
        <v>0</v>
      </c>
    </row>
    <row r="279" spans="1:1" ht="15.75" customHeight="1">
      <c r="A279" s="9">
        <f>'Beta calc'!B819</f>
        <v>0</v>
      </c>
    </row>
    <row r="280" spans="1:1" ht="15.75" customHeight="1">
      <c r="A280" s="9">
        <f>'Beta calc'!B820</f>
        <v>0</v>
      </c>
    </row>
    <row r="281" spans="1:1" ht="15.75" customHeight="1">
      <c r="A281" s="9">
        <f>'Beta calc'!B821</f>
        <v>0</v>
      </c>
    </row>
    <row r="282" spans="1:1" ht="15.75" customHeight="1">
      <c r="A282" s="9">
        <f>'Beta calc'!B822</f>
        <v>0</v>
      </c>
    </row>
    <row r="283" spans="1:1" ht="15.75" customHeight="1">
      <c r="A283" s="9">
        <f>'Beta calc'!B823</f>
        <v>0</v>
      </c>
    </row>
    <row r="284" spans="1:1" ht="15.75" customHeight="1">
      <c r="A284" s="9">
        <f>'Beta calc'!B824</f>
        <v>0</v>
      </c>
    </row>
    <row r="285" spans="1:1" ht="15.75" customHeight="1">
      <c r="A285" s="9">
        <f>'Beta calc'!B825</f>
        <v>0</v>
      </c>
    </row>
    <row r="286" spans="1:1" ht="15.75" customHeight="1">
      <c r="A286" s="9">
        <f>'Beta calc'!B826</f>
        <v>0</v>
      </c>
    </row>
    <row r="287" spans="1:1" ht="15.75" customHeight="1">
      <c r="A287" s="9">
        <f>'Beta calc'!B827</f>
        <v>0</v>
      </c>
    </row>
    <row r="288" spans="1:1" ht="15.75" customHeight="1">
      <c r="A288" s="9">
        <f>'Beta calc'!B828</f>
        <v>0</v>
      </c>
    </row>
    <row r="289" spans="1:1" ht="15.75" customHeight="1">
      <c r="A289" s="9">
        <f>'Beta calc'!B829</f>
        <v>0</v>
      </c>
    </row>
    <row r="290" spans="1:1" ht="15.75" customHeight="1">
      <c r="A290" s="9">
        <f>'Beta calc'!B830</f>
        <v>0</v>
      </c>
    </row>
    <row r="291" spans="1:1" ht="15.75" customHeight="1">
      <c r="A291" s="9">
        <f>'Beta calc'!B831</f>
        <v>0</v>
      </c>
    </row>
    <row r="292" spans="1:1" ht="15.75" customHeight="1">
      <c r="A292" s="9">
        <f>'Beta calc'!B832</f>
        <v>0</v>
      </c>
    </row>
    <row r="293" spans="1:1" ht="15.75" customHeight="1">
      <c r="A293" s="9">
        <f>'Beta calc'!B833</f>
        <v>0</v>
      </c>
    </row>
    <row r="294" spans="1:1" ht="15.75" customHeight="1">
      <c r="A294" s="9">
        <f>'Beta calc'!B834</f>
        <v>0</v>
      </c>
    </row>
    <row r="295" spans="1:1" ht="15.75" customHeight="1">
      <c r="A295" s="9">
        <f>'Beta calc'!B835</f>
        <v>0</v>
      </c>
    </row>
    <row r="296" spans="1:1" ht="15.75" customHeight="1">
      <c r="A296" s="9">
        <f>'Beta calc'!B836</f>
        <v>0</v>
      </c>
    </row>
    <row r="297" spans="1:1" ht="15.75" customHeight="1">
      <c r="A297" s="9">
        <f>'Beta calc'!B837</f>
        <v>0</v>
      </c>
    </row>
    <row r="298" spans="1:1" ht="15.75" customHeight="1">
      <c r="A298" s="9">
        <f>'Beta calc'!B838</f>
        <v>0</v>
      </c>
    </row>
    <row r="299" spans="1:1" ht="15.75" customHeight="1">
      <c r="A299" s="9">
        <f>'Beta calc'!B839</f>
        <v>0</v>
      </c>
    </row>
    <row r="300" spans="1:1" ht="15.75" customHeight="1">
      <c r="A300" s="9">
        <f>'Beta calc'!B840</f>
        <v>0</v>
      </c>
    </row>
    <row r="301" spans="1:1" ht="15.75" customHeight="1">
      <c r="A301" s="9">
        <f>'Beta calc'!B841</f>
        <v>0</v>
      </c>
    </row>
    <row r="302" spans="1:1" ht="15.75" customHeight="1">
      <c r="A302" s="9">
        <f>'Beta calc'!B842</f>
        <v>0</v>
      </c>
    </row>
    <row r="303" spans="1:1" ht="15.75" customHeight="1">
      <c r="A303" s="9">
        <f>'Beta calc'!B843</f>
        <v>0</v>
      </c>
    </row>
    <row r="304" spans="1:1" ht="15.75" customHeight="1">
      <c r="A304" s="9">
        <f>'Beta calc'!B844</f>
        <v>0</v>
      </c>
    </row>
    <row r="305" spans="1:1" ht="15.75" customHeight="1">
      <c r="A305" s="9">
        <f>'Beta calc'!B845</f>
        <v>0</v>
      </c>
    </row>
    <row r="306" spans="1:1" ht="15.75" customHeight="1">
      <c r="A306" s="9">
        <f>'Beta calc'!B846</f>
        <v>0</v>
      </c>
    </row>
    <row r="307" spans="1:1" ht="15.75" customHeight="1">
      <c r="A307" s="9">
        <f>'Beta calc'!B847</f>
        <v>0</v>
      </c>
    </row>
    <row r="308" spans="1:1" ht="15.75" customHeight="1">
      <c r="A308" s="9">
        <f>'Beta calc'!B848</f>
        <v>0</v>
      </c>
    </row>
    <row r="309" spans="1:1" ht="15.75" customHeight="1">
      <c r="A309" s="9">
        <f>'Beta calc'!B849</f>
        <v>0</v>
      </c>
    </row>
    <row r="310" spans="1:1" ht="15.75" customHeight="1">
      <c r="A310" s="9">
        <f>'Beta calc'!B850</f>
        <v>0</v>
      </c>
    </row>
    <row r="311" spans="1:1" ht="15.75" customHeight="1">
      <c r="A311" s="9">
        <f>'Beta calc'!B851</f>
        <v>0</v>
      </c>
    </row>
    <row r="312" spans="1:1" ht="15.75" customHeight="1">
      <c r="A312" s="9">
        <f>'Beta calc'!B852</f>
        <v>0</v>
      </c>
    </row>
    <row r="313" spans="1:1" ht="15.75" customHeight="1">
      <c r="A313" s="9">
        <f>'Beta calc'!B853</f>
        <v>0</v>
      </c>
    </row>
    <row r="314" spans="1:1" ht="15.75" customHeight="1">
      <c r="A314" s="9">
        <f>'Beta calc'!B854</f>
        <v>0</v>
      </c>
    </row>
    <row r="315" spans="1:1" ht="15.75" customHeight="1">
      <c r="A315" s="9">
        <f>'Beta calc'!B855</f>
        <v>0</v>
      </c>
    </row>
    <row r="316" spans="1:1" ht="15.75" customHeight="1">
      <c r="A316" s="9">
        <f>'Beta calc'!B856</f>
        <v>0</v>
      </c>
    </row>
    <row r="317" spans="1:1" ht="15.75" customHeight="1">
      <c r="A317" s="9">
        <f>'Beta calc'!B857</f>
        <v>0</v>
      </c>
    </row>
    <row r="318" spans="1:1" ht="15.75" customHeight="1">
      <c r="A318" s="9">
        <f>'Beta calc'!B858</f>
        <v>0</v>
      </c>
    </row>
    <row r="319" spans="1:1" ht="15.75" customHeight="1">
      <c r="A319" s="9">
        <f>'Beta calc'!B859</f>
        <v>0</v>
      </c>
    </row>
    <row r="320" spans="1:1" ht="15.75" customHeight="1">
      <c r="A320" s="9">
        <f>'Beta calc'!B860</f>
        <v>0</v>
      </c>
    </row>
    <row r="321" spans="1:1" ht="15.75" customHeight="1">
      <c r="A321" s="9">
        <f>'Beta calc'!B861</f>
        <v>0</v>
      </c>
    </row>
    <row r="322" spans="1:1" ht="15.75" customHeight="1"/>
    <row r="323" spans="1:1" ht="15.75" customHeight="1"/>
    <row r="324" spans="1:1" ht="15.75" customHeight="1"/>
    <row r="325" spans="1:1" ht="15.75" customHeight="1"/>
    <row r="326" spans="1:1" ht="15.75" customHeight="1"/>
    <row r="327" spans="1:1" ht="15.75" customHeight="1"/>
    <row r="328" spans="1:1" ht="15.75" customHeight="1"/>
    <row r="329" spans="1:1" ht="15.75" customHeight="1"/>
    <row r="330" spans="1:1" ht="15.75" customHeight="1"/>
    <row r="331" spans="1:1" ht="15.75" customHeight="1"/>
    <row r="332" spans="1:1" ht="15.75" customHeight="1"/>
    <row r="333" spans="1:1" ht="15.75" customHeight="1"/>
    <row r="334" spans="1:1" ht="15.75" customHeight="1"/>
    <row r="335" spans="1:1" ht="15.75" customHeight="1"/>
    <row r="336" spans="1:1"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G28:J28"/>
    <mergeCell ref="G29:J29"/>
    <mergeCell ref="G15:I15"/>
    <mergeCell ref="G16:I16"/>
    <mergeCell ref="N20:O20"/>
    <mergeCell ref="G25:H25"/>
    <mergeCell ref="G26:H2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To do stuff after valuation</vt:lpstr>
      <vt:lpstr>Economy(E)</vt:lpstr>
      <vt:lpstr>Industry(I)</vt:lpstr>
      <vt:lpstr>Company(C)</vt:lpstr>
      <vt:lpstr>Working Note for Ratio analysis</vt:lpstr>
      <vt:lpstr>DCF Valuation</vt:lpstr>
      <vt:lpstr>Exit multiple EV-EBITDA</vt:lpstr>
      <vt:lpstr>Exit multiple P-E</vt:lpstr>
      <vt:lpstr>Relative valuation</vt:lpstr>
      <vt:lpstr>Lease Capitalization</vt:lpstr>
      <vt:lpstr>Basis for sales forecast</vt:lpstr>
      <vt:lpstr>Income Stmt</vt:lpstr>
      <vt:lpstr>Balance sheet</vt:lpstr>
      <vt:lpstr>CAPEX and Depreciation</vt:lpstr>
      <vt:lpstr>Sustainable growth rate</vt:lpstr>
      <vt:lpstr>Net Working capital</vt:lpstr>
      <vt:lpstr>Market Return </vt:lpstr>
      <vt:lpstr>Beta calc</vt:lpstr>
      <vt:lpstr>Ke,Kd &amp; WACC</vt:lpstr>
      <vt:lpstr>CG Adjustment</vt:lpstr>
      <vt:lpstr>VALUATION football field</vt:lpstr>
      <vt:lpstr>VAR MCS</vt:lpstr>
      <vt:lpstr>Run Test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2023-09-04T11:16:44Z</dcterms:modified>
</cp:coreProperties>
</file>