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1dso547_19_fall\"/>
    </mc:Choice>
  </mc:AlternateContent>
  <bookViews>
    <workbookView xWindow="-2520" yWindow="315" windowWidth="15180" windowHeight="11640" tabRatio="746" firstSheet="1" activeTab="1"/>
  </bookViews>
  <sheets>
    <sheet name="CB_DATA_" sheetId="3" state="hidden" r:id="rId1"/>
    <sheet name="base" sheetId="4" r:id="rId2"/>
    <sheet name="CB" sheetId="2" r:id="rId3"/>
  </sheets>
  <definedNames>
    <definedName name="BaseLev">CB!#REF!</definedName>
    <definedName name="CB_04b870c340b24db0897c5476ac5cc382" localSheetId="2" hidden="1">CB!$G$18</definedName>
    <definedName name="CB_1a0b8fc9096d40b9b58c14056f6586fb" localSheetId="2" hidden="1">CB!$C$32</definedName>
    <definedName name="CB_4fee24e65b1f48d7a556cfda8d5e9962" localSheetId="2" hidden="1">CB!$H$18</definedName>
    <definedName name="CB_6933511bfc6f4bffa76d244d9aff18a9" localSheetId="2" hidden="1">CB!$E$18</definedName>
    <definedName name="CB_6e2cd589edb14a5bb7ab73265fb83bda" localSheetId="2" hidden="1">CB!$F$18</definedName>
    <definedName name="CB_b0c81c84310143cca4eced2fb0443ecd" localSheetId="2" hidden="1">CB!$C$33</definedName>
    <definedName name="CB_b1cfe376e55a48f1955f1f1642ca7dac" localSheetId="2" hidden="1">CB!$I$18</definedName>
    <definedName name="CB_c5e09c21134c4cee9438ffc7546ad79d" localSheetId="2" hidden="1">CB!$J$18</definedName>
    <definedName name="CBCR_199e93338a124247b4a92b08da2bd490" localSheetId="2" hidden="1">CB!$E$6</definedName>
    <definedName name="CBCR_3084178c4a524f09858371731ceee7a9" localSheetId="2" hidden="1">CB!$J$6</definedName>
    <definedName name="CBCR_3495cf929dca4cb8ba0ed87ef1127e7b" localSheetId="2" hidden="1">CB!$G$6</definedName>
    <definedName name="CBCR_4514c0248da743ce91e62816eb0ecbd9" localSheetId="2" hidden="1">CB!$I$6</definedName>
    <definedName name="CBCR_456f37dce0e249219d51109254a1cb6a" localSheetId="2" hidden="1">CB!$I$7</definedName>
    <definedName name="CBCR_55ba80dfae7b42f59279a0926e5addd1" localSheetId="2" hidden="1">CB!$G$7</definedName>
    <definedName name="CBCR_70014f45f4744a83a08fdfa390be9a95" localSheetId="2" hidden="1">CB!$H$7</definedName>
    <definedName name="CBCR_7f5b131da41343808997f112cc65a82f" localSheetId="2" hidden="1">CB!$E$7</definedName>
    <definedName name="CBCR_9de47d5b9e664dd2970a8a0553b31eab" localSheetId="2" hidden="1">CB!$F$6</definedName>
    <definedName name="CBCR_bfdf160a8e3848ada7d9a0c46dbb9e3d" localSheetId="2" hidden="1">CB!$F$7</definedName>
    <definedName name="CBCR_c8def3f196484e67a20128373666061e" localSheetId="2" hidden="1">CB!$H$6</definedName>
    <definedName name="CBCR_d6485fd775f34a32a26fec31c84cc7e6" localSheetId="2" hidden="1">CB!$J$7</definedName>
    <definedName name="CBWorkbookPriority" localSheetId="0" hidden="1">-869283042</definedName>
    <definedName name="CBx_45b596dfd4554172a257c3f180800362" localSheetId="0" hidden="1">"'15.9'!$A$1"</definedName>
    <definedName name="CBx_dde79d1dc75b43f28e597fa8b7f723e0" localSheetId="0" hidden="1">"'CB_DATA_'!$A$1"</definedName>
    <definedName name="CBx_Sheet_Guid" localSheetId="2" hidden="1">"'45b596df-d455-4172-a257-c3f180800362"</definedName>
    <definedName name="CBx_Sheet_Guid" localSheetId="0" hidden="1">"'dde79d1d-c75b-43f2-8e59-7fa8b7f723e0"</definedName>
    <definedName name="CBx_StorageType" localSheetId="2" hidden="1">1</definedName>
    <definedName name="CBx_StorageType" localSheetId="0" hidden="1">1</definedName>
    <definedName name="COGS">CB!$C$9</definedName>
    <definedName name="InitCash">CB!$C$13</definedName>
    <definedName name="Interest_return_on_cash">CB!$C$12</definedName>
    <definedName name="IntRateCash">CB!$C$12</definedName>
    <definedName name="IntRateLoan">CB!$C$11</definedName>
    <definedName name="Loans">CB!$E$29:$J$29</definedName>
    <definedName name="MinCashBal">CB!$C$14</definedName>
    <definedName name="RecFactors">CB!#REF!</definedName>
  </definedNames>
  <calcPr calcId="152511"/>
</workbook>
</file>

<file path=xl/calcChain.xml><?xml version="1.0" encoding="utf-8"?>
<calcChain xmlns="http://schemas.openxmlformats.org/spreadsheetml/2006/main">
  <c r="E20" i="4" l="1"/>
  <c r="E21" i="4"/>
  <c r="H18" i="4"/>
  <c r="H25" i="4"/>
  <c r="D18" i="4"/>
  <c r="E22" i="4"/>
  <c r="E18" i="4"/>
  <c r="F22" i="4"/>
  <c r="E24" i="4"/>
  <c r="F18" i="4"/>
  <c r="F25" i="4"/>
  <c r="F24" i="4"/>
  <c r="G18" i="4"/>
  <c r="G25" i="4"/>
  <c r="G24" i="4"/>
  <c r="H22" i="4"/>
  <c r="H24" i="4"/>
  <c r="I18" i="4"/>
  <c r="J22" i="4"/>
  <c r="I25" i="4"/>
  <c r="I22" i="4"/>
  <c r="I24" i="4"/>
  <c r="J18" i="4"/>
  <c r="J25" i="4"/>
  <c r="J24" i="4"/>
  <c r="E25" i="2"/>
  <c r="E20" i="2"/>
  <c r="E21" i="2"/>
  <c r="E28" i="2"/>
  <c r="F22" i="2"/>
  <c r="F25" i="2"/>
  <c r="G22" i="2"/>
  <c r="G25" i="2"/>
  <c r="H22" i="2"/>
  <c r="H25" i="2"/>
  <c r="I22" i="2"/>
  <c r="I25" i="2"/>
  <c r="J22" i="2"/>
  <c r="J25" i="2"/>
  <c r="D18" i="2"/>
  <c r="E22" i="2"/>
  <c r="E24" i="2"/>
  <c r="F24" i="2"/>
  <c r="G24" i="2"/>
  <c r="H24" i="2"/>
  <c r="I24" i="2"/>
  <c r="J24" i="2"/>
  <c r="E25" i="4"/>
  <c r="E28" i="4"/>
  <c r="E29" i="4"/>
  <c r="F26" i="4"/>
  <c r="F27" i="4"/>
  <c r="E29" i="2"/>
  <c r="E30" i="4"/>
  <c r="F20" i="4"/>
  <c r="G22" i="4"/>
  <c r="F27" i="2"/>
  <c r="F26" i="2"/>
  <c r="F21" i="4"/>
  <c r="F28" i="4"/>
  <c r="E30" i="2"/>
  <c r="F20" i="2"/>
  <c r="F29" i="4"/>
  <c r="F30" i="4"/>
  <c r="G20" i="4"/>
  <c r="F21" i="2"/>
  <c r="F28" i="2"/>
  <c r="F29" i="2"/>
  <c r="G21" i="4"/>
  <c r="G26" i="4"/>
  <c r="G27" i="4"/>
  <c r="G28" i="4"/>
  <c r="G26" i="2"/>
  <c r="G27" i="2"/>
  <c r="F30" i="2"/>
  <c r="G20" i="2"/>
  <c r="G29" i="4"/>
  <c r="G21" i="2"/>
  <c r="G28" i="2"/>
  <c r="G29" i="2"/>
  <c r="H27" i="4"/>
  <c r="H26" i="4"/>
  <c r="G30" i="4"/>
  <c r="H20" i="4"/>
  <c r="H21" i="4"/>
  <c r="H28" i="4"/>
  <c r="H27" i="2"/>
  <c r="H26" i="2"/>
  <c r="G30" i="2"/>
  <c r="H20" i="2"/>
  <c r="H21" i="2"/>
  <c r="H28" i="2"/>
  <c r="H29" i="4"/>
  <c r="H29" i="2"/>
  <c r="I27" i="4"/>
  <c r="I26" i="4"/>
  <c r="H30" i="4"/>
  <c r="I20" i="4"/>
  <c r="I26" i="2"/>
  <c r="I27" i="2"/>
  <c r="I21" i="4"/>
  <c r="I28" i="4"/>
  <c r="H30" i="2"/>
  <c r="I20" i="2"/>
  <c r="I29" i="4"/>
  <c r="I30" i="4"/>
  <c r="J20" i="4"/>
  <c r="I21" i="2"/>
  <c r="I28" i="2"/>
  <c r="I29" i="2"/>
  <c r="I30" i="2"/>
  <c r="J20" i="2"/>
  <c r="J21" i="4"/>
  <c r="J28" i="4"/>
  <c r="J26" i="4"/>
  <c r="J27" i="4"/>
  <c r="C33" i="4"/>
  <c r="J29" i="4"/>
  <c r="C32" i="4"/>
  <c r="J21" i="2"/>
  <c r="J28" i="2"/>
  <c r="J26" i="2"/>
  <c r="J27" i="2"/>
  <c r="C33" i="2"/>
  <c r="J29" i="2"/>
  <c r="C32" i="2"/>
  <c r="J30" i="2"/>
  <c r="J30" i="4"/>
</calcChain>
</file>

<file path=xl/comments1.xml><?xml version="1.0" encoding="utf-8"?>
<comments xmlns="http://schemas.openxmlformats.org/spreadsheetml/2006/main">
  <authors>
    <author>Ken.Baker</author>
    <author>steve.powell</author>
  </authors>
  <commentList>
    <comment ref="D6" authorId="0" shapeId="0">
      <text>
        <r>
          <rPr>
            <b/>
            <sz val="8"/>
            <color indexed="81"/>
            <rFont val="Tahoma"/>
            <family val="2"/>
          </rPr>
          <t>December sales figure is assumed known.</t>
        </r>
      </text>
    </comment>
    <comment ref="E18" authorId="1" shapeId="0">
      <text>
        <r>
          <rPr>
            <b/>
            <sz val="8"/>
            <color indexed="81"/>
            <rFont val="Tahoma"/>
            <family val="2"/>
          </rPr>
          <t>Demand for January through June is assumed to equal mean demand in the same month.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steve.powell</author>
  </authors>
  <commentList>
    <comment ref="E18" authorId="0" shapeId="0">
      <text>
        <r>
          <rPr>
            <b/>
            <sz val="8"/>
            <color indexed="81"/>
            <rFont val="Tahoma"/>
            <family val="2"/>
          </rPr>
          <t>Assumption: Jan
  Normal distribution
  Mean = 1800 (=E6)
  Std. Dev. = 80 (=E7)</t>
        </r>
      </text>
    </comment>
    <comment ref="F18" authorId="0" shapeId="0">
      <text>
        <r>
          <rPr>
            <b/>
            <sz val="8"/>
            <color indexed="81"/>
            <rFont val="Tahoma"/>
            <family val="2"/>
          </rPr>
          <t>Assumption: Feb
  Normal distribution
  Mean = 1500 (=F6)
  Std. Dev. = 80 (=F7)</t>
        </r>
      </text>
    </comment>
    <comment ref="G18" authorId="0" shapeId="0">
      <text>
        <r>
          <rPr>
            <b/>
            <sz val="8"/>
            <color indexed="81"/>
            <rFont val="Tahoma"/>
            <family val="2"/>
          </rPr>
          <t>Assumption: Mar
  Normal distribution
  Mean = 1900 (=G6)
  Std. Dev. = 100 (=G7)</t>
        </r>
      </text>
    </comment>
    <comment ref="H18" authorId="0" shapeId="0">
      <text>
        <r>
          <rPr>
            <b/>
            <sz val="8"/>
            <color indexed="81"/>
            <rFont val="Tahoma"/>
            <family val="2"/>
          </rPr>
          <t>Assumption: Apr
  Normal distribution
  Mean = 2600 (=H6)
  Std. Dev. = 125 (=H7)</t>
        </r>
      </text>
    </comment>
    <comment ref="I18" authorId="0" shapeId="0">
      <text>
        <r>
          <rPr>
            <b/>
            <sz val="8"/>
            <color indexed="81"/>
            <rFont val="Tahoma"/>
            <family val="2"/>
          </rPr>
          <t>Assumption: May
  Normal distribution
  Mean = 2400 (=I6)
  Std. Dev. = 120 (=I7)</t>
        </r>
      </text>
    </comment>
    <comment ref="J18" authorId="0" shapeId="0">
      <text>
        <r>
          <rPr>
            <b/>
            <sz val="8"/>
            <color indexed="81"/>
            <rFont val="Tahoma"/>
            <family val="2"/>
          </rPr>
          <t>Assumption: Jun
  Normal distribution
  Mean = 1900 (=J6)
  Std. Dev. = 90 (=J7)</t>
        </r>
      </text>
    </comment>
    <comment ref="C32" authorId="0" shapeId="0">
      <text>
        <r>
          <rPr>
            <b/>
            <sz val="8"/>
            <color indexed="81"/>
            <rFont val="Tahoma"/>
            <family val="2"/>
          </rPr>
          <t>Forecast: Maximum loan</t>
        </r>
      </text>
    </comment>
    <comment ref="C33" authorId="0" shapeId="0">
      <text>
        <r>
          <rPr>
            <b/>
            <sz val="8"/>
            <color indexed="81"/>
            <rFont val="Tahoma"/>
            <family val="2"/>
          </rPr>
          <t>Forecast: Loan interest</t>
        </r>
      </text>
    </comment>
  </commentList>
</comments>
</file>

<file path=xl/sharedStrings.xml><?xml version="1.0" encoding="utf-8"?>
<sst xmlns="http://schemas.openxmlformats.org/spreadsheetml/2006/main" count="91" uniqueCount="38">
  <si>
    <t>Dec</t>
  </si>
  <si>
    <t>Jan</t>
  </si>
  <si>
    <t>Feb</t>
  </si>
  <si>
    <t>Mar</t>
  </si>
  <si>
    <t>Apr</t>
  </si>
  <si>
    <t>May</t>
  </si>
  <si>
    <t>Jun</t>
  </si>
  <si>
    <t>Monthly interest rates</t>
  </si>
  <si>
    <t>Beginning cash balance</t>
  </si>
  <si>
    <t>Interest on cash balance</t>
  </si>
  <si>
    <t>Receipts</t>
  </si>
  <si>
    <t>Costs</t>
  </si>
  <si>
    <t>Loan payback (principal)</t>
  </si>
  <si>
    <t>Loan payback (interest)</t>
  </si>
  <si>
    <t>Cash balance before loan</t>
  </si>
  <si>
    <t>Final cash balance</t>
  </si>
  <si>
    <t>Maximum loan</t>
  </si>
  <si>
    <t>Butson Stores</t>
  </si>
  <si>
    <t>Simulation model</t>
  </si>
  <si>
    <t>Fixed Costs and taxes</t>
  </si>
  <si>
    <t>Fixed costs and taxes</t>
  </si>
  <si>
    <t xml:space="preserve"> </t>
  </si>
  <si>
    <t>Loan amount</t>
  </si>
  <si>
    <t>Loan interest</t>
  </si>
  <si>
    <t>Cash and receipts</t>
  </si>
  <si>
    <t xml:space="preserve">     Mean</t>
  </si>
  <si>
    <t xml:space="preserve">     Standard deviation</t>
  </si>
  <si>
    <t xml:space="preserve">     Interest cost of loan</t>
  </si>
  <si>
    <t xml:space="preserve">     Interest return on cash</t>
  </si>
  <si>
    <t>Actual sales ($000)</t>
  </si>
  <si>
    <t>Initial cash in Jan ($000)</t>
  </si>
  <si>
    <t>Min cash balance ($000)</t>
  </si>
  <si>
    <t>Base case model</t>
  </si>
  <si>
    <t>Parameters</t>
  </si>
  <si>
    <t>Outputs</t>
  </si>
  <si>
    <t>Monthly sales ($000)</t>
  </si>
  <si>
    <t>Materials costs %</t>
  </si>
  <si>
    <t>Materials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</si>
</sst>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0" fillId="0" borderId="0" xfId="0" applyFill="1" applyBorder="1"/>
    <xf numFmtId="1" fontId="0" fillId="0" borderId="0" xfId="0" applyNumberFormat="1"/>
    <xf numFmtId="0" fontId="0" fillId="0" borderId="0" xfId="0" applyFill="1"/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/>
    <xf numFmtId="0" fontId="3" fillId="0" borderId="0" xfId="0" applyFont="1" applyFill="1" applyBorder="1"/>
    <xf numFmtId="0" fontId="3" fillId="0" borderId="1" xfId="0" applyFont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right"/>
    </xf>
    <xf numFmtId="0" fontId="3" fillId="0" borderId="4" xfId="0" applyFont="1" applyFill="1" applyBorder="1" applyAlignment="1">
      <alignment horizontal="left"/>
    </xf>
    <xf numFmtId="0" fontId="0" fillId="0" borderId="5" xfId="0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0" fillId="0" borderId="7" xfId="0" applyBorder="1"/>
    <xf numFmtId="0" fontId="0" fillId="0" borderId="7" xfId="0" applyFill="1" applyBorder="1"/>
    <xf numFmtId="0" fontId="0" fillId="0" borderId="8" xfId="0" applyFill="1" applyBorder="1"/>
    <xf numFmtId="0" fontId="3" fillId="0" borderId="1" xfId="0" applyFont="1" applyFill="1" applyBorder="1"/>
    <xf numFmtId="9" fontId="2" fillId="0" borderId="3" xfId="1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4" xfId="0" applyFont="1" applyBorder="1" applyAlignment="1">
      <alignment horizontal="left"/>
    </xf>
    <xf numFmtId="164" fontId="0" fillId="0" borderId="5" xfId="1" applyNumberFormat="1" applyFont="1" applyFill="1" applyBorder="1"/>
    <xf numFmtId="0" fontId="2" fillId="0" borderId="5" xfId="0" applyFont="1" applyFill="1" applyBorder="1"/>
    <xf numFmtId="0" fontId="2" fillId="0" borderId="8" xfId="0" applyFont="1" applyFill="1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/>
    <xf numFmtId="0" fontId="3" fillId="0" borderId="0" xfId="0" applyFont="1" applyBorder="1"/>
    <xf numFmtId="0" fontId="0" fillId="0" borderId="0" xfId="0" applyBorder="1"/>
    <xf numFmtId="0" fontId="0" fillId="0" borderId="5" xfId="0" applyBorder="1"/>
    <xf numFmtId="0" fontId="3" fillId="0" borderId="4" xfId="0" applyFont="1" applyBorder="1" applyAlignment="1">
      <alignment horizontal="left" indent="1"/>
    </xf>
    <xf numFmtId="1" fontId="0" fillId="0" borderId="0" xfId="0" applyNumberFormat="1" applyBorder="1"/>
    <xf numFmtId="1" fontId="0" fillId="0" borderId="5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0" fontId="3" fillId="0" borderId="6" xfId="0" applyFont="1" applyBorder="1"/>
    <xf numFmtId="0" fontId="3" fillId="0" borderId="7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0" xfId="0" applyNumberFormat="1" applyFill="1" applyBorder="1"/>
    <xf numFmtId="1" fontId="0" fillId="2" borderId="0" xfId="0" applyNumberFormat="1" applyFill="1" applyBorder="1"/>
    <xf numFmtId="1" fontId="0" fillId="2" borderId="5" xfId="0" applyNumberFormat="1" applyFill="1" applyBorder="1"/>
    <xf numFmtId="1" fontId="0" fillId="3" borderId="9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33"/>
  <sheetViews>
    <sheetView tabSelected="1" workbookViewId="0"/>
  </sheetViews>
  <sheetFormatPr defaultRowHeight="12.75" x14ac:dyDescent="0.2"/>
  <cols>
    <col min="1" max="1" width="17.28515625" customWidth="1"/>
    <col min="2" max="2" width="25.7109375" customWidth="1"/>
  </cols>
  <sheetData>
    <row r="1" spans="1:11" x14ac:dyDescent="0.2">
      <c r="A1" s="1" t="s">
        <v>17</v>
      </c>
      <c r="B1" s="1"/>
      <c r="C1" s="1"/>
    </row>
    <row r="2" spans="1:11" x14ac:dyDescent="0.2">
      <c r="B2" s="1"/>
      <c r="C2" s="1"/>
    </row>
    <row r="3" spans="1:11" x14ac:dyDescent="0.2">
      <c r="A3" s="1" t="s">
        <v>33</v>
      </c>
      <c r="B3" s="1"/>
      <c r="C3" s="1"/>
      <c r="E3" t="s">
        <v>21</v>
      </c>
    </row>
    <row r="4" spans="1:11" x14ac:dyDescent="0.2">
      <c r="B4" s="1"/>
      <c r="C4" s="1"/>
    </row>
    <row r="5" spans="1:11" x14ac:dyDescent="0.2">
      <c r="B5" s="9" t="s">
        <v>35</v>
      </c>
      <c r="C5" s="10"/>
      <c r="D5" s="11" t="s">
        <v>0</v>
      </c>
      <c r="E5" s="11" t="s">
        <v>1</v>
      </c>
      <c r="F5" s="11" t="s">
        <v>2</v>
      </c>
      <c r="G5" s="11" t="s">
        <v>3</v>
      </c>
      <c r="H5" s="11" t="s">
        <v>4</v>
      </c>
      <c r="I5" s="11" t="s">
        <v>5</v>
      </c>
      <c r="J5" s="12" t="s">
        <v>6</v>
      </c>
      <c r="K5" s="5"/>
    </row>
    <row r="6" spans="1:11" x14ac:dyDescent="0.2">
      <c r="B6" s="13" t="s">
        <v>25</v>
      </c>
      <c r="C6" s="8"/>
      <c r="D6" s="2">
        <v>1540</v>
      </c>
      <c r="E6" s="2">
        <v>1800</v>
      </c>
      <c r="F6" s="2">
        <v>1500</v>
      </c>
      <c r="G6" s="2">
        <v>1900</v>
      </c>
      <c r="H6" s="2">
        <v>2600</v>
      </c>
      <c r="I6" s="2">
        <v>2400</v>
      </c>
      <c r="J6" s="14">
        <v>1900</v>
      </c>
      <c r="K6" s="2"/>
    </row>
    <row r="7" spans="1:11" x14ac:dyDescent="0.2">
      <c r="B7" s="13" t="s">
        <v>26</v>
      </c>
      <c r="C7" s="8"/>
      <c r="D7" s="8"/>
      <c r="E7" s="2">
        <v>80</v>
      </c>
      <c r="F7" s="2">
        <v>80</v>
      </c>
      <c r="G7" s="2">
        <v>100</v>
      </c>
      <c r="H7" s="2">
        <v>125</v>
      </c>
      <c r="I7" s="2">
        <v>120</v>
      </c>
      <c r="J7" s="14">
        <v>90</v>
      </c>
      <c r="K7" s="2"/>
    </row>
    <row r="8" spans="1:11" x14ac:dyDescent="0.2">
      <c r="B8" s="15" t="s">
        <v>19</v>
      </c>
      <c r="C8" s="16"/>
      <c r="D8" s="17"/>
      <c r="E8" s="18">
        <v>250</v>
      </c>
      <c r="F8" s="18">
        <v>250</v>
      </c>
      <c r="G8" s="18">
        <v>400</v>
      </c>
      <c r="H8" s="18">
        <v>250</v>
      </c>
      <c r="I8" s="18">
        <v>250</v>
      </c>
      <c r="J8" s="19">
        <v>350</v>
      </c>
      <c r="K8" s="4"/>
    </row>
    <row r="9" spans="1:11" x14ac:dyDescent="0.2">
      <c r="B9" s="20" t="s">
        <v>36</v>
      </c>
      <c r="C9" s="21">
        <v>0.8</v>
      </c>
      <c r="D9" s="4"/>
      <c r="E9" s="4"/>
      <c r="F9" s="4"/>
      <c r="G9" s="4"/>
      <c r="H9" s="4"/>
      <c r="I9" s="4"/>
      <c r="J9" s="4"/>
      <c r="K9" s="4"/>
    </row>
    <row r="10" spans="1:11" x14ac:dyDescent="0.2">
      <c r="B10" s="22" t="s">
        <v>7</v>
      </c>
      <c r="C10" s="23"/>
      <c r="D10" s="4"/>
      <c r="E10" s="4"/>
      <c r="F10" s="4"/>
      <c r="G10" s="4"/>
      <c r="H10" s="4"/>
      <c r="I10" s="4"/>
      <c r="J10" s="4"/>
      <c r="K10" s="4"/>
    </row>
    <row r="11" spans="1:11" x14ac:dyDescent="0.2">
      <c r="B11" s="24" t="s">
        <v>27</v>
      </c>
      <c r="C11" s="25">
        <v>0.01</v>
      </c>
      <c r="D11" s="4"/>
      <c r="G11" s="4"/>
      <c r="H11" s="4"/>
      <c r="I11" s="4"/>
      <c r="J11" s="4"/>
      <c r="K11" s="4"/>
    </row>
    <row r="12" spans="1:11" x14ac:dyDescent="0.2">
      <c r="B12" s="24" t="s">
        <v>28</v>
      </c>
      <c r="C12" s="25">
        <v>5.0000000000000001E-3</v>
      </c>
      <c r="D12" s="4"/>
      <c r="G12" s="4"/>
      <c r="H12" s="4"/>
      <c r="I12" s="4"/>
      <c r="J12" s="4"/>
      <c r="K12" s="4"/>
    </row>
    <row r="13" spans="1:11" x14ac:dyDescent="0.2">
      <c r="B13" s="22" t="s">
        <v>30</v>
      </c>
      <c r="C13" s="26">
        <v>250</v>
      </c>
      <c r="D13" s="4"/>
      <c r="E13" s="4"/>
      <c r="F13" s="4"/>
      <c r="G13" s="4"/>
      <c r="H13" s="4"/>
      <c r="I13" s="4"/>
      <c r="J13" s="4"/>
      <c r="K13" s="4"/>
    </row>
    <row r="14" spans="1:11" x14ac:dyDescent="0.2">
      <c r="B14" s="15" t="s">
        <v>31</v>
      </c>
      <c r="C14" s="27">
        <v>250</v>
      </c>
      <c r="D14" s="4"/>
      <c r="E14" s="4"/>
      <c r="F14" s="4"/>
      <c r="G14" s="4"/>
      <c r="H14" s="4"/>
      <c r="I14" s="4"/>
      <c r="J14" s="4"/>
      <c r="K14" s="4"/>
    </row>
    <row r="15" spans="1:11" x14ac:dyDescent="0.2">
      <c r="B15" s="1"/>
      <c r="C15" s="7"/>
      <c r="D15" s="4"/>
      <c r="E15" s="4"/>
      <c r="F15" s="4"/>
      <c r="G15" s="4"/>
      <c r="H15" s="4"/>
      <c r="I15" s="4"/>
      <c r="J15" s="4"/>
      <c r="K15" s="4"/>
    </row>
    <row r="16" spans="1:11" x14ac:dyDescent="0.2">
      <c r="A16" s="1" t="s">
        <v>32</v>
      </c>
      <c r="B16" s="7"/>
      <c r="C16" s="7"/>
      <c r="D16" s="4"/>
      <c r="E16" s="4"/>
      <c r="F16" s="4"/>
      <c r="G16" s="4"/>
      <c r="H16" s="4"/>
      <c r="I16" s="4"/>
      <c r="J16" s="4"/>
      <c r="K16" s="4"/>
    </row>
    <row r="17" spans="1:11" x14ac:dyDescent="0.2">
      <c r="B17" s="9"/>
      <c r="C17" s="28"/>
      <c r="D17" s="29" t="s">
        <v>0</v>
      </c>
      <c r="E17" s="29" t="s">
        <v>1</v>
      </c>
      <c r="F17" s="29" t="s">
        <v>2</v>
      </c>
      <c r="G17" s="29" t="s">
        <v>3</v>
      </c>
      <c r="H17" s="29" t="s">
        <v>4</v>
      </c>
      <c r="I17" s="29" t="s">
        <v>5</v>
      </c>
      <c r="J17" s="30" t="s">
        <v>6</v>
      </c>
      <c r="K17" s="6"/>
    </row>
    <row r="18" spans="1:11" x14ac:dyDescent="0.2">
      <c r="B18" s="31" t="s">
        <v>29</v>
      </c>
      <c r="C18" s="32"/>
      <c r="D18" s="44">
        <f t="shared" ref="D18:J18" si="0">D6</f>
        <v>1540</v>
      </c>
      <c r="E18">
        <f t="shared" si="0"/>
        <v>1800</v>
      </c>
      <c r="F18">
        <f t="shared" si="0"/>
        <v>1500</v>
      </c>
      <c r="G18">
        <f t="shared" si="0"/>
        <v>1900</v>
      </c>
      <c r="H18">
        <f t="shared" si="0"/>
        <v>2600</v>
      </c>
      <c r="I18">
        <f t="shared" si="0"/>
        <v>2400</v>
      </c>
      <c r="J18">
        <f t="shared" si="0"/>
        <v>1900</v>
      </c>
      <c r="K18" s="3"/>
    </row>
    <row r="19" spans="1:11" x14ac:dyDescent="0.2">
      <c r="B19" s="31" t="s">
        <v>24</v>
      </c>
      <c r="C19" s="32"/>
      <c r="D19" s="33"/>
      <c r="E19" s="33"/>
      <c r="F19" s="33"/>
      <c r="G19" s="33"/>
      <c r="H19" s="33"/>
      <c r="I19" s="33"/>
      <c r="J19" s="34"/>
    </row>
    <row r="20" spans="1:11" x14ac:dyDescent="0.2">
      <c r="B20" s="35" t="s">
        <v>8</v>
      </c>
      <c r="C20" s="32"/>
      <c r="D20" s="33"/>
      <c r="E20" s="36">
        <f>C13</f>
        <v>250</v>
      </c>
      <c r="F20" s="36">
        <f>E30</f>
        <v>250</v>
      </c>
      <c r="G20" s="36">
        <f>F30</f>
        <v>451.01250000000005</v>
      </c>
      <c r="H20" s="36">
        <f>G30</f>
        <v>250</v>
      </c>
      <c r="I20" s="36">
        <f>H30</f>
        <v>250</v>
      </c>
      <c r="J20" s="37">
        <f>I30</f>
        <v>250</v>
      </c>
      <c r="K20" s="3"/>
    </row>
    <row r="21" spans="1:11" x14ac:dyDescent="0.2">
      <c r="B21" s="35" t="s">
        <v>9</v>
      </c>
      <c r="C21" s="32"/>
      <c r="D21" s="33"/>
      <c r="E21" s="38">
        <f t="shared" ref="E21:J21" si="1">$C$12*E20</f>
        <v>1.25</v>
      </c>
      <c r="F21" s="38">
        <f t="shared" si="1"/>
        <v>1.25</v>
      </c>
      <c r="G21" s="38">
        <f t="shared" si="1"/>
        <v>2.2550625000000002</v>
      </c>
      <c r="H21" s="38">
        <f t="shared" si="1"/>
        <v>1.25</v>
      </c>
      <c r="I21" s="38">
        <f t="shared" si="1"/>
        <v>1.25</v>
      </c>
      <c r="J21" s="38">
        <f t="shared" si="1"/>
        <v>1.25</v>
      </c>
      <c r="K21" s="3"/>
    </row>
    <row r="22" spans="1:11" x14ac:dyDescent="0.2">
      <c r="B22" s="35" t="s">
        <v>10</v>
      </c>
      <c r="C22" s="32"/>
      <c r="D22" s="33"/>
      <c r="E22" s="36">
        <f t="shared" ref="E22:J22" si="2">D18</f>
        <v>1540</v>
      </c>
      <c r="F22" s="36">
        <f t="shared" si="2"/>
        <v>1800</v>
      </c>
      <c r="G22" s="36">
        <f t="shared" si="2"/>
        <v>1500</v>
      </c>
      <c r="H22" s="36">
        <f t="shared" si="2"/>
        <v>1900</v>
      </c>
      <c r="I22" s="36">
        <f t="shared" si="2"/>
        <v>2600</v>
      </c>
      <c r="J22" s="37">
        <f t="shared" si="2"/>
        <v>2400</v>
      </c>
      <c r="K22" s="3"/>
    </row>
    <row r="23" spans="1:11" x14ac:dyDescent="0.2">
      <c r="B23" s="24" t="s">
        <v>11</v>
      </c>
      <c r="C23" s="32"/>
      <c r="D23" s="33"/>
      <c r="E23" s="36"/>
      <c r="F23" s="36"/>
      <c r="G23" s="36"/>
      <c r="H23" s="36"/>
      <c r="I23" s="36"/>
      <c r="J23" s="37"/>
      <c r="K23" s="3"/>
    </row>
    <row r="24" spans="1:11" x14ac:dyDescent="0.2">
      <c r="B24" s="35" t="s">
        <v>20</v>
      </c>
      <c r="C24" s="32"/>
      <c r="D24" s="33"/>
      <c r="E24" s="36">
        <f t="shared" ref="E24:J24" si="3">E8</f>
        <v>250</v>
      </c>
      <c r="F24" s="36">
        <f t="shared" si="3"/>
        <v>250</v>
      </c>
      <c r="G24" s="36">
        <f t="shared" si="3"/>
        <v>400</v>
      </c>
      <c r="H24" s="36">
        <f t="shared" si="3"/>
        <v>250</v>
      </c>
      <c r="I24" s="36">
        <f t="shared" si="3"/>
        <v>250</v>
      </c>
      <c r="J24" s="37">
        <f t="shared" si="3"/>
        <v>350</v>
      </c>
      <c r="K24" s="3"/>
    </row>
    <row r="25" spans="1:11" x14ac:dyDescent="0.2">
      <c r="B25" s="35" t="s">
        <v>37</v>
      </c>
      <c r="C25" s="32"/>
      <c r="D25" s="33"/>
      <c r="E25" s="36">
        <f t="shared" ref="E25:J25" si="4">$C$9*E18</f>
        <v>1440</v>
      </c>
      <c r="F25" s="36">
        <f t="shared" si="4"/>
        <v>1200</v>
      </c>
      <c r="G25" s="36">
        <f t="shared" si="4"/>
        <v>1520</v>
      </c>
      <c r="H25" s="36">
        <f t="shared" si="4"/>
        <v>2080</v>
      </c>
      <c r="I25" s="36">
        <f t="shared" si="4"/>
        <v>1920</v>
      </c>
      <c r="J25" s="36">
        <f t="shared" si="4"/>
        <v>1520</v>
      </c>
      <c r="K25" s="3"/>
    </row>
    <row r="26" spans="1:11" x14ac:dyDescent="0.2">
      <c r="B26" s="35" t="s">
        <v>12</v>
      </c>
      <c r="C26" s="32"/>
      <c r="D26" s="33"/>
      <c r="E26" s="36" t="s">
        <v>21</v>
      </c>
      <c r="F26" s="36">
        <f>E29</f>
        <v>148.75</v>
      </c>
      <c r="G26" s="36">
        <f>F29</f>
        <v>0</v>
      </c>
      <c r="H26" s="36">
        <f>G29</f>
        <v>216.73243749999983</v>
      </c>
      <c r="I26" s="36">
        <f>H29</f>
        <v>647.64976187499997</v>
      </c>
      <c r="J26" s="37">
        <f>I29</f>
        <v>222.87625949374979</v>
      </c>
      <c r="K26" s="3"/>
    </row>
    <row r="27" spans="1:11" x14ac:dyDescent="0.2">
      <c r="B27" s="35" t="s">
        <v>13</v>
      </c>
      <c r="C27" s="32"/>
      <c r="D27" s="33"/>
      <c r="E27" s="36" t="s">
        <v>21</v>
      </c>
      <c r="F27" s="36">
        <f>E29*$C$11</f>
        <v>1.4875</v>
      </c>
      <c r="G27" s="36">
        <f>F29*$C$11</f>
        <v>0</v>
      </c>
      <c r="H27" s="36">
        <f>G29*$C$11</f>
        <v>2.1673243749999984</v>
      </c>
      <c r="I27" s="36">
        <f>H29*$C$11</f>
        <v>6.4764976187499999</v>
      </c>
      <c r="J27" s="36">
        <f>I29*$C$11</f>
        <v>2.2287625949374981</v>
      </c>
      <c r="K27" s="3"/>
    </row>
    <row r="28" spans="1:11" x14ac:dyDescent="0.2">
      <c r="B28" s="31" t="s">
        <v>14</v>
      </c>
      <c r="C28" s="32"/>
      <c r="D28" s="33"/>
      <c r="E28" s="36">
        <f>SUM(E20:E22)-SUM(E24:E25)</f>
        <v>101.25</v>
      </c>
      <c r="F28" s="36">
        <f>SUM(F20:F22)-SUM(F24:F27)</f>
        <v>451.01250000000005</v>
      </c>
      <c r="G28" s="36">
        <f>SUM(G20:G22)-SUM(G24:G27)</f>
        <v>33.267562500000167</v>
      </c>
      <c r="H28" s="36">
        <f>SUM(H20:H22)-SUM(H24:H27)</f>
        <v>-397.64976187499997</v>
      </c>
      <c r="I28" s="36">
        <f>SUM(I20:I22)-SUM(I24:I27)</f>
        <v>27.123740506250215</v>
      </c>
      <c r="J28" s="37">
        <f>SUM(J20:J22)-SUM(J24:J27)</f>
        <v>556.14497791131271</v>
      </c>
      <c r="K28" s="3"/>
    </row>
    <row r="29" spans="1:11" x14ac:dyDescent="0.2">
      <c r="B29" s="31" t="s">
        <v>22</v>
      </c>
      <c r="C29" s="32"/>
      <c r="D29" s="33"/>
      <c r="E29" s="36">
        <f xml:space="preserve"> MAX($C$14-E28,0)</f>
        <v>148.75</v>
      </c>
      <c r="F29" s="36">
        <f xml:space="preserve"> MAX(MinCashBal-F28,0)</f>
        <v>0</v>
      </c>
      <c r="G29" s="36">
        <f xml:space="preserve"> MAX(MinCashBal-G28,0)</f>
        <v>216.73243749999983</v>
      </c>
      <c r="H29" s="36">
        <f xml:space="preserve"> MAX(MinCashBal-H28,0)</f>
        <v>647.64976187499997</v>
      </c>
      <c r="I29" s="36">
        <f xml:space="preserve"> MAX(MinCashBal-I28,0)</f>
        <v>222.87625949374979</v>
      </c>
      <c r="J29" s="37">
        <f xml:space="preserve"> MAX(MinCashBal-J28,0)</f>
        <v>0</v>
      </c>
      <c r="K29" s="3"/>
    </row>
    <row r="30" spans="1:11" x14ac:dyDescent="0.2">
      <c r="B30" s="40" t="s">
        <v>15</v>
      </c>
      <c r="C30" s="41"/>
      <c r="D30" s="17"/>
      <c r="E30" s="42">
        <f t="shared" ref="E30:J30" si="5">E28+E29</f>
        <v>250</v>
      </c>
      <c r="F30" s="42">
        <f t="shared" si="5"/>
        <v>451.01250000000005</v>
      </c>
      <c r="G30" s="42">
        <f t="shared" si="5"/>
        <v>250</v>
      </c>
      <c r="H30" s="42">
        <f t="shared" si="5"/>
        <v>250</v>
      </c>
      <c r="I30" s="42">
        <f t="shared" si="5"/>
        <v>250</v>
      </c>
      <c r="J30" s="43">
        <f t="shared" si="5"/>
        <v>556.14497791131271</v>
      </c>
      <c r="K30" s="3"/>
    </row>
    <row r="31" spans="1:11" x14ac:dyDescent="0.2">
      <c r="A31" s="1" t="s">
        <v>34</v>
      </c>
      <c r="B31" s="1"/>
      <c r="C31" s="1"/>
    </row>
    <row r="32" spans="1:11" x14ac:dyDescent="0.2">
      <c r="B32" s="9" t="s">
        <v>16</v>
      </c>
      <c r="C32" s="47">
        <f>MAX(E29:J29)</f>
        <v>647.64976187499997</v>
      </c>
    </row>
    <row r="33" spans="2:3" x14ac:dyDescent="0.2">
      <c r="B33" s="40" t="s">
        <v>23</v>
      </c>
      <c r="C33" s="47">
        <f>SUM(F27:J27)</f>
        <v>12.360084588687497</v>
      </c>
    </row>
  </sheetData>
  <phoneticPr fontId="5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34"/>
  <sheetViews>
    <sheetView zoomScale="95" workbookViewId="0">
      <selection activeCell="D30" sqref="D30"/>
    </sheetView>
  </sheetViews>
  <sheetFormatPr defaultRowHeight="12.75" x14ac:dyDescent="0.2"/>
  <cols>
    <col min="1" max="1" width="10.42578125" customWidth="1"/>
    <col min="2" max="2" width="25.85546875" style="1" customWidth="1"/>
    <col min="3" max="3" width="8.42578125" style="1" customWidth="1"/>
  </cols>
  <sheetData>
    <row r="1" spans="1:11" x14ac:dyDescent="0.2">
      <c r="A1" s="1" t="s">
        <v>17</v>
      </c>
    </row>
    <row r="3" spans="1:11" x14ac:dyDescent="0.2">
      <c r="A3" s="1" t="s">
        <v>33</v>
      </c>
      <c r="E3" t="s">
        <v>21</v>
      </c>
    </row>
    <row r="5" spans="1:11" x14ac:dyDescent="0.2">
      <c r="B5" s="9" t="s">
        <v>35</v>
      </c>
      <c r="C5" s="10"/>
      <c r="D5" s="11" t="s">
        <v>0</v>
      </c>
      <c r="E5" s="11" t="s">
        <v>1</v>
      </c>
      <c r="F5" s="11" t="s">
        <v>2</v>
      </c>
      <c r="G5" s="11" t="s">
        <v>3</v>
      </c>
      <c r="H5" s="11" t="s">
        <v>4</v>
      </c>
      <c r="I5" s="11" t="s">
        <v>5</v>
      </c>
      <c r="J5" s="12" t="s">
        <v>6</v>
      </c>
      <c r="K5" s="5"/>
    </row>
    <row r="6" spans="1:11" x14ac:dyDescent="0.2">
      <c r="B6" s="13" t="s">
        <v>25</v>
      </c>
      <c r="C6" s="8"/>
      <c r="D6" s="2">
        <v>1540</v>
      </c>
      <c r="E6" s="2">
        <v>1800</v>
      </c>
      <c r="F6" s="2">
        <v>1500</v>
      </c>
      <c r="G6" s="2">
        <v>1900</v>
      </c>
      <c r="H6" s="2">
        <v>2600</v>
      </c>
      <c r="I6" s="2">
        <v>2400</v>
      </c>
      <c r="J6" s="14">
        <v>1900</v>
      </c>
      <c r="K6" s="2"/>
    </row>
    <row r="7" spans="1:11" x14ac:dyDescent="0.2">
      <c r="B7" s="13" t="s">
        <v>26</v>
      </c>
      <c r="C7" s="8"/>
      <c r="D7" s="8"/>
      <c r="E7" s="2">
        <v>80</v>
      </c>
      <c r="F7" s="2">
        <v>80</v>
      </c>
      <c r="G7" s="2">
        <v>100</v>
      </c>
      <c r="H7" s="2">
        <v>125</v>
      </c>
      <c r="I7" s="2">
        <v>120</v>
      </c>
      <c r="J7" s="14">
        <v>90</v>
      </c>
      <c r="K7" s="2"/>
    </row>
    <row r="8" spans="1:11" x14ac:dyDescent="0.2">
      <c r="B8" s="15" t="s">
        <v>19</v>
      </c>
      <c r="C8" s="16"/>
      <c r="D8" s="17"/>
      <c r="E8" s="18">
        <v>250</v>
      </c>
      <c r="F8" s="18">
        <v>250</v>
      </c>
      <c r="G8" s="18">
        <v>400</v>
      </c>
      <c r="H8" s="18">
        <v>250</v>
      </c>
      <c r="I8" s="18">
        <v>250</v>
      </c>
      <c r="J8" s="19">
        <v>350</v>
      </c>
      <c r="K8" s="4"/>
    </row>
    <row r="9" spans="1:11" x14ac:dyDescent="0.2">
      <c r="B9" s="20" t="s">
        <v>36</v>
      </c>
      <c r="C9" s="21">
        <v>0.8</v>
      </c>
      <c r="D9" s="4"/>
      <c r="E9" s="4"/>
      <c r="F9" s="4"/>
      <c r="G9" s="4"/>
      <c r="H9" s="4"/>
      <c r="I9" s="4"/>
      <c r="J9" s="4"/>
      <c r="K9" s="4"/>
    </row>
    <row r="10" spans="1:11" x14ac:dyDescent="0.2">
      <c r="B10" s="22" t="s">
        <v>7</v>
      </c>
      <c r="C10" s="23"/>
      <c r="D10" s="4"/>
      <c r="E10" s="4"/>
      <c r="F10" s="4"/>
      <c r="G10" s="4"/>
      <c r="H10" s="4"/>
      <c r="I10" s="4"/>
      <c r="J10" s="4"/>
      <c r="K10" s="4"/>
    </row>
    <row r="11" spans="1:11" x14ac:dyDescent="0.2">
      <c r="B11" s="24" t="s">
        <v>27</v>
      </c>
      <c r="C11" s="25">
        <v>0.01</v>
      </c>
      <c r="D11" s="4"/>
      <c r="G11" s="4"/>
      <c r="H11" s="4"/>
      <c r="I11" s="4"/>
      <c r="J11" s="4"/>
      <c r="K11" s="4"/>
    </row>
    <row r="12" spans="1:11" x14ac:dyDescent="0.2">
      <c r="B12" s="24" t="s">
        <v>28</v>
      </c>
      <c r="C12" s="25">
        <v>5.0000000000000001E-3</v>
      </c>
      <c r="D12" s="4"/>
      <c r="G12" s="4"/>
      <c r="H12" s="4"/>
      <c r="I12" s="4"/>
      <c r="J12" s="4"/>
      <c r="K12" s="4"/>
    </row>
    <row r="13" spans="1:11" x14ac:dyDescent="0.2">
      <c r="B13" s="22" t="s">
        <v>30</v>
      </c>
      <c r="C13" s="26">
        <v>250</v>
      </c>
      <c r="D13" s="4"/>
      <c r="E13" s="4"/>
      <c r="F13" s="4"/>
      <c r="G13" s="4"/>
      <c r="H13" s="4"/>
      <c r="I13" s="4"/>
      <c r="J13" s="4"/>
      <c r="K13" s="4"/>
    </row>
    <row r="14" spans="1:11" x14ac:dyDescent="0.2">
      <c r="B14" s="15" t="s">
        <v>31</v>
      </c>
      <c r="C14" s="27">
        <v>250</v>
      </c>
      <c r="D14" s="4"/>
      <c r="E14" s="4"/>
      <c r="F14" s="4"/>
      <c r="G14" s="4"/>
      <c r="H14" s="4"/>
      <c r="I14" s="4"/>
      <c r="J14" s="4"/>
      <c r="K14" s="4"/>
    </row>
    <row r="15" spans="1:11" x14ac:dyDescent="0.2">
      <c r="C15" s="7"/>
      <c r="D15" s="4"/>
      <c r="E15" s="4"/>
      <c r="F15" s="4"/>
      <c r="G15" s="4"/>
      <c r="H15" s="4"/>
      <c r="I15" s="4"/>
      <c r="J15" s="4"/>
      <c r="K15" s="4"/>
    </row>
    <row r="16" spans="1:11" x14ac:dyDescent="0.2">
      <c r="A16" s="1" t="s">
        <v>18</v>
      </c>
      <c r="B16" s="7"/>
      <c r="C16" s="7"/>
      <c r="D16" s="4"/>
      <c r="E16" s="4"/>
      <c r="F16" s="4"/>
      <c r="G16" s="4"/>
      <c r="H16" s="4"/>
      <c r="I16" s="4"/>
      <c r="J16" s="4"/>
      <c r="K16" s="4"/>
    </row>
    <row r="17" spans="1:11" x14ac:dyDescent="0.2">
      <c r="B17" s="9"/>
      <c r="C17" s="28"/>
      <c r="D17" s="29" t="s">
        <v>0</v>
      </c>
      <c r="E17" s="29" t="s">
        <v>1</v>
      </c>
      <c r="F17" s="29" t="s">
        <v>2</v>
      </c>
      <c r="G17" s="29" t="s">
        <v>3</v>
      </c>
      <c r="H17" s="29" t="s">
        <v>4</v>
      </c>
      <c r="I17" s="29" t="s">
        <v>5</v>
      </c>
      <c r="J17" s="30" t="s">
        <v>6</v>
      </c>
      <c r="K17" s="6"/>
    </row>
    <row r="18" spans="1:11" x14ac:dyDescent="0.2">
      <c r="B18" s="31" t="s">
        <v>29</v>
      </c>
      <c r="C18" s="32"/>
      <c r="D18" s="44">
        <f>D6</f>
        <v>1540</v>
      </c>
      <c r="E18" s="45">
        <v>1800</v>
      </c>
      <c r="F18" s="45">
        <v>1548.1440729263334</v>
      </c>
      <c r="G18" s="45">
        <v>1998.9377094071363</v>
      </c>
      <c r="H18" s="45">
        <v>2711.4225453765844</v>
      </c>
      <c r="I18" s="45">
        <v>2350.4868799349956</v>
      </c>
      <c r="J18" s="46">
        <v>1930.6230283124187</v>
      </c>
      <c r="K18" s="3"/>
    </row>
    <row r="19" spans="1:11" x14ac:dyDescent="0.2">
      <c r="B19" s="31" t="s">
        <v>24</v>
      </c>
      <c r="C19" s="32"/>
      <c r="D19" s="33"/>
      <c r="E19" s="33"/>
      <c r="F19" s="33"/>
      <c r="G19" s="33"/>
      <c r="H19" s="33"/>
      <c r="I19" s="33"/>
      <c r="J19" s="34"/>
    </row>
    <row r="20" spans="1:11" x14ac:dyDescent="0.2">
      <c r="B20" s="35" t="s">
        <v>8</v>
      </c>
      <c r="C20" s="32"/>
      <c r="D20" s="33"/>
      <c r="E20" s="36">
        <f>InitCash</f>
        <v>250</v>
      </c>
      <c r="F20" s="36">
        <f>E30</f>
        <v>250</v>
      </c>
      <c r="G20" s="36">
        <f>F30</f>
        <v>412.49724165893326</v>
      </c>
      <c r="H20" s="36">
        <f>G30</f>
        <v>250</v>
      </c>
      <c r="I20" s="36">
        <f>H30</f>
        <v>250</v>
      </c>
      <c r="J20" s="37">
        <f>I30</f>
        <v>250</v>
      </c>
      <c r="K20" s="3"/>
    </row>
    <row r="21" spans="1:11" x14ac:dyDescent="0.2">
      <c r="B21" s="35" t="s">
        <v>9</v>
      </c>
      <c r="C21" s="32"/>
      <c r="D21" s="33"/>
      <c r="E21" s="38">
        <f t="shared" ref="E21:J21" si="0">IntRateCash*E20</f>
        <v>1.25</v>
      </c>
      <c r="F21" s="38">
        <f>IntRateCash*F20</f>
        <v>1.25</v>
      </c>
      <c r="G21" s="38">
        <f t="shared" si="0"/>
        <v>2.0624862082946662</v>
      </c>
      <c r="H21" s="38">
        <f t="shared" si="0"/>
        <v>1.25</v>
      </c>
      <c r="I21" s="38">
        <f t="shared" si="0"/>
        <v>1.25</v>
      </c>
      <c r="J21" s="39">
        <f t="shared" si="0"/>
        <v>1.25</v>
      </c>
      <c r="K21" s="3"/>
    </row>
    <row r="22" spans="1:11" x14ac:dyDescent="0.2">
      <c r="B22" s="35" t="s">
        <v>10</v>
      </c>
      <c r="C22" s="32"/>
      <c r="D22" s="33"/>
      <c r="E22" s="36">
        <f t="shared" ref="E22:J22" si="1">D18</f>
        <v>1540</v>
      </c>
      <c r="F22" s="36">
        <f t="shared" si="1"/>
        <v>1800</v>
      </c>
      <c r="G22" s="36">
        <f t="shared" si="1"/>
        <v>1548.1440729263334</v>
      </c>
      <c r="H22" s="36">
        <f t="shared" si="1"/>
        <v>1998.9377094071363</v>
      </c>
      <c r="I22" s="36">
        <f t="shared" si="1"/>
        <v>2711.4225453765844</v>
      </c>
      <c r="J22" s="37">
        <f t="shared" si="1"/>
        <v>2350.4868799349956</v>
      </c>
      <c r="K22" s="3"/>
    </row>
    <row r="23" spans="1:11" x14ac:dyDescent="0.2">
      <c r="B23" s="24" t="s">
        <v>11</v>
      </c>
      <c r="C23" s="32"/>
      <c r="D23" s="33"/>
      <c r="E23" s="36"/>
      <c r="F23" s="36"/>
      <c r="G23" s="36"/>
      <c r="H23" s="36"/>
      <c r="I23" s="36"/>
      <c r="J23" s="37"/>
      <c r="K23" s="3"/>
    </row>
    <row r="24" spans="1:11" x14ac:dyDescent="0.2">
      <c r="B24" s="35" t="s">
        <v>20</v>
      </c>
      <c r="C24" s="32"/>
      <c r="D24" s="33"/>
      <c r="E24" s="36">
        <f t="shared" ref="E24:J24" si="2">E8</f>
        <v>250</v>
      </c>
      <c r="F24" s="36">
        <f t="shared" si="2"/>
        <v>250</v>
      </c>
      <c r="G24" s="36">
        <f t="shared" si="2"/>
        <v>400</v>
      </c>
      <c r="H24" s="36">
        <f t="shared" si="2"/>
        <v>250</v>
      </c>
      <c r="I24" s="36">
        <f t="shared" si="2"/>
        <v>250</v>
      </c>
      <c r="J24" s="37">
        <f t="shared" si="2"/>
        <v>350</v>
      </c>
      <c r="K24" s="3"/>
    </row>
    <row r="25" spans="1:11" x14ac:dyDescent="0.2">
      <c r="B25" s="35" t="s">
        <v>37</v>
      </c>
      <c r="C25" s="32"/>
      <c r="D25" s="33"/>
      <c r="E25" s="36">
        <f t="shared" ref="E25:J25" si="3">COGS*E18</f>
        <v>1440</v>
      </c>
      <c r="F25" s="36">
        <f t="shared" si="3"/>
        <v>1238.5152583410668</v>
      </c>
      <c r="G25" s="36">
        <f t="shared" si="3"/>
        <v>1599.1501675257091</v>
      </c>
      <c r="H25" s="36">
        <f t="shared" si="3"/>
        <v>2169.1380363012677</v>
      </c>
      <c r="I25" s="36">
        <f t="shared" si="3"/>
        <v>1880.3895039479967</v>
      </c>
      <c r="J25" s="37">
        <f t="shared" si="3"/>
        <v>1544.498422649935</v>
      </c>
      <c r="K25" s="3"/>
    </row>
    <row r="26" spans="1:11" x14ac:dyDescent="0.2">
      <c r="B26" s="35" t="s">
        <v>12</v>
      </c>
      <c r="C26" s="32"/>
      <c r="D26" s="33"/>
      <c r="E26" s="36"/>
      <c r="F26" s="36">
        <f>E29</f>
        <v>148.75</v>
      </c>
      <c r="G26" s="36">
        <f>F29</f>
        <v>0</v>
      </c>
      <c r="H26" s="36">
        <f>G29</f>
        <v>286.44636673214791</v>
      </c>
      <c r="I26" s="36">
        <f>H29</f>
        <v>708.26115729360117</v>
      </c>
      <c r="J26" s="37">
        <f>I29</f>
        <v>133.06072743794948</v>
      </c>
      <c r="K26" s="3"/>
    </row>
    <row r="27" spans="1:11" x14ac:dyDescent="0.2">
      <c r="B27" s="35" t="s">
        <v>13</v>
      </c>
      <c r="C27" s="32"/>
      <c r="D27" s="33"/>
      <c r="E27" s="36" t="s">
        <v>21</v>
      </c>
      <c r="F27" s="36">
        <f>E29*IntRateLoan</f>
        <v>1.4875</v>
      </c>
      <c r="G27" s="36">
        <f>F29*IntRateLoan</f>
        <v>0</v>
      </c>
      <c r="H27" s="36">
        <f>G29*IntRateLoan</f>
        <v>2.8644636673214792</v>
      </c>
      <c r="I27" s="36">
        <f>H29*IntRateLoan</f>
        <v>7.0826115729360115</v>
      </c>
      <c r="J27" s="37">
        <f>I29*IntRateLoan</f>
        <v>1.3306072743794948</v>
      </c>
      <c r="K27" s="3"/>
    </row>
    <row r="28" spans="1:11" x14ac:dyDescent="0.2">
      <c r="B28" s="31" t="s">
        <v>14</v>
      </c>
      <c r="C28" s="32"/>
      <c r="D28" s="33"/>
      <c r="E28" s="36">
        <f t="shared" ref="E28:J28" si="4">SUM(E20:E22)-SUM(E24:E27)</f>
        <v>101.25</v>
      </c>
      <c r="F28" s="36">
        <f>SUM(F20:F22)-SUM(F24:F27)</f>
        <v>412.49724165893326</v>
      </c>
      <c r="G28" s="36">
        <f t="shared" si="4"/>
        <v>-36.446366732147908</v>
      </c>
      <c r="H28" s="36">
        <f t="shared" si="4"/>
        <v>-458.26115729360117</v>
      </c>
      <c r="I28" s="36">
        <f t="shared" si="4"/>
        <v>116.93927256205052</v>
      </c>
      <c r="J28" s="37">
        <f t="shared" si="4"/>
        <v>572.84712257273168</v>
      </c>
      <c r="K28" s="3"/>
    </row>
    <row r="29" spans="1:11" x14ac:dyDescent="0.2">
      <c r="B29" s="31" t="s">
        <v>22</v>
      </c>
      <c r="C29" s="32"/>
      <c r="D29" s="33"/>
      <c r="E29" s="36">
        <f t="shared" ref="E29:J29" si="5" xml:space="preserve"> MAX(MinCashBal-E28,0)</f>
        <v>148.75</v>
      </c>
      <c r="F29" s="36">
        <f t="shared" si="5"/>
        <v>0</v>
      </c>
      <c r="G29" s="36">
        <f t="shared" si="5"/>
        <v>286.44636673214791</v>
      </c>
      <c r="H29" s="36">
        <f t="shared" si="5"/>
        <v>708.26115729360117</v>
      </c>
      <c r="I29" s="36">
        <f t="shared" si="5"/>
        <v>133.06072743794948</v>
      </c>
      <c r="J29" s="37">
        <f t="shared" si="5"/>
        <v>0</v>
      </c>
      <c r="K29" s="3"/>
    </row>
    <row r="30" spans="1:11" x14ac:dyDescent="0.2">
      <c r="B30" s="40" t="s">
        <v>15</v>
      </c>
      <c r="C30" s="41"/>
      <c r="D30" s="17"/>
      <c r="E30" s="42">
        <f t="shared" ref="E30:J30" si="6">E28+E29</f>
        <v>250</v>
      </c>
      <c r="F30" s="42">
        <f t="shared" si="6"/>
        <v>412.49724165893326</v>
      </c>
      <c r="G30" s="42">
        <f t="shared" si="6"/>
        <v>250</v>
      </c>
      <c r="H30" s="42">
        <f t="shared" si="6"/>
        <v>250</v>
      </c>
      <c r="I30" s="42">
        <f t="shared" si="6"/>
        <v>250</v>
      </c>
      <c r="J30" s="43">
        <f t="shared" si="6"/>
        <v>572.84712257273168</v>
      </c>
      <c r="K30" s="3"/>
    </row>
    <row r="31" spans="1:11" x14ac:dyDescent="0.2">
      <c r="A31" s="1" t="s">
        <v>34</v>
      </c>
    </row>
    <row r="32" spans="1:11" x14ac:dyDescent="0.2">
      <c r="B32" s="9" t="s">
        <v>16</v>
      </c>
      <c r="C32" s="47">
        <f>MAX(Loans)</f>
        <v>708.26115729360117</v>
      </c>
    </row>
    <row r="33" spans="2:3" x14ac:dyDescent="0.2">
      <c r="B33" s="40" t="s">
        <v>23</v>
      </c>
      <c r="C33" s="47">
        <f>SUM(F27:J27)</f>
        <v>12.765182514636987</v>
      </c>
    </row>
    <row r="34" spans="2:3" x14ac:dyDescent="0.2">
      <c r="B34"/>
      <c r="C3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CB_DATA_</vt:lpstr>
      <vt:lpstr>base</vt:lpstr>
      <vt:lpstr>CB</vt:lpstr>
      <vt:lpstr>COGS</vt:lpstr>
      <vt:lpstr>InitCash</vt:lpstr>
      <vt:lpstr>Interest_return_on_cash</vt:lpstr>
      <vt:lpstr>IntRateCash</vt:lpstr>
      <vt:lpstr>IntRateLoan</vt:lpstr>
      <vt:lpstr>Loans</vt:lpstr>
      <vt:lpstr>MinCashBal</vt:lpstr>
    </vt:vector>
  </TitlesOfParts>
  <Company>Dartmouth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Steve.Powell</dc:creator>
  <cp:lastModifiedBy>Windows User</cp:lastModifiedBy>
  <cp:lastPrinted>2002-06-06T17:07:12Z</cp:lastPrinted>
  <dcterms:created xsi:type="dcterms:W3CDTF">2002-06-06T16:01:54Z</dcterms:created>
  <dcterms:modified xsi:type="dcterms:W3CDTF">2019-10-16T20:25:55Z</dcterms:modified>
</cp:coreProperties>
</file>