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nkan_Choudhury\Box\M_COLON\Stool Sample Sequencing\MRDNA\Stool-Sample-Sequencing\"/>
    </mc:Choice>
  </mc:AlternateContent>
  <xr:revisionPtr revIDLastSave="0" documentId="13_ncr:1_{4689A148-9CAD-48F1-A1F0-B2E54B43AF3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3" r:id="rId2"/>
    <sheet name="Sheet3" sheetId="5" r:id="rId3"/>
    <sheet name="LabelAlignment" sheetId="2" r:id="rId4"/>
    <sheet name="IndoleData" sheetId="4" r:id="rId5"/>
    <sheet name="LuminexData" sheetId="6" r:id="rId6"/>
  </sheets>
  <definedNames>
    <definedName name="_xlnm._FilterDatabase" localSheetId="3" hidden="1">LabelAlignment!$A$1:$F$1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1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AA22" i="3"/>
  <c r="AG22" i="3" s="1"/>
  <c r="O39" i="3"/>
  <c r="N39" i="3"/>
  <c r="T39" i="3" s="1"/>
  <c r="Z39" i="3" s="1"/>
  <c r="AF39" i="3" s="1"/>
  <c r="M39" i="3"/>
  <c r="S39" i="3" s="1"/>
  <c r="Y39" i="3" s="1"/>
  <c r="AE39" i="3" s="1"/>
  <c r="L39" i="3"/>
  <c r="R39" i="3" s="1"/>
  <c r="X39" i="3" s="1"/>
  <c r="AD39" i="3" s="1"/>
  <c r="K39" i="3"/>
  <c r="Q39" i="3" s="1"/>
  <c r="W39" i="3" s="1"/>
  <c r="AC39" i="3" s="1"/>
  <c r="J39" i="3"/>
  <c r="P39" i="3" s="1"/>
  <c r="V39" i="3" s="1"/>
  <c r="AB39" i="3" s="1"/>
  <c r="O38" i="3"/>
  <c r="N38" i="3"/>
  <c r="T38" i="3" s="1"/>
  <c r="Z38" i="3" s="1"/>
  <c r="AF38" i="3" s="1"/>
  <c r="M38" i="3"/>
  <c r="S38" i="3" s="1"/>
  <c r="Y38" i="3" s="1"/>
  <c r="AE38" i="3" s="1"/>
  <c r="L38" i="3"/>
  <c r="R38" i="3" s="1"/>
  <c r="X38" i="3" s="1"/>
  <c r="AD38" i="3" s="1"/>
  <c r="K38" i="3"/>
  <c r="Q38" i="3" s="1"/>
  <c r="W38" i="3" s="1"/>
  <c r="AC38" i="3" s="1"/>
  <c r="J38" i="3"/>
  <c r="P38" i="3" s="1"/>
  <c r="V38" i="3" s="1"/>
  <c r="AB38" i="3" s="1"/>
  <c r="O37" i="3"/>
  <c r="N37" i="3"/>
  <c r="T37" i="3" s="1"/>
  <c r="Z37" i="3" s="1"/>
  <c r="AF37" i="3" s="1"/>
  <c r="M37" i="3"/>
  <c r="S37" i="3" s="1"/>
  <c r="Y37" i="3" s="1"/>
  <c r="AE37" i="3" s="1"/>
  <c r="L37" i="3"/>
  <c r="R37" i="3" s="1"/>
  <c r="X37" i="3" s="1"/>
  <c r="AD37" i="3" s="1"/>
  <c r="K37" i="3"/>
  <c r="Q37" i="3" s="1"/>
  <c r="W37" i="3" s="1"/>
  <c r="AC37" i="3" s="1"/>
  <c r="J37" i="3"/>
  <c r="P37" i="3" s="1"/>
  <c r="V37" i="3" s="1"/>
  <c r="AB37" i="3" s="1"/>
  <c r="O36" i="3"/>
  <c r="N36" i="3"/>
  <c r="T36" i="3" s="1"/>
  <c r="Z36" i="3" s="1"/>
  <c r="AF36" i="3" s="1"/>
  <c r="M36" i="3"/>
  <c r="S36" i="3" s="1"/>
  <c r="Y36" i="3" s="1"/>
  <c r="AE36" i="3" s="1"/>
  <c r="L36" i="3"/>
  <c r="R36" i="3" s="1"/>
  <c r="X36" i="3" s="1"/>
  <c r="AD36" i="3" s="1"/>
  <c r="K36" i="3"/>
  <c r="Q36" i="3" s="1"/>
  <c r="W36" i="3" s="1"/>
  <c r="AC36" i="3" s="1"/>
  <c r="J36" i="3"/>
  <c r="P36" i="3" s="1"/>
  <c r="V36" i="3" s="1"/>
  <c r="AB36" i="3" s="1"/>
  <c r="O35" i="3"/>
  <c r="AA35" i="3" s="1"/>
  <c r="AG35" i="3" s="1"/>
  <c r="N35" i="3"/>
  <c r="T35" i="3" s="1"/>
  <c r="Z35" i="3" s="1"/>
  <c r="AF35" i="3" s="1"/>
  <c r="M35" i="3"/>
  <c r="S35" i="3" s="1"/>
  <c r="Y35" i="3" s="1"/>
  <c r="AE35" i="3" s="1"/>
  <c r="L35" i="3"/>
  <c r="R35" i="3" s="1"/>
  <c r="X35" i="3" s="1"/>
  <c r="AD35" i="3" s="1"/>
  <c r="K35" i="3"/>
  <c r="Q35" i="3" s="1"/>
  <c r="W35" i="3" s="1"/>
  <c r="AC35" i="3" s="1"/>
  <c r="J35" i="3"/>
  <c r="P35" i="3" s="1"/>
  <c r="V35" i="3" s="1"/>
  <c r="AB35" i="3" s="1"/>
  <c r="O34" i="3"/>
  <c r="N34" i="3"/>
  <c r="T34" i="3" s="1"/>
  <c r="Z34" i="3" s="1"/>
  <c r="AF34" i="3" s="1"/>
  <c r="M34" i="3"/>
  <c r="S34" i="3" s="1"/>
  <c r="Y34" i="3" s="1"/>
  <c r="AE34" i="3" s="1"/>
  <c r="L34" i="3"/>
  <c r="R34" i="3" s="1"/>
  <c r="X34" i="3" s="1"/>
  <c r="AD34" i="3" s="1"/>
  <c r="K34" i="3"/>
  <c r="Q34" i="3" s="1"/>
  <c r="W34" i="3" s="1"/>
  <c r="AC34" i="3" s="1"/>
  <c r="J34" i="3"/>
  <c r="P34" i="3" s="1"/>
  <c r="V34" i="3" s="1"/>
  <c r="AB34" i="3" s="1"/>
  <c r="O33" i="3"/>
  <c r="AA33" i="3" s="1"/>
  <c r="AG33" i="3" s="1"/>
  <c r="N33" i="3"/>
  <c r="T33" i="3" s="1"/>
  <c r="Z33" i="3" s="1"/>
  <c r="AF33" i="3" s="1"/>
  <c r="M33" i="3"/>
  <c r="S33" i="3" s="1"/>
  <c r="Y33" i="3" s="1"/>
  <c r="AE33" i="3" s="1"/>
  <c r="L33" i="3"/>
  <c r="R33" i="3" s="1"/>
  <c r="X33" i="3" s="1"/>
  <c r="AD33" i="3" s="1"/>
  <c r="K33" i="3"/>
  <c r="Q33" i="3" s="1"/>
  <c r="W33" i="3" s="1"/>
  <c r="AC33" i="3" s="1"/>
  <c r="J33" i="3"/>
  <c r="P33" i="3" s="1"/>
  <c r="V33" i="3" s="1"/>
  <c r="AB33" i="3" s="1"/>
  <c r="Q32" i="3"/>
  <c r="W32" i="3" s="1"/>
  <c r="AC32" i="3" s="1"/>
  <c r="O32" i="3"/>
  <c r="N32" i="3"/>
  <c r="T32" i="3" s="1"/>
  <c r="Z32" i="3" s="1"/>
  <c r="AF32" i="3" s="1"/>
  <c r="M32" i="3"/>
  <c r="S32" i="3" s="1"/>
  <c r="Y32" i="3" s="1"/>
  <c r="AE32" i="3" s="1"/>
  <c r="L32" i="3"/>
  <c r="R32" i="3" s="1"/>
  <c r="X32" i="3" s="1"/>
  <c r="AD32" i="3" s="1"/>
  <c r="K32" i="3"/>
  <c r="J32" i="3"/>
  <c r="P32" i="3" s="1"/>
  <c r="V32" i="3" s="1"/>
  <c r="AB32" i="3" s="1"/>
  <c r="O31" i="3"/>
  <c r="N31" i="3"/>
  <c r="T31" i="3" s="1"/>
  <c r="Z31" i="3" s="1"/>
  <c r="AF31" i="3" s="1"/>
  <c r="M31" i="3"/>
  <c r="S31" i="3" s="1"/>
  <c r="Y31" i="3" s="1"/>
  <c r="AE31" i="3" s="1"/>
  <c r="L31" i="3"/>
  <c r="R31" i="3" s="1"/>
  <c r="X31" i="3" s="1"/>
  <c r="AD31" i="3" s="1"/>
  <c r="K31" i="3"/>
  <c r="Q31" i="3" s="1"/>
  <c r="W31" i="3" s="1"/>
  <c r="AC31" i="3" s="1"/>
  <c r="J31" i="3"/>
  <c r="P31" i="3" s="1"/>
  <c r="V31" i="3" s="1"/>
  <c r="AB31" i="3" s="1"/>
  <c r="O30" i="3"/>
  <c r="N30" i="3"/>
  <c r="T30" i="3" s="1"/>
  <c r="Z30" i="3" s="1"/>
  <c r="AF30" i="3" s="1"/>
  <c r="M30" i="3"/>
  <c r="S30" i="3" s="1"/>
  <c r="Y30" i="3" s="1"/>
  <c r="AE30" i="3" s="1"/>
  <c r="L30" i="3"/>
  <c r="R30" i="3" s="1"/>
  <c r="X30" i="3" s="1"/>
  <c r="AD30" i="3" s="1"/>
  <c r="K30" i="3"/>
  <c r="Q30" i="3" s="1"/>
  <c r="W30" i="3" s="1"/>
  <c r="AC30" i="3" s="1"/>
  <c r="J30" i="3"/>
  <c r="P30" i="3" s="1"/>
  <c r="V30" i="3" s="1"/>
  <c r="AB30" i="3" s="1"/>
  <c r="O29" i="3"/>
  <c r="AA29" i="3" s="1"/>
  <c r="AG29" i="3" s="1"/>
  <c r="N29" i="3"/>
  <c r="T29" i="3" s="1"/>
  <c r="Z29" i="3" s="1"/>
  <c r="AF29" i="3" s="1"/>
  <c r="M29" i="3"/>
  <c r="S29" i="3" s="1"/>
  <c r="Y29" i="3" s="1"/>
  <c r="AE29" i="3" s="1"/>
  <c r="L29" i="3"/>
  <c r="R29" i="3" s="1"/>
  <c r="X29" i="3" s="1"/>
  <c r="AD29" i="3" s="1"/>
  <c r="K29" i="3"/>
  <c r="Q29" i="3" s="1"/>
  <c r="W29" i="3" s="1"/>
  <c r="AC29" i="3" s="1"/>
  <c r="J29" i="3"/>
  <c r="P29" i="3" s="1"/>
  <c r="V29" i="3" s="1"/>
  <c r="AB29" i="3" s="1"/>
  <c r="O28" i="3"/>
  <c r="N28" i="3"/>
  <c r="T28" i="3" s="1"/>
  <c r="Z28" i="3" s="1"/>
  <c r="AF28" i="3" s="1"/>
  <c r="M28" i="3"/>
  <c r="S28" i="3" s="1"/>
  <c r="Y28" i="3" s="1"/>
  <c r="AE28" i="3" s="1"/>
  <c r="L28" i="3"/>
  <c r="R28" i="3" s="1"/>
  <c r="X28" i="3" s="1"/>
  <c r="AD28" i="3" s="1"/>
  <c r="K28" i="3"/>
  <c r="Q28" i="3" s="1"/>
  <c r="W28" i="3" s="1"/>
  <c r="AC28" i="3" s="1"/>
  <c r="J28" i="3"/>
  <c r="P28" i="3" s="1"/>
  <c r="V28" i="3" s="1"/>
  <c r="AB28" i="3" s="1"/>
  <c r="O27" i="3"/>
  <c r="AA27" i="3" s="1"/>
  <c r="AG27" i="3" s="1"/>
  <c r="N27" i="3"/>
  <c r="T27" i="3" s="1"/>
  <c r="Z27" i="3" s="1"/>
  <c r="AF27" i="3" s="1"/>
  <c r="M27" i="3"/>
  <c r="S27" i="3" s="1"/>
  <c r="Y27" i="3" s="1"/>
  <c r="AE27" i="3" s="1"/>
  <c r="L27" i="3"/>
  <c r="R27" i="3" s="1"/>
  <c r="X27" i="3" s="1"/>
  <c r="AD27" i="3" s="1"/>
  <c r="K27" i="3"/>
  <c r="Q27" i="3" s="1"/>
  <c r="W27" i="3" s="1"/>
  <c r="AC27" i="3" s="1"/>
  <c r="J27" i="3"/>
  <c r="P27" i="3" s="1"/>
  <c r="V27" i="3" s="1"/>
  <c r="AB27" i="3" s="1"/>
  <c r="O26" i="3"/>
  <c r="N26" i="3"/>
  <c r="T26" i="3" s="1"/>
  <c r="Z26" i="3" s="1"/>
  <c r="AF26" i="3" s="1"/>
  <c r="M26" i="3"/>
  <c r="S26" i="3" s="1"/>
  <c r="Y26" i="3" s="1"/>
  <c r="AE26" i="3" s="1"/>
  <c r="L26" i="3"/>
  <c r="R26" i="3" s="1"/>
  <c r="X26" i="3" s="1"/>
  <c r="AD26" i="3" s="1"/>
  <c r="K26" i="3"/>
  <c r="Q26" i="3" s="1"/>
  <c r="W26" i="3" s="1"/>
  <c r="AC26" i="3" s="1"/>
  <c r="J26" i="3"/>
  <c r="P26" i="3" s="1"/>
  <c r="V26" i="3" s="1"/>
  <c r="AB26" i="3" s="1"/>
  <c r="O25" i="3"/>
  <c r="N25" i="3"/>
  <c r="T25" i="3" s="1"/>
  <c r="Z25" i="3" s="1"/>
  <c r="AF25" i="3" s="1"/>
  <c r="M25" i="3"/>
  <c r="S25" i="3" s="1"/>
  <c r="Y25" i="3" s="1"/>
  <c r="AE25" i="3" s="1"/>
  <c r="L25" i="3"/>
  <c r="R25" i="3" s="1"/>
  <c r="X25" i="3" s="1"/>
  <c r="AD25" i="3" s="1"/>
  <c r="K25" i="3"/>
  <c r="Q25" i="3" s="1"/>
  <c r="W25" i="3" s="1"/>
  <c r="AC25" i="3" s="1"/>
  <c r="J25" i="3"/>
  <c r="P25" i="3" s="1"/>
  <c r="V25" i="3" s="1"/>
  <c r="AB25" i="3" s="1"/>
  <c r="O24" i="3"/>
  <c r="N24" i="3"/>
  <c r="T24" i="3" s="1"/>
  <c r="Z24" i="3" s="1"/>
  <c r="AF24" i="3" s="1"/>
  <c r="M24" i="3"/>
  <c r="S24" i="3" s="1"/>
  <c r="Y24" i="3" s="1"/>
  <c r="AE24" i="3" s="1"/>
  <c r="L24" i="3"/>
  <c r="R24" i="3" s="1"/>
  <c r="X24" i="3" s="1"/>
  <c r="AD24" i="3" s="1"/>
  <c r="K24" i="3"/>
  <c r="Q24" i="3" s="1"/>
  <c r="W24" i="3" s="1"/>
  <c r="AC24" i="3" s="1"/>
  <c r="J24" i="3"/>
  <c r="P24" i="3" s="1"/>
  <c r="V24" i="3" s="1"/>
  <c r="AB24" i="3" s="1"/>
  <c r="O23" i="3"/>
  <c r="AA23" i="3" s="1"/>
  <c r="AG23" i="3" s="1"/>
  <c r="N23" i="3"/>
  <c r="T23" i="3" s="1"/>
  <c r="Z23" i="3" s="1"/>
  <c r="AF23" i="3" s="1"/>
  <c r="M23" i="3"/>
  <c r="S23" i="3" s="1"/>
  <c r="Y23" i="3" s="1"/>
  <c r="AE23" i="3" s="1"/>
  <c r="L23" i="3"/>
  <c r="R23" i="3" s="1"/>
  <c r="X23" i="3" s="1"/>
  <c r="AD23" i="3" s="1"/>
  <c r="K23" i="3"/>
  <c r="Q23" i="3" s="1"/>
  <c r="W23" i="3" s="1"/>
  <c r="AC23" i="3" s="1"/>
  <c r="J23" i="3"/>
  <c r="P23" i="3" s="1"/>
  <c r="V23" i="3" s="1"/>
  <c r="AB23" i="3" s="1"/>
  <c r="W22" i="3"/>
  <c r="AC22" i="3" s="1"/>
  <c r="R22" i="3"/>
  <c r="X22" i="3" s="1"/>
  <c r="AD22" i="3" s="1"/>
  <c r="O22" i="3"/>
  <c r="N22" i="3"/>
  <c r="T22" i="3" s="1"/>
  <c r="Z22" i="3" s="1"/>
  <c r="AF22" i="3" s="1"/>
  <c r="M22" i="3"/>
  <c r="S22" i="3" s="1"/>
  <c r="Y22" i="3" s="1"/>
  <c r="AE22" i="3" s="1"/>
  <c r="L22" i="3"/>
  <c r="K22" i="3"/>
  <c r="Q22" i="3" s="1"/>
  <c r="J22" i="3"/>
  <c r="P22" i="3" s="1"/>
  <c r="V22" i="3" s="1"/>
  <c r="AB22" i="3" s="1"/>
  <c r="AA21" i="3"/>
  <c r="AG21" i="3" s="1"/>
  <c r="R21" i="3"/>
  <c r="X21" i="3" s="1"/>
  <c r="AD21" i="3" s="1"/>
  <c r="O21" i="3"/>
  <c r="N21" i="3"/>
  <c r="T21" i="3" s="1"/>
  <c r="Z21" i="3" s="1"/>
  <c r="AF21" i="3" s="1"/>
  <c r="M21" i="3"/>
  <c r="S21" i="3" s="1"/>
  <c r="Y21" i="3" s="1"/>
  <c r="AE21" i="3" s="1"/>
  <c r="L21" i="3"/>
  <c r="K21" i="3"/>
  <c r="Q21" i="3" s="1"/>
  <c r="W21" i="3" s="1"/>
  <c r="AC21" i="3" s="1"/>
  <c r="J21" i="3"/>
  <c r="P21" i="3" s="1"/>
  <c r="V21" i="3" s="1"/>
  <c r="AB21" i="3" s="1"/>
  <c r="AA20" i="3"/>
  <c r="AG20" i="3" s="1"/>
  <c r="V20" i="3"/>
  <c r="AB20" i="3" s="1"/>
  <c r="Q20" i="3"/>
  <c r="W20" i="3" s="1"/>
  <c r="AC20" i="3" s="1"/>
  <c r="O20" i="3"/>
  <c r="N20" i="3"/>
  <c r="T20" i="3" s="1"/>
  <c r="Z20" i="3" s="1"/>
  <c r="AF20" i="3" s="1"/>
  <c r="M20" i="3"/>
  <c r="S20" i="3" s="1"/>
  <c r="Y20" i="3" s="1"/>
  <c r="AE20" i="3" s="1"/>
  <c r="L20" i="3"/>
  <c r="R20" i="3" s="1"/>
  <c r="X20" i="3" s="1"/>
  <c r="AD20" i="3" s="1"/>
  <c r="K20" i="3"/>
  <c r="J20" i="3"/>
  <c r="P20" i="3" s="1"/>
  <c r="AA19" i="3"/>
  <c r="AG19" i="3" s="1"/>
  <c r="T19" i="3"/>
  <c r="Z19" i="3" s="1"/>
  <c r="AF19" i="3" s="1"/>
  <c r="S19" i="3"/>
  <c r="Y19" i="3" s="1"/>
  <c r="AE19" i="3" s="1"/>
  <c r="O19" i="3"/>
  <c r="N19" i="3"/>
  <c r="M19" i="3"/>
  <c r="L19" i="3"/>
  <c r="R19" i="3" s="1"/>
  <c r="X19" i="3" s="1"/>
  <c r="AD19" i="3" s="1"/>
  <c r="K19" i="3"/>
  <c r="Q19" i="3" s="1"/>
  <c r="W19" i="3" s="1"/>
  <c r="AC19" i="3" s="1"/>
  <c r="J19" i="3"/>
  <c r="P19" i="3" s="1"/>
  <c r="V19" i="3" s="1"/>
  <c r="AB19" i="3" s="1"/>
  <c r="AB18" i="3"/>
  <c r="O18" i="3"/>
  <c r="N18" i="3"/>
  <c r="T18" i="3" s="1"/>
  <c r="Z18" i="3" s="1"/>
  <c r="AF18" i="3" s="1"/>
  <c r="M18" i="3"/>
  <c r="S18" i="3" s="1"/>
  <c r="Y18" i="3" s="1"/>
  <c r="AE18" i="3" s="1"/>
  <c r="L18" i="3"/>
  <c r="R18" i="3" s="1"/>
  <c r="X18" i="3" s="1"/>
  <c r="AD18" i="3" s="1"/>
  <c r="K18" i="3"/>
  <c r="Q18" i="3" s="1"/>
  <c r="W18" i="3" s="1"/>
  <c r="AC18" i="3" s="1"/>
  <c r="J18" i="3"/>
  <c r="P18" i="3" s="1"/>
  <c r="V18" i="3" s="1"/>
  <c r="O17" i="3"/>
  <c r="AA17" i="3" s="1"/>
  <c r="AG17" i="3" s="1"/>
  <c r="N17" i="3"/>
  <c r="T17" i="3" s="1"/>
  <c r="Z17" i="3" s="1"/>
  <c r="AF17" i="3" s="1"/>
  <c r="M17" i="3"/>
  <c r="S17" i="3" s="1"/>
  <c r="Y17" i="3" s="1"/>
  <c r="AE17" i="3" s="1"/>
  <c r="L17" i="3"/>
  <c r="R17" i="3" s="1"/>
  <c r="X17" i="3" s="1"/>
  <c r="AD17" i="3" s="1"/>
  <c r="K17" i="3"/>
  <c r="Q17" i="3" s="1"/>
  <c r="W17" i="3" s="1"/>
  <c r="AC17" i="3" s="1"/>
  <c r="J17" i="3"/>
  <c r="P17" i="3" s="1"/>
  <c r="V17" i="3" s="1"/>
  <c r="AB17" i="3" s="1"/>
  <c r="Z16" i="3"/>
  <c r="AF16" i="3" s="1"/>
  <c r="O16" i="3"/>
  <c r="N16" i="3"/>
  <c r="T16" i="3" s="1"/>
  <c r="M16" i="3"/>
  <c r="S16" i="3" s="1"/>
  <c r="Y16" i="3" s="1"/>
  <c r="AE16" i="3" s="1"/>
  <c r="L16" i="3"/>
  <c r="R16" i="3" s="1"/>
  <c r="X16" i="3" s="1"/>
  <c r="AD16" i="3" s="1"/>
  <c r="K16" i="3"/>
  <c r="Q16" i="3" s="1"/>
  <c r="W16" i="3" s="1"/>
  <c r="AC16" i="3" s="1"/>
  <c r="J16" i="3"/>
  <c r="P16" i="3" s="1"/>
  <c r="V16" i="3" s="1"/>
  <c r="AB16" i="3" s="1"/>
  <c r="O15" i="3"/>
  <c r="AA15" i="3" s="1"/>
  <c r="AG15" i="3" s="1"/>
  <c r="N15" i="3"/>
  <c r="T15" i="3" s="1"/>
  <c r="Z15" i="3" s="1"/>
  <c r="AF15" i="3" s="1"/>
  <c r="M15" i="3"/>
  <c r="S15" i="3" s="1"/>
  <c r="Y15" i="3" s="1"/>
  <c r="AE15" i="3" s="1"/>
  <c r="L15" i="3"/>
  <c r="R15" i="3" s="1"/>
  <c r="X15" i="3" s="1"/>
  <c r="AD15" i="3" s="1"/>
  <c r="K15" i="3"/>
  <c r="Q15" i="3" s="1"/>
  <c r="W15" i="3" s="1"/>
  <c r="AC15" i="3" s="1"/>
  <c r="J15" i="3"/>
  <c r="P15" i="3" s="1"/>
  <c r="V15" i="3" s="1"/>
  <c r="AB15" i="3" s="1"/>
  <c r="Z14" i="3"/>
  <c r="AF14" i="3" s="1"/>
  <c r="O14" i="3"/>
  <c r="AA14" i="3" s="1"/>
  <c r="AG14" i="3" s="1"/>
  <c r="N14" i="3"/>
  <c r="T14" i="3" s="1"/>
  <c r="M14" i="3"/>
  <c r="S14" i="3" s="1"/>
  <c r="Y14" i="3" s="1"/>
  <c r="AE14" i="3" s="1"/>
  <c r="L14" i="3"/>
  <c r="R14" i="3" s="1"/>
  <c r="X14" i="3" s="1"/>
  <c r="AD14" i="3" s="1"/>
  <c r="K14" i="3"/>
  <c r="Q14" i="3" s="1"/>
  <c r="W14" i="3" s="1"/>
  <c r="AC14" i="3" s="1"/>
  <c r="J14" i="3"/>
  <c r="P14" i="3" s="1"/>
  <c r="V14" i="3" s="1"/>
  <c r="AB14" i="3" s="1"/>
  <c r="O13" i="3"/>
  <c r="AA13" i="3" s="1"/>
  <c r="AG13" i="3" s="1"/>
  <c r="N13" i="3"/>
  <c r="T13" i="3" s="1"/>
  <c r="Z13" i="3" s="1"/>
  <c r="AF13" i="3" s="1"/>
  <c r="M13" i="3"/>
  <c r="S13" i="3" s="1"/>
  <c r="Y13" i="3" s="1"/>
  <c r="AE13" i="3" s="1"/>
  <c r="L13" i="3"/>
  <c r="R13" i="3" s="1"/>
  <c r="X13" i="3" s="1"/>
  <c r="AD13" i="3" s="1"/>
  <c r="K13" i="3"/>
  <c r="Q13" i="3" s="1"/>
  <c r="W13" i="3" s="1"/>
  <c r="AC13" i="3" s="1"/>
  <c r="J13" i="3"/>
  <c r="P13" i="3" s="1"/>
  <c r="V13" i="3" s="1"/>
  <c r="AB13" i="3" s="1"/>
  <c r="S12" i="3"/>
  <c r="Y12" i="3" s="1"/>
  <c r="AE12" i="3" s="1"/>
  <c r="O12" i="3"/>
  <c r="N12" i="3"/>
  <c r="T12" i="3" s="1"/>
  <c r="Z12" i="3" s="1"/>
  <c r="AF12" i="3" s="1"/>
  <c r="M12" i="3"/>
  <c r="L12" i="3"/>
  <c r="R12" i="3" s="1"/>
  <c r="X12" i="3" s="1"/>
  <c r="AD12" i="3" s="1"/>
  <c r="K12" i="3"/>
  <c r="Q12" i="3" s="1"/>
  <c r="W12" i="3" s="1"/>
  <c r="AC12" i="3" s="1"/>
  <c r="J12" i="3"/>
  <c r="P12" i="3" s="1"/>
  <c r="V12" i="3" s="1"/>
  <c r="AB12" i="3" s="1"/>
  <c r="O11" i="3"/>
  <c r="N11" i="3"/>
  <c r="T11" i="3" s="1"/>
  <c r="Z11" i="3" s="1"/>
  <c r="AF11" i="3" s="1"/>
  <c r="M11" i="3"/>
  <c r="S11" i="3" s="1"/>
  <c r="Y11" i="3" s="1"/>
  <c r="AE11" i="3" s="1"/>
  <c r="L11" i="3"/>
  <c r="R11" i="3" s="1"/>
  <c r="X11" i="3" s="1"/>
  <c r="AD11" i="3" s="1"/>
  <c r="K11" i="3"/>
  <c r="Q11" i="3" s="1"/>
  <c r="W11" i="3" s="1"/>
  <c r="AC11" i="3" s="1"/>
  <c r="J11" i="3"/>
  <c r="P11" i="3" s="1"/>
  <c r="V11" i="3" s="1"/>
  <c r="AB11" i="3" s="1"/>
  <c r="Q10" i="3"/>
  <c r="W10" i="3" s="1"/>
  <c r="AC10" i="3" s="1"/>
  <c r="O10" i="3"/>
  <c r="N10" i="3"/>
  <c r="T10" i="3" s="1"/>
  <c r="Z10" i="3" s="1"/>
  <c r="AF10" i="3" s="1"/>
  <c r="M10" i="3"/>
  <c r="S10" i="3" s="1"/>
  <c r="Y10" i="3" s="1"/>
  <c r="AE10" i="3" s="1"/>
  <c r="L10" i="3"/>
  <c r="R10" i="3" s="1"/>
  <c r="X10" i="3" s="1"/>
  <c r="AD10" i="3" s="1"/>
  <c r="K10" i="3"/>
  <c r="J10" i="3"/>
  <c r="P10" i="3" s="1"/>
  <c r="V10" i="3" s="1"/>
  <c r="AB10" i="3" s="1"/>
  <c r="O9" i="3"/>
  <c r="N9" i="3"/>
  <c r="T9" i="3" s="1"/>
  <c r="Z9" i="3" s="1"/>
  <c r="AF9" i="3" s="1"/>
  <c r="M9" i="3"/>
  <c r="S9" i="3" s="1"/>
  <c r="Y9" i="3" s="1"/>
  <c r="AE9" i="3" s="1"/>
  <c r="L9" i="3"/>
  <c r="R9" i="3" s="1"/>
  <c r="X9" i="3" s="1"/>
  <c r="AD9" i="3" s="1"/>
  <c r="K9" i="3"/>
  <c r="Q9" i="3" s="1"/>
  <c r="W9" i="3" s="1"/>
  <c r="AC9" i="3" s="1"/>
  <c r="J9" i="3"/>
  <c r="P9" i="3" s="1"/>
  <c r="V9" i="3" s="1"/>
  <c r="AB9" i="3" s="1"/>
  <c r="R8" i="3"/>
  <c r="X8" i="3" s="1"/>
  <c r="AD8" i="3" s="1"/>
  <c r="O8" i="3"/>
  <c r="N8" i="3"/>
  <c r="T8" i="3" s="1"/>
  <c r="Z8" i="3" s="1"/>
  <c r="AF8" i="3" s="1"/>
  <c r="M8" i="3"/>
  <c r="S8" i="3" s="1"/>
  <c r="Y8" i="3" s="1"/>
  <c r="AE8" i="3" s="1"/>
  <c r="L8" i="3"/>
  <c r="K8" i="3"/>
  <c r="Q8" i="3" s="1"/>
  <c r="W8" i="3" s="1"/>
  <c r="AC8" i="3" s="1"/>
  <c r="J8" i="3"/>
  <c r="P8" i="3" s="1"/>
  <c r="V8" i="3" s="1"/>
  <c r="AB8" i="3" s="1"/>
  <c r="R7" i="3"/>
  <c r="X7" i="3" s="1"/>
  <c r="AD7" i="3" s="1"/>
  <c r="O7" i="3"/>
  <c r="N7" i="3"/>
  <c r="T7" i="3" s="1"/>
  <c r="Z7" i="3" s="1"/>
  <c r="AF7" i="3" s="1"/>
  <c r="M7" i="3"/>
  <c r="S7" i="3" s="1"/>
  <c r="Y7" i="3" s="1"/>
  <c r="AE7" i="3" s="1"/>
  <c r="L7" i="3"/>
  <c r="K7" i="3"/>
  <c r="Q7" i="3" s="1"/>
  <c r="W7" i="3" s="1"/>
  <c r="AC7" i="3" s="1"/>
  <c r="J7" i="3"/>
  <c r="P7" i="3" s="1"/>
  <c r="V7" i="3" s="1"/>
  <c r="AB7" i="3" s="1"/>
  <c r="R6" i="3"/>
  <c r="X6" i="3" s="1"/>
  <c r="AD6" i="3" s="1"/>
  <c r="O6" i="3"/>
  <c r="N6" i="3"/>
  <c r="T6" i="3" s="1"/>
  <c r="Z6" i="3" s="1"/>
  <c r="AF6" i="3" s="1"/>
  <c r="M6" i="3"/>
  <c r="S6" i="3" s="1"/>
  <c r="Y6" i="3" s="1"/>
  <c r="AE6" i="3" s="1"/>
  <c r="L6" i="3"/>
  <c r="K6" i="3"/>
  <c r="Q6" i="3" s="1"/>
  <c r="W6" i="3" s="1"/>
  <c r="AC6" i="3" s="1"/>
  <c r="J6" i="3"/>
  <c r="P6" i="3" s="1"/>
  <c r="V6" i="3" s="1"/>
  <c r="AB6" i="3" s="1"/>
  <c r="R5" i="3"/>
  <c r="X5" i="3" s="1"/>
  <c r="AD5" i="3" s="1"/>
  <c r="O5" i="3"/>
  <c r="AA5" i="3" s="1"/>
  <c r="AG5" i="3" s="1"/>
  <c r="N5" i="3"/>
  <c r="T5" i="3" s="1"/>
  <c r="Z5" i="3" s="1"/>
  <c r="AF5" i="3" s="1"/>
  <c r="M5" i="3"/>
  <c r="S5" i="3" s="1"/>
  <c r="Y5" i="3" s="1"/>
  <c r="AE5" i="3" s="1"/>
  <c r="L5" i="3"/>
  <c r="K5" i="3"/>
  <c r="Q5" i="3" s="1"/>
  <c r="W5" i="3" s="1"/>
  <c r="AC5" i="3" s="1"/>
  <c r="J5" i="3"/>
  <c r="P5" i="3" s="1"/>
  <c r="V5" i="3" s="1"/>
  <c r="AB5" i="3" s="1"/>
  <c r="R4" i="3"/>
  <c r="X4" i="3" s="1"/>
  <c r="AD4" i="3" s="1"/>
  <c r="O4" i="3"/>
  <c r="U4" i="3" s="1"/>
  <c r="AA4" i="3" s="1"/>
  <c r="AG4" i="3" s="1"/>
  <c r="N4" i="3"/>
  <c r="T4" i="3" s="1"/>
  <c r="Z4" i="3" s="1"/>
  <c r="AF4" i="3" s="1"/>
  <c r="M4" i="3"/>
  <c r="S4" i="3" s="1"/>
  <c r="Y4" i="3" s="1"/>
  <c r="AE4" i="3" s="1"/>
  <c r="L4" i="3"/>
  <c r="K4" i="3"/>
  <c r="Q4" i="3" s="1"/>
  <c r="W4" i="3" s="1"/>
  <c r="AC4" i="3" s="1"/>
  <c r="J4" i="3"/>
  <c r="P4" i="3" s="1"/>
  <c r="V4" i="3" s="1"/>
  <c r="AB4" i="3" s="1"/>
  <c r="O3" i="3"/>
  <c r="U3" i="3" s="1"/>
  <c r="N3" i="3"/>
  <c r="T3" i="3" s="1"/>
  <c r="M3" i="3"/>
  <c r="S3" i="3" s="1"/>
  <c r="L3" i="3"/>
  <c r="R3" i="3" s="1"/>
  <c r="K3" i="3"/>
  <c r="Q3" i="3" s="1"/>
  <c r="J3" i="3"/>
  <c r="P3" i="3" s="1"/>
  <c r="G2" i="2"/>
  <c r="AA7" i="3" l="1"/>
  <c r="AG7" i="3" s="1"/>
  <c r="AA18" i="3"/>
  <c r="AG18" i="3" s="1"/>
  <c r="AA38" i="3"/>
  <c r="AG38" i="3" s="1"/>
  <c r="AA36" i="3"/>
  <c r="AG36" i="3" s="1"/>
  <c r="AA37" i="3"/>
  <c r="AG37" i="3" s="1"/>
  <c r="AA39" i="3"/>
  <c r="AG39" i="3" s="1"/>
  <c r="AA31" i="3"/>
  <c r="AG31" i="3" s="1"/>
  <c r="AA9" i="3"/>
  <c r="AG9" i="3" s="1"/>
  <c r="AA10" i="3"/>
  <c r="AG10" i="3" s="1"/>
  <c r="AA25" i="3"/>
  <c r="AG25" i="3" s="1"/>
  <c r="AA34" i="3"/>
  <c r="AG34" i="3" s="1"/>
  <c r="AA11" i="3"/>
  <c r="AG11" i="3" s="1"/>
  <c r="AA12" i="3"/>
  <c r="AG12" i="3" s="1"/>
  <c r="AA6" i="3"/>
  <c r="AG6" i="3" s="1"/>
  <c r="AA16" i="3"/>
  <c r="AG16" i="3" s="1"/>
  <c r="AA8" i="3"/>
  <c r="AG8" i="3" s="1"/>
  <c r="AA24" i="3"/>
  <c r="AG24" i="3" s="1"/>
  <c r="AA26" i="3"/>
  <c r="AG26" i="3" s="1"/>
  <c r="AA28" i="3"/>
  <c r="AG28" i="3" s="1"/>
  <c r="AA30" i="3"/>
  <c r="AG30" i="3" s="1"/>
  <c r="AA32" i="3"/>
  <c r="AG32" i="3" s="1"/>
  <c r="V3" i="3" a="1"/>
  <c r="AG3" i="3" l="1"/>
  <c r="V3" i="3"/>
  <c r="AB3" i="3" s="1"/>
  <c r="AF3" i="3"/>
  <c r="AE3" i="3"/>
  <c r="AD3" i="3"/>
  <c r="AC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<sst xmlns="http://schemas.openxmlformats.org/spreadsheetml/2006/main" count="692" uniqueCount="269">
  <si>
    <t>SampleID</t>
  </si>
  <si>
    <t>31-8B</t>
  </si>
  <si>
    <t>21-MDCOL006-2-pre-chemo-A</t>
  </si>
  <si>
    <t>36-40-1B</t>
  </si>
  <si>
    <t>30-8B</t>
  </si>
  <si>
    <t>65-MDCOL003-Post-Chemo-Collection-Cycle-1-A</t>
  </si>
  <si>
    <t>68-MDCOL003-3-1-Before-Chemo-2-3A</t>
  </si>
  <si>
    <t>17-MDCOL006-3-1A</t>
  </si>
  <si>
    <t>40-MDCol002-7-43</t>
  </si>
  <si>
    <t>38-S-Swanson</t>
  </si>
  <si>
    <t>19-MDCOL006-3-2A</t>
  </si>
  <si>
    <t>72-MDCOL003-4-1-4A-Before-Chemo-6</t>
  </si>
  <si>
    <t>60-MDcol006-4-1A</t>
  </si>
  <si>
    <t>70-MDCOL004-3-2-Post-Chemo-A</t>
  </si>
  <si>
    <t>63-MDcol003-3-2</t>
  </si>
  <si>
    <t>15-MDcol004-3-1-pretreat</t>
  </si>
  <si>
    <t>27-MDcol025-1B</t>
  </si>
  <si>
    <t>7-MDCOL058-Stool-1A-Baseline-BSB-2-4-1-3</t>
  </si>
  <si>
    <t>52-MDCOL021-1b</t>
  </si>
  <si>
    <t>50-MDCOL027-1a</t>
  </si>
  <si>
    <t>29-7A</t>
  </si>
  <si>
    <t>45-MDCOL005-1B</t>
  </si>
  <si>
    <t>46-MDCOL015-1a</t>
  </si>
  <si>
    <t>33-6-2</t>
  </si>
  <si>
    <t>1-MDcol002-5-2</t>
  </si>
  <si>
    <t>54-MDCOL028-1b</t>
  </si>
  <si>
    <t>42-51-1B</t>
  </si>
  <si>
    <t>23-MDcol033-1A</t>
  </si>
  <si>
    <t>3-MDcol002-5-1</t>
  </si>
  <si>
    <t>14-MDCOL003-Stool-1B-Baseline-BSB-2-4-1-4</t>
  </si>
  <si>
    <t>48-MDCOL039-1a</t>
  </si>
  <si>
    <t>5-MDCOL055-Stool-1A-Baseline-BSB-2-4-1-2</t>
  </si>
  <si>
    <t>9-MDCOL062-Stool-1A-Baseline-BSB-2-4-1-3</t>
  </si>
  <si>
    <t>66-MDCOL004-1A</t>
  </si>
  <si>
    <t>11-MDCol002-label-12-on-bottle</t>
  </si>
  <si>
    <t>75-MDCOL053-1-1-1-Unknown</t>
  </si>
  <si>
    <t>28-7A-1-1</t>
  </si>
  <si>
    <t>25-MDcol036-1A</t>
  </si>
  <si>
    <t>Participant ID</t>
  </si>
  <si>
    <t xml:space="preserve">Sample Type </t>
  </si>
  <si>
    <t>Original Label</t>
  </si>
  <si>
    <t>Timeline</t>
  </si>
  <si>
    <t>MDCOL002</t>
  </si>
  <si>
    <t>Stool</t>
  </si>
  <si>
    <t>3-MDCOL002-5.1</t>
  </si>
  <si>
    <t>MDCOL 002-5.1 3</t>
  </si>
  <si>
    <t>Visit 5.2</t>
  </si>
  <si>
    <t>1-MDCOL002-5.2</t>
  </si>
  <si>
    <t>MDCOL 002 4.2 5.2</t>
  </si>
  <si>
    <t>Visit 4.2</t>
  </si>
  <si>
    <t>33-MDCOL002-6.2</t>
  </si>
  <si>
    <t>MDCOL 002-6.2</t>
  </si>
  <si>
    <t>Visit 6.2</t>
  </si>
  <si>
    <t>5-MDCOL055-1A</t>
  </si>
  <si>
    <t>MDCOL 055-1A</t>
  </si>
  <si>
    <t>Visit 3.2</t>
  </si>
  <si>
    <t>7-MDCOL058-1A</t>
  </si>
  <si>
    <t>MDCOL 058-1A</t>
  </si>
  <si>
    <t>Visit 4.1</t>
  </si>
  <si>
    <t>42-MDCOL002-5/23/2022-A</t>
  </si>
  <si>
    <t>MDCOL 002</t>
  </si>
  <si>
    <t>Baseline</t>
  </si>
  <si>
    <t>40-MDCOL002-7/12/22-A</t>
  </si>
  <si>
    <t>Visit 5.1</t>
  </si>
  <si>
    <t>29-MDCOL002-7A</t>
  </si>
  <si>
    <t>MDCOL 002-7.1</t>
  </si>
  <si>
    <t>Visit 7.1</t>
  </si>
  <si>
    <t>28-MDCOL002-7A-1.1</t>
  </si>
  <si>
    <t>MDCOL 002-10.2</t>
  </si>
  <si>
    <t>Visit 7.2</t>
  </si>
  <si>
    <t>30-MDCOL002-8B</t>
  </si>
  <si>
    <t>MDCOL 002-8B</t>
  </si>
  <si>
    <t>Visit 8.1</t>
  </si>
  <si>
    <t>31-MDCOL002-8B</t>
  </si>
  <si>
    <t>36-MDCOLL02-C2D1-A</t>
  </si>
  <si>
    <t>MDCOL 002-1A</t>
  </si>
  <si>
    <t>Visit 3.1</t>
  </si>
  <si>
    <t>11-MDCOL002-Unknown</t>
  </si>
  <si>
    <t>MDCOL 002 *12</t>
  </si>
  <si>
    <t>MDCOL003</t>
  </si>
  <si>
    <t>68-MDCOL003-3.1</t>
  </si>
  <si>
    <t>MDCOL 003-3.1</t>
  </si>
  <si>
    <t>63-MDCOL003-3.2-After-Chemo-2-Sample-3B</t>
  </si>
  <si>
    <t>MDCOL 003-3.2</t>
  </si>
  <si>
    <t>65-MDCOL003-3.2-Day-After-2nd-Round</t>
  </si>
  <si>
    <t>72-MDCOL003-4.1</t>
  </si>
  <si>
    <t xml:space="preserve">MDCOL 003-4.1 </t>
  </si>
  <si>
    <t>14-MDCOL-003-1B</t>
  </si>
  <si>
    <t>MDCOL004</t>
  </si>
  <si>
    <t>15-MDCOL004-3.1</t>
  </si>
  <si>
    <t>MDCOL 004 3.1</t>
  </si>
  <si>
    <t>70-MDCOL004-3.2</t>
  </si>
  <si>
    <t>MDCOL 004</t>
  </si>
  <si>
    <t>MDCOL 004-1 A</t>
  </si>
  <si>
    <t>MDCOL005</t>
  </si>
  <si>
    <t>MDCOL006</t>
  </si>
  <si>
    <t>17-MDCOL006-3.1</t>
  </si>
  <si>
    <t>MDCOL 006 3.1A</t>
  </si>
  <si>
    <t>19-MDCOL006-3.2</t>
  </si>
  <si>
    <t>MDCOL 006 3.2A</t>
  </si>
  <si>
    <t>60-MDCOL006-4.1</t>
  </si>
  <si>
    <t>MDCOL 006-4.1A</t>
  </si>
  <si>
    <t>21-MDCOL006-1A</t>
  </si>
  <si>
    <t>MDCOL 006</t>
  </si>
  <si>
    <t>MDCOL015</t>
  </si>
  <si>
    <t>46-MDCOL015-1A</t>
  </si>
  <si>
    <t>MDCOL 015-1A</t>
  </si>
  <si>
    <t>MDCOL021</t>
  </si>
  <si>
    <t>52-MDCOL021-1B</t>
  </si>
  <si>
    <t>MDCOL 0</t>
  </si>
  <si>
    <t>MDCOL025</t>
  </si>
  <si>
    <t>27-MDCOL025-1B</t>
  </si>
  <si>
    <t>MDCOL 025-1B</t>
  </si>
  <si>
    <t>MDCOL027</t>
  </si>
  <si>
    <t>50-MDCOL027-1A</t>
  </si>
  <si>
    <t>MDCOL 027-1A</t>
  </si>
  <si>
    <t>MDCOL028</t>
  </si>
  <si>
    <t>54-MDCOL028-1B</t>
  </si>
  <si>
    <t>MDCOL 028-1B</t>
  </si>
  <si>
    <t>MDCOL033</t>
  </si>
  <si>
    <t>23-MDCOL033-1A</t>
  </si>
  <si>
    <t xml:space="preserve">MDCOL 033-1A </t>
  </si>
  <si>
    <t>MDCOL036</t>
  </si>
  <si>
    <t>25-MDCOL036-1A</t>
  </si>
  <si>
    <t>MDCOL 036-1A</t>
  </si>
  <si>
    <t>MDCOL039</t>
  </si>
  <si>
    <t>48-MDCOL039-1A</t>
  </si>
  <si>
    <t xml:space="preserve">MDCOL 039-1A </t>
  </si>
  <si>
    <t>MDCOL053</t>
  </si>
  <si>
    <t>75-MDCOL053-1</t>
  </si>
  <si>
    <t>MDCOL 053-1-1.1</t>
  </si>
  <si>
    <t>MDCOL062</t>
  </si>
  <si>
    <t>9-MDCOL062-1A</t>
  </si>
  <si>
    <t>MDCOL 062-1A</t>
  </si>
  <si>
    <t>Unknown (SS. Swanson)</t>
  </si>
  <si>
    <t>38-Unknown (SS. Swanson)-Unknown-A</t>
  </si>
  <si>
    <t>A</t>
  </si>
  <si>
    <t>IndoleID</t>
  </si>
  <si>
    <t>Treatment</t>
  </si>
  <si>
    <t>Area</t>
  </si>
  <si>
    <t>ng/uL</t>
  </si>
  <si>
    <t>ug/mg dry weight</t>
  </si>
  <si>
    <t>ug/g dry weight</t>
  </si>
  <si>
    <t>mM</t>
  </si>
  <si>
    <t>Mol Weight (g/mol)</t>
  </si>
  <si>
    <t>Sample</t>
  </si>
  <si>
    <t xml:space="preserve">Original label </t>
  </si>
  <si>
    <t>Dry weight (mg)</t>
  </si>
  <si>
    <t>Indole</t>
  </si>
  <si>
    <t>IPA</t>
  </si>
  <si>
    <t>3-MI</t>
  </si>
  <si>
    <t>IAA</t>
  </si>
  <si>
    <t>I3A</t>
  </si>
  <si>
    <t>I3CA</t>
  </si>
  <si>
    <t>MDCOL 003</t>
  </si>
  <si>
    <t>MDCOL 003-1B</t>
  </si>
  <si>
    <t>MDCOL 005-1 B</t>
  </si>
  <si>
    <t>MDCOL 005-1B</t>
  </si>
  <si>
    <t>3MI</t>
  </si>
  <si>
    <t>Indole(mM)</t>
  </si>
  <si>
    <t>IPA(mM)</t>
  </si>
  <si>
    <t>3MI(mM)</t>
  </si>
  <si>
    <t>IAA(mM)</t>
  </si>
  <si>
    <t>I3A(mM)</t>
  </si>
  <si>
    <t>I3CA(mM)</t>
  </si>
  <si>
    <t>MDCOL 003-1</t>
  </si>
  <si>
    <t>MDCOL 005-1</t>
  </si>
  <si>
    <t>LuminexID</t>
  </si>
  <si>
    <t xml:space="preserve">MDCOL015 </t>
  </si>
  <si>
    <t>8S</t>
  </si>
  <si>
    <t xml:space="preserve">Surgery </t>
  </si>
  <si>
    <t>Serum</t>
  </si>
  <si>
    <t>MDCOL015 (Serum 1.1)</t>
  </si>
  <si>
    <t>N/A</t>
  </si>
  <si>
    <t>MDCOL021 (Serum 1.1)</t>
  </si>
  <si>
    <t xml:space="preserve">MDCOL022 </t>
  </si>
  <si>
    <t>MDCOL022 (Serum 1.1)</t>
  </si>
  <si>
    <t xml:space="preserve">MDCOL023 </t>
  </si>
  <si>
    <t>MDCOL023 (Serum 1.1)</t>
  </si>
  <si>
    <t xml:space="preserve">MDCOL024 </t>
  </si>
  <si>
    <t>MDCOL024 (Serum 1.1)</t>
  </si>
  <si>
    <t xml:space="preserve">MDCOL025 </t>
  </si>
  <si>
    <t>MDCOL025 (Serum 1.1)</t>
  </si>
  <si>
    <t xml:space="preserve">MDCOL027 </t>
  </si>
  <si>
    <t>MDCOL027 (Serum 1.1)</t>
  </si>
  <si>
    <t>MDCOL028 (Serum 1.1)</t>
  </si>
  <si>
    <t xml:space="preserve">MDCOL039 </t>
  </si>
  <si>
    <t>MDCOL039 (Serum 1.1)</t>
  </si>
  <si>
    <t xml:space="preserve">MDCOL032 </t>
  </si>
  <si>
    <t>MDCOL032 (Serum 1.1)</t>
  </si>
  <si>
    <t xml:space="preserve">MDCOL033 </t>
  </si>
  <si>
    <t>MDCOL033 (Serum 1.1)</t>
  </si>
  <si>
    <t>MDCOL036 (Serum 1.1)</t>
  </si>
  <si>
    <t xml:space="preserve">MDCOL002 </t>
  </si>
  <si>
    <t>MDCOL002 (Serum 1.1)</t>
  </si>
  <si>
    <t xml:space="preserve">MDCOL003 </t>
  </si>
  <si>
    <t>MDCOL003 (Serum 1.1)</t>
  </si>
  <si>
    <t xml:space="preserve">MDCOL004 </t>
  </si>
  <si>
    <t>MDCOL004 (Serum 1.1)</t>
  </si>
  <si>
    <t xml:space="preserve">MDCOL005 </t>
  </si>
  <si>
    <t>MDCOL005 (Serum 1.1)</t>
  </si>
  <si>
    <t>Pre-Chemo</t>
  </si>
  <si>
    <t>MDCOL006 (Serum 1.1)</t>
  </si>
  <si>
    <t xml:space="preserve">MDCOL008 </t>
  </si>
  <si>
    <t xml:space="preserve">Chemo 2 </t>
  </si>
  <si>
    <t>MDCOL008 (10.1)</t>
  </si>
  <si>
    <t>MDCOL010</t>
  </si>
  <si>
    <t>MDCOL010 (Serum 1.1)</t>
  </si>
  <si>
    <t>MDCOL003 (10.1)</t>
  </si>
  <si>
    <t>MDCOL004 (10.1)</t>
  </si>
  <si>
    <t>SerumTimeline</t>
  </si>
  <si>
    <t>Pre-Chemo/Surgery</t>
  </si>
  <si>
    <t>Post Chemo</t>
  </si>
  <si>
    <t>Standard1</t>
  </si>
  <si>
    <t>Standard2</t>
  </si>
  <si>
    <t>Standard3</t>
  </si>
  <si>
    <t>Standard4</t>
  </si>
  <si>
    <t>Standard5</t>
  </si>
  <si>
    <t>Standard6</t>
  </si>
  <si>
    <t>Standard7</t>
  </si>
  <si>
    <t>Control1</t>
  </si>
  <si>
    <t>Control2</t>
  </si>
  <si>
    <t>EGF</t>
  </si>
  <si>
    <t>Eotaxin</t>
  </si>
  <si>
    <t>G-CSF</t>
  </si>
  <si>
    <t>GM-CSF</t>
  </si>
  <si>
    <t>IFNalpha2</t>
  </si>
  <si>
    <t>IFN-gamma</t>
  </si>
  <si>
    <t>IL-1alpha</t>
  </si>
  <si>
    <t>IL-1beta</t>
  </si>
  <si>
    <t>IL-1RA</t>
  </si>
  <si>
    <t>IL-2</t>
  </si>
  <si>
    <t>IL-3</t>
  </si>
  <si>
    <t>IL-4</t>
  </si>
  <si>
    <t>IL-5</t>
  </si>
  <si>
    <t>IL-6</t>
  </si>
  <si>
    <t>IL-7</t>
  </si>
  <si>
    <t>IL-8</t>
  </si>
  <si>
    <t>IL-10</t>
  </si>
  <si>
    <t>IL-12(p40)</t>
  </si>
  <si>
    <t>IL-12(p70)</t>
  </si>
  <si>
    <t>IL-13</t>
  </si>
  <si>
    <t>IL-15</t>
  </si>
  <si>
    <t>IL-17A</t>
  </si>
  <si>
    <t>IL-17E/IL-25</t>
  </si>
  <si>
    <t>IL-17F</t>
  </si>
  <si>
    <t>IL-18</t>
  </si>
  <si>
    <t>IL-22</t>
  </si>
  <si>
    <t>IP-10</t>
  </si>
  <si>
    <t>MCP-1</t>
  </si>
  <si>
    <t>MCSF</t>
  </si>
  <si>
    <t>MIG</t>
  </si>
  <si>
    <t>MIP-1alpha</t>
  </si>
  <si>
    <t>MIP-1beta</t>
  </si>
  <si>
    <t>PDGF-AA</t>
  </si>
  <si>
    <t>PDGF-AB/BB</t>
  </si>
  <si>
    <t>TNF alpha</t>
  </si>
  <si>
    <t>TNF beta</t>
  </si>
  <si>
    <t>VEGF-A</t>
  </si>
  <si>
    <t>&gt; 125000</t>
  </si>
  <si>
    <t>&gt; 6000</t>
  </si>
  <si>
    <t>&lt; 2.6</t>
  </si>
  <si>
    <t>&lt; 1.3</t>
  </si>
  <si>
    <t>&lt; 32</t>
  </si>
  <si>
    <t>&lt; 0.64</t>
  </si>
  <si>
    <t>&lt; 4.8</t>
  </si>
  <si>
    <t>&lt; 1.6</t>
  </si>
  <si>
    <t>&lt; 3</t>
  </si>
  <si>
    <t>&lt;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</si>
</sst>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 Light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left"/>
    </xf>
    <xf numFmtId="164" fontId="6" fillId="2" borderId="3" xfId="0" applyNumberFormat="1" applyFont="1" applyFill="1" applyBorder="1" applyAlignment="1">
      <alignment horizontal="center"/>
    </xf>
    <xf numFmtId="164" fontId="7" fillId="5" borderId="3" xfId="0" applyNumberFormat="1" applyFont="1" applyFill="1" applyBorder="1" applyAlignment="1">
      <alignment horizontal="left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wrapText="1"/>
    </xf>
    <xf numFmtId="164" fontId="5" fillId="5" borderId="0" xfId="0" applyNumberFormat="1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workbookViewId="0">
      <selection activeCell="E16" sqref="E16"/>
    </sheetView>
  </sheetViews>
  <sheetFormatPr defaultRowHeight="15" x14ac:dyDescent="0.25"/>
  <cols>
    <col min="1" max="1" width="44.7109375" bestFit="1" customWidth="1"/>
  </cols>
  <sheetData>
    <row r="1" spans="1:1" x14ac:dyDescent="0.25">
      <c r="A1" t="s">
        <v>0</v>
      </c>
    </row>
    <row r="2" spans="1:1" x14ac:dyDescent="0.25">
      <c r="A2" t="s">
        <v>34</v>
      </c>
    </row>
    <row r="3" spans="1:1" x14ac:dyDescent="0.25">
      <c r="A3" t="s">
        <v>29</v>
      </c>
    </row>
    <row r="4" spans="1:1" x14ac:dyDescent="0.25">
      <c r="A4" t="s">
        <v>15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s="1" t="s">
        <v>24</v>
      </c>
    </row>
    <row r="8" spans="1:1" x14ac:dyDescent="0.25">
      <c r="A8" s="1" t="s">
        <v>2</v>
      </c>
    </row>
    <row r="9" spans="1:1" x14ac:dyDescent="0.25">
      <c r="A9" t="s">
        <v>27</v>
      </c>
    </row>
    <row r="10" spans="1:1" x14ac:dyDescent="0.25">
      <c r="A10" t="s">
        <v>37</v>
      </c>
    </row>
    <row r="11" spans="1:1" x14ac:dyDescent="0.25">
      <c r="A11" t="s">
        <v>16</v>
      </c>
    </row>
    <row r="12" spans="1:1" x14ac:dyDescent="0.25">
      <c r="A12" s="1" t="s">
        <v>36</v>
      </c>
    </row>
    <row r="13" spans="1:1" x14ac:dyDescent="0.25">
      <c r="A13" s="1" t="s">
        <v>20</v>
      </c>
    </row>
    <row r="14" spans="1:1" x14ac:dyDescent="0.25">
      <c r="A14" s="1" t="s">
        <v>4</v>
      </c>
    </row>
    <row r="15" spans="1:1" x14ac:dyDescent="0.25">
      <c r="A15" s="1" t="s">
        <v>1</v>
      </c>
    </row>
    <row r="16" spans="1:1" x14ac:dyDescent="0.25">
      <c r="A16" t="s">
        <v>23</v>
      </c>
    </row>
    <row r="17" spans="1:1" x14ac:dyDescent="0.25">
      <c r="A17" s="1" t="s">
        <v>3</v>
      </c>
    </row>
    <row r="18" spans="1:1" x14ac:dyDescent="0.25">
      <c r="A18" t="s">
        <v>9</v>
      </c>
    </row>
    <row r="19" spans="1:1" x14ac:dyDescent="0.25">
      <c r="A19" s="1" t="s">
        <v>28</v>
      </c>
    </row>
    <row r="20" spans="1:1" x14ac:dyDescent="0.25">
      <c r="A20" s="1" t="s">
        <v>8</v>
      </c>
    </row>
    <row r="21" spans="1:1" x14ac:dyDescent="0.25">
      <c r="A21" t="s">
        <v>26</v>
      </c>
    </row>
    <row r="22" spans="1:1" x14ac:dyDescent="0.25">
      <c r="A22" s="1" t="s">
        <v>21</v>
      </c>
    </row>
    <row r="23" spans="1:1" x14ac:dyDescent="0.25">
      <c r="A23" t="s">
        <v>22</v>
      </c>
    </row>
    <row r="24" spans="1:1" x14ac:dyDescent="0.25">
      <c r="A24" t="s">
        <v>30</v>
      </c>
    </row>
    <row r="25" spans="1:1" x14ac:dyDescent="0.25">
      <c r="A25" t="s">
        <v>19</v>
      </c>
    </row>
    <row r="26" spans="1:1" x14ac:dyDescent="0.25">
      <c r="A26" s="1" t="s">
        <v>18</v>
      </c>
    </row>
    <row r="27" spans="1:1" x14ac:dyDescent="0.25">
      <c r="A27" t="s">
        <v>25</v>
      </c>
    </row>
    <row r="28" spans="1:1" x14ac:dyDescent="0.25">
      <c r="A28" t="s">
        <v>31</v>
      </c>
    </row>
    <row r="29" spans="1:1" x14ac:dyDescent="0.25">
      <c r="A29" t="s">
        <v>12</v>
      </c>
    </row>
    <row r="30" spans="1:1" x14ac:dyDescent="0.25">
      <c r="A30" t="s">
        <v>14</v>
      </c>
    </row>
    <row r="31" spans="1:1" x14ac:dyDescent="0.25">
      <c r="A31" s="1" t="s">
        <v>5</v>
      </c>
    </row>
    <row r="32" spans="1:1" x14ac:dyDescent="0.25">
      <c r="A32" s="1" t="s">
        <v>33</v>
      </c>
    </row>
    <row r="33" spans="1:1" x14ac:dyDescent="0.25">
      <c r="A33" s="1" t="s">
        <v>6</v>
      </c>
    </row>
    <row r="34" spans="1:1" x14ac:dyDescent="0.25">
      <c r="A34" s="1" t="s">
        <v>13</v>
      </c>
    </row>
    <row r="35" spans="1:1" x14ac:dyDescent="0.25">
      <c r="A35" s="1" t="s">
        <v>11</v>
      </c>
    </row>
    <row r="36" spans="1:1" x14ac:dyDescent="0.25">
      <c r="A36" t="s">
        <v>35</v>
      </c>
    </row>
    <row r="37" spans="1:1" x14ac:dyDescent="0.25">
      <c r="A37" t="s">
        <v>17</v>
      </c>
    </row>
    <row r="38" spans="1:1" x14ac:dyDescent="0.25">
      <c r="A38" t="s">
        <v>32</v>
      </c>
    </row>
  </sheetData>
  <sortState xmlns:xlrd2="http://schemas.microsoft.com/office/spreadsheetml/2017/richdata2" ref="A2:A38">
    <sortCondition ref="A2:A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413-448F-431C-AB6F-6A77CD1B480C}">
  <dimension ref="A2:AJ41"/>
  <sheetViews>
    <sheetView topLeftCell="O1" workbookViewId="0">
      <selection activeCell="AG39" sqref="AB4:AG39"/>
    </sheetView>
  </sheetViews>
  <sheetFormatPr defaultColWidth="10.85546875" defaultRowHeight="15" x14ac:dyDescent="0.25"/>
  <cols>
    <col min="1" max="1" width="12.140625" style="11" bestFit="1" customWidth="1"/>
    <col min="2" max="2" width="18" style="11" bestFit="1" customWidth="1"/>
    <col min="3" max="3" width="19.85546875" style="11" bestFit="1" customWidth="1"/>
    <col min="4" max="4" width="11.7109375" style="11" bestFit="1" customWidth="1"/>
    <col min="5" max="5" width="8.85546875" style="11" bestFit="1" customWidth="1"/>
    <col min="6" max="6" width="10" style="11" bestFit="1" customWidth="1"/>
    <col min="7" max="8" width="9" style="11" bestFit="1" customWidth="1"/>
    <col min="9" max="9" width="9.85546875" style="11" bestFit="1" customWidth="1"/>
    <col min="10" max="15" width="12" style="11" bestFit="1" customWidth="1"/>
    <col min="16" max="16" width="18.85546875" style="23" bestFit="1" customWidth="1"/>
    <col min="17" max="17" width="8.85546875" style="23" bestFit="1" customWidth="1"/>
    <col min="18" max="18" width="10" style="23" bestFit="1" customWidth="1"/>
    <col min="19" max="19" width="9" style="23" bestFit="1" customWidth="1"/>
    <col min="20" max="20" width="8.7109375" style="23" bestFit="1" customWidth="1"/>
    <col min="21" max="21" width="9.85546875" style="23" bestFit="1" customWidth="1"/>
    <col min="22" max="22" width="16.85546875" style="11" bestFit="1" customWidth="1"/>
    <col min="23" max="33" width="12" style="11" bestFit="1" customWidth="1"/>
    <col min="34" max="34" width="10.85546875" style="11"/>
    <col min="35" max="35" width="6.7109375" style="11" bestFit="1" customWidth="1"/>
    <col min="36" max="36" width="18.7109375" style="11" bestFit="1" customWidth="1"/>
    <col min="37" max="16384" width="10.85546875" style="11"/>
  </cols>
  <sheetData>
    <row r="2" spans="1:36" ht="15.75" x14ac:dyDescent="0.25">
      <c r="A2" s="2"/>
      <c r="B2" s="2"/>
      <c r="C2" s="2"/>
      <c r="D2" s="3" t="s">
        <v>139</v>
      </c>
      <c r="E2" s="3"/>
      <c r="F2" s="3"/>
      <c r="G2" s="3"/>
      <c r="H2" s="3"/>
      <c r="I2" s="4"/>
      <c r="J2" s="5" t="s">
        <v>140</v>
      </c>
      <c r="K2" s="5"/>
      <c r="L2" s="5"/>
      <c r="M2" s="5"/>
      <c r="N2" s="5"/>
      <c r="O2" s="5"/>
      <c r="P2" s="6" t="s">
        <v>141</v>
      </c>
      <c r="Q2" s="7"/>
      <c r="R2" s="7"/>
      <c r="S2" s="7"/>
      <c r="T2" s="7"/>
      <c r="U2" s="7"/>
      <c r="V2" s="8" t="s">
        <v>142</v>
      </c>
      <c r="W2" s="9"/>
      <c r="X2" s="9"/>
      <c r="Y2" s="9"/>
      <c r="Z2" s="9"/>
      <c r="AA2" s="9"/>
      <c r="AB2" s="10" t="s">
        <v>143</v>
      </c>
      <c r="AC2" s="10"/>
      <c r="AD2" s="10"/>
      <c r="AE2" s="10"/>
      <c r="AF2" s="10"/>
      <c r="AG2" s="10"/>
      <c r="AJ2" s="12" t="s">
        <v>144</v>
      </c>
    </row>
    <row r="3" spans="1:36" ht="15.75" x14ac:dyDescent="0.25">
      <c r="A3" s="13" t="s">
        <v>145</v>
      </c>
      <c r="B3" s="13" t="s">
        <v>146</v>
      </c>
      <c r="C3" s="13" t="s">
        <v>147</v>
      </c>
      <c r="D3" s="14" t="s">
        <v>148</v>
      </c>
      <c r="E3" s="14" t="s">
        <v>149</v>
      </c>
      <c r="F3" s="14" t="s">
        <v>158</v>
      </c>
      <c r="G3" s="14" t="s">
        <v>151</v>
      </c>
      <c r="H3" s="14" t="s">
        <v>152</v>
      </c>
      <c r="I3" s="14" t="s">
        <v>153</v>
      </c>
      <c r="J3" s="5" t="str">
        <f>D3</f>
        <v>Indole</v>
      </c>
      <c r="K3" s="5" t="str">
        <f t="shared" ref="K3:O3" si="0">E3</f>
        <v>IPA</v>
      </c>
      <c r="L3" s="5" t="str">
        <f t="shared" si="0"/>
        <v>3MI</v>
      </c>
      <c r="M3" s="5" t="str">
        <f t="shared" si="0"/>
        <v>IAA</v>
      </c>
      <c r="N3" s="5" t="str">
        <f t="shared" si="0"/>
        <v>I3A</v>
      </c>
      <c r="O3" s="5" t="str">
        <f t="shared" si="0"/>
        <v>I3CA</v>
      </c>
      <c r="P3" s="7" t="str">
        <f>J3</f>
        <v>Indole</v>
      </c>
      <c r="Q3" s="7" t="str">
        <f t="shared" ref="Q3:U3" si="1">K3</f>
        <v>IPA</v>
      </c>
      <c r="R3" s="7" t="str">
        <f t="shared" si="1"/>
        <v>3MI</v>
      </c>
      <c r="S3" s="7" t="str">
        <f t="shared" si="1"/>
        <v>IAA</v>
      </c>
      <c r="T3" s="7" t="str">
        <f t="shared" si="1"/>
        <v>I3A</v>
      </c>
      <c r="U3" s="7" t="str">
        <f t="shared" si="1"/>
        <v>I3CA</v>
      </c>
      <c r="V3" s="15" t="str" cm="1">
        <f t="array" ref="V3:AA3">P3:U3</f>
        <v>Indole</v>
      </c>
      <c r="W3" s="9" t="str">
        <v>IPA</v>
      </c>
      <c r="X3" s="9" t="str">
        <v>3MI</v>
      </c>
      <c r="Y3" s="9" t="str">
        <v>IAA</v>
      </c>
      <c r="Z3" s="9" t="str">
        <v>I3A</v>
      </c>
      <c r="AA3" s="9" t="str">
        <v>I3CA</v>
      </c>
      <c r="AB3" s="16" t="str">
        <f>V3</f>
        <v>Indole</v>
      </c>
      <c r="AC3" s="16" t="str">
        <f t="shared" ref="AC3:AG3" si="2">W3</f>
        <v>IPA</v>
      </c>
      <c r="AD3" s="16" t="str">
        <f t="shared" si="2"/>
        <v>3MI</v>
      </c>
      <c r="AE3" s="16" t="str">
        <f t="shared" si="2"/>
        <v>IAA</v>
      </c>
      <c r="AF3" s="16" t="str">
        <f t="shared" si="2"/>
        <v>I3A</v>
      </c>
      <c r="AG3" s="16" t="str">
        <f t="shared" si="2"/>
        <v>I3CA</v>
      </c>
      <c r="AI3" s="11" t="s">
        <v>148</v>
      </c>
      <c r="AJ3" s="11">
        <v>117.15</v>
      </c>
    </row>
    <row r="4" spans="1:36" x14ac:dyDescent="0.25">
      <c r="A4" s="17">
        <v>36</v>
      </c>
      <c r="B4" s="17" t="s">
        <v>136</v>
      </c>
      <c r="C4" s="17">
        <v>37.4</v>
      </c>
      <c r="D4" s="3">
        <v>452.00029999999998</v>
      </c>
      <c r="E4" s="3">
        <v>4.1851000000000003</v>
      </c>
      <c r="F4" s="3">
        <v>29.016300000000001</v>
      </c>
      <c r="G4" s="3"/>
      <c r="H4" s="3">
        <v>19.285599999999999</v>
      </c>
      <c r="I4" s="3"/>
      <c r="J4" s="18">
        <f t="shared" ref="J4:J39" si="3">((D4-0.0187)/0.1043)/10</f>
        <v>433.34765100671137</v>
      </c>
      <c r="K4" s="18">
        <f t="shared" ref="K4:K39" si="4">((E4+0.0051)/0.0709)/10</f>
        <v>5.9100141043723546</v>
      </c>
      <c r="L4" s="18">
        <f t="shared" ref="L4:L39" si="5">((F4+0.0053)/0.0833)/10</f>
        <v>34.83985594237695</v>
      </c>
      <c r="M4" s="18">
        <f t="shared" ref="M4:M39" si="6">((G4-0.0227)/0.0735)/10</f>
        <v>-3.08843537414966E-2</v>
      </c>
      <c r="N4" s="18">
        <f t="shared" ref="N4:N39" si="7">((H4-0.0319)/0.1283)/10</f>
        <v>15.006780982073266</v>
      </c>
      <c r="O4" s="18">
        <f t="shared" ref="O4:O39" si="8">((I4-0.0293)/0.1372)/10</f>
        <v>-2.1355685131195339E-2</v>
      </c>
      <c r="P4" s="19">
        <f t="shared" ref="P4:P39" si="9">((J4*70)/C4)/1000</f>
        <v>0.81107849118903197</v>
      </c>
      <c r="Q4" s="19">
        <f t="shared" ref="Q4:Q39" si="10">((K4*70)/C4)/1000</f>
        <v>1.1061523724761092E-2</v>
      </c>
      <c r="R4" s="19">
        <f t="shared" ref="R4:R39" si="11">((L4*70)/C4)/1000</f>
        <v>6.5208286523165432E-2</v>
      </c>
      <c r="S4" s="19">
        <f t="shared" ref="S4:S39" si="12">((M4*70)/C4)/1000</f>
        <v>-5.7804940157881346E-5</v>
      </c>
      <c r="T4" s="19">
        <f t="shared" ref="T4:T39" si="13">((N4*70)/C4)/1000</f>
        <v>2.8087557987837665E-2</v>
      </c>
      <c r="U4" s="19">
        <f t="shared" ref="U4:U39" si="14">((O4*70)/C4)/1000</f>
        <v>-3.9970533668012666E-5</v>
      </c>
      <c r="V4" s="9">
        <f t="shared" ref="V4:AA39" si="15">P4*1000</f>
        <v>811.07849118903198</v>
      </c>
      <c r="W4" s="9">
        <f t="shared" si="15"/>
        <v>11.061523724761091</v>
      </c>
      <c r="X4" s="9">
        <f t="shared" si="15"/>
        <v>65.208286523165427</v>
      </c>
      <c r="Y4" s="9">
        <f t="shared" si="15"/>
        <v>-5.7804940157881346E-2</v>
      </c>
      <c r="Z4" s="9">
        <f t="shared" si="15"/>
        <v>28.087557987837666</v>
      </c>
      <c r="AA4" s="9">
        <f t="shared" si="15"/>
        <v>-3.9970533668012669E-2</v>
      </c>
      <c r="AB4" s="10">
        <f t="shared" ref="AB4:AB39" si="16">V4/117.15</f>
        <v>6.9234186187710796</v>
      </c>
      <c r="AC4" s="10">
        <f t="shared" ref="AC4:AC39" si="17">W4/189.21</f>
        <v>5.8461623195185726E-2</v>
      </c>
      <c r="AD4" s="10">
        <f t="shared" ref="AD4:AD39" si="18">X4/131.172</f>
        <v>0.4971204717711511</v>
      </c>
      <c r="AE4" s="10">
        <f t="shared" ref="AE4:AE39" si="19">Y4/1175.19</f>
        <v>-4.9187739989177365E-5</v>
      </c>
      <c r="AF4" s="10">
        <f t="shared" ref="AF4:AF39" si="20">Z4/1146.16</f>
        <v>2.4505791501917416E-2</v>
      </c>
      <c r="AG4" s="10">
        <f t="shared" ref="AG4:AG39" si="21">AA4/161.16</f>
        <v>-2.4801770704897412E-4</v>
      </c>
      <c r="AI4" s="11" t="s">
        <v>149</v>
      </c>
      <c r="AJ4" s="11">
        <v>189.21</v>
      </c>
    </row>
    <row r="5" spans="1:36" x14ac:dyDescent="0.25">
      <c r="A5" s="17">
        <v>19</v>
      </c>
      <c r="B5" s="17" t="s">
        <v>109</v>
      </c>
      <c r="C5" s="17">
        <v>28.7</v>
      </c>
      <c r="D5" s="3">
        <v>252.81800000000001</v>
      </c>
      <c r="E5" s="3"/>
      <c r="F5" s="3">
        <v>18.249300000000002</v>
      </c>
      <c r="G5" s="3"/>
      <c r="H5" s="3">
        <v>38.501199999999997</v>
      </c>
      <c r="I5" s="3"/>
      <c r="J5" s="18">
        <f t="shared" si="3"/>
        <v>242.37708533077662</v>
      </c>
      <c r="K5" s="18">
        <f t="shared" si="4"/>
        <v>7.1932299012693931E-3</v>
      </c>
      <c r="L5" s="18">
        <f t="shared" si="5"/>
        <v>21.914285714285715</v>
      </c>
      <c r="M5" s="18">
        <f t="shared" si="6"/>
        <v>-3.08843537414966E-2</v>
      </c>
      <c r="N5" s="18">
        <f t="shared" si="7"/>
        <v>29.983865939204986</v>
      </c>
      <c r="O5" s="18">
        <f t="shared" si="8"/>
        <v>-2.1355685131195339E-2</v>
      </c>
      <c r="P5" s="19">
        <f t="shared" si="9"/>
        <v>0.59116362275799172</v>
      </c>
      <c r="Q5" s="19">
        <f t="shared" si="10"/>
        <v>1.754446317382779E-5</v>
      </c>
      <c r="R5" s="19">
        <f t="shared" si="11"/>
        <v>5.344947735191638E-2</v>
      </c>
      <c r="S5" s="19">
        <f t="shared" si="12"/>
        <v>-7.5327692052430748E-5</v>
      </c>
      <c r="T5" s="19">
        <f t="shared" si="13"/>
        <v>7.3131380339524349E-2</v>
      </c>
      <c r="U5" s="19">
        <f t="shared" si="14"/>
        <v>-5.2087036905354489E-5</v>
      </c>
      <c r="V5" s="9">
        <f t="shared" si="15"/>
        <v>591.16362275799167</v>
      </c>
      <c r="W5" s="9">
        <f t="shared" si="15"/>
        <v>1.7544463173827789E-2</v>
      </c>
      <c r="X5" s="9">
        <f t="shared" si="15"/>
        <v>53.449477351916379</v>
      </c>
      <c r="Y5" s="9">
        <f t="shared" si="15"/>
        <v>-7.5327692052430742E-2</v>
      </c>
      <c r="Z5" s="9">
        <f t="shared" si="15"/>
        <v>73.131380339524355</v>
      </c>
      <c r="AA5" s="9">
        <f t="shared" si="15"/>
        <v>-5.2087036905354489E-2</v>
      </c>
      <c r="AB5" s="10">
        <f t="shared" si="16"/>
        <v>5.0462110350660829</v>
      </c>
      <c r="AC5" s="10">
        <f t="shared" si="17"/>
        <v>9.2724819902900417E-5</v>
      </c>
      <c r="AD5" s="10">
        <f t="shared" si="18"/>
        <v>0.40747627048391716</v>
      </c>
      <c r="AE5" s="10">
        <f t="shared" si="19"/>
        <v>-6.4098309254189309E-5</v>
      </c>
      <c r="AF5" s="10">
        <f t="shared" si="20"/>
        <v>6.3805559729465652E-2</v>
      </c>
      <c r="AG5" s="10">
        <f t="shared" si="21"/>
        <v>-3.2320077503942971E-4</v>
      </c>
      <c r="AI5" s="11" t="s">
        <v>150</v>
      </c>
      <c r="AJ5" s="11">
        <v>131.172</v>
      </c>
    </row>
    <row r="6" spans="1:36" x14ac:dyDescent="0.25">
      <c r="A6" s="17">
        <v>17</v>
      </c>
      <c r="B6" s="17" t="s">
        <v>60</v>
      </c>
      <c r="C6" s="17">
        <v>31.1</v>
      </c>
      <c r="D6" s="3">
        <v>328.4128</v>
      </c>
      <c r="E6" s="3">
        <v>0.31979999999999997</v>
      </c>
      <c r="F6" s="3">
        <v>28.165900000000001</v>
      </c>
      <c r="G6" s="3">
        <v>0.90610000000000002</v>
      </c>
      <c r="H6" s="3">
        <v>15.1722</v>
      </c>
      <c r="I6" s="3"/>
      <c r="J6" s="18">
        <f t="shared" si="3"/>
        <v>314.85532118887824</v>
      </c>
      <c r="K6" s="18">
        <f t="shared" si="4"/>
        <v>0.45825105782792652</v>
      </c>
      <c r="L6" s="18">
        <f t="shared" si="5"/>
        <v>33.818967587034813</v>
      </c>
      <c r="M6" s="18">
        <f t="shared" si="6"/>
        <v>1.2019047619047618</v>
      </c>
      <c r="N6" s="18">
        <f t="shared" si="7"/>
        <v>11.800701480904131</v>
      </c>
      <c r="O6" s="18">
        <f t="shared" si="8"/>
        <v>-2.1355685131195339E-2</v>
      </c>
      <c r="P6" s="19">
        <f t="shared" si="9"/>
        <v>0.70867757180776447</v>
      </c>
      <c r="Q6" s="19">
        <f t="shared" si="10"/>
        <v>1.031433249130381E-3</v>
      </c>
      <c r="R6" s="19">
        <f t="shared" si="11"/>
        <v>7.6119862736091212E-2</v>
      </c>
      <c r="S6" s="19">
        <f t="shared" si="12"/>
        <v>2.7052518756698818E-3</v>
      </c>
      <c r="T6" s="19">
        <f t="shared" si="13"/>
        <v>2.6561064426472322E-2</v>
      </c>
      <c r="U6" s="19">
        <f t="shared" si="14"/>
        <v>-4.8067458494651892E-5</v>
      </c>
      <c r="V6" s="9">
        <f t="shared" si="15"/>
        <v>708.67757180776448</v>
      </c>
      <c r="W6" s="9">
        <f t="shared" si="15"/>
        <v>1.031433249130381</v>
      </c>
      <c r="X6" s="9">
        <f t="shared" si="15"/>
        <v>76.119862736091207</v>
      </c>
      <c r="Y6" s="9">
        <f t="shared" si="15"/>
        <v>2.7052518756698816</v>
      </c>
      <c r="Z6" s="9">
        <f t="shared" si="15"/>
        <v>26.561064426472321</v>
      </c>
      <c r="AA6" s="9">
        <f t="shared" si="15"/>
        <v>-4.8067458494651889E-2</v>
      </c>
      <c r="AB6" s="10">
        <f t="shared" si="16"/>
        <v>6.0493177277658079</v>
      </c>
      <c r="AC6" s="10">
        <f t="shared" si="17"/>
        <v>5.4512618208888593E-3</v>
      </c>
      <c r="AD6" s="10">
        <f t="shared" si="18"/>
        <v>0.58030572634473221</v>
      </c>
      <c r="AE6" s="10">
        <f t="shared" si="19"/>
        <v>2.3019697884341097E-3</v>
      </c>
      <c r="AF6" s="10">
        <f t="shared" si="20"/>
        <v>2.3173958632714733E-2</v>
      </c>
      <c r="AG6" s="10">
        <f t="shared" si="21"/>
        <v>-2.9825923612963445E-4</v>
      </c>
      <c r="AI6" s="11" t="s">
        <v>151</v>
      </c>
      <c r="AJ6" s="11">
        <v>175.19</v>
      </c>
    </row>
    <row r="7" spans="1:36" x14ac:dyDescent="0.25">
      <c r="A7" s="17">
        <v>14</v>
      </c>
      <c r="B7" s="17" t="s">
        <v>78</v>
      </c>
      <c r="C7" s="17">
        <v>32.299999999999997</v>
      </c>
      <c r="D7" s="3">
        <v>305.11750000000001</v>
      </c>
      <c r="E7" s="3"/>
      <c r="F7" s="3">
        <v>21.941400000000002</v>
      </c>
      <c r="G7" s="3"/>
      <c r="H7" s="3">
        <v>22.882300000000001</v>
      </c>
      <c r="I7" s="3"/>
      <c r="J7" s="18">
        <f t="shared" si="3"/>
        <v>292.52042186001916</v>
      </c>
      <c r="K7" s="18">
        <f t="shared" si="4"/>
        <v>7.1932299012693931E-3</v>
      </c>
      <c r="L7" s="18">
        <f t="shared" si="5"/>
        <v>26.34657863145258</v>
      </c>
      <c r="M7" s="18">
        <f t="shared" si="6"/>
        <v>-3.08843537414966E-2</v>
      </c>
      <c r="N7" s="18">
        <f t="shared" si="7"/>
        <v>17.810132501948559</v>
      </c>
      <c r="O7" s="18">
        <f t="shared" si="8"/>
        <v>-2.1355685131195339E-2</v>
      </c>
      <c r="P7" s="19">
        <f t="shared" si="9"/>
        <v>0.63394518669353994</v>
      </c>
      <c r="Q7" s="19">
        <f t="shared" si="10"/>
        <v>1.5589043129685993E-5</v>
      </c>
      <c r="R7" s="19">
        <f t="shared" si="11"/>
        <v>5.7097848427296621E-2</v>
      </c>
      <c r="S7" s="19">
        <f t="shared" si="12"/>
        <v>-6.6932035972283666E-5</v>
      </c>
      <c r="T7" s="19">
        <f t="shared" si="13"/>
        <v>3.8597810375739908E-2</v>
      </c>
      <c r="U7" s="19">
        <f t="shared" si="14"/>
        <v>-4.6281670562962043E-5</v>
      </c>
      <c r="V7" s="9">
        <f t="shared" si="15"/>
        <v>633.94518669353999</v>
      </c>
      <c r="W7" s="9">
        <f t="shared" si="15"/>
        <v>1.5589043129685993E-2</v>
      </c>
      <c r="X7" s="9">
        <f t="shared" si="15"/>
        <v>57.097848427296618</v>
      </c>
      <c r="Y7" s="9">
        <f t="shared" si="15"/>
        <v>-6.6932035972283671E-2</v>
      </c>
      <c r="Z7" s="9">
        <f t="shared" si="15"/>
        <v>38.597810375739911</v>
      </c>
      <c r="AA7" s="9">
        <f t="shared" si="15"/>
        <v>-4.6281670562962042E-2</v>
      </c>
      <c r="AB7" s="10">
        <f t="shared" si="16"/>
        <v>5.4113972402350825</v>
      </c>
      <c r="AC7" s="10">
        <f t="shared" si="17"/>
        <v>8.2390165053041549E-5</v>
      </c>
      <c r="AD7" s="10">
        <f t="shared" si="18"/>
        <v>0.43528991268942013</v>
      </c>
      <c r="AE7" s="10">
        <f t="shared" si="19"/>
        <v>-5.6954225250626423E-5</v>
      </c>
      <c r="AF7" s="10">
        <f t="shared" si="20"/>
        <v>3.3675761129109291E-2</v>
      </c>
      <c r="AG7" s="10">
        <f t="shared" si="21"/>
        <v>-2.871783976356543E-4</v>
      </c>
      <c r="AI7" s="11" t="s">
        <v>152</v>
      </c>
      <c r="AJ7" s="11">
        <v>145.16</v>
      </c>
    </row>
    <row r="8" spans="1:36" x14ac:dyDescent="0.25">
      <c r="A8" s="17">
        <v>29</v>
      </c>
      <c r="B8" s="17" t="s">
        <v>48</v>
      </c>
      <c r="C8" s="17">
        <v>30.8</v>
      </c>
      <c r="D8" s="3">
        <v>157.1206</v>
      </c>
      <c r="E8" s="3"/>
      <c r="F8" s="3">
        <v>14.792400000000001</v>
      </c>
      <c r="G8" s="3"/>
      <c r="H8" s="3">
        <v>68.970600000000005</v>
      </c>
      <c r="I8" s="3"/>
      <c r="J8" s="18">
        <f t="shared" si="3"/>
        <v>150.62502396931927</v>
      </c>
      <c r="K8" s="18">
        <f t="shared" si="4"/>
        <v>7.1932299012693931E-3</v>
      </c>
      <c r="L8" s="18">
        <f t="shared" si="5"/>
        <v>17.764345738295319</v>
      </c>
      <c r="M8" s="18">
        <f t="shared" si="6"/>
        <v>-3.08843537414966E-2</v>
      </c>
      <c r="N8" s="18">
        <f t="shared" si="7"/>
        <v>53.732424006235398</v>
      </c>
      <c r="O8" s="18">
        <f t="shared" si="8"/>
        <v>-2.1355685131195339E-2</v>
      </c>
      <c r="P8" s="19">
        <f t="shared" si="9"/>
        <v>0.34232959993027107</v>
      </c>
      <c r="Q8" s="19">
        <f t="shared" si="10"/>
        <v>1.6348249775612259E-5</v>
      </c>
      <c r="R8" s="19">
        <f t="shared" si="11"/>
        <v>4.0373513041580274E-2</v>
      </c>
      <c r="S8" s="19">
        <f t="shared" si="12"/>
        <v>-7.0191713048855915E-5</v>
      </c>
      <c r="T8" s="19">
        <f t="shared" si="13"/>
        <v>0.12211914546871681</v>
      </c>
      <c r="U8" s="19">
        <f t="shared" si="14"/>
        <v>-4.8535648025443956E-5</v>
      </c>
      <c r="V8" s="9">
        <f t="shared" si="15"/>
        <v>342.32959993027106</v>
      </c>
      <c r="W8" s="9">
        <f t="shared" si="15"/>
        <v>1.6348249775612257E-2</v>
      </c>
      <c r="X8" s="9">
        <f t="shared" si="15"/>
        <v>40.373513041580274</v>
      </c>
      <c r="Y8" s="9">
        <f t="shared" si="15"/>
        <v>-7.0191713048855908E-2</v>
      </c>
      <c r="Z8" s="9">
        <f t="shared" si="15"/>
        <v>122.11914546871681</v>
      </c>
      <c r="AA8" s="9">
        <f t="shared" si="15"/>
        <v>-4.8535648025443953E-2</v>
      </c>
      <c r="AB8" s="10">
        <f t="shared" si="16"/>
        <v>2.9221476733271108</v>
      </c>
      <c r="AC8" s="10">
        <f t="shared" si="17"/>
        <v>8.6402673091339017E-5</v>
      </c>
      <c r="AD8" s="10">
        <f t="shared" si="18"/>
        <v>0.30779063398881068</v>
      </c>
      <c r="AE8" s="10">
        <f t="shared" si="19"/>
        <v>-5.9727969986858215E-5</v>
      </c>
      <c r="AF8" s="10">
        <f t="shared" si="20"/>
        <v>0.10654633338165422</v>
      </c>
      <c r="AG8" s="10">
        <f t="shared" si="21"/>
        <v>-3.0116435855946855E-4</v>
      </c>
      <c r="AI8" s="11" t="s">
        <v>153</v>
      </c>
      <c r="AJ8" s="11">
        <v>161.16</v>
      </c>
    </row>
    <row r="9" spans="1:36" x14ac:dyDescent="0.25">
      <c r="A9" s="17">
        <v>10</v>
      </c>
      <c r="B9" s="17" t="s">
        <v>68</v>
      </c>
      <c r="C9" s="17">
        <v>30.6</v>
      </c>
      <c r="D9" s="3">
        <v>379.77589999999998</v>
      </c>
      <c r="E9" s="3">
        <v>0.35560000000000003</v>
      </c>
      <c r="F9" s="3">
        <v>32.2072</v>
      </c>
      <c r="G9" s="3"/>
      <c r="H9" s="3">
        <v>6.1014999999999997</v>
      </c>
      <c r="I9" s="3"/>
      <c r="J9" s="18">
        <f t="shared" si="3"/>
        <v>364.10086289549372</v>
      </c>
      <c r="K9" s="18">
        <f t="shared" si="4"/>
        <v>0.50874471086036677</v>
      </c>
      <c r="L9" s="18">
        <f t="shared" si="5"/>
        <v>38.670468187274906</v>
      </c>
      <c r="M9" s="18">
        <f t="shared" si="6"/>
        <v>-3.08843537414966E-2</v>
      </c>
      <c r="N9" s="18">
        <f t="shared" si="7"/>
        <v>4.7307872174590795</v>
      </c>
      <c r="O9" s="18">
        <f t="shared" si="8"/>
        <v>-2.1355685131195339E-2</v>
      </c>
      <c r="P9" s="19">
        <f t="shared" si="9"/>
        <v>0.83291047067596602</v>
      </c>
      <c r="Q9" s="19">
        <f t="shared" si="10"/>
        <v>1.1637950902034532E-3</v>
      </c>
      <c r="R9" s="19">
        <f t="shared" si="11"/>
        <v>8.8461855330367434E-2</v>
      </c>
      <c r="S9" s="19">
        <f t="shared" si="12"/>
        <v>-7.0650482415188305E-5</v>
      </c>
      <c r="T9" s="19">
        <f t="shared" si="13"/>
        <v>1.0822062262161293E-2</v>
      </c>
      <c r="U9" s="19">
        <f t="shared" si="14"/>
        <v>-4.885287448312659E-5</v>
      </c>
      <c r="V9" s="9">
        <f t="shared" si="15"/>
        <v>832.91047067596605</v>
      </c>
      <c r="W9" s="9">
        <f t="shared" si="15"/>
        <v>1.1637950902034533</v>
      </c>
      <c r="X9" s="9">
        <f t="shared" si="15"/>
        <v>88.461855330367428</v>
      </c>
      <c r="Y9" s="9">
        <f t="shared" si="15"/>
        <v>-7.0650482415188301E-2</v>
      </c>
      <c r="Z9" s="9">
        <f t="shared" si="15"/>
        <v>10.822062262161293</v>
      </c>
      <c r="AA9" s="9">
        <f t="shared" si="15"/>
        <v>-4.8852874483126592E-2</v>
      </c>
      <c r="AB9" s="10">
        <f t="shared" si="16"/>
        <v>7.1097778120014175</v>
      </c>
      <c r="AC9" s="10">
        <f t="shared" si="17"/>
        <v>6.1508117446406278E-3</v>
      </c>
      <c r="AD9" s="10">
        <f t="shared" si="18"/>
        <v>0.67439587206391172</v>
      </c>
      <c r="AE9" s="10">
        <f t="shared" si="19"/>
        <v>-6.0118348875661212E-5</v>
      </c>
      <c r="AF9" s="10">
        <f t="shared" si="20"/>
        <v>9.4420170501162935E-3</v>
      </c>
      <c r="AG9" s="10">
        <f t="shared" si="21"/>
        <v>-3.0313275305985721E-4</v>
      </c>
    </row>
    <row r="10" spans="1:36" x14ac:dyDescent="0.25">
      <c r="A10" s="17">
        <v>11</v>
      </c>
      <c r="B10" s="17" t="s">
        <v>75</v>
      </c>
      <c r="C10" s="17">
        <v>31.3</v>
      </c>
      <c r="D10" s="3">
        <v>179.58699999999999</v>
      </c>
      <c r="E10" s="3">
        <v>53.838900000000002</v>
      </c>
      <c r="F10" s="3">
        <v>13.106999999999999</v>
      </c>
      <c r="G10" s="3"/>
      <c r="H10" s="3">
        <v>29.332699999999999</v>
      </c>
      <c r="I10" s="3"/>
      <c r="J10" s="18">
        <f t="shared" si="3"/>
        <v>172.16519654841801</v>
      </c>
      <c r="K10" s="18">
        <f t="shared" si="4"/>
        <v>75.943582510578281</v>
      </c>
      <c r="L10" s="18">
        <f t="shared" si="5"/>
        <v>15.741056422569027</v>
      </c>
      <c r="M10" s="18">
        <f t="shared" si="6"/>
        <v>-3.08843537414966E-2</v>
      </c>
      <c r="N10" s="18">
        <f t="shared" si="7"/>
        <v>22.837724084177708</v>
      </c>
      <c r="O10" s="18">
        <f t="shared" si="8"/>
        <v>-2.1355685131195339E-2</v>
      </c>
      <c r="P10" s="19">
        <f t="shared" si="9"/>
        <v>0.38503398589103066</v>
      </c>
      <c r="Q10" s="19">
        <f t="shared" si="10"/>
        <v>0.16984187781918464</v>
      </c>
      <c r="R10" s="19">
        <f t="shared" si="11"/>
        <v>3.5203640561655973E-2</v>
      </c>
      <c r="S10" s="19">
        <f t="shared" si="12"/>
        <v>-6.9070439677468439E-5</v>
      </c>
      <c r="T10" s="19">
        <f t="shared" si="13"/>
        <v>5.1074782296883052E-2</v>
      </c>
      <c r="U10" s="19">
        <f t="shared" si="14"/>
        <v>-4.7760318184781911E-5</v>
      </c>
      <c r="V10" s="9">
        <f t="shared" si="15"/>
        <v>385.03398589103068</v>
      </c>
      <c r="W10" s="9">
        <f t="shared" si="15"/>
        <v>169.84187781918465</v>
      </c>
      <c r="X10" s="9">
        <f t="shared" si="15"/>
        <v>35.203640561655973</v>
      </c>
      <c r="Y10" s="9">
        <f t="shared" si="15"/>
        <v>-6.907043967746844E-2</v>
      </c>
      <c r="Z10" s="9">
        <f t="shared" si="15"/>
        <v>51.07478229688305</v>
      </c>
      <c r="AA10" s="9">
        <f t="shared" si="15"/>
        <v>-4.7760318184781908E-2</v>
      </c>
      <c r="AB10" s="10">
        <f t="shared" si="16"/>
        <v>3.2866750822964632</v>
      </c>
      <c r="AC10" s="10">
        <f t="shared" si="17"/>
        <v>0.8976368998424219</v>
      </c>
      <c r="AD10" s="10">
        <f t="shared" si="18"/>
        <v>0.2683777068403011</v>
      </c>
      <c r="AE10" s="10">
        <f t="shared" si="19"/>
        <v>-5.8773849060550581E-5</v>
      </c>
      <c r="AF10" s="10">
        <f t="shared" si="20"/>
        <v>4.4561651337407561E-2</v>
      </c>
      <c r="AG10" s="10">
        <f t="shared" si="21"/>
        <v>-2.9635342631410962E-4</v>
      </c>
    </row>
    <row r="11" spans="1:36" x14ac:dyDescent="0.25">
      <c r="A11" s="17">
        <v>31</v>
      </c>
      <c r="B11" s="17" t="s">
        <v>45</v>
      </c>
      <c r="C11" s="17">
        <v>31.9</v>
      </c>
      <c r="D11" s="3">
        <v>327.53160000000003</v>
      </c>
      <c r="E11" s="3">
        <v>0.10929999999999999</v>
      </c>
      <c r="F11" s="3">
        <v>24.5122</v>
      </c>
      <c r="G11" s="3">
        <v>0.28820000000000001</v>
      </c>
      <c r="H11" s="3">
        <v>2.6682999999999999</v>
      </c>
      <c r="I11" s="3"/>
      <c r="J11" s="18">
        <f t="shared" si="3"/>
        <v>314.0104506232023</v>
      </c>
      <c r="K11" s="18">
        <f t="shared" si="4"/>
        <v>0.16135401974612129</v>
      </c>
      <c r="L11" s="18">
        <f t="shared" si="5"/>
        <v>29.432773109243698</v>
      </c>
      <c r="M11" s="18">
        <f t="shared" si="6"/>
        <v>0.36122448979591837</v>
      </c>
      <c r="N11" s="18">
        <f t="shared" si="7"/>
        <v>2.0548713951675763</v>
      </c>
      <c r="O11" s="18">
        <f t="shared" si="8"/>
        <v>-2.1355685131195339E-2</v>
      </c>
      <c r="P11" s="19">
        <f t="shared" si="9"/>
        <v>0.68905114556815561</v>
      </c>
      <c r="Q11" s="19">
        <f t="shared" si="10"/>
        <v>3.5406838188804048E-4</v>
      </c>
      <c r="R11" s="19">
        <f t="shared" si="11"/>
        <v>6.4586022496773018E-2</v>
      </c>
      <c r="S11" s="19">
        <f t="shared" si="12"/>
        <v>7.9265562024182716E-4</v>
      </c>
      <c r="T11" s="19">
        <f t="shared" si="13"/>
        <v>4.5091221837533025E-3</v>
      </c>
      <c r="U11" s="19">
        <f t="shared" si="14"/>
        <v>-4.6862004990083819E-5</v>
      </c>
      <c r="V11" s="9">
        <f t="shared" si="15"/>
        <v>689.05114556815556</v>
      </c>
      <c r="W11" s="9">
        <f t="shared" si="15"/>
        <v>0.35406838188804046</v>
      </c>
      <c r="X11" s="9">
        <f t="shared" si="15"/>
        <v>64.586022496773012</v>
      </c>
      <c r="Y11" s="9">
        <f t="shared" si="15"/>
        <v>0.79265562024182712</v>
      </c>
      <c r="Z11" s="9">
        <f t="shared" si="15"/>
        <v>4.5091221837533029</v>
      </c>
      <c r="AA11" s="9">
        <f t="shared" si="15"/>
        <v>-4.6862004990083819E-2</v>
      </c>
      <c r="AB11" s="10">
        <f t="shared" si="16"/>
        <v>5.8817852801379047</v>
      </c>
      <c r="AC11" s="10">
        <f t="shared" si="17"/>
        <v>1.8712984614345988E-3</v>
      </c>
      <c r="AD11" s="10">
        <f t="shared" si="18"/>
        <v>0.49237659330324318</v>
      </c>
      <c r="AE11" s="10">
        <f t="shared" si="19"/>
        <v>6.7449146116102684E-4</v>
      </c>
      <c r="AF11" s="10">
        <f t="shared" si="20"/>
        <v>3.9341123261615327E-3</v>
      </c>
      <c r="AG11" s="10">
        <f t="shared" si="21"/>
        <v>-2.907793806781076E-4</v>
      </c>
    </row>
    <row r="12" spans="1:36" x14ac:dyDescent="0.25">
      <c r="A12" s="20">
        <v>8</v>
      </c>
      <c r="B12" s="20" t="s">
        <v>51</v>
      </c>
      <c r="C12" s="20">
        <v>31.4</v>
      </c>
      <c r="D12" s="3">
        <v>548.41420000000005</v>
      </c>
      <c r="E12" s="3"/>
      <c r="F12" s="3">
        <v>47.615699999999997</v>
      </c>
      <c r="G12" s="3">
        <v>0.23</v>
      </c>
      <c r="H12" s="3">
        <v>3.4194</v>
      </c>
      <c r="I12" s="3">
        <v>3.7027000000000001</v>
      </c>
      <c r="J12" s="18">
        <f t="shared" si="3"/>
        <v>525.78667305848523</v>
      </c>
      <c r="K12" s="18">
        <f t="shared" si="4"/>
        <v>7.1932299012693931E-3</v>
      </c>
      <c r="L12" s="18">
        <f t="shared" si="5"/>
        <v>57.168067226890756</v>
      </c>
      <c r="M12" s="18">
        <f t="shared" si="6"/>
        <v>0.28204081632653066</v>
      </c>
      <c r="N12" s="18">
        <f t="shared" si="7"/>
        <v>2.6402961808261889</v>
      </c>
      <c r="O12" s="18">
        <f t="shared" si="8"/>
        <v>2.6774052478134114</v>
      </c>
      <c r="P12" s="19">
        <f t="shared" si="9"/>
        <v>1.172135895353311</v>
      </c>
      <c r="Q12" s="19">
        <f t="shared" si="10"/>
        <v>1.6035862837224763E-5</v>
      </c>
      <c r="R12" s="19">
        <f t="shared" si="11"/>
        <v>0.1274447358561259</v>
      </c>
      <c r="S12" s="19">
        <f t="shared" si="12"/>
        <v>6.2875341219290276E-4</v>
      </c>
      <c r="T12" s="19">
        <f t="shared" si="13"/>
        <v>5.8860105941985104E-3</v>
      </c>
      <c r="U12" s="19">
        <f t="shared" si="14"/>
        <v>5.9687378135967776E-3</v>
      </c>
      <c r="V12" s="9">
        <f t="shared" si="15"/>
        <v>1172.1358953533111</v>
      </c>
      <c r="W12" s="9">
        <f t="shared" si="15"/>
        <v>1.6035862837224763E-2</v>
      </c>
      <c r="X12" s="9">
        <f t="shared" si="15"/>
        <v>127.4447358561259</v>
      </c>
      <c r="Y12" s="9">
        <f t="shared" si="15"/>
        <v>0.62875341219290282</v>
      </c>
      <c r="Z12" s="9">
        <f t="shared" si="15"/>
        <v>5.8860105941985106</v>
      </c>
      <c r="AA12" s="9">
        <f t="shared" si="15"/>
        <v>5.9687378135967775</v>
      </c>
      <c r="AB12" s="10">
        <f t="shared" si="16"/>
        <v>10.005428043988998</v>
      </c>
      <c r="AC12" s="10">
        <f t="shared" si="17"/>
        <v>8.4751666599147845E-5</v>
      </c>
      <c r="AD12" s="10">
        <f t="shared" si="18"/>
        <v>0.97158491031718586</v>
      </c>
      <c r="AE12" s="10">
        <f t="shared" si="19"/>
        <v>5.3502277265199904E-4</v>
      </c>
      <c r="AF12" s="10">
        <f t="shared" si="20"/>
        <v>5.135417912157561E-3</v>
      </c>
      <c r="AG12" s="10">
        <f t="shared" si="21"/>
        <v>3.703609961278715E-2</v>
      </c>
    </row>
    <row r="13" spans="1:36" x14ac:dyDescent="0.25">
      <c r="A13" s="17">
        <v>9</v>
      </c>
      <c r="B13" s="17" t="s">
        <v>65</v>
      </c>
      <c r="C13" s="17">
        <v>32.700000000000003</v>
      </c>
      <c r="D13" s="3">
        <v>296.33100000000002</v>
      </c>
      <c r="E13" s="3"/>
      <c r="F13" s="3">
        <v>22.8371</v>
      </c>
      <c r="G13" s="3"/>
      <c r="H13" s="3"/>
      <c r="I13" s="3"/>
      <c r="J13" s="18">
        <f t="shared" si="3"/>
        <v>284.09616490891659</v>
      </c>
      <c r="K13" s="18">
        <f t="shared" si="4"/>
        <v>7.1932299012693931E-3</v>
      </c>
      <c r="L13" s="18">
        <f t="shared" si="5"/>
        <v>27.421848739495793</v>
      </c>
      <c r="M13" s="18">
        <f t="shared" si="6"/>
        <v>-3.08843537414966E-2</v>
      </c>
      <c r="N13" s="18">
        <f t="shared" si="7"/>
        <v>-2.4863600935307869E-2</v>
      </c>
      <c r="O13" s="18">
        <f t="shared" si="8"/>
        <v>-2.1355685131195339E-2</v>
      </c>
      <c r="P13" s="19">
        <f t="shared" si="9"/>
        <v>0.60815692793957676</v>
      </c>
      <c r="Q13" s="19">
        <f t="shared" si="10"/>
        <v>1.5398351470607261E-5</v>
      </c>
      <c r="R13" s="19">
        <f t="shared" si="11"/>
        <v>5.8701205252743284E-2</v>
      </c>
      <c r="S13" s="19">
        <f t="shared" si="12"/>
        <v>-6.6113295471093632E-5</v>
      </c>
      <c r="T13" s="19">
        <f t="shared" si="13"/>
        <v>-5.3224833806469437E-5</v>
      </c>
      <c r="U13" s="19">
        <f t="shared" si="14"/>
        <v>-4.5715533919990019E-5</v>
      </c>
      <c r="V13" s="9">
        <f t="shared" si="15"/>
        <v>608.1569279395768</v>
      </c>
      <c r="W13" s="9">
        <f t="shared" si="15"/>
        <v>1.5398351470607261E-2</v>
      </c>
      <c r="X13" s="9">
        <f t="shared" si="15"/>
        <v>58.701205252743286</v>
      </c>
      <c r="Y13" s="9">
        <f t="shared" si="15"/>
        <v>-6.6113295471093639E-2</v>
      </c>
      <c r="Z13" s="9">
        <f t="shared" si="15"/>
        <v>-5.3224833806469439E-2</v>
      </c>
      <c r="AA13" s="9">
        <f t="shared" si="15"/>
        <v>-4.5715533919990017E-2</v>
      </c>
      <c r="AB13" s="10">
        <f t="shared" si="16"/>
        <v>5.1912669905213553</v>
      </c>
      <c r="AC13" s="10">
        <f t="shared" si="17"/>
        <v>8.1382334287866717E-5</v>
      </c>
      <c r="AD13" s="10">
        <f t="shared" si="18"/>
        <v>0.44751322883498984</v>
      </c>
      <c r="AE13" s="10">
        <f t="shared" si="19"/>
        <v>-5.6257537479976542E-5</v>
      </c>
      <c r="AF13" s="10">
        <f t="shared" si="20"/>
        <v>-4.6437525133026306E-5</v>
      </c>
      <c r="AG13" s="10">
        <f t="shared" si="21"/>
        <v>-2.8366551203766455E-4</v>
      </c>
    </row>
    <row r="14" spans="1:36" x14ac:dyDescent="0.25">
      <c r="A14" s="17">
        <v>7</v>
      </c>
      <c r="B14" s="17" t="s">
        <v>71</v>
      </c>
      <c r="C14" s="17">
        <v>30.9</v>
      </c>
      <c r="D14" s="3">
        <v>253.00020000000001</v>
      </c>
      <c r="E14" s="3">
        <v>0.62939999999999996</v>
      </c>
      <c r="F14" s="3">
        <v>10.6167</v>
      </c>
      <c r="G14" s="3"/>
      <c r="H14" s="3">
        <v>17.256699999999999</v>
      </c>
      <c r="I14" s="3"/>
      <c r="J14" s="18">
        <f t="shared" si="3"/>
        <v>242.55177372962606</v>
      </c>
      <c r="K14" s="18">
        <f t="shared" si="4"/>
        <v>0.89492242595204508</v>
      </c>
      <c r="L14" s="18">
        <f t="shared" si="5"/>
        <v>12.751500600240096</v>
      </c>
      <c r="M14" s="18">
        <f t="shared" si="6"/>
        <v>-3.08843537414966E-2</v>
      </c>
      <c r="N14" s="18">
        <f t="shared" si="7"/>
        <v>13.425409197194076</v>
      </c>
      <c r="O14" s="18">
        <f t="shared" si="8"/>
        <v>-2.1355685131195339E-2</v>
      </c>
      <c r="P14" s="19">
        <f t="shared" si="9"/>
        <v>0.54947003757520474</v>
      </c>
      <c r="Q14" s="19">
        <f t="shared" si="10"/>
        <v>2.0273323565256685E-3</v>
      </c>
      <c r="R14" s="19">
        <f t="shared" si="11"/>
        <v>2.8886894563650702E-2</v>
      </c>
      <c r="S14" s="19">
        <f t="shared" si="12"/>
        <v>-6.9964555401448624E-5</v>
      </c>
      <c r="T14" s="19">
        <f t="shared" si="13"/>
        <v>3.0413548343158105E-2</v>
      </c>
      <c r="U14" s="19">
        <f t="shared" si="14"/>
        <v>-4.8378574730863232E-5</v>
      </c>
      <c r="V14" s="9">
        <f t="shared" si="15"/>
        <v>549.47003757520474</v>
      </c>
      <c r="W14" s="9">
        <f t="shared" si="15"/>
        <v>2.0273323565256685</v>
      </c>
      <c r="X14" s="9">
        <f t="shared" si="15"/>
        <v>28.886894563650703</v>
      </c>
      <c r="Y14" s="9">
        <f t="shared" si="15"/>
        <v>-6.9964555401448622E-2</v>
      </c>
      <c r="Z14" s="9">
        <f t="shared" si="15"/>
        <v>30.413548343158105</v>
      </c>
      <c r="AA14" s="9">
        <f t="shared" si="15"/>
        <v>-4.8378574730863232E-2</v>
      </c>
      <c r="AB14" s="10">
        <f t="shared" si="16"/>
        <v>4.6903118871122897</v>
      </c>
      <c r="AC14" s="10">
        <f t="shared" si="17"/>
        <v>1.0714720979470791E-2</v>
      </c>
      <c r="AD14" s="10">
        <f t="shared" si="18"/>
        <v>0.22022149973813546</v>
      </c>
      <c r="AE14" s="10">
        <f t="shared" si="19"/>
        <v>-5.953467558560626E-5</v>
      </c>
      <c r="AF14" s="10">
        <f t="shared" si="20"/>
        <v>2.6535168164268604E-2</v>
      </c>
      <c r="AG14" s="10">
        <f t="shared" si="21"/>
        <v>-3.0018971662238293E-4</v>
      </c>
    </row>
    <row r="15" spans="1:36" x14ac:dyDescent="0.25">
      <c r="A15" s="17">
        <v>4</v>
      </c>
      <c r="B15" s="17" t="s">
        <v>154</v>
      </c>
      <c r="C15" s="17">
        <v>29.4</v>
      </c>
      <c r="D15" s="3">
        <v>237.12180000000001</v>
      </c>
      <c r="E15" s="3">
        <v>4.4353999999999996</v>
      </c>
      <c r="F15" s="3">
        <v>46.099200000000003</v>
      </c>
      <c r="G15" s="3">
        <v>0.10630000000000001</v>
      </c>
      <c r="H15" s="3">
        <v>3.7446000000000002</v>
      </c>
      <c r="I15" s="3">
        <v>6.4748999999999999</v>
      </c>
      <c r="J15" s="18">
        <f t="shared" si="3"/>
        <v>227.32799616490894</v>
      </c>
      <c r="K15" s="18">
        <f t="shared" si="4"/>
        <v>6.2630465444287715</v>
      </c>
      <c r="L15" s="18">
        <f t="shared" si="5"/>
        <v>55.347539015606245</v>
      </c>
      <c r="M15" s="18">
        <f t="shared" si="6"/>
        <v>0.11374149659863948</v>
      </c>
      <c r="N15" s="18">
        <f t="shared" si="7"/>
        <v>2.8937646141855029</v>
      </c>
      <c r="O15" s="18">
        <f t="shared" si="8"/>
        <v>4.6979591836734702</v>
      </c>
      <c r="P15" s="19">
        <f t="shared" si="9"/>
        <v>0.54125713372597373</v>
      </c>
      <c r="Q15" s="19">
        <f t="shared" si="10"/>
        <v>1.4912015581973265E-2</v>
      </c>
      <c r="R15" s="19">
        <f t="shared" si="11"/>
        <v>0.13177985479906248</v>
      </c>
      <c r="S15" s="19">
        <f t="shared" si="12"/>
        <v>2.7081308713961785E-4</v>
      </c>
      <c r="T15" s="19">
        <f t="shared" si="13"/>
        <v>6.8899157480607218E-3</v>
      </c>
      <c r="U15" s="19">
        <f t="shared" si="14"/>
        <v>1.1185617103984451E-2</v>
      </c>
      <c r="V15" s="9">
        <f t="shared" si="15"/>
        <v>541.25713372597374</v>
      </c>
      <c r="W15" s="9">
        <f t="shared" si="15"/>
        <v>14.912015581973266</v>
      </c>
      <c r="X15" s="9">
        <f t="shared" si="15"/>
        <v>131.77985479906249</v>
      </c>
      <c r="Y15" s="9">
        <f t="shared" si="15"/>
        <v>0.27081308713961783</v>
      </c>
      <c r="Z15" s="9">
        <f t="shared" si="15"/>
        <v>6.889915748060722</v>
      </c>
      <c r="AA15" s="9">
        <f t="shared" si="15"/>
        <v>11.185617103984452</v>
      </c>
      <c r="AB15" s="10">
        <f t="shared" si="16"/>
        <v>4.6202060070505651</v>
      </c>
      <c r="AC15" s="10">
        <f t="shared" si="17"/>
        <v>7.8811984472138177E-2</v>
      </c>
      <c r="AD15" s="10">
        <f t="shared" si="18"/>
        <v>1.0046340285965183</v>
      </c>
      <c r="AE15" s="10">
        <f t="shared" si="19"/>
        <v>2.3044196014229001E-4</v>
      </c>
      <c r="AF15" s="10">
        <f t="shared" si="20"/>
        <v>6.0113036121141215E-3</v>
      </c>
      <c r="AG15" s="10">
        <f t="shared" si="21"/>
        <v>6.9406906825418543E-2</v>
      </c>
    </row>
    <row r="16" spans="1:36" x14ac:dyDescent="0.25">
      <c r="A16" s="17">
        <v>20</v>
      </c>
      <c r="B16" s="17" t="s">
        <v>155</v>
      </c>
      <c r="C16" s="17">
        <v>31.1</v>
      </c>
      <c r="D16" s="3">
        <v>105.59139999999999</v>
      </c>
      <c r="E16" s="3">
        <v>3.3708</v>
      </c>
      <c r="F16" s="3">
        <v>15.418100000000001</v>
      </c>
      <c r="G16" s="3"/>
      <c r="H16" s="3">
        <v>7.5750999999999999</v>
      </c>
      <c r="I16" s="3"/>
      <c r="J16" s="18">
        <f t="shared" si="3"/>
        <v>101.22023010546499</v>
      </c>
      <c r="K16" s="18">
        <f t="shared" si="4"/>
        <v>4.7614950634696758</v>
      </c>
      <c r="L16" s="18">
        <f t="shared" si="5"/>
        <v>18.515486194477795</v>
      </c>
      <c r="M16" s="18">
        <f t="shared" si="6"/>
        <v>-3.08843537414966E-2</v>
      </c>
      <c r="N16" s="18">
        <f t="shared" si="7"/>
        <v>5.8793452844894771</v>
      </c>
      <c r="O16" s="18">
        <f t="shared" si="8"/>
        <v>-2.1355685131195339E-2</v>
      </c>
      <c r="P16" s="19">
        <f t="shared" si="9"/>
        <v>0.22782688448175401</v>
      </c>
      <c r="Q16" s="19">
        <f t="shared" si="10"/>
        <v>1.0717191461185764E-2</v>
      </c>
      <c r="R16" s="19">
        <f t="shared" si="11"/>
        <v>4.1674727768921081E-2</v>
      </c>
      <c r="S16" s="19">
        <f t="shared" si="12"/>
        <v>-6.9514622569284956E-5</v>
      </c>
      <c r="T16" s="19">
        <f t="shared" si="13"/>
        <v>1.3233253051905576E-2</v>
      </c>
      <c r="U16" s="19">
        <f t="shared" si="14"/>
        <v>-4.8067458494651892E-5</v>
      </c>
      <c r="V16" s="9">
        <f t="shared" si="15"/>
        <v>227.82688448175401</v>
      </c>
      <c r="W16" s="9">
        <f t="shared" si="15"/>
        <v>10.717191461185765</v>
      </c>
      <c r="X16" s="9">
        <f t="shared" si="15"/>
        <v>41.67472776892108</v>
      </c>
      <c r="Y16" s="9">
        <f t="shared" si="15"/>
        <v>-6.9514622569284951E-2</v>
      </c>
      <c r="Z16" s="9">
        <f t="shared" si="15"/>
        <v>13.233253051905576</v>
      </c>
      <c r="AA16" s="9">
        <f t="shared" si="15"/>
        <v>-4.8067458494651889E-2</v>
      </c>
      <c r="AB16" s="10">
        <f t="shared" si="16"/>
        <v>1.9447450659987537</v>
      </c>
      <c r="AC16" s="10">
        <f t="shared" si="17"/>
        <v>5.6641781413169306E-2</v>
      </c>
      <c r="AD16" s="10">
        <f t="shared" si="18"/>
        <v>0.31771054622115302</v>
      </c>
      <c r="AE16" s="10">
        <f t="shared" si="19"/>
        <v>-5.9151815935538037E-5</v>
      </c>
      <c r="AF16" s="10">
        <f t="shared" si="20"/>
        <v>1.1545729262847748E-2</v>
      </c>
      <c r="AG16" s="10">
        <f t="shared" si="21"/>
        <v>-2.9825923612963445E-4</v>
      </c>
    </row>
    <row r="17" spans="1:33" x14ac:dyDescent="0.25">
      <c r="A17" s="17">
        <v>5</v>
      </c>
      <c r="B17" s="17" t="s">
        <v>81</v>
      </c>
      <c r="C17" s="17">
        <v>31</v>
      </c>
      <c r="D17" s="3">
        <v>109.4461</v>
      </c>
      <c r="E17" s="3">
        <v>1.1999999999999999E-3</v>
      </c>
      <c r="F17" s="3">
        <v>27.867699999999999</v>
      </c>
      <c r="G17" s="3">
        <v>9.5699999999999993E-2</v>
      </c>
      <c r="H17" s="3">
        <v>7.9170999999999996</v>
      </c>
      <c r="I17" s="3"/>
      <c r="J17" s="18">
        <f t="shared" si="3"/>
        <v>104.91601150527325</v>
      </c>
      <c r="K17" s="18">
        <f t="shared" si="4"/>
        <v>8.8857545839210149E-3</v>
      </c>
      <c r="L17" s="18">
        <f t="shared" si="5"/>
        <v>33.460984393757499</v>
      </c>
      <c r="M17" s="18">
        <f t="shared" si="6"/>
        <v>9.9319727891156465E-2</v>
      </c>
      <c r="N17" s="18">
        <f t="shared" si="7"/>
        <v>6.1459080280592362</v>
      </c>
      <c r="O17" s="18">
        <f t="shared" si="8"/>
        <v>-2.1355685131195339E-2</v>
      </c>
      <c r="P17" s="19">
        <f t="shared" si="9"/>
        <v>0.23690712275384279</v>
      </c>
      <c r="Q17" s="19">
        <f t="shared" si="10"/>
        <v>2.0064607124982937E-5</v>
      </c>
      <c r="R17" s="19">
        <f t="shared" si="11"/>
        <v>7.5557061534291134E-2</v>
      </c>
      <c r="S17" s="19">
        <f t="shared" si="12"/>
        <v>2.2427035330261139E-4</v>
      </c>
      <c r="T17" s="19">
        <f t="shared" si="13"/>
        <v>1.3877856837553115E-2</v>
      </c>
      <c r="U17" s="19">
        <f t="shared" si="14"/>
        <v>-4.8222514812376567E-5</v>
      </c>
      <c r="V17" s="9">
        <f t="shared" si="15"/>
        <v>236.9071227538428</v>
      </c>
      <c r="W17" s="9">
        <f t="shared" si="15"/>
        <v>2.0064607124982935E-2</v>
      </c>
      <c r="X17" s="9">
        <f t="shared" si="15"/>
        <v>75.557061534291137</v>
      </c>
      <c r="Y17" s="9">
        <f t="shared" si="15"/>
        <v>0.22427035330261139</v>
      </c>
      <c r="Z17" s="9">
        <f t="shared" si="15"/>
        <v>13.877856837553114</v>
      </c>
      <c r="AA17" s="9">
        <f t="shared" si="15"/>
        <v>-4.822251481237657E-2</v>
      </c>
      <c r="AB17" s="10">
        <f t="shared" si="16"/>
        <v>2.0222545689615261</v>
      </c>
      <c r="AC17" s="10">
        <f t="shared" si="17"/>
        <v>1.0604411566504379E-4</v>
      </c>
      <c r="AD17" s="10">
        <f t="shared" si="18"/>
        <v>0.57601516737025538</v>
      </c>
      <c r="AE17" s="10">
        <f t="shared" si="19"/>
        <v>1.9083752695531051E-4</v>
      </c>
      <c r="AF17" s="10">
        <f t="shared" si="20"/>
        <v>1.2108132230712216E-2</v>
      </c>
      <c r="AG17" s="10">
        <f t="shared" si="21"/>
        <v>-2.9922136269779456E-4</v>
      </c>
    </row>
    <row r="18" spans="1:33" x14ac:dyDescent="0.25">
      <c r="A18" s="17">
        <v>24</v>
      </c>
      <c r="B18" s="17" t="s">
        <v>83</v>
      </c>
      <c r="C18" s="17">
        <v>33.6</v>
      </c>
      <c r="D18" s="3">
        <v>2.9912999999999998</v>
      </c>
      <c r="E18" s="3"/>
      <c r="F18" s="3">
        <v>12.246</v>
      </c>
      <c r="G18" s="3"/>
      <c r="H18" s="3"/>
      <c r="I18" s="3"/>
      <c r="J18" s="18">
        <f t="shared" si="3"/>
        <v>2.8500479386385424</v>
      </c>
      <c r="K18" s="18">
        <f t="shared" si="4"/>
        <v>7.1932299012693931E-3</v>
      </c>
      <c r="L18" s="18">
        <f t="shared" si="5"/>
        <v>14.707442977190876</v>
      </c>
      <c r="M18" s="18">
        <f t="shared" si="6"/>
        <v>-3.08843537414966E-2</v>
      </c>
      <c r="N18" s="18">
        <f t="shared" si="7"/>
        <v>-2.4863600935307869E-2</v>
      </c>
      <c r="O18" s="18">
        <f t="shared" si="8"/>
        <v>-2.1355685131195339E-2</v>
      </c>
      <c r="P18" s="19">
        <f t="shared" si="9"/>
        <v>5.9375998721636295E-3</v>
      </c>
      <c r="Q18" s="19">
        <f t="shared" si="10"/>
        <v>1.4985895627644569E-5</v>
      </c>
      <c r="R18" s="19">
        <f t="shared" si="11"/>
        <v>3.0640506202480988E-2</v>
      </c>
      <c r="S18" s="19">
        <f t="shared" si="12"/>
        <v>-6.4342403628117923E-5</v>
      </c>
      <c r="T18" s="19">
        <f t="shared" si="13"/>
        <v>-5.1799168615224725E-5</v>
      </c>
      <c r="U18" s="19">
        <f t="shared" si="14"/>
        <v>-4.4491010689990286E-5</v>
      </c>
      <c r="V18" s="9">
        <f t="shared" si="15"/>
        <v>5.9375998721636298</v>
      </c>
      <c r="W18" s="9">
        <f t="shared" si="15"/>
        <v>1.4985895627644569E-2</v>
      </c>
      <c r="X18" s="9">
        <f t="shared" si="15"/>
        <v>30.640506202480989</v>
      </c>
      <c r="Y18" s="9">
        <f t="shared" si="15"/>
        <v>-6.4342403628117925E-2</v>
      </c>
      <c r="Z18" s="9">
        <f t="shared" si="15"/>
        <v>-5.1799168615224725E-2</v>
      </c>
      <c r="AA18" s="9">
        <f t="shared" si="15"/>
        <v>-4.4491010689990285E-2</v>
      </c>
      <c r="AB18" s="10">
        <f t="shared" si="16"/>
        <v>5.0683737705195304E-2</v>
      </c>
      <c r="AC18" s="10">
        <f>W18/189.21</f>
        <v>7.920245033372744E-5</v>
      </c>
      <c r="AD18" s="10">
        <f t="shared" si="18"/>
        <v>0.23359029520386201</v>
      </c>
      <c r="AE18" s="10">
        <f t="shared" si="19"/>
        <v>-5.4750639154620041E-5</v>
      </c>
      <c r="AF18" s="10">
        <f t="shared" si="20"/>
        <v>-4.5193662852677395E-5</v>
      </c>
      <c r="AG18" s="10">
        <f t="shared" si="21"/>
        <v>-2.7606732867951282E-4</v>
      </c>
    </row>
    <row r="19" spans="1:33" x14ac:dyDescent="0.25">
      <c r="A19" s="17">
        <v>1</v>
      </c>
      <c r="B19" s="17" t="s">
        <v>86</v>
      </c>
      <c r="C19" s="17">
        <v>15.2</v>
      </c>
      <c r="D19" s="3">
        <v>67.071299999999994</v>
      </c>
      <c r="E19" s="3">
        <v>1.3199000000000001</v>
      </c>
      <c r="F19" s="3">
        <v>32.867600000000003</v>
      </c>
      <c r="G19" s="3">
        <v>0.29189999999999999</v>
      </c>
      <c r="H19" s="3">
        <v>25.0108</v>
      </c>
      <c r="I19" s="3"/>
      <c r="J19" s="18">
        <f t="shared" si="3"/>
        <v>64.288207094918505</v>
      </c>
      <c r="K19" s="18">
        <f t="shared" si="4"/>
        <v>1.8688293370944993</v>
      </c>
      <c r="L19" s="18">
        <f t="shared" si="5"/>
        <v>39.463265306122452</v>
      </c>
      <c r="M19" s="18">
        <f t="shared" si="6"/>
        <v>0.36625850340136057</v>
      </c>
      <c r="N19" s="18">
        <f t="shared" si="7"/>
        <v>19.469134840218238</v>
      </c>
      <c r="O19" s="18">
        <f t="shared" si="8"/>
        <v>-2.1355685131195339E-2</v>
      </c>
      <c r="P19" s="19">
        <f t="shared" si="9"/>
        <v>0.29606411162133528</v>
      </c>
      <c r="Q19" s="19">
        <f t="shared" si="10"/>
        <v>8.6064508945141414E-3</v>
      </c>
      <c r="R19" s="19">
        <f t="shared" si="11"/>
        <v>0.18173872180451131</v>
      </c>
      <c r="S19" s="19">
        <f t="shared" si="12"/>
        <v>1.6867167919799499E-3</v>
      </c>
      <c r="T19" s="19">
        <f t="shared" si="13"/>
        <v>8.9660489395741894E-2</v>
      </c>
      <c r="U19" s="19">
        <f t="shared" si="14"/>
        <v>-9.8348549946294329E-5</v>
      </c>
      <c r="V19" s="9">
        <f t="shared" si="15"/>
        <v>296.06411162133526</v>
      </c>
      <c r="W19" s="9">
        <f t="shared" si="15"/>
        <v>8.6064508945141416</v>
      </c>
      <c r="X19" s="9">
        <f t="shared" si="15"/>
        <v>181.7387218045113</v>
      </c>
      <c r="Y19" s="9">
        <f t="shared" si="15"/>
        <v>1.6867167919799499</v>
      </c>
      <c r="Z19" s="9">
        <f t="shared" si="15"/>
        <v>89.660489395741891</v>
      </c>
      <c r="AA19" s="9">
        <f t="shared" si="15"/>
        <v>-9.8348549946294328E-2</v>
      </c>
      <c r="AB19" s="10">
        <f t="shared" si="16"/>
        <v>2.5272224636904417</v>
      </c>
      <c r="AC19" s="10">
        <f t="shared" si="17"/>
        <v>4.5486236956366687E-2</v>
      </c>
      <c r="AD19" s="10">
        <f t="shared" si="18"/>
        <v>1.3854993581291075</v>
      </c>
      <c r="AE19" s="10">
        <f t="shared" si="19"/>
        <v>1.4352715662828562E-3</v>
      </c>
      <c r="AF19" s="10">
        <f t="shared" si="20"/>
        <v>7.8226852617210407E-2</v>
      </c>
      <c r="AG19" s="10">
        <f t="shared" si="21"/>
        <v>-6.1025409497576528E-4</v>
      </c>
    </row>
    <row r="20" spans="1:33" x14ac:dyDescent="0.25">
      <c r="A20" s="17">
        <v>3</v>
      </c>
      <c r="B20" s="17" t="s">
        <v>92</v>
      </c>
      <c r="C20" s="17">
        <v>43.8</v>
      </c>
      <c r="D20" s="3">
        <v>56.407800000000002</v>
      </c>
      <c r="E20" s="3">
        <v>3.2000000000000002E-3</v>
      </c>
      <c r="F20" s="3">
        <v>4.8441999999999998</v>
      </c>
      <c r="G20" s="3"/>
      <c r="H20" s="3"/>
      <c r="I20" s="3"/>
      <c r="J20" s="18">
        <f t="shared" si="3"/>
        <v>54.064333652924255</v>
      </c>
      <c r="K20" s="18">
        <f t="shared" si="4"/>
        <v>1.1706629055007052E-2</v>
      </c>
      <c r="L20" s="18">
        <f t="shared" si="5"/>
        <v>5.8217286914765909</v>
      </c>
      <c r="M20" s="18">
        <f t="shared" si="6"/>
        <v>-3.08843537414966E-2</v>
      </c>
      <c r="N20" s="18">
        <f t="shared" si="7"/>
        <v>-2.4863600935307869E-2</v>
      </c>
      <c r="O20" s="18">
        <f t="shared" si="8"/>
        <v>-2.1355685131195339E-2</v>
      </c>
      <c r="P20" s="19">
        <f t="shared" si="9"/>
        <v>8.6404186203303604E-2</v>
      </c>
      <c r="Q20" s="19">
        <f t="shared" si="10"/>
        <v>1.8709224517134562E-5</v>
      </c>
      <c r="R20" s="19">
        <f t="shared" si="11"/>
        <v>9.3041326119488905E-3</v>
      </c>
      <c r="S20" s="19">
        <f t="shared" si="12"/>
        <v>-4.9358556207871289E-5</v>
      </c>
      <c r="T20" s="19">
        <f t="shared" si="13"/>
        <v>-3.9736348526747732E-5</v>
      </c>
      <c r="U20" s="19">
        <f t="shared" si="14"/>
        <v>-3.4130090392321321E-5</v>
      </c>
      <c r="V20" s="9">
        <f t="shared" si="15"/>
        <v>86.40418620330361</v>
      </c>
      <c r="W20" s="9">
        <f t="shared" si="15"/>
        <v>1.8709224517134561E-2</v>
      </c>
      <c r="X20" s="9">
        <f t="shared" si="15"/>
        <v>9.3041326119488907</v>
      </c>
      <c r="Y20" s="9">
        <f t="shared" si="15"/>
        <v>-4.9358556207871288E-2</v>
      </c>
      <c r="Z20" s="9">
        <f t="shared" si="15"/>
        <v>-3.9736348526747733E-2</v>
      </c>
      <c r="AA20" s="9">
        <f t="shared" si="15"/>
        <v>-3.4130090392321323E-2</v>
      </c>
      <c r="AB20" s="10">
        <f t="shared" si="16"/>
        <v>0.73755173882461467</v>
      </c>
      <c r="AC20" s="10">
        <f t="shared" si="17"/>
        <v>9.8880738423627503E-5</v>
      </c>
      <c r="AD20" s="10">
        <f t="shared" si="18"/>
        <v>7.0930782575160028E-2</v>
      </c>
      <c r="AE20" s="10">
        <f t="shared" si="19"/>
        <v>-4.2000490310393453E-5</v>
      </c>
      <c r="AF20" s="10">
        <f t="shared" si="20"/>
        <v>-3.4669111229451149E-5</v>
      </c>
      <c r="AG20" s="10">
        <f t="shared" si="21"/>
        <v>-2.1177767679524278E-4</v>
      </c>
    </row>
    <row r="21" spans="1:33" x14ac:dyDescent="0.25">
      <c r="A21" s="17">
        <v>33</v>
      </c>
      <c r="B21" s="17" t="s">
        <v>90</v>
      </c>
      <c r="C21" s="17">
        <v>30.6</v>
      </c>
      <c r="D21" s="3">
        <v>261.49529999999999</v>
      </c>
      <c r="E21" s="3"/>
      <c r="F21" s="3">
        <v>20.1511</v>
      </c>
      <c r="G21" s="3"/>
      <c r="H21" s="3">
        <v>19.418199999999999</v>
      </c>
      <c r="I21" s="3"/>
      <c r="J21" s="18">
        <f t="shared" si="3"/>
        <v>250.69664429530198</v>
      </c>
      <c r="K21" s="18">
        <f t="shared" si="4"/>
        <v>7.1932299012693931E-3</v>
      </c>
      <c r="L21" s="18">
        <f t="shared" si="5"/>
        <v>24.197358943577431</v>
      </c>
      <c r="M21" s="18">
        <f t="shared" si="6"/>
        <v>-3.08843537414966E-2</v>
      </c>
      <c r="N21" s="18">
        <f t="shared" si="7"/>
        <v>15.110132501948559</v>
      </c>
      <c r="O21" s="18">
        <f t="shared" si="8"/>
        <v>-2.1355685131195339E-2</v>
      </c>
      <c r="P21" s="19">
        <f t="shared" si="9"/>
        <v>0.57348905557748819</v>
      </c>
      <c r="Q21" s="19">
        <f t="shared" si="10"/>
        <v>1.6455101081335211E-5</v>
      </c>
      <c r="R21" s="19">
        <f t="shared" si="11"/>
        <v>5.5353435491843787E-2</v>
      </c>
      <c r="S21" s="19">
        <f t="shared" si="12"/>
        <v>-7.0650482415188305E-5</v>
      </c>
      <c r="T21" s="19">
        <f t="shared" si="13"/>
        <v>3.4565662586156835E-2</v>
      </c>
      <c r="U21" s="19">
        <f t="shared" si="14"/>
        <v>-4.885287448312659E-5</v>
      </c>
      <c r="V21" s="9">
        <f t="shared" si="15"/>
        <v>573.48905557748822</v>
      </c>
      <c r="W21" s="9">
        <f t="shared" si="15"/>
        <v>1.6455101081335213E-2</v>
      </c>
      <c r="X21" s="9">
        <f t="shared" si="15"/>
        <v>55.35343549184379</v>
      </c>
      <c r="Y21" s="9">
        <f t="shared" si="15"/>
        <v>-7.0650482415188301E-2</v>
      </c>
      <c r="Z21" s="9">
        <f t="shared" si="15"/>
        <v>34.565662586156833</v>
      </c>
      <c r="AA21" s="9">
        <f t="shared" si="15"/>
        <v>-4.8852874483126592E-2</v>
      </c>
      <c r="AB21" s="10">
        <f t="shared" si="16"/>
        <v>4.8953397829917895</v>
      </c>
      <c r="AC21" s="10">
        <f t="shared" si="17"/>
        <v>8.696739644487718E-5</v>
      </c>
      <c r="AD21" s="10">
        <f t="shared" si="18"/>
        <v>0.42199124425825474</v>
      </c>
      <c r="AE21" s="10">
        <f t="shared" si="19"/>
        <v>-6.0118348875661212E-5</v>
      </c>
      <c r="AF21" s="10">
        <f t="shared" si="20"/>
        <v>3.015779872457321E-2</v>
      </c>
      <c r="AG21" s="10">
        <f t="shared" si="21"/>
        <v>-3.0313275305985721E-4</v>
      </c>
    </row>
    <row r="22" spans="1:33" x14ac:dyDescent="0.25">
      <c r="A22" s="17">
        <v>2</v>
      </c>
      <c r="B22" s="17" t="s">
        <v>93</v>
      </c>
      <c r="C22" s="17">
        <v>37.1</v>
      </c>
      <c r="D22" s="3">
        <v>65.043499999999995</v>
      </c>
      <c r="E22" s="3">
        <v>0.18129999999999999</v>
      </c>
      <c r="F22" s="3">
        <v>8.7194000000000003</v>
      </c>
      <c r="G22" s="3">
        <v>1.1492</v>
      </c>
      <c r="H22" s="3">
        <v>10.454000000000001</v>
      </c>
      <c r="I22" s="3"/>
      <c r="J22" s="18">
        <f t="shared" si="3"/>
        <v>62.344007670182165</v>
      </c>
      <c r="K22" s="18">
        <f t="shared" si="4"/>
        <v>0.26290550070521856</v>
      </c>
      <c r="L22" s="18">
        <f t="shared" si="5"/>
        <v>10.473829531812726</v>
      </c>
      <c r="M22" s="18">
        <f t="shared" si="6"/>
        <v>1.53265306122449</v>
      </c>
      <c r="N22" s="18">
        <f t="shared" si="7"/>
        <v>8.1232268121590021</v>
      </c>
      <c r="O22" s="18">
        <f t="shared" si="8"/>
        <v>-2.1355685131195339E-2</v>
      </c>
      <c r="P22" s="19">
        <f t="shared" si="9"/>
        <v>0.11763020315128711</v>
      </c>
      <c r="Q22" s="19">
        <f t="shared" si="10"/>
        <v>4.9604811453814819E-4</v>
      </c>
      <c r="R22" s="19">
        <f t="shared" si="11"/>
        <v>1.9761942512854198E-2</v>
      </c>
      <c r="S22" s="19">
        <f t="shared" si="12"/>
        <v>2.8917982287254523E-3</v>
      </c>
      <c r="T22" s="19">
        <f t="shared" si="13"/>
        <v>1.5326843041809436E-2</v>
      </c>
      <c r="U22" s="19">
        <f t="shared" si="14"/>
        <v>-4.029374553055724E-5</v>
      </c>
      <c r="V22" s="9">
        <f t="shared" si="15"/>
        <v>117.63020315128711</v>
      </c>
      <c r="W22" s="9">
        <f t="shared" si="15"/>
        <v>0.49604811453814818</v>
      </c>
      <c r="X22" s="9">
        <f t="shared" si="15"/>
        <v>19.761942512854198</v>
      </c>
      <c r="Y22" s="9">
        <f t="shared" si="15"/>
        <v>2.8917982287254524</v>
      </c>
      <c r="Z22" s="9">
        <f t="shared" si="15"/>
        <v>15.326843041809436</v>
      </c>
      <c r="AA22" s="9">
        <f t="shared" si="15"/>
        <v>-4.0293745530557243E-2</v>
      </c>
      <c r="AB22" s="10">
        <f t="shared" si="16"/>
        <v>1.0040990452521306</v>
      </c>
      <c r="AC22" s="10">
        <f t="shared" si="17"/>
        <v>2.6216802205916608E-3</v>
      </c>
      <c r="AD22" s="10">
        <f t="shared" si="18"/>
        <v>0.15065671418331808</v>
      </c>
      <c r="AE22" s="10">
        <f t="shared" si="19"/>
        <v>2.4607069739577877E-3</v>
      </c>
      <c r="AF22" s="10">
        <f t="shared" si="20"/>
        <v>1.337234159437551E-2</v>
      </c>
      <c r="AG22" s="10">
        <f t="shared" si="21"/>
        <v>-2.5002324106823806E-4</v>
      </c>
    </row>
    <row r="23" spans="1:33" x14ac:dyDescent="0.25">
      <c r="A23" s="17">
        <v>35</v>
      </c>
      <c r="B23" s="17" t="s">
        <v>156</v>
      </c>
      <c r="C23" s="17">
        <v>32.1</v>
      </c>
      <c r="D23" s="3">
        <v>152.70760000000001</v>
      </c>
      <c r="E23" s="3">
        <v>5.0646000000000004</v>
      </c>
      <c r="F23" s="3">
        <v>6.3085000000000004</v>
      </c>
      <c r="G23" s="3"/>
      <c r="H23" s="3">
        <v>2.4394</v>
      </c>
      <c r="I23" s="3">
        <v>31.276199999999999</v>
      </c>
      <c r="J23" s="18">
        <f t="shared" si="3"/>
        <v>146.39395973154365</v>
      </c>
      <c r="K23" s="18">
        <f t="shared" si="4"/>
        <v>7.1504936530324397</v>
      </c>
      <c r="L23" s="18">
        <f t="shared" si="5"/>
        <v>7.5795918367346946</v>
      </c>
      <c r="M23" s="18">
        <f t="shared" si="6"/>
        <v>-3.08843537414966E-2</v>
      </c>
      <c r="N23" s="18">
        <f t="shared" si="7"/>
        <v>1.876461418550273</v>
      </c>
      <c r="O23" s="18">
        <f t="shared" si="8"/>
        <v>22.774708454810497</v>
      </c>
      <c r="P23" s="19">
        <f t="shared" si="9"/>
        <v>0.31923916452361539</v>
      </c>
      <c r="Q23" s="19">
        <f t="shared" si="10"/>
        <v>1.5592976813466379E-2</v>
      </c>
      <c r="R23" s="19">
        <f t="shared" si="11"/>
        <v>1.6528704939919894E-2</v>
      </c>
      <c r="S23" s="19">
        <f t="shared" si="12"/>
        <v>-6.7349058003263618E-5</v>
      </c>
      <c r="T23" s="19">
        <f t="shared" si="13"/>
        <v>4.0919719407638347E-3</v>
      </c>
      <c r="U23" s="19">
        <f t="shared" si="14"/>
        <v>4.9664473265941887E-2</v>
      </c>
      <c r="V23" s="9">
        <f t="shared" si="15"/>
        <v>319.23916452361539</v>
      </c>
      <c r="W23" s="9">
        <f t="shared" si="15"/>
        <v>15.592976813466379</v>
      </c>
      <c r="X23" s="9">
        <f t="shared" si="15"/>
        <v>16.528704939919894</v>
      </c>
      <c r="Y23" s="9">
        <f t="shared" si="15"/>
        <v>-6.7349058003263615E-2</v>
      </c>
      <c r="Z23" s="9">
        <f t="shared" si="15"/>
        <v>4.0919719407638349</v>
      </c>
      <c r="AA23" s="9">
        <f t="shared" si="15"/>
        <v>49.664473265941886</v>
      </c>
      <c r="AB23" s="10">
        <f t="shared" si="16"/>
        <v>2.725046218724843</v>
      </c>
      <c r="AC23" s="10">
        <f t="shared" si="17"/>
        <v>8.2410955094690444E-2</v>
      </c>
      <c r="AD23" s="10">
        <f t="shared" si="18"/>
        <v>0.12600787469825797</v>
      </c>
      <c r="AE23" s="10">
        <f t="shared" si="19"/>
        <v>-5.7309080236611622E-5</v>
      </c>
      <c r="AF23" s="10">
        <f t="shared" si="20"/>
        <v>3.5701576924372118E-3</v>
      </c>
      <c r="AG23" s="10">
        <f t="shared" si="21"/>
        <v>0.3081687345863855</v>
      </c>
    </row>
    <row r="24" spans="1:33" x14ac:dyDescent="0.25">
      <c r="A24" s="17">
        <v>27</v>
      </c>
      <c r="B24" s="17" t="s">
        <v>157</v>
      </c>
      <c r="C24" s="17">
        <v>29.4</v>
      </c>
      <c r="D24" s="3">
        <v>214.98480000000001</v>
      </c>
      <c r="E24" s="3">
        <v>3.1198000000000001</v>
      </c>
      <c r="F24" s="3">
        <v>6.5225999999999997</v>
      </c>
      <c r="G24" s="3">
        <v>2.6617999999999999</v>
      </c>
      <c r="H24" s="3">
        <v>2.1570999999999998</v>
      </c>
      <c r="I24" s="3">
        <v>0.58889999999999998</v>
      </c>
      <c r="J24" s="18">
        <f t="shared" si="3"/>
        <v>206.10364333652925</v>
      </c>
      <c r="K24" s="18">
        <f t="shared" si="4"/>
        <v>4.4074753173483776</v>
      </c>
      <c r="L24" s="18">
        <f t="shared" si="5"/>
        <v>7.8366146458583428</v>
      </c>
      <c r="M24" s="18">
        <f t="shared" si="6"/>
        <v>3.5906122448979594</v>
      </c>
      <c r="N24" s="18">
        <f t="shared" si="7"/>
        <v>1.6564302416212004</v>
      </c>
      <c r="O24" s="18">
        <f t="shared" si="8"/>
        <v>0.4078717201166181</v>
      </c>
      <c r="P24" s="19">
        <f t="shared" si="9"/>
        <v>0.49072296032506968</v>
      </c>
      <c r="Q24" s="19">
        <f t="shared" si="10"/>
        <v>1.0493988850829472E-2</v>
      </c>
      <c r="R24" s="19">
        <f t="shared" si="11"/>
        <v>1.8658606299662723E-2</v>
      </c>
      <c r="S24" s="19">
        <f t="shared" si="12"/>
        <v>8.5490767735665711E-3</v>
      </c>
      <c r="T24" s="19">
        <f t="shared" si="13"/>
        <v>3.943881527669525E-3</v>
      </c>
      <c r="U24" s="19">
        <f t="shared" si="14"/>
        <v>9.7112314313480507E-4</v>
      </c>
      <c r="V24" s="9">
        <f t="shared" si="15"/>
        <v>490.72296032506966</v>
      </c>
      <c r="W24" s="9">
        <f t="shared" si="15"/>
        <v>10.493988850829473</v>
      </c>
      <c r="X24" s="9">
        <f t="shared" si="15"/>
        <v>18.658606299662722</v>
      </c>
      <c r="Y24" s="9">
        <f t="shared" si="15"/>
        <v>8.5490767735665703</v>
      </c>
      <c r="Z24" s="9">
        <f t="shared" si="15"/>
        <v>3.9438815276695252</v>
      </c>
      <c r="AA24" s="9">
        <f t="shared" si="15"/>
        <v>0.97112314313480508</v>
      </c>
      <c r="AB24" s="10">
        <f t="shared" si="16"/>
        <v>4.1888430245417814</v>
      </c>
      <c r="AC24" s="10">
        <f t="shared" si="17"/>
        <v>5.5462125949101382E-2</v>
      </c>
      <c r="AD24" s="10">
        <f t="shared" si="18"/>
        <v>0.14224534427822036</v>
      </c>
      <c r="AE24" s="10">
        <f t="shared" si="19"/>
        <v>7.2746336963100174E-3</v>
      </c>
      <c r="AF24" s="10">
        <f t="shared" si="20"/>
        <v>3.4409519854728178E-3</v>
      </c>
      <c r="AG24" s="10">
        <f t="shared" si="21"/>
        <v>6.0258323599826575E-3</v>
      </c>
    </row>
    <row r="25" spans="1:33" x14ac:dyDescent="0.25">
      <c r="A25" s="17">
        <v>13</v>
      </c>
      <c r="B25" s="17" t="s">
        <v>103</v>
      </c>
      <c r="C25" s="17">
        <v>34.1</v>
      </c>
      <c r="D25" s="3">
        <v>255.9468</v>
      </c>
      <c r="E25" s="3">
        <v>2.8420000000000001</v>
      </c>
      <c r="F25" s="3">
        <v>18.153700000000001</v>
      </c>
      <c r="G25" s="3"/>
      <c r="H25" s="3"/>
      <c r="I25" s="3"/>
      <c r="J25" s="18">
        <f t="shared" si="3"/>
        <v>245.37689357622244</v>
      </c>
      <c r="K25" s="18">
        <f t="shared" si="4"/>
        <v>4.0156558533145272</v>
      </c>
      <c r="L25" s="18">
        <f t="shared" si="5"/>
        <v>21.799519807923168</v>
      </c>
      <c r="M25" s="18">
        <f t="shared" si="6"/>
        <v>-3.08843537414966E-2</v>
      </c>
      <c r="N25" s="18">
        <f t="shared" si="7"/>
        <v>-2.4863600935307869E-2</v>
      </c>
      <c r="O25" s="18">
        <f t="shared" si="8"/>
        <v>-2.1355685131195339E-2</v>
      </c>
      <c r="P25" s="19">
        <f t="shared" si="9"/>
        <v>0.5037062331476706</v>
      </c>
      <c r="Q25" s="19">
        <f t="shared" si="10"/>
        <v>8.2432818103230776E-3</v>
      </c>
      <c r="R25" s="19">
        <f t="shared" si="11"/>
        <v>4.4749747406293894E-2</v>
      </c>
      <c r="S25" s="19">
        <f t="shared" si="12"/>
        <v>-6.3398966624773082E-5</v>
      </c>
      <c r="T25" s="19">
        <f t="shared" si="13"/>
        <v>-5.1039650013828465E-5</v>
      </c>
      <c r="U25" s="19">
        <f t="shared" si="14"/>
        <v>-4.3838649829433247E-5</v>
      </c>
      <c r="V25" s="9">
        <f t="shared" si="15"/>
        <v>503.70623314767062</v>
      </c>
      <c r="W25" s="9">
        <f t="shared" si="15"/>
        <v>8.2432818103230776</v>
      </c>
      <c r="X25" s="9">
        <f t="shared" si="15"/>
        <v>44.749747406293892</v>
      </c>
      <c r="Y25" s="9">
        <f t="shared" si="15"/>
        <v>-6.3398966624773082E-2</v>
      </c>
      <c r="Z25" s="9">
        <f t="shared" si="15"/>
        <v>-5.1039650013828465E-2</v>
      </c>
      <c r="AA25" s="9">
        <f t="shared" si="15"/>
        <v>-4.3838649829433245E-2</v>
      </c>
      <c r="AB25" s="10">
        <f t="shared" si="16"/>
        <v>4.2996690836335514</v>
      </c>
      <c r="AC25" s="10">
        <f t="shared" si="17"/>
        <v>4.3566840073585314E-2</v>
      </c>
      <c r="AD25" s="10">
        <f t="shared" si="18"/>
        <v>0.34115319890139584</v>
      </c>
      <c r="AE25" s="10">
        <f t="shared" si="19"/>
        <v>-5.3947843859097742E-5</v>
      </c>
      <c r="AF25" s="10">
        <f t="shared" si="20"/>
        <v>-4.4530999174485638E-5</v>
      </c>
      <c r="AG25" s="10">
        <f t="shared" si="21"/>
        <v>-2.720194206343587E-4</v>
      </c>
    </row>
    <row r="26" spans="1:33" x14ac:dyDescent="0.25">
      <c r="A26" s="17">
        <v>21</v>
      </c>
      <c r="B26" s="17" t="s">
        <v>97</v>
      </c>
      <c r="C26" s="17">
        <v>28.3</v>
      </c>
      <c r="D26" s="3">
        <v>181.09610000000001</v>
      </c>
      <c r="E26" s="3">
        <v>2.8166000000000002</v>
      </c>
      <c r="F26" s="3">
        <v>19.4313</v>
      </c>
      <c r="G26" s="3">
        <v>0.193</v>
      </c>
      <c r="H26" s="3">
        <v>5.1162999999999998</v>
      </c>
      <c r="I26" s="3">
        <v>8.7346000000000004</v>
      </c>
      <c r="J26" s="18">
        <f t="shared" si="3"/>
        <v>173.61208053691274</v>
      </c>
      <c r="K26" s="18">
        <f t="shared" si="4"/>
        <v>3.9798307475317349</v>
      </c>
      <c r="L26" s="18">
        <f t="shared" si="5"/>
        <v>23.333253301320529</v>
      </c>
      <c r="M26" s="18">
        <f t="shared" si="6"/>
        <v>0.23170068027210888</v>
      </c>
      <c r="N26" s="18">
        <f t="shared" si="7"/>
        <v>3.962899454403741</v>
      </c>
      <c r="O26" s="18">
        <f t="shared" si="8"/>
        <v>6.3449708454810514</v>
      </c>
      <c r="P26" s="19">
        <f t="shared" si="9"/>
        <v>0.42942917447292905</v>
      </c>
      <c r="Q26" s="19">
        <f t="shared" si="10"/>
        <v>9.8441043225166586E-3</v>
      </c>
      <c r="R26" s="19">
        <f t="shared" si="11"/>
        <v>5.7714760815987171E-2</v>
      </c>
      <c r="S26" s="19">
        <f t="shared" si="12"/>
        <v>5.731112232879019E-4</v>
      </c>
      <c r="T26" s="19">
        <f t="shared" si="13"/>
        <v>9.8022247988785102E-3</v>
      </c>
      <c r="U26" s="19">
        <f t="shared" si="14"/>
        <v>1.5694274176101541E-2</v>
      </c>
      <c r="V26" s="9">
        <f t="shared" si="15"/>
        <v>429.42917447292905</v>
      </c>
      <c r="W26" s="9">
        <f t="shared" si="15"/>
        <v>9.8441043225166585</v>
      </c>
      <c r="X26" s="9">
        <f t="shared" si="15"/>
        <v>57.714760815987169</v>
      </c>
      <c r="Y26" s="9">
        <f t="shared" si="15"/>
        <v>0.57311122328790187</v>
      </c>
      <c r="Z26" s="9">
        <f t="shared" si="15"/>
        <v>9.8022247988785107</v>
      </c>
      <c r="AA26" s="9">
        <f t="shared" si="15"/>
        <v>15.694274176101541</v>
      </c>
      <c r="AB26" s="10">
        <f t="shared" si="16"/>
        <v>3.6656352921291422</v>
      </c>
      <c r="AC26" s="10">
        <f t="shared" si="17"/>
        <v>5.2027399833606353E-2</v>
      </c>
      <c r="AD26" s="10">
        <f t="shared" si="18"/>
        <v>0.43999299252879553</v>
      </c>
      <c r="AE26" s="10">
        <f t="shared" si="19"/>
        <v>4.876753744397943E-4</v>
      </c>
      <c r="AF26" s="10">
        <f t="shared" si="20"/>
        <v>8.5522307521449965E-3</v>
      </c>
      <c r="AG26" s="10">
        <f t="shared" si="21"/>
        <v>9.7383185505718173E-2</v>
      </c>
    </row>
    <row r="27" spans="1:33" x14ac:dyDescent="0.25">
      <c r="A27" s="17">
        <v>28</v>
      </c>
      <c r="B27" s="17" t="s">
        <v>99</v>
      </c>
      <c r="C27" s="17">
        <v>31.7</v>
      </c>
      <c r="D27" s="3">
        <v>121.1396</v>
      </c>
      <c r="E27" s="3">
        <v>3.2538</v>
      </c>
      <c r="F27" s="3">
        <v>24.712</v>
      </c>
      <c r="G27" s="3"/>
      <c r="H27" s="3">
        <v>2.2206999999999999</v>
      </c>
      <c r="I27" s="3"/>
      <c r="J27" s="18">
        <f t="shared" si="3"/>
        <v>116.12742090124641</v>
      </c>
      <c r="K27" s="18">
        <f t="shared" si="4"/>
        <v>4.5964739069111422</v>
      </c>
      <c r="L27" s="18">
        <f t="shared" si="5"/>
        <v>29.672629051620646</v>
      </c>
      <c r="M27" s="18">
        <f t="shared" si="6"/>
        <v>-3.08843537414966E-2</v>
      </c>
      <c r="N27" s="18">
        <f t="shared" si="7"/>
        <v>1.7060015588464537</v>
      </c>
      <c r="O27" s="18">
        <f t="shared" si="8"/>
        <v>-2.1355685131195339E-2</v>
      </c>
      <c r="P27" s="19">
        <f t="shared" si="9"/>
        <v>0.25643279063366714</v>
      </c>
      <c r="Q27" s="19">
        <f t="shared" si="10"/>
        <v>1.0149942381191797E-2</v>
      </c>
      <c r="R27" s="19">
        <f t="shared" si="11"/>
        <v>6.5523155634493541E-2</v>
      </c>
      <c r="S27" s="19">
        <f t="shared" si="12"/>
        <v>-6.8198888388162852E-5</v>
      </c>
      <c r="T27" s="19">
        <f t="shared" si="13"/>
        <v>3.7671958712697721E-3</v>
      </c>
      <c r="U27" s="19">
        <f t="shared" si="14"/>
        <v>-4.7157664327560691E-5</v>
      </c>
      <c r="V27" s="9">
        <f t="shared" si="15"/>
        <v>256.43279063366714</v>
      </c>
      <c r="W27" s="9">
        <f t="shared" si="15"/>
        <v>10.149942381191797</v>
      </c>
      <c r="X27" s="9">
        <f t="shared" si="15"/>
        <v>65.523155634493534</v>
      </c>
      <c r="Y27" s="9">
        <f t="shared" si="15"/>
        <v>-6.8198888388162848E-2</v>
      </c>
      <c r="Z27" s="9">
        <f t="shared" si="15"/>
        <v>3.767195871269772</v>
      </c>
      <c r="AA27" s="9">
        <f t="shared" si="15"/>
        <v>-4.7157664327560689E-2</v>
      </c>
      <c r="AB27" s="10">
        <f t="shared" si="16"/>
        <v>2.1889269366937016</v>
      </c>
      <c r="AC27" s="10">
        <f t="shared" si="17"/>
        <v>5.3643794626033491E-2</v>
      </c>
      <c r="AD27" s="10">
        <f t="shared" si="18"/>
        <v>0.49952090106496461</v>
      </c>
      <c r="AE27" s="10">
        <f t="shared" si="19"/>
        <v>-5.8032223204896951E-5</v>
      </c>
      <c r="AF27" s="10">
        <f t="shared" si="20"/>
        <v>3.2867975424633314E-3</v>
      </c>
      <c r="AG27" s="10">
        <f t="shared" si="21"/>
        <v>-2.9261395090320606E-4</v>
      </c>
    </row>
    <row r="28" spans="1:33" x14ac:dyDescent="0.25">
      <c r="A28" s="17">
        <v>25</v>
      </c>
      <c r="B28" s="17" t="s">
        <v>101</v>
      </c>
      <c r="C28" s="17">
        <v>31.4</v>
      </c>
      <c r="D28" s="3">
        <v>374.70800000000003</v>
      </c>
      <c r="E28" s="3">
        <v>2.0000000000000001E-4</v>
      </c>
      <c r="F28" s="3">
        <v>38.960999999999999</v>
      </c>
      <c r="G28" s="3">
        <v>61.607199999999999</v>
      </c>
      <c r="H28" s="3">
        <v>1.4441999999999999</v>
      </c>
      <c r="I28" s="3"/>
      <c r="J28" s="18">
        <f t="shared" si="3"/>
        <v>359.24189837008629</v>
      </c>
      <c r="K28" s="18">
        <f t="shared" si="4"/>
        <v>7.475317348377997E-3</v>
      </c>
      <c r="L28" s="18">
        <f t="shared" si="5"/>
        <v>46.778271308523401</v>
      </c>
      <c r="M28" s="18">
        <f t="shared" si="6"/>
        <v>83.788435374149657</v>
      </c>
      <c r="N28" s="18">
        <f t="shared" si="7"/>
        <v>1.1007794232268122</v>
      </c>
      <c r="O28" s="18">
        <f t="shared" si="8"/>
        <v>-2.1355685131195339E-2</v>
      </c>
      <c r="P28" s="19">
        <f t="shared" si="9"/>
        <v>0.80085773521993753</v>
      </c>
      <c r="Q28" s="19">
        <f t="shared" si="10"/>
        <v>1.666472020339044E-5</v>
      </c>
      <c r="R28" s="19">
        <f t="shared" si="11"/>
        <v>0.10428277043301395</v>
      </c>
      <c r="S28" s="19">
        <f t="shared" si="12"/>
        <v>0.18678950561116167</v>
      </c>
      <c r="T28" s="19">
        <f t="shared" si="13"/>
        <v>2.4539668670661417E-3</v>
      </c>
      <c r="U28" s="19">
        <f t="shared" si="14"/>
        <v>-4.760821526062656E-5</v>
      </c>
      <c r="V28" s="9">
        <f t="shared" si="15"/>
        <v>800.85773521993758</v>
      </c>
      <c r="W28" s="9">
        <f t="shared" si="15"/>
        <v>1.6664720203390441E-2</v>
      </c>
      <c r="X28" s="9">
        <f t="shared" si="15"/>
        <v>104.28277043301395</v>
      </c>
      <c r="Y28" s="9">
        <f t="shared" si="15"/>
        <v>186.78950561116167</v>
      </c>
      <c r="Z28" s="9">
        <f t="shared" si="15"/>
        <v>2.4539668670661419</v>
      </c>
      <c r="AA28" s="9">
        <f t="shared" si="15"/>
        <v>-4.7608215260626557E-2</v>
      </c>
      <c r="AB28" s="10">
        <f t="shared" si="16"/>
        <v>6.8361735827566159</v>
      </c>
      <c r="AC28" s="10">
        <f t="shared" si="17"/>
        <v>8.8075261367741875E-5</v>
      </c>
      <c r="AD28" s="10">
        <f t="shared" si="18"/>
        <v>0.79500785558666454</v>
      </c>
      <c r="AE28" s="10">
        <f t="shared" si="19"/>
        <v>0.15894409041190077</v>
      </c>
      <c r="AF28" s="10">
        <f t="shared" si="20"/>
        <v>2.1410334220930251E-3</v>
      </c>
      <c r="AG28" s="10">
        <f t="shared" si="21"/>
        <v>-2.9540962559336412E-4</v>
      </c>
    </row>
    <row r="29" spans="1:33" x14ac:dyDescent="0.25">
      <c r="A29" s="17">
        <v>15</v>
      </c>
      <c r="B29" s="17" t="s">
        <v>106</v>
      </c>
      <c r="C29" s="17">
        <v>32.9</v>
      </c>
      <c r="D29" s="3">
        <v>332.2747</v>
      </c>
      <c r="E29" s="3">
        <v>0.51480000000000004</v>
      </c>
      <c r="F29" s="3">
        <v>19.9544</v>
      </c>
      <c r="G29" s="3"/>
      <c r="H29" s="3">
        <v>5.2092999999999998</v>
      </c>
      <c r="I29" s="3"/>
      <c r="J29" s="18">
        <f t="shared" si="3"/>
        <v>318.55800575263663</v>
      </c>
      <c r="K29" s="18">
        <f t="shared" si="4"/>
        <v>0.73328631875881523</v>
      </c>
      <c r="L29" s="18">
        <f t="shared" si="5"/>
        <v>23.961224489795917</v>
      </c>
      <c r="M29" s="18">
        <f t="shared" si="6"/>
        <v>-3.08843537414966E-2</v>
      </c>
      <c r="N29" s="18">
        <f t="shared" si="7"/>
        <v>4.0353858144972721</v>
      </c>
      <c r="O29" s="18">
        <f t="shared" si="8"/>
        <v>-2.1355685131195339E-2</v>
      </c>
      <c r="P29" s="19">
        <f t="shared" si="9"/>
        <v>0.67778299096305672</v>
      </c>
      <c r="Q29" s="19">
        <f t="shared" si="10"/>
        <v>1.5601836569336495E-3</v>
      </c>
      <c r="R29" s="19">
        <f t="shared" si="11"/>
        <v>5.0981328701693446E-2</v>
      </c>
      <c r="S29" s="19">
        <f t="shared" si="12"/>
        <v>-6.5711390939354478E-5</v>
      </c>
      <c r="T29" s="19">
        <f t="shared" si="13"/>
        <v>8.5859272648878132E-3</v>
      </c>
      <c r="U29" s="19">
        <f t="shared" si="14"/>
        <v>-4.543762793871349E-5</v>
      </c>
      <c r="V29" s="9">
        <f t="shared" si="15"/>
        <v>677.7829909630567</v>
      </c>
      <c r="W29" s="9">
        <f t="shared" si="15"/>
        <v>1.5601836569336496</v>
      </c>
      <c r="X29" s="9">
        <f t="shared" si="15"/>
        <v>50.981328701693442</v>
      </c>
      <c r="Y29" s="9">
        <f t="shared" si="15"/>
        <v>-6.5711390939354478E-2</v>
      </c>
      <c r="Z29" s="9">
        <f t="shared" si="15"/>
        <v>8.5859272648878129</v>
      </c>
      <c r="AA29" s="9">
        <f t="shared" si="15"/>
        <v>-4.543762793871349E-2</v>
      </c>
      <c r="AB29" s="10">
        <f t="shared" si="16"/>
        <v>5.7855995814174701</v>
      </c>
      <c r="AC29" s="10">
        <f t="shared" si="17"/>
        <v>8.2457780082112447E-3</v>
      </c>
      <c r="AD29" s="10">
        <f t="shared" si="18"/>
        <v>0.38866014623314005</v>
      </c>
      <c r="AE29" s="10">
        <f t="shared" si="19"/>
        <v>-5.5915546370675783E-5</v>
      </c>
      <c r="AF29" s="10">
        <f t="shared" si="20"/>
        <v>7.4910372590980424E-3</v>
      </c>
      <c r="AG29" s="10">
        <f t="shared" si="21"/>
        <v>-2.8194110163014079E-4</v>
      </c>
    </row>
    <row r="30" spans="1:33" x14ac:dyDescent="0.25">
      <c r="A30" s="17">
        <v>12</v>
      </c>
      <c r="B30" s="17" t="s">
        <v>112</v>
      </c>
      <c r="C30" s="17">
        <v>30.2</v>
      </c>
      <c r="D30" s="3">
        <v>288.6626</v>
      </c>
      <c r="E30" s="3">
        <v>0.83489999999999998</v>
      </c>
      <c r="F30" s="3">
        <v>17.975200000000001</v>
      </c>
      <c r="G30" s="3">
        <v>4.5491999999999999</v>
      </c>
      <c r="H30" s="3">
        <v>1.1278999999999999</v>
      </c>
      <c r="I30" s="3">
        <v>2.8856999999999999</v>
      </c>
      <c r="J30" s="18">
        <f t="shared" si="3"/>
        <v>276.74391179290507</v>
      </c>
      <c r="K30" s="18">
        <f t="shared" si="4"/>
        <v>1.1847672778561353</v>
      </c>
      <c r="L30" s="18">
        <f t="shared" si="5"/>
        <v>21.585234093637453</v>
      </c>
      <c r="M30" s="18">
        <f t="shared" si="6"/>
        <v>6.1585034013605435</v>
      </c>
      <c r="N30" s="18">
        <f t="shared" si="7"/>
        <v>0.85424785658612612</v>
      </c>
      <c r="O30" s="18">
        <f t="shared" si="8"/>
        <v>2.0819241982507291</v>
      </c>
      <c r="P30" s="19">
        <f t="shared" si="9"/>
        <v>0.64145939819547526</v>
      </c>
      <c r="Q30" s="19">
        <f t="shared" si="10"/>
        <v>2.7461493195340887E-3</v>
      </c>
      <c r="R30" s="19">
        <f t="shared" si="11"/>
        <v>5.0031999554788806E-2</v>
      </c>
      <c r="S30" s="19">
        <f t="shared" si="12"/>
        <v>1.4274676758120467E-2</v>
      </c>
      <c r="T30" s="19">
        <f t="shared" si="13"/>
        <v>1.9800447006963189E-3</v>
      </c>
      <c r="U30" s="19">
        <f t="shared" si="14"/>
        <v>4.825652115150696E-3</v>
      </c>
      <c r="V30" s="9">
        <f t="shared" si="15"/>
        <v>641.45939819547527</v>
      </c>
      <c r="W30" s="9">
        <f t="shared" si="15"/>
        <v>2.7461493195340885</v>
      </c>
      <c r="X30" s="9">
        <f t="shared" si="15"/>
        <v>50.031999554788804</v>
      </c>
      <c r="Y30" s="9">
        <f t="shared" si="15"/>
        <v>14.274676758120467</v>
      </c>
      <c r="Z30" s="9">
        <f t="shared" si="15"/>
        <v>1.9800447006963189</v>
      </c>
      <c r="AA30" s="9">
        <f t="shared" si="15"/>
        <v>4.8256521151506959</v>
      </c>
      <c r="AB30" s="10">
        <f t="shared" si="16"/>
        <v>5.4755390370932586</v>
      </c>
      <c r="AC30" s="10">
        <f t="shared" si="17"/>
        <v>1.4513764174906655E-2</v>
      </c>
      <c r="AD30" s="10">
        <f t="shared" si="18"/>
        <v>0.3814228612416431</v>
      </c>
      <c r="AE30" s="10">
        <f t="shared" si="19"/>
        <v>1.2146696924004175E-2</v>
      </c>
      <c r="AF30" s="10">
        <f t="shared" si="20"/>
        <v>1.7275465037135467E-3</v>
      </c>
      <c r="AG30" s="10">
        <f t="shared" si="21"/>
        <v>2.9943237249632017E-2</v>
      </c>
    </row>
    <row r="31" spans="1:33" x14ac:dyDescent="0.25">
      <c r="A31" s="17">
        <v>18</v>
      </c>
      <c r="B31" s="17" t="s">
        <v>115</v>
      </c>
      <c r="C31" s="17">
        <v>29.1</v>
      </c>
      <c r="D31" s="3">
        <v>270.17410000000001</v>
      </c>
      <c r="E31" s="3">
        <v>76.9589</v>
      </c>
      <c r="F31" s="3">
        <v>33.773400000000002</v>
      </c>
      <c r="G31" s="3">
        <v>1.7367999999999999</v>
      </c>
      <c r="H31" s="3">
        <v>5.4958999999999998</v>
      </c>
      <c r="I31" s="3"/>
      <c r="J31" s="18">
        <f t="shared" si="3"/>
        <v>259.01764141898366</v>
      </c>
      <c r="K31" s="18">
        <f t="shared" si="4"/>
        <v>108.55289139633285</v>
      </c>
      <c r="L31" s="18">
        <f t="shared" si="5"/>
        <v>40.550660264105645</v>
      </c>
      <c r="M31" s="18">
        <f t="shared" si="6"/>
        <v>2.3321088435374149</v>
      </c>
      <c r="N31" s="18">
        <f t="shared" si="7"/>
        <v>4.2587685113016365</v>
      </c>
      <c r="O31" s="18">
        <f t="shared" si="8"/>
        <v>-2.1355685131195339E-2</v>
      </c>
      <c r="P31" s="19">
        <f t="shared" si="9"/>
        <v>0.62306649138587122</v>
      </c>
      <c r="Q31" s="19">
        <f t="shared" si="10"/>
        <v>0.26112379373688316</v>
      </c>
      <c r="R31" s="19">
        <f t="shared" si="11"/>
        <v>9.7544543590632124E-2</v>
      </c>
      <c r="S31" s="19">
        <f t="shared" si="12"/>
        <v>5.6098838160693826E-3</v>
      </c>
      <c r="T31" s="19">
        <f t="shared" si="13"/>
        <v>1.0244460336464417E-2</v>
      </c>
      <c r="U31" s="19">
        <f t="shared" si="14"/>
        <v>-5.1371063889473322E-5</v>
      </c>
      <c r="V31" s="9">
        <f t="shared" si="15"/>
        <v>623.06649138587125</v>
      </c>
      <c r="W31" s="9">
        <f t="shared" si="15"/>
        <v>261.12379373688316</v>
      </c>
      <c r="X31" s="9">
        <f t="shared" si="15"/>
        <v>97.544543590632131</v>
      </c>
      <c r="Y31" s="9">
        <f t="shared" si="15"/>
        <v>5.6098838160693827</v>
      </c>
      <c r="Z31" s="9">
        <f t="shared" si="15"/>
        <v>10.244460336464417</v>
      </c>
      <c r="AA31" s="9">
        <f t="shared" si="15"/>
        <v>-5.1371063889473323E-2</v>
      </c>
      <c r="AB31" s="10">
        <f t="shared" si="16"/>
        <v>5.3185359913433308</v>
      </c>
      <c r="AC31" s="10">
        <f t="shared" si="17"/>
        <v>1.3800739587594901</v>
      </c>
      <c r="AD31" s="10">
        <f t="shared" si="18"/>
        <v>0.74363845630646885</v>
      </c>
      <c r="AE31" s="10">
        <f t="shared" si="19"/>
        <v>4.7735973043247322E-3</v>
      </c>
      <c r="AF31" s="10">
        <f t="shared" si="20"/>
        <v>8.9380717669997351E-3</v>
      </c>
      <c r="AG31" s="10">
        <f t="shared" si="21"/>
        <v>-3.1875815270211792E-4</v>
      </c>
    </row>
    <row r="32" spans="1:33" x14ac:dyDescent="0.25">
      <c r="A32" s="17">
        <v>16</v>
      </c>
      <c r="B32" s="17" t="s">
        <v>118</v>
      </c>
      <c r="C32" s="17">
        <v>32.9</v>
      </c>
      <c r="D32" s="3">
        <v>252.21539999999999</v>
      </c>
      <c r="E32" s="3">
        <v>1.363</v>
      </c>
      <c r="F32" s="3">
        <v>28.8614</v>
      </c>
      <c r="G32" s="3">
        <v>0.33650000000000002</v>
      </c>
      <c r="H32" s="3">
        <v>1.6074999999999999</v>
      </c>
      <c r="I32" s="3">
        <v>3.7355999999999998</v>
      </c>
      <c r="J32" s="18">
        <f t="shared" si="3"/>
        <v>241.79932885906038</v>
      </c>
      <c r="K32" s="18">
        <f t="shared" si="4"/>
        <v>1.9296191819464035</v>
      </c>
      <c r="L32" s="18">
        <f t="shared" si="5"/>
        <v>34.653901560624249</v>
      </c>
      <c r="M32" s="18">
        <f t="shared" si="6"/>
        <v>0.42693877551020415</v>
      </c>
      <c r="N32" s="18">
        <f t="shared" si="7"/>
        <v>1.2280592361652376</v>
      </c>
      <c r="O32" s="18">
        <f t="shared" si="8"/>
        <v>2.7013848396501459</v>
      </c>
      <c r="P32" s="19">
        <f t="shared" si="9"/>
        <v>0.51446665714693696</v>
      </c>
      <c r="Q32" s="19">
        <f t="shared" si="10"/>
        <v>4.1055727275455386E-3</v>
      </c>
      <c r="R32" s="19">
        <f t="shared" si="11"/>
        <v>7.3731705448136703E-2</v>
      </c>
      <c r="S32" s="19">
        <f t="shared" si="12"/>
        <v>9.0838037342596634E-4</v>
      </c>
      <c r="T32" s="19">
        <f t="shared" si="13"/>
        <v>2.612891991840931E-3</v>
      </c>
      <c r="U32" s="19">
        <f t="shared" si="14"/>
        <v>5.7476273184045665E-3</v>
      </c>
      <c r="V32" s="9">
        <f t="shared" si="15"/>
        <v>514.466657146937</v>
      </c>
      <c r="W32" s="9">
        <f t="shared" si="15"/>
        <v>4.1055727275455389</v>
      </c>
      <c r="X32" s="9">
        <f t="shared" si="15"/>
        <v>73.731705448136708</v>
      </c>
      <c r="Y32" s="9">
        <f t="shared" si="15"/>
        <v>0.90838037342596634</v>
      </c>
      <c r="Z32" s="9">
        <f t="shared" si="15"/>
        <v>2.612891991840931</v>
      </c>
      <c r="AA32" s="9">
        <f t="shared" si="15"/>
        <v>5.7476273184045663</v>
      </c>
      <c r="AB32" s="10">
        <f t="shared" si="16"/>
        <v>4.3915207609640374</v>
      </c>
      <c r="AC32" s="10">
        <f t="shared" si="17"/>
        <v>2.1698497582292368E-2</v>
      </c>
      <c r="AD32" s="10">
        <f t="shared" si="18"/>
        <v>0.5620994224997462</v>
      </c>
      <c r="AE32" s="10">
        <f t="shared" si="19"/>
        <v>7.7296468947656656E-4</v>
      </c>
      <c r="AF32" s="10">
        <f t="shared" si="20"/>
        <v>2.2796921824535239E-3</v>
      </c>
      <c r="AG32" s="10">
        <f t="shared" si="21"/>
        <v>3.5664105971733473E-2</v>
      </c>
    </row>
    <row r="33" spans="1:33" x14ac:dyDescent="0.25">
      <c r="A33" s="17">
        <v>34</v>
      </c>
      <c r="B33" s="17" t="s">
        <v>121</v>
      </c>
      <c r="C33" s="17">
        <v>28.3</v>
      </c>
      <c r="D33" s="3">
        <v>169.5112</v>
      </c>
      <c r="E33" s="3">
        <v>4.1223999999999998</v>
      </c>
      <c r="F33" s="3">
        <v>9.7781000000000002</v>
      </c>
      <c r="G33" s="3"/>
      <c r="H33" s="3">
        <v>20.445699999999999</v>
      </c>
      <c r="I33" s="3"/>
      <c r="J33" s="18">
        <f t="shared" si="3"/>
        <v>162.50479386385427</v>
      </c>
      <c r="K33" s="18">
        <f t="shared" si="4"/>
        <v>5.8215796897038068</v>
      </c>
      <c r="L33" s="18">
        <f t="shared" si="5"/>
        <v>11.744777911164466</v>
      </c>
      <c r="M33" s="18">
        <f t="shared" si="6"/>
        <v>-3.08843537414966E-2</v>
      </c>
      <c r="N33" s="18">
        <f t="shared" si="7"/>
        <v>15.910989867498051</v>
      </c>
      <c r="O33" s="18">
        <f t="shared" si="8"/>
        <v>-2.1355685131195339E-2</v>
      </c>
      <c r="P33" s="19">
        <f t="shared" si="9"/>
        <v>0.40195532051130028</v>
      </c>
      <c r="Q33" s="19">
        <f t="shared" si="10"/>
        <v>1.4399667077005884E-2</v>
      </c>
      <c r="R33" s="19">
        <f t="shared" si="11"/>
        <v>2.9050687412774296E-2</v>
      </c>
      <c r="S33" s="19">
        <f t="shared" si="12"/>
        <v>-7.6392394413595842E-5</v>
      </c>
      <c r="T33" s="19">
        <f t="shared" si="13"/>
        <v>3.9355805325966914E-2</v>
      </c>
      <c r="U33" s="19">
        <f t="shared" si="14"/>
        <v>-5.2823249441119214E-5</v>
      </c>
      <c r="V33" s="9">
        <f t="shared" si="15"/>
        <v>401.95532051130027</v>
      </c>
      <c r="W33" s="9">
        <f t="shared" si="15"/>
        <v>14.399667077005883</v>
      </c>
      <c r="X33" s="9">
        <f t="shared" si="15"/>
        <v>29.050687412774295</v>
      </c>
      <c r="Y33" s="9">
        <f t="shared" si="15"/>
        <v>-7.639239441359584E-2</v>
      </c>
      <c r="Z33" s="9">
        <f t="shared" si="15"/>
        <v>39.355805325966912</v>
      </c>
      <c r="AA33" s="9">
        <f t="shared" si="15"/>
        <v>-5.2823249441119213E-2</v>
      </c>
      <c r="AB33" s="10">
        <f t="shared" si="16"/>
        <v>3.431116692371321</v>
      </c>
      <c r="AC33" s="10">
        <f t="shared" si="17"/>
        <v>7.6104154521462311E-2</v>
      </c>
      <c r="AD33" s="10">
        <f t="shared" si="18"/>
        <v>0.22147018733246648</v>
      </c>
      <c r="AE33" s="10">
        <f t="shared" si="19"/>
        <v>-6.5004292423859829E-5</v>
      </c>
      <c r="AF33" s="10">
        <f t="shared" si="20"/>
        <v>3.4337095454357952E-2</v>
      </c>
      <c r="AG33" s="10">
        <f t="shared" si="21"/>
        <v>-3.2776898387390925E-4</v>
      </c>
    </row>
    <row r="34" spans="1:33" x14ac:dyDescent="0.25">
      <c r="A34" s="17">
        <v>30</v>
      </c>
      <c r="B34" s="17" t="s">
        <v>124</v>
      </c>
      <c r="C34" s="17">
        <v>33.799999999999997</v>
      </c>
      <c r="D34" s="3">
        <v>146.20760000000001</v>
      </c>
      <c r="E34" s="3"/>
      <c r="F34" s="3">
        <v>11.222899999999999</v>
      </c>
      <c r="G34" s="3"/>
      <c r="H34" s="3">
        <v>163.75280000000001</v>
      </c>
      <c r="I34" s="3"/>
      <c r="J34" s="18">
        <f t="shared" si="3"/>
        <v>140.16193672099715</v>
      </c>
      <c r="K34" s="18">
        <f t="shared" si="4"/>
        <v>7.1932299012693931E-3</v>
      </c>
      <c r="L34" s="18">
        <f t="shared" si="5"/>
        <v>13.47923169267707</v>
      </c>
      <c r="M34" s="18">
        <f t="shared" si="6"/>
        <v>-3.08843537414966E-2</v>
      </c>
      <c r="N34" s="18">
        <f t="shared" si="7"/>
        <v>127.60787217459081</v>
      </c>
      <c r="O34" s="18">
        <f t="shared" si="8"/>
        <v>-2.1355685131195339E-2</v>
      </c>
      <c r="P34" s="19">
        <f t="shared" si="9"/>
        <v>0.29027620030975743</v>
      </c>
      <c r="Q34" s="19">
        <f t="shared" si="10"/>
        <v>1.4897221689019455E-5</v>
      </c>
      <c r="R34" s="19">
        <f t="shared" si="11"/>
        <v>2.7915568594301624E-2</v>
      </c>
      <c r="S34" s="19">
        <f t="shared" si="12"/>
        <v>-6.3961679346294747E-5</v>
      </c>
      <c r="T34" s="19">
        <f t="shared" si="13"/>
        <v>0.26427665834974429</v>
      </c>
      <c r="U34" s="19">
        <f t="shared" si="14"/>
        <v>-4.422775027170633E-5</v>
      </c>
      <c r="V34" s="9">
        <f t="shared" si="15"/>
        <v>290.27620030975743</v>
      </c>
      <c r="W34" s="9">
        <f t="shared" si="15"/>
        <v>1.4897221689019455E-2</v>
      </c>
      <c r="X34" s="9">
        <f t="shared" si="15"/>
        <v>27.915568594301625</v>
      </c>
      <c r="Y34" s="9">
        <f t="shared" si="15"/>
        <v>-6.396167934629475E-2</v>
      </c>
      <c r="Z34" s="9">
        <f t="shared" si="15"/>
        <v>264.27665834974431</v>
      </c>
      <c r="AA34" s="9">
        <f t="shared" si="15"/>
        <v>-4.4227750271706327E-2</v>
      </c>
      <c r="AB34" s="10">
        <f t="shared" si="16"/>
        <v>2.4778164772493163</v>
      </c>
      <c r="AC34" s="10">
        <f t="shared" si="17"/>
        <v>7.8733796781456873E-5</v>
      </c>
      <c r="AD34" s="10">
        <f t="shared" si="18"/>
        <v>0.21281652025052317</v>
      </c>
      <c r="AE34" s="10">
        <f t="shared" si="19"/>
        <v>-5.4426670875598622E-5</v>
      </c>
      <c r="AF34" s="10">
        <f t="shared" si="20"/>
        <v>0.2305757122476306</v>
      </c>
      <c r="AG34" s="10">
        <f t="shared" si="21"/>
        <v>-2.7443379419028497E-4</v>
      </c>
    </row>
    <row r="35" spans="1:33" x14ac:dyDescent="0.25">
      <c r="A35" s="17">
        <v>32</v>
      </c>
      <c r="B35" s="17" t="s">
        <v>127</v>
      </c>
      <c r="C35" s="17">
        <v>31.9</v>
      </c>
      <c r="D35" s="3">
        <v>179.38650000000001</v>
      </c>
      <c r="E35" s="3">
        <v>1.9483999999999999</v>
      </c>
      <c r="F35" s="3">
        <v>7.6196999999999999</v>
      </c>
      <c r="G35" s="3">
        <v>0.3231</v>
      </c>
      <c r="H35" s="3">
        <v>1.4896</v>
      </c>
      <c r="I35" s="3">
        <v>5.2172000000000001</v>
      </c>
      <c r="J35" s="18">
        <f t="shared" si="3"/>
        <v>171.97296260786194</v>
      </c>
      <c r="K35" s="18">
        <f t="shared" si="4"/>
        <v>2.7552891396332861</v>
      </c>
      <c r="L35" s="18">
        <f t="shared" si="5"/>
        <v>9.1536614645858343</v>
      </c>
      <c r="M35" s="18">
        <f t="shared" si="6"/>
        <v>0.40870748299319731</v>
      </c>
      <c r="N35" s="18">
        <f t="shared" si="7"/>
        <v>1.1361652377240843</v>
      </c>
      <c r="O35" s="18">
        <f t="shared" si="8"/>
        <v>3.7812682215743445</v>
      </c>
      <c r="P35" s="19">
        <f t="shared" si="9"/>
        <v>0.37737013738402303</v>
      </c>
      <c r="Q35" s="19">
        <f t="shared" si="10"/>
        <v>6.0460890211388729E-3</v>
      </c>
      <c r="R35" s="19">
        <f t="shared" si="11"/>
        <v>2.0086404467743211E-2</v>
      </c>
      <c r="S35" s="19">
        <f t="shared" si="12"/>
        <v>8.968502761606211E-4</v>
      </c>
      <c r="T35" s="19">
        <f t="shared" si="13"/>
        <v>2.4931525592691503E-3</v>
      </c>
      <c r="U35" s="19">
        <f t="shared" si="14"/>
        <v>8.2974537777493456E-3</v>
      </c>
      <c r="V35" s="9">
        <f t="shared" si="15"/>
        <v>377.37013738402305</v>
      </c>
      <c r="W35" s="9">
        <f t="shared" si="15"/>
        <v>6.0460890211388731</v>
      </c>
      <c r="X35" s="9">
        <f t="shared" si="15"/>
        <v>20.086404467743211</v>
      </c>
      <c r="Y35" s="9">
        <f t="shared" si="15"/>
        <v>0.89685027616062107</v>
      </c>
      <c r="Z35" s="9">
        <f t="shared" si="15"/>
        <v>2.4931525592691504</v>
      </c>
      <c r="AA35" s="9">
        <f t="shared" si="15"/>
        <v>8.2974537777493449</v>
      </c>
      <c r="AB35" s="10">
        <f t="shared" si="16"/>
        <v>3.221255974255425</v>
      </c>
      <c r="AC35" s="10">
        <f t="shared" si="17"/>
        <v>3.1954384129479797E-2</v>
      </c>
      <c r="AD35" s="10">
        <f t="shared" si="18"/>
        <v>0.15313027527020409</v>
      </c>
      <c r="AE35" s="10">
        <f t="shared" si="19"/>
        <v>7.6315342724208094E-4</v>
      </c>
      <c r="AF35" s="10">
        <f t="shared" si="20"/>
        <v>2.1752220974987349E-3</v>
      </c>
      <c r="AG35" s="10">
        <f t="shared" si="21"/>
        <v>5.1485813959725395E-2</v>
      </c>
    </row>
    <row r="36" spans="1:33" x14ac:dyDescent="0.25">
      <c r="A36" s="17">
        <v>6</v>
      </c>
      <c r="B36" s="17" t="s">
        <v>130</v>
      </c>
      <c r="C36" s="17">
        <v>29.2</v>
      </c>
      <c r="D36" s="3">
        <v>312.1576</v>
      </c>
      <c r="E36" s="3">
        <v>0.70889999999999997</v>
      </c>
      <c r="F36" s="3">
        <v>43.125399999999999</v>
      </c>
      <c r="G36" s="3">
        <v>2.0465</v>
      </c>
      <c r="H36" s="3">
        <v>15.3437</v>
      </c>
      <c r="I36" s="3"/>
      <c r="J36" s="18">
        <f t="shared" si="3"/>
        <v>299.27027804410352</v>
      </c>
      <c r="K36" s="18">
        <f t="shared" si="4"/>
        <v>1.0070521861777151</v>
      </c>
      <c r="L36" s="18">
        <f t="shared" si="5"/>
        <v>51.777551020408154</v>
      </c>
      <c r="M36" s="18">
        <f t="shared" si="6"/>
        <v>2.7534693877551022</v>
      </c>
      <c r="N36" s="18">
        <f t="shared" si="7"/>
        <v>11.934372564302416</v>
      </c>
      <c r="O36" s="18">
        <f t="shared" si="8"/>
        <v>-2.1355685131195339E-2</v>
      </c>
      <c r="P36" s="19">
        <f t="shared" si="9"/>
        <v>0.71742874873586471</v>
      </c>
      <c r="Q36" s="19">
        <f t="shared" si="10"/>
        <v>2.4141661997410975E-3</v>
      </c>
      <c r="R36" s="19">
        <f t="shared" si="11"/>
        <v>0.12412426614481407</v>
      </c>
      <c r="S36" s="19">
        <f t="shared" si="12"/>
        <v>6.6007827788649711E-3</v>
      </c>
      <c r="T36" s="19">
        <f t="shared" si="13"/>
        <v>2.8609797243190724E-2</v>
      </c>
      <c r="U36" s="19">
        <f t="shared" si="14"/>
        <v>-5.1195135588481984E-5</v>
      </c>
      <c r="V36" s="9">
        <f t="shared" si="15"/>
        <v>717.4287487358647</v>
      </c>
      <c r="W36" s="9">
        <f t="shared" si="15"/>
        <v>2.4141661997410977</v>
      </c>
      <c r="X36" s="9">
        <f t="shared" si="15"/>
        <v>124.12426614481407</v>
      </c>
      <c r="Y36" s="9">
        <f t="shared" si="15"/>
        <v>6.6007827788649713</v>
      </c>
      <c r="Z36" s="9">
        <f t="shared" si="15"/>
        <v>28.609797243190723</v>
      </c>
      <c r="AA36" s="9">
        <f t="shared" si="15"/>
        <v>-5.1195135588481981E-2</v>
      </c>
      <c r="AB36" s="10">
        <f t="shared" si="16"/>
        <v>6.1240183417487382</v>
      </c>
      <c r="AC36" s="10">
        <f t="shared" si="17"/>
        <v>1.2759189259241572E-2</v>
      </c>
      <c r="AD36" s="10">
        <f t="shared" si="18"/>
        <v>0.94627104980341903</v>
      </c>
      <c r="AE36" s="10">
        <f t="shared" si="19"/>
        <v>5.6167792262229689E-3</v>
      </c>
      <c r="AF36" s="10">
        <f t="shared" si="20"/>
        <v>2.4961434043406436E-2</v>
      </c>
      <c r="AG36" s="10">
        <f t="shared" si="21"/>
        <v>-3.1766651519286415E-4</v>
      </c>
    </row>
    <row r="37" spans="1:33" x14ac:dyDescent="0.25">
      <c r="A37" s="17">
        <v>23</v>
      </c>
      <c r="B37" s="17" t="s">
        <v>54</v>
      </c>
      <c r="C37" s="17">
        <v>30.6</v>
      </c>
      <c r="D37" s="3">
        <v>278.14240000000001</v>
      </c>
      <c r="E37" s="3"/>
      <c r="F37" s="3">
        <v>32.855800000000002</v>
      </c>
      <c r="G37" s="3"/>
      <c r="H37" s="3">
        <v>0.30059999999999998</v>
      </c>
      <c r="I37" s="3"/>
      <c r="J37" s="18">
        <f t="shared" si="3"/>
        <v>266.65743048897406</v>
      </c>
      <c r="K37" s="18">
        <f t="shared" si="4"/>
        <v>7.1932299012693931E-3</v>
      </c>
      <c r="L37" s="18">
        <f t="shared" si="5"/>
        <v>39.449099639855945</v>
      </c>
      <c r="M37" s="18">
        <f t="shared" si="6"/>
        <v>-3.08843537414966E-2</v>
      </c>
      <c r="N37" s="18">
        <f t="shared" si="7"/>
        <v>0.20943102104442715</v>
      </c>
      <c r="O37" s="18">
        <f t="shared" si="8"/>
        <v>-2.1355685131195339E-2</v>
      </c>
      <c r="P37" s="19">
        <f t="shared" si="9"/>
        <v>0.61000065798131309</v>
      </c>
      <c r="Q37" s="19">
        <f t="shared" si="10"/>
        <v>1.6455101081335211E-5</v>
      </c>
      <c r="R37" s="19">
        <f t="shared" si="11"/>
        <v>9.0243038391827332E-2</v>
      </c>
      <c r="S37" s="19">
        <f t="shared" si="12"/>
        <v>-7.0650482415188305E-5</v>
      </c>
      <c r="T37" s="19">
        <f t="shared" si="13"/>
        <v>4.7909057101666336E-4</v>
      </c>
      <c r="U37" s="19">
        <f t="shared" si="14"/>
        <v>-4.885287448312659E-5</v>
      </c>
      <c r="V37" s="9">
        <f t="shared" si="15"/>
        <v>610.00065798131311</v>
      </c>
      <c r="W37" s="9">
        <f t="shared" si="15"/>
        <v>1.6455101081335213E-2</v>
      </c>
      <c r="X37" s="9">
        <f t="shared" si="15"/>
        <v>90.243038391827326</v>
      </c>
      <c r="Y37" s="9">
        <f t="shared" si="15"/>
        <v>-7.0650482415188301E-2</v>
      </c>
      <c r="Z37" s="9">
        <f t="shared" si="15"/>
        <v>0.47909057101666336</v>
      </c>
      <c r="AA37" s="9">
        <f t="shared" si="15"/>
        <v>-4.8852874483126592E-2</v>
      </c>
      <c r="AB37" s="10">
        <f t="shared" si="16"/>
        <v>5.2070051897679308</v>
      </c>
      <c r="AC37" s="10">
        <f t="shared" si="17"/>
        <v>8.696739644487718E-5</v>
      </c>
      <c r="AD37" s="10">
        <f t="shared" si="18"/>
        <v>0.68797486042621392</v>
      </c>
      <c r="AE37" s="10">
        <f t="shared" si="19"/>
        <v>-6.0118348875661212E-5</v>
      </c>
      <c r="AF37" s="10">
        <f t="shared" si="20"/>
        <v>4.1799624050452234E-4</v>
      </c>
      <c r="AG37" s="10">
        <f t="shared" si="21"/>
        <v>-3.0313275305985721E-4</v>
      </c>
    </row>
    <row r="38" spans="1:33" x14ac:dyDescent="0.25">
      <c r="A38" s="17">
        <v>26</v>
      </c>
      <c r="B38" s="17" t="s">
        <v>57</v>
      </c>
      <c r="C38" s="17">
        <v>33.299999999999997</v>
      </c>
      <c r="D38" s="3">
        <v>426.72250000000003</v>
      </c>
      <c r="E38" s="3">
        <v>2.3978000000000002</v>
      </c>
      <c r="F38" s="3">
        <v>32.295999999999999</v>
      </c>
      <c r="G38" s="3"/>
      <c r="H38" s="3">
        <v>5.1429</v>
      </c>
      <c r="I38" s="3"/>
      <c r="J38" s="18">
        <f t="shared" si="3"/>
        <v>409.11198465963565</v>
      </c>
      <c r="K38" s="18">
        <f t="shared" si="4"/>
        <v>3.3891396332863186</v>
      </c>
      <c r="L38" s="18">
        <f t="shared" si="5"/>
        <v>38.777070828331333</v>
      </c>
      <c r="M38" s="18">
        <f t="shared" si="6"/>
        <v>-3.08843537414966E-2</v>
      </c>
      <c r="N38" s="18">
        <f t="shared" si="7"/>
        <v>3.9836321122369447</v>
      </c>
      <c r="O38" s="18">
        <f t="shared" si="8"/>
        <v>-2.1355685131195339E-2</v>
      </c>
      <c r="P38" s="19">
        <f t="shared" si="9"/>
        <v>0.85999516294818323</v>
      </c>
      <c r="Q38" s="19">
        <f t="shared" si="10"/>
        <v>7.124317547448719E-3</v>
      </c>
      <c r="R38" s="19">
        <f t="shared" si="11"/>
        <v>8.1513362101597403E-2</v>
      </c>
      <c r="S38" s="19">
        <f t="shared" si="12"/>
        <v>-6.4922064922064943E-5</v>
      </c>
      <c r="T38" s="19">
        <f t="shared" si="13"/>
        <v>8.3740014371347198E-3</v>
      </c>
      <c r="U38" s="19">
        <f t="shared" si="14"/>
        <v>-4.4891830606116331E-5</v>
      </c>
      <c r="V38" s="9">
        <f t="shared" si="15"/>
        <v>859.99516294818318</v>
      </c>
      <c r="W38" s="9">
        <f t="shared" si="15"/>
        <v>7.1243175474487188</v>
      </c>
      <c r="X38" s="9">
        <f t="shared" si="15"/>
        <v>81.513362101597409</v>
      </c>
      <c r="Y38" s="9">
        <f t="shared" si="15"/>
        <v>-6.492206492206494E-2</v>
      </c>
      <c r="Z38" s="9">
        <f t="shared" si="15"/>
        <v>8.3740014371347193</v>
      </c>
      <c r="AA38" s="9">
        <f t="shared" si="15"/>
        <v>-4.4891830606116331E-2</v>
      </c>
      <c r="AB38" s="10">
        <f t="shared" si="16"/>
        <v>7.3409745023319086</v>
      </c>
      <c r="AC38" s="10">
        <f t="shared" si="17"/>
        <v>3.7652965210341519E-2</v>
      </c>
      <c r="AD38" s="10">
        <f t="shared" si="18"/>
        <v>0.62142349054369383</v>
      </c>
      <c r="AE38" s="10">
        <f t="shared" si="19"/>
        <v>-5.5243888156013015E-5</v>
      </c>
      <c r="AF38" s="10">
        <f t="shared" si="20"/>
        <v>7.3061365229415776E-3</v>
      </c>
      <c r="AG38" s="10">
        <f t="shared" si="21"/>
        <v>-2.7855442173067965E-4</v>
      </c>
    </row>
    <row r="39" spans="1:33" x14ac:dyDescent="0.25">
      <c r="A39" s="17">
        <v>22</v>
      </c>
      <c r="B39" s="17" t="s">
        <v>133</v>
      </c>
      <c r="C39" s="17">
        <v>28.1</v>
      </c>
      <c r="D39" s="3">
        <v>240.47049999999999</v>
      </c>
      <c r="E39" s="3">
        <v>1.2208000000000001</v>
      </c>
      <c r="F39" s="3">
        <v>23.753900000000002</v>
      </c>
      <c r="G39" s="3">
        <v>5.4100000000000002E-2</v>
      </c>
      <c r="H39" s="3">
        <v>17.7608</v>
      </c>
      <c r="I39" s="3">
        <v>114.4868</v>
      </c>
      <c r="J39" s="18">
        <f t="shared" si="3"/>
        <v>230.53863854266538</v>
      </c>
      <c r="K39" s="18">
        <f t="shared" si="4"/>
        <v>1.7290550070521864</v>
      </c>
      <c r="L39" s="18">
        <f t="shared" si="5"/>
        <v>28.522448979591836</v>
      </c>
      <c r="M39" s="18">
        <f t="shared" si="6"/>
        <v>4.2721088435374151E-2</v>
      </c>
      <c r="N39" s="18">
        <f t="shared" si="7"/>
        <v>13.818316445830087</v>
      </c>
      <c r="O39" s="18">
        <f t="shared" si="8"/>
        <v>83.423833819241992</v>
      </c>
      <c r="P39" s="19">
        <f t="shared" si="9"/>
        <v>0.57429554085361489</v>
      </c>
      <c r="Q39" s="19">
        <f t="shared" si="10"/>
        <v>4.3072544659663002E-3</v>
      </c>
      <c r="R39" s="19">
        <f t="shared" si="11"/>
        <v>7.1052364006100641E-2</v>
      </c>
      <c r="S39" s="19">
        <f t="shared" si="12"/>
        <v>1.0642264023046941E-4</v>
      </c>
      <c r="T39" s="19">
        <f t="shared" si="13"/>
        <v>3.4422852356160355E-2</v>
      </c>
      <c r="U39" s="19">
        <f t="shared" si="14"/>
        <v>0.20781737962088753</v>
      </c>
      <c r="V39" s="9">
        <f t="shared" si="15"/>
        <v>574.29554085361485</v>
      </c>
      <c r="W39" s="9">
        <f t="shared" si="15"/>
        <v>4.3072544659663006</v>
      </c>
      <c r="X39" s="9">
        <f t="shared" si="15"/>
        <v>71.052364006100646</v>
      </c>
      <c r="Y39" s="9">
        <f t="shared" si="15"/>
        <v>0.10642264023046941</v>
      </c>
      <c r="Z39" s="9">
        <f t="shared" si="15"/>
        <v>34.422852356160355</v>
      </c>
      <c r="AA39" s="9">
        <f t="shared" si="15"/>
        <v>207.81737962088752</v>
      </c>
      <c r="AB39" s="10">
        <f t="shared" si="16"/>
        <v>4.9022239936288079</v>
      </c>
      <c r="AC39" s="10">
        <f t="shared" si="17"/>
        <v>2.2764412377603193E-2</v>
      </c>
      <c r="AD39" s="10">
        <f t="shared" si="18"/>
        <v>0.54167325348474249</v>
      </c>
      <c r="AE39" s="10">
        <f t="shared" si="19"/>
        <v>9.0557816379027565E-5</v>
      </c>
      <c r="AF39" s="10">
        <f t="shared" si="20"/>
        <v>3.0033199864033251E-2</v>
      </c>
      <c r="AG39" s="10">
        <f t="shared" si="21"/>
        <v>1.2895096774688974</v>
      </c>
    </row>
    <row r="41" spans="1:33" x14ac:dyDescent="0.25">
      <c r="O41" s="12"/>
      <c r="P41" s="21"/>
      <c r="Q41" s="22"/>
      <c r="R41" s="22"/>
      <c r="S41" s="22"/>
      <c r="T41" s="22"/>
      <c r="U41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18EF-F775-4C62-95A5-287AC8337767}">
  <dimension ref="A1:H21"/>
  <sheetViews>
    <sheetView workbookViewId="0">
      <selection activeCell="F27" sqref="F27"/>
    </sheetView>
  </sheetViews>
  <sheetFormatPr defaultRowHeight="15" x14ac:dyDescent="0.25"/>
  <cols>
    <col min="1" max="1" width="10.85546875" bestFit="1" customWidth="1"/>
    <col min="2" max="2" width="5" bestFit="1" customWidth="1"/>
    <col min="3" max="3" width="11" bestFit="1" customWidth="1"/>
    <col min="4" max="4" width="11" customWidth="1"/>
    <col min="5" max="5" width="6.7109375" bestFit="1" customWidth="1"/>
    <col min="6" max="6" width="21.42578125" bestFit="1" customWidth="1"/>
    <col min="7" max="7" width="4.28515625" bestFit="1" customWidth="1"/>
    <col min="8" max="8" width="21.42578125" bestFit="1" customWidth="1"/>
  </cols>
  <sheetData>
    <row r="1" spans="1:8" x14ac:dyDescent="0.25">
      <c r="A1" s="24" t="s">
        <v>193</v>
      </c>
      <c r="B1" s="25" t="s">
        <v>169</v>
      </c>
      <c r="C1" s="25" t="s">
        <v>170</v>
      </c>
      <c r="D1" s="25" t="str">
        <f>IF(C1=_xlfn.VALUETOTEXT($C$2),"Post Chemo","Pre-Chemo")</f>
        <v>Pre-Chemo</v>
      </c>
      <c r="E1" s="25" t="s">
        <v>171</v>
      </c>
      <c r="F1" s="26" t="s">
        <v>194</v>
      </c>
      <c r="G1" s="27" t="s">
        <v>173</v>
      </c>
      <c r="H1" s="26" t="s">
        <v>194</v>
      </c>
    </row>
    <row r="2" spans="1:8" x14ac:dyDescent="0.25">
      <c r="A2" s="24" t="s">
        <v>79</v>
      </c>
      <c r="B2" s="25">
        <v>10.1</v>
      </c>
      <c r="C2" s="28" t="s">
        <v>204</v>
      </c>
      <c r="D2" s="25" t="str">
        <f>IF(C2=_xlfn.VALUETOTEXT($C$2),"Post Chemo","Pre-Chemo")</f>
        <v>Post Chemo</v>
      </c>
      <c r="E2" s="25" t="s">
        <v>171</v>
      </c>
      <c r="F2" s="26" t="s">
        <v>208</v>
      </c>
      <c r="G2" s="27" t="s">
        <v>173</v>
      </c>
      <c r="H2" s="26" t="s">
        <v>208</v>
      </c>
    </row>
    <row r="3" spans="1:8" x14ac:dyDescent="0.25">
      <c r="A3" s="24" t="s">
        <v>195</v>
      </c>
      <c r="B3" s="25" t="s">
        <v>169</v>
      </c>
      <c r="C3" s="25" t="s">
        <v>170</v>
      </c>
      <c r="D3" s="25" t="str">
        <f>IF(C3=_xlfn.VALUETOTEXT($C$2),"Post Chemo","Pre-Chemo")</f>
        <v>Pre-Chemo</v>
      </c>
      <c r="E3" s="25" t="s">
        <v>171</v>
      </c>
      <c r="F3" s="26" t="s">
        <v>196</v>
      </c>
      <c r="G3" s="27" t="s">
        <v>173</v>
      </c>
      <c r="H3" s="26" t="s">
        <v>196</v>
      </c>
    </row>
    <row r="4" spans="1:8" x14ac:dyDescent="0.25">
      <c r="A4" s="24" t="s">
        <v>88</v>
      </c>
      <c r="B4" s="25">
        <v>10.1</v>
      </c>
      <c r="C4" s="28" t="s">
        <v>204</v>
      </c>
      <c r="D4" s="25" t="str">
        <f>IF(C4=_xlfn.VALUETOTEXT($C$2),"Post Chemo","Pre-Chemo")</f>
        <v>Post Chemo</v>
      </c>
      <c r="E4" s="25" t="s">
        <v>171</v>
      </c>
      <c r="F4" s="26" t="s">
        <v>209</v>
      </c>
      <c r="G4" s="27" t="s">
        <v>173</v>
      </c>
      <c r="H4" s="26" t="s">
        <v>209</v>
      </c>
    </row>
    <row r="5" spans="1:8" x14ac:dyDescent="0.25">
      <c r="A5" s="24" t="s">
        <v>197</v>
      </c>
      <c r="B5" s="25" t="s">
        <v>169</v>
      </c>
      <c r="C5" s="25" t="s">
        <v>170</v>
      </c>
      <c r="D5" s="25" t="str">
        <f>IF(C5=_xlfn.VALUETOTEXT($C$2),"Post Chemo","Pre-Chemo")</f>
        <v>Pre-Chemo</v>
      </c>
      <c r="E5" s="25" t="s">
        <v>171</v>
      </c>
      <c r="F5" s="26" t="s">
        <v>198</v>
      </c>
      <c r="G5" s="27" t="s">
        <v>173</v>
      </c>
      <c r="H5" s="26" t="s">
        <v>198</v>
      </c>
    </row>
    <row r="6" spans="1:8" x14ac:dyDescent="0.25">
      <c r="A6" s="24" t="s">
        <v>199</v>
      </c>
      <c r="B6" s="25" t="s">
        <v>169</v>
      </c>
      <c r="C6" s="25" t="s">
        <v>170</v>
      </c>
      <c r="D6" s="25" t="str">
        <f>IF(C6=_xlfn.VALUETOTEXT($C$2),"Post Chemo","Pre-Chemo")</f>
        <v>Pre-Chemo</v>
      </c>
      <c r="E6" s="25" t="s">
        <v>171</v>
      </c>
      <c r="F6" s="26" t="s">
        <v>200</v>
      </c>
      <c r="G6" s="27" t="s">
        <v>173</v>
      </c>
      <c r="H6" s="26" t="s">
        <v>200</v>
      </c>
    </row>
    <row r="7" spans="1:8" x14ac:dyDescent="0.25">
      <c r="A7" s="24" t="s">
        <v>95</v>
      </c>
      <c r="B7" s="25">
        <v>9</v>
      </c>
      <c r="C7" s="25" t="s">
        <v>201</v>
      </c>
      <c r="D7" s="25" t="str">
        <f>IF(C7=_xlfn.VALUETOTEXT($C$2),"Post Chemo","Pre-Chemo")</f>
        <v>Pre-Chemo</v>
      </c>
      <c r="E7" s="25" t="s">
        <v>171</v>
      </c>
      <c r="F7" s="26" t="s">
        <v>202</v>
      </c>
      <c r="G7" s="27" t="s">
        <v>173</v>
      </c>
      <c r="H7" s="26" t="s">
        <v>202</v>
      </c>
    </row>
    <row r="8" spans="1:8" x14ac:dyDescent="0.25">
      <c r="A8" s="24" t="s">
        <v>203</v>
      </c>
      <c r="B8" s="25">
        <v>10.1</v>
      </c>
      <c r="C8" s="25" t="s">
        <v>204</v>
      </c>
      <c r="D8" s="25" t="str">
        <f>IF(C8=_xlfn.VALUETOTEXT($C$2),"Post Chemo","Pre-Chemo")</f>
        <v>Post Chemo</v>
      </c>
      <c r="E8" s="25" t="s">
        <v>171</v>
      </c>
      <c r="F8" s="26" t="s">
        <v>205</v>
      </c>
      <c r="G8" s="27" t="s">
        <v>173</v>
      </c>
      <c r="H8" s="26" t="s">
        <v>205</v>
      </c>
    </row>
    <row r="9" spans="1:8" x14ac:dyDescent="0.25">
      <c r="A9" s="24" t="s">
        <v>206</v>
      </c>
      <c r="B9" s="25">
        <v>9</v>
      </c>
      <c r="C9" s="25" t="s">
        <v>201</v>
      </c>
      <c r="D9" s="25" t="str">
        <f>IF(C9=_xlfn.VALUETOTEXT($C$2),"Post Chemo","Pre-Chemo")</f>
        <v>Pre-Chemo</v>
      </c>
      <c r="E9" s="25" t="s">
        <v>171</v>
      </c>
      <c r="F9" s="26" t="s">
        <v>207</v>
      </c>
      <c r="G9" s="27" t="s">
        <v>173</v>
      </c>
      <c r="H9" s="26" t="s">
        <v>207</v>
      </c>
    </row>
    <row r="10" spans="1:8" x14ac:dyDescent="0.25">
      <c r="A10" s="24" t="s">
        <v>168</v>
      </c>
      <c r="B10" s="25" t="s">
        <v>169</v>
      </c>
      <c r="C10" s="25" t="s">
        <v>170</v>
      </c>
      <c r="D10" s="25" t="str">
        <f>IF(C10=_xlfn.VALUETOTEXT($C$2),"Post Chemo","Pre-Chemo")</f>
        <v>Pre-Chemo</v>
      </c>
      <c r="E10" s="25" t="s">
        <v>171</v>
      </c>
      <c r="F10" s="26" t="s">
        <v>172</v>
      </c>
      <c r="G10" s="27" t="s">
        <v>173</v>
      </c>
      <c r="H10" s="26" t="s">
        <v>172</v>
      </c>
    </row>
    <row r="11" spans="1:8" x14ac:dyDescent="0.25">
      <c r="A11" s="24" t="s">
        <v>107</v>
      </c>
      <c r="B11" s="25" t="s">
        <v>169</v>
      </c>
      <c r="C11" s="25" t="s">
        <v>170</v>
      </c>
      <c r="D11" s="25" t="str">
        <f>IF(C11=_xlfn.VALUETOTEXT($C$2),"Post Chemo","Pre-Chemo")</f>
        <v>Pre-Chemo</v>
      </c>
      <c r="E11" s="25" t="s">
        <v>171</v>
      </c>
      <c r="F11" s="26" t="s">
        <v>174</v>
      </c>
      <c r="G11" s="27" t="s">
        <v>173</v>
      </c>
      <c r="H11" s="26" t="s">
        <v>174</v>
      </c>
    </row>
    <row r="12" spans="1:8" x14ac:dyDescent="0.25">
      <c r="A12" s="24" t="s">
        <v>175</v>
      </c>
      <c r="B12" s="25" t="s">
        <v>169</v>
      </c>
      <c r="C12" s="25" t="s">
        <v>170</v>
      </c>
      <c r="D12" s="25" t="str">
        <f>IF(C12=_xlfn.VALUETOTEXT($C$2),"Post Chemo","Pre-Chemo")</f>
        <v>Pre-Chemo</v>
      </c>
      <c r="E12" s="25" t="s">
        <v>171</v>
      </c>
      <c r="F12" s="26" t="s">
        <v>176</v>
      </c>
      <c r="G12" s="27" t="s">
        <v>173</v>
      </c>
      <c r="H12" s="26" t="s">
        <v>176</v>
      </c>
    </row>
    <row r="13" spans="1:8" x14ac:dyDescent="0.25">
      <c r="A13" s="24" t="s">
        <v>177</v>
      </c>
      <c r="B13" s="25" t="s">
        <v>169</v>
      </c>
      <c r="C13" s="25" t="s">
        <v>170</v>
      </c>
      <c r="D13" s="25" t="str">
        <f>IF(C13=_xlfn.VALUETOTEXT($C$2),"Post Chemo","Pre-Chemo")</f>
        <v>Pre-Chemo</v>
      </c>
      <c r="E13" s="25" t="s">
        <v>171</v>
      </c>
      <c r="F13" s="26" t="s">
        <v>178</v>
      </c>
      <c r="G13" s="27" t="s">
        <v>173</v>
      </c>
      <c r="H13" s="26" t="s">
        <v>178</v>
      </c>
    </row>
    <row r="14" spans="1:8" x14ac:dyDescent="0.25">
      <c r="A14" s="24" t="s">
        <v>179</v>
      </c>
      <c r="B14" s="25" t="s">
        <v>169</v>
      </c>
      <c r="C14" s="25" t="s">
        <v>170</v>
      </c>
      <c r="D14" s="25" t="str">
        <f>IF(C14=_xlfn.VALUETOTEXT($C$2),"Post Chemo","Pre-Chemo")</f>
        <v>Pre-Chemo</v>
      </c>
      <c r="E14" s="25" t="s">
        <v>171</v>
      </c>
      <c r="F14" s="26" t="s">
        <v>180</v>
      </c>
      <c r="G14" s="27" t="s">
        <v>173</v>
      </c>
      <c r="H14" s="26" t="s">
        <v>180</v>
      </c>
    </row>
    <row r="15" spans="1:8" x14ac:dyDescent="0.25">
      <c r="A15" s="24" t="s">
        <v>181</v>
      </c>
      <c r="B15" s="25" t="s">
        <v>169</v>
      </c>
      <c r="C15" s="25" t="s">
        <v>170</v>
      </c>
      <c r="D15" s="25" t="str">
        <f>IF(C15=_xlfn.VALUETOTEXT($C$2),"Post Chemo","Pre-Chemo")</f>
        <v>Pre-Chemo</v>
      </c>
      <c r="E15" s="25" t="s">
        <v>171</v>
      </c>
      <c r="F15" s="26" t="s">
        <v>182</v>
      </c>
      <c r="G15" s="27" t="s">
        <v>173</v>
      </c>
      <c r="H15" s="26" t="s">
        <v>182</v>
      </c>
    </row>
    <row r="16" spans="1:8" x14ac:dyDescent="0.25">
      <c r="A16" s="24" t="s">
        <v>183</v>
      </c>
      <c r="B16" s="25" t="s">
        <v>169</v>
      </c>
      <c r="C16" s="25" t="s">
        <v>170</v>
      </c>
      <c r="D16" s="25" t="str">
        <f>IF(C16=_xlfn.VALUETOTEXT($C$2),"Post Chemo","Pre-Chemo")</f>
        <v>Pre-Chemo</v>
      </c>
      <c r="E16" s="25" t="s">
        <v>171</v>
      </c>
      <c r="F16" s="26" t="s">
        <v>184</v>
      </c>
      <c r="G16" s="27" t="s">
        <v>173</v>
      </c>
      <c r="H16" s="26" t="s">
        <v>184</v>
      </c>
    </row>
    <row r="17" spans="1:8" x14ac:dyDescent="0.25">
      <c r="A17" s="24" t="s">
        <v>116</v>
      </c>
      <c r="B17" s="25" t="s">
        <v>169</v>
      </c>
      <c r="C17" s="25" t="s">
        <v>170</v>
      </c>
      <c r="D17" s="25" t="str">
        <f>IF(C17=_xlfn.VALUETOTEXT($C$2),"Post Chemo","Pre-Chemo")</f>
        <v>Pre-Chemo</v>
      </c>
      <c r="E17" s="25" t="s">
        <v>171</v>
      </c>
      <c r="F17" s="26" t="s">
        <v>185</v>
      </c>
      <c r="G17" s="27" t="s">
        <v>173</v>
      </c>
      <c r="H17" s="26" t="s">
        <v>185</v>
      </c>
    </row>
    <row r="18" spans="1:8" x14ac:dyDescent="0.25">
      <c r="A18" s="24" t="s">
        <v>188</v>
      </c>
      <c r="B18" s="25" t="s">
        <v>169</v>
      </c>
      <c r="C18" s="25" t="s">
        <v>170</v>
      </c>
      <c r="D18" s="25" t="str">
        <f>IF(C18=_xlfn.VALUETOTEXT($C$2),"Post Chemo","Pre-Chemo")</f>
        <v>Pre-Chemo</v>
      </c>
      <c r="E18" s="25" t="s">
        <v>171</v>
      </c>
      <c r="F18" s="26" t="s">
        <v>189</v>
      </c>
      <c r="G18" s="27" t="s">
        <v>173</v>
      </c>
      <c r="H18" s="26" t="s">
        <v>189</v>
      </c>
    </row>
    <row r="19" spans="1:8" x14ac:dyDescent="0.25">
      <c r="A19" s="24" t="s">
        <v>190</v>
      </c>
      <c r="B19" s="25" t="s">
        <v>169</v>
      </c>
      <c r="C19" s="25" t="s">
        <v>170</v>
      </c>
      <c r="D19" s="25" t="str">
        <f>IF(C19=_xlfn.VALUETOTEXT($C$2),"Post Chemo","Pre-Chemo")</f>
        <v>Pre-Chemo</v>
      </c>
      <c r="E19" s="25" t="s">
        <v>171</v>
      </c>
      <c r="F19" s="26" t="s">
        <v>191</v>
      </c>
      <c r="G19" s="27" t="s">
        <v>173</v>
      </c>
      <c r="H19" s="26" t="s">
        <v>191</v>
      </c>
    </row>
    <row r="20" spans="1:8" x14ac:dyDescent="0.25">
      <c r="A20" s="24" t="s">
        <v>122</v>
      </c>
      <c r="B20" s="25" t="s">
        <v>169</v>
      </c>
      <c r="C20" s="25" t="s">
        <v>170</v>
      </c>
      <c r="D20" s="25" t="str">
        <f>IF(C20=_xlfn.VALUETOTEXT($C$2),"Post Chemo","Pre-Chemo")</f>
        <v>Pre-Chemo</v>
      </c>
      <c r="E20" s="25" t="s">
        <v>171</v>
      </c>
      <c r="F20" s="26" t="s">
        <v>192</v>
      </c>
      <c r="G20" s="27" t="s">
        <v>173</v>
      </c>
      <c r="H20" s="26" t="s">
        <v>192</v>
      </c>
    </row>
    <row r="21" spans="1:8" x14ac:dyDescent="0.25">
      <c r="A21" s="24" t="s">
        <v>186</v>
      </c>
      <c r="B21" s="25" t="s">
        <v>169</v>
      </c>
      <c r="C21" s="25" t="s">
        <v>170</v>
      </c>
      <c r="D21" s="25" t="str">
        <f>IF(C21=_xlfn.VALUETOTEXT($C$2),"Post Chemo","Pre-Chemo")</f>
        <v>Pre-Chemo</v>
      </c>
      <c r="E21" s="25" t="s">
        <v>171</v>
      </c>
      <c r="F21" s="26" t="s">
        <v>187</v>
      </c>
      <c r="G21" s="27" t="s">
        <v>173</v>
      </c>
      <c r="H21" s="26" t="s">
        <v>187</v>
      </c>
    </row>
  </sheetData>
  <sortState xmlns:xlrd2="http://schemas.microsoft.com/office/spreadsheetml/2017/richdata2" ref="A1:H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1EE5-1F96-44B6-A1FC-1894A58C92C7}">
  <dimension ref="A1:I38"/>
  <sheetViews>
    <sheetView tabSelected="1" workbookViewId="0">
      <selection activeCell="I12" sqref="I12"/>
    </sheetView>
  </sheetViews>
  <sheetFormatPr defaultRowHeight="15" x14ac:dyDescent="0.25"/>
  <cols>
    <col min="1" max="1" width="22.5703125" style="30" bestFit="1" customWidth="1"/>
    <col min="2" max="2" width="17.28515625" style="30" bestFit="1" customWidth="1"/>
    <col min="3" max="3" width="41.5703125" style="30" bestFit="1" customWidth="1"/>
    <col min="4" max="4" width="44.7109375" style="30" bestFit="1" customWidth="1"/>
    <col min="5" max="5" width="17" style="30" bestFit="1" customWidth="1"/>
    <col min="6" max="6" width="13.42578125" style="30" bestFit="1" customWidth="1"/>
    <col min="7" max="7" width="11.5703125" style="30" bestFit="1" customWidth="1"/>
    <col min="8" max="8" width="21.42578125" style="30" bestFit="1" customWidth="1"/>
    <col min="9" max="9" width="18.85546875" style="30" bestFit="1" customWidth="1"/>
    <col min="10" max="16384" width="9.140625" style="30"/>
  </cols>
  <sheetData>
    <row r="1" spans="1:9" x14ac:dyDescent="0.25">
      <c r="A1" s="29" t="s">
        <v>38</v>
      </c>
      <c r="B1" s="29" t="s">
        <v>39</v>
      </c>
      <c r="C1" s="29" t="s">
        <v>40</v>
      </c>
      <c r="D1" s="29" t="s">
        <v>0</v>
      </c>
      <c r="E1" s="29" t="s">
        <v>137</v>
      </c>
      <c r="F1" s="29" t="s">
        <v>41</v>
      </c>
      <c r="G1" s="29" t="s">
        <v>138</v>
      </c>
      <c r="H1" s="29" t="s">
        <v>167</v>
      </c>
      <c r="I1" s="29" t="s">
        <v>210</v>
      </c>
    </row>
    <row r="2" spans="1:9" x14ac:dyDescent="0.25">
      <c r="A2" s="31" t="s">
        <v>42</v>
      </c>
      <c r="B2" s="31" t="s">
        <v>43</v>
      </c>
      <c r="C2" s="31" t="s">
        <v>59</v>
      </c>
      <c r="D2" s="31" t="s">
        <v>26</v>
      </c>
      <c r="E2" s="32" t="s">
        <v>60</v>
      </c>
      <c r="F2" s="32" t="s">
        <v>61</v>
      </c>
      <c r="G2" s="30" t="str">
        <f>IF(F2="Baseline","Pre-Chemo","Post Chemo")</f>
        <v>Pre-Chemo</v>
      </c>
      <c r="H2" s="33" t="s">
        <v>194</v>
      </c>
      <c r="I2" s="30" t="s">
        <v>211</v>
      </c>
    </row>
    <row r="3" spans="1:9" x14ac:dyDescent="0.25">
      <c r="A3" s="31" t="s">
        <v>42</v>
      </c>
      <c r="B3" s="31" t="s">
        <v>43</v>
      </c>
      <c r="C3" s="31" t="s">
        <v>74</v>
      </c>
      <c r="D3" s="31" t="s">
        <v>3</v>
      </c>
      <c r="E3" s="32" t="s">
        <v>75</v>
      </c>
      <c r="F3" s="32" t="s">
        <v>76</v>
      </c>
      <c r="G3" s="30" t="str">
        <f t="shared" ref="G3:G38" si="0">IF(F3="Baseline","Pre-Chemo","Post Chemo")</f>
        <v>Post Chemo</v>
      </c>
    </row>
    <row r="4" spans="1:9" x14ac:dyDescent="0.25">
      <c r="A4" s="31" t="s">
        <v>42</v>
      </c>
      <c r="B4" s="31" t="s">
        <v>43</v>
      </c>
      <c r="C4" s="31" t="s">
        <v>77</v>
      </c>
      <c r="D4" s="31" t="s">
        <v>34</v>
      </c>
      <c r="E4" s="32" t="s">
        <v>78</v>
      </c>
      <c r="F4" s="32" t="s">
        <v>76</v>
      </c>
      <c r="G4" s="30" t="str">
        <f t="shared" si="0"/>
        <v>Post Chemo</v>
      </c>
    </row>
    <row r="5" spans="1:9" x14ac:dyDescent="0.25">
      <c r="A5" s="31" t="s">
        <v>42</v>
      </c>
      <c r="B5" s="31" t="s">
        <v>43</v>
      </c>
      <c r="C5" s="31" t="s">
        <v>53</v>
      </c>
      <c r="D5" s="34" t="s">
        <v>31</v>
      </c>
      <c r="E5" s="31" t="s">
        <v>54</v>
      </c>
      <c r="F5" s="31" t="s">
        <v>55</v>
      </c>
      <c r="G5" s="30" t="str">
        <f t="shared" si="0"/>
        <v>Post Chemo</v>
      </c>
    </row>
    <row r="6" spans="1:9" x14ac:dyDescent="0.25">
      <c r="A6" s="31" t="s">
        <v>42</v>
      </c>
      <c r="B6" s="31" t="s">
        <v>43</v>
      </c>
      <c r="C6" s="31" t="s">
        <v>56</v>
      </c>
      <c r="D6" s="34" t="s">
        <v>17</v>
      </c>
      <c r="E6" s="32" t="s">
        <v>57</v>
      </c>
      <c r="F6" s="32" t="s">
        <v>58</v>
      </c>
      <c r="G6" s="30" t="str">
        <f t="shared" si="0"/>
        <v>Post Chemo</v>
      </c>
    </row>
    <row r="7" spans="1:9" x14ac:dyDescent="0.25">
      <c r="A7" s="31" t="s">
        <v>42</v>
      </c>
      <c r="B7" s="31" t="s">
        <v>43</v>
      </c>
      <c r="C7" s="31" t="s">
        <v>47</v>
      </c>
      <c r="D7" s="31" t="s">
        <v>24</v>
      </c>
      <c r="E7" s="32" t="s">
        <v>48</v>
      </c>
      <c r="F7" s="32" t="s">
        <v>49</v>
      </c>
      <c r="G7" s="30" t="str">
        <f t="shared" si="0"/>
        <v>Post Chemo</v>
      </c>
    </row>
    <row r="8" spans="1:9" x14ac:dyDescent="0.25">
      <c r="A8" s="31" t="s">
        <v>42</v>
      </c>
      <c r="B8" s="31" t="s">
        <v>43</v>
      </c>
      <c r="C8" s="31" t="s">
        <v>62</v>
      </c>
      <c r="D8" s="31" t="s">
        <v>8</v>
      </c>
      <c r="E8" s="32" t="s">
        <v>48</v>
      </c>
      <c r="F8" s="32" t="s">
        <v>63</v>
      </c>
      <c r="G8" s="30" t="str">
        <f t="shared" si="0"/>
        <v>Post Chemo</v>
      </c>
    </row>
    <row r="9" spans="1:9" x14ac:dyDescent="0.25">
      <c r="A9" s="31" t="s">
        <v>42</v>
      </c>
      <c r="B9" s="31" t="s">
        <v>43</v>
      </c>
      <c r="C9" s="31" t="s">
        <v>44</v>
      </c>
      <c r="D9" s="31" t="s">
        <v>28</v>
      </c>
      <c r="E9" s="32" t="s">
        <v>45</v>
      </c>
      <c r="F9" s="32" t="s">
        <v>46</v>
      </c>
      <c r="G9" s="30" t="str">
        <f t="shared" si="0"/>
        <v>Post Chemo</v>
      </c>
    </row>
    <row r="10" spans="1:9" x14ac:dyDescent="0.25">
      <c r="A10" s="31" t="s">
        <v>42</v>
      </c>
      <c r="B10" s="31" t="s">
        <v>43</v>
      </c>
      <c r="C10" s="31" t="s">
        <v>50</v>
      </c>
      <c r="D10" s="31" t="s">
        <v>23</v>
      </c>
      <c r="E10" s="32" t="s">
        <v>51</v>
      </c>
      <c r="F10" s="32" t="s">
        <v>52</v>
      </c>
      <c r="G10" s="30" t="str">
        <f t="shared" si="0"/>
        <v>Post Chemo</v>
      </c>
    </row>
    <row r="11" spans="1:9" x14ac:dyDescent="0.25">
      <c r="A11" s="31" t="s">
        <v>42</v>
      </c>
      <c r="B11" s="31" t="s">
        <v>43</v>
      </c>
      <c r="C11" s="31" t="s">
        <v>64</v>
      </c>
      <c r="D11" s="31" t="s">
        <v>20</v>
      </c>
      <c r="E11" s="32" t="s">
        <v>65</v>
      </c>
      <c r="F11" s="32" t="s">
        <v>66</v>
      </c>
      <c r="G11" s="30" t="str">
        <f t="shared" si="0"/>
        <v>Post Chemo</v>
      </c>
    </row>
    <row r="12" spans="1:9" x14ac:dyDescent="0.25">
      <c r="A12" s="31" t="s">
        <v>42</v>
      </c>
      <c r="B12" s="31" t="s">
        <v>43</v>
      </c>
      <c r="C12" s="31" t="s">
        <v>67</v>
      </c>
      <c r="D12" s="31" t="s">
        <v>36</v>
      </c>
      <c r="E12" s="32" t="s">
        <v>68</v>
      </c>
      <c r="F12" s="32" t="s">
        <v>69</v>
      </c>
      <c r="G12" s="30" t="str">
        <f t="shared" si="0"/>
        <v>Post Chemo</v>
      </c>
    </row>
    <row r="13" spans="1:9" x14ac:dyDescent="0.25">
      <c r="A13" s="31" t="s">
        <v>42</v>
      </c>
      <c r="B13" s="31" t="s">
        <v>43</v>
      </c>
      <c r="C13" s="31" t="s">
        <v>70</v>
      </c>
      <c r="D13" s="31" t="s">
        <v>4</v>
      </c>
      <c r="E13" s="32" t="s">
        <v>71</v>
      </c>
      <c r="F13" s="32" t="s">
        <v>72</v>
      </c>
      <c r="G13" s="30" t="str">
        <f t="shared" si="0"/>
        <v>Post Chemo</v>
      </c>
    </row>
    <row r="14" spans="1:9" x14ac:dyDescent="0.25">
      <c r="A14" s="31" t="s">
        <v>42</v>
      </c>
      <c r="B14" s="31" t="s">
        <v>43</v>
      </c>
      <c r="C14" s="31" t="s">
        <v>73</v>
      </c>
      <c r="D14" s="31" t="s">
        <v>1</v>
      </c>
      <c r="E14" s="32" t="s">
        <v>71</v>
      </c>
      <c r="F14" s="32" t="s">
        <v>72</v>
      </c>
      <c r="G14" s="30" t="str">
        <f t="shared" si="0"/>
        <v>Post Chemo</v>
      </c>
    </row>
    <row r="15" spans="1:9" x14ac:dyDescent="0.25">
      <c r="A15" s="31" t="s">
        <v>79</v>
      </c>
      <c r="B15" s="31" t="s">
        <v>43</v>
      </c>
      <c r="C15" s="31" t="s">
        <v>87</v>
      </c>
      <c r="D15" s="34" t="s">
        <v>29</v>
      </c>
      <c r="E15" s="32" t="s">
        <v>165</v>
      </c>
      <c r="F15" s="32" t="s">
        <v>61</v>
      </c>
      <c r="G15" s="30" t="str">
        <f t="shared" si="0"/>
        <v>Pre-Chemo</v>
      </c>
      <c r="H15" s="33" t="s">
        <v>196</v>
      </c>
      <c r="I15" s="30" t="s">
        <v>211</v>
      </c>
    </row>
    <row r="16" spans="1:9" x14ac:dyDescent="0.25">
      <c r="A16" s="31" t="s">
        <v>79</v>
      </c>
      <c r="B16" s="31" t="s">
        <v>43</v>
      </c>
      <c r="C16" s="31" t="s">
        <v>80</v>
      </c>
      <c r="D16" s="31" t="s">
        <v>6</v>
      </c>
      <c r="E16" s="32" t="s">
        <v>81</v>
      </c>
      <c r="F16" s="32" t="s">
        <v>76</v>
      </c>
      <c r="G16" s="30" t="str">
        <f t="shared" si="0"/>
        <v>Post Chemo</v>
      </c>
      <c r="H16" s="33" t="s">
        <v>208</v>
      </c>
      <c r="I16" s="30" t="s">
        <v>212</v>
      </c>
    </row>
    <row r="17" spans="1:9" x14ac:dyDescent="0.25">
      <c r="A17" s="31" t="s">
        <v>79</v>
      </c>
      <c r="B17" s="31" t="s">
        <v>43</v>
      </c>
      <c r="C17" s="31" t="s">
        <v>82</v>
      </c>
      <c r="D17" s="31" t="s">
        <v>14</v>
      </c>
      <c r="E17" s="32" t="s">
        <v>83</v>
      </c>
      <c r="F17" s="32" t="s">
        <v>55</v>
      </c>
      <c r="G17" s="30" t="str">
        <f t="shared" si="0"/>
        <v>Post Chemo</v>
      </c>
      <c r="H17" s="33" t="s">
        <v>208</v>
      </c>
      <c r="I17" s="30" t="s">
        <v>212</v>
      </c>
    </row>
    <row r="18" spans="1:9" x14ac:dyDescent="0.25">
      <c r="A18" s="31" t="s">
        <v>79</v>
      </c>
      <c r="B18" s="31" t="s">
        <v>43</v>
      </c>
      <c r="C18" s="31" t="s">
        <v>84</v>
      </c>
      <c r="D18" s="31" t="s">
        <v>5</v>
      </c>
      <c r="E18" s="32" t="s">
        <v>83</v>
      </c>
      <c r="F18" s="32" t="s">
        <v>55</v>
      </c>
      <c r="G18" s="30" t="str">
        <f t="shared" si="0"/>
        <v>Post Chemo</v>
      </c>
      <c r="H18" s="33" t="s">
        <v>208</v>
      </c>
      <c r="I18" s="30" t="s">
        <v>212</v>
      </c>
    </row>
    <row r="19" spans="1:9" x14ac:dyDescent="0.25">
      <c r="A19" s="31" t="s">
        <v>79</v>
      </c>
      <c r="B19" s="31" t="s">
        <v>43</v>
      </c>
      <c r="C19" s="31" t="s">
        <v>85</v>
      </c>
      <c r="D19" s="31" t="s">
        <v>11</v>
      </c>
      <c r="E19" s="32" t="s">
        <v>86</v>
      </c>
      <c r="F19" s="32" t="s">
        <v>58</v>
      </c>
      <c r="G19" s="30" t="str">
        <f t="shared" si="0"/>
        <v>Post Chemo</v>
      </c>
      <c r="H19" s="33" t="s">
        <v>208</v>
      </c>
      <c r="I19" s="30" t="s">
        <v>212</v>
      </c>
    </row>
    <row r="20" spans="1:9" x14ac:dyDescent="0.25">
      <c r="A20" s="31" t="s">
        <v>88</v>
      </c>
      <c r="B20" s="31" t="s">
        <v>43</v>
      </c>
      <c r="C20" s="31" t="s">
        <v>33</v>
      </c>
      <c r="D20" s="31" t="s">
        <v>33</v>
      </c>
      <c r="E20" s="32" t="s">
        <v>93</v>
      </c>
      <c r="F20" s="32" t="s">
        <v>61</v>
      </c>
      <c r="G20" s="30" t="str">
        <f t="shared" si="0"/>
        <v>Pre-Chemo</v>
      </c>
      <c r="H20" s="33" t="s">
        <v>198</v>
      </c>
      <c r="I20" s="30" t="s">
        <v>211</v>
      </c>
    </row>
    <row r="21" spans="1:9" x14ac:dyDescent="0.25">
      <c r="A21" s="31" t="s">
        <v>88</v>
      </c>
      <c r="B21" s="31" t="s">
        <v>43</v>
      </c>
      <c r="C21" s="31" t="s">
        <v>89</v>
      </c>
      <c r="D21" s="31" t="s">
        <v>15</v>
      </c>
      <c r="E21" s="32" t="s">
        <v>90</v>
      </c>
      <c r="F21" s="32" t="s">
        <v>76</v>
      </c>
      <c r="G21" s="30" t="str">
        <f t="shared" si="0"/>
        <v>Post Chemo</v>
      </c>
      <c r="H21" s="33" t="s">
        <v>209</v>
      </c>
      <c r="I21" s="30" t="s">
        <v>212</v>
      </c>
    </row>
    <row r="22" spans="1:9" x14ac:dyDescent="0.25">
      <c r="A22" s="31" t="s">
        <v>88</v>
      </c>
      <c r="B22" s="31" t="s">
        <v>43</v>
      </c>
      <c r="C22" s="31" t="s">
        <v>91</v>
      </c>
      <c r="D22" s="31" t="s">
        <v>13</v>
      </c>
      <c r="E22" s="32" t="s">
        <v>92</v>
      </c>
      <c r="F22" s="32" t="s">
        <v>55</v>
      </c>
      <c r="G22" s="30" t="str">
        <f t="shared" si="0"/>
        <v>Post Chemo</v>
      </c>
      <c r="H22" s="33" t="s">
        <v>209</v>
      </c>
      <c r="I22" s="30" t="s">
        <v>212</v>
      </c>
    </row>
    <row r="23" spans="1:9" x14ac:dyDescent="0.25">
      <c r="A23" s="31" t="s">
        <v>94</v>
      </c>
      <c r="B23" s="31" t="s">
        <v>43</v>
      </c>
      <c r="C23" s="31" t="s">
        <v>21</v>
      </c>
      <c r="D23" s="31" t="s">
        <v>21</v>
      </c>
      <c r="E23" s="32" t="s">
        <v>166</v>
      </c>
      <c r="F23" s="32" t="s">
        <v>61</v>
      </c>
      <c r="G23" s="30" t="str">
        <f t="shared" si="0"/>
        <v>Pre-Chemo</v>
      </c>
      <c r="H23" s="33" t="s">
        <v>200</v>
      </c>
      <c r="I23" s="30" t="s">
        <v>211</v>
      </c>
    </row>
    <row r="24" spans="1:9" x14ac:dyDescent="0.25">
      <c r="A24" s="31" t="s">
        <v>95</v>
      </c>
      <c r="B24" s="31" t="s">
        <v>43</v>
      </c>
      <c r="C24" s="31" t="s">
        <v>102</v>
      </c>
      <c r="D24" s="31" t="s">
        <v>2</v>
      </c>
      <c r="E24" s="32" t="s">
        <v>103</v>
      </c>
      <c r="F24" s="32" t="s">
        <v>61</v>
      </c>
      <c r="G24" s="30" t="str">
        <f t="shared" si="0"/>
        <v>Pre-Chemo</v>
      </c>
      <c r="H24" s="33" t="s">
        <v>202</v>
      </c>
      <c r="I24" s="30" t="s">
        <v>211</v>
      </c>
    </row>
    <row r="25" spans="1:9" x14ac:dyDescent="0.25">
      <c r="A25" s="31" t="s">
        <v>95</v>
      </c>
      <c r="B25" s="31" t="s">
        <v>43</v>
      </c>
      <c r="C25" s="31" t="s">
        <v>96</v>
      </c>
      <c r="D25" s="31" t="s">
        <v>7</v>
      </c>
      <c r="E25" s="32" t="s">
        <v>97</v>
      </c>
      <c r="F25" s="32" t="s">
        <v>76</v>
      </c>
      <c r="G25" s="30" t="str">
        <f t="shared" si="0"/>
        <v>Post Chemo</v>
      </c>
    </row>
    <row r="26" spans="1:9" x14ac:dyDescent="0.25">
      <c r="A26" s="31" t="s">
        <v>95</v>
      </c>
      <c r="B26" s="31" t="s">
        <v>43</v>
      </c>
      <c r="C26" s="31" t="s">
        <v>98</v>
      </c>
      <c r="D26" s="31" t="s">
        <v>10</v>
      </c>
      <c r="E26" s="32" t="s">
        <v>99</v>
      </c>
      <c r="F26" s="32" t="s">
        <v>55</v>
      </c>
      <c r="G26" s="30" t="str">
        <f t="shared" si="0"/>
        <v>Post Chemo</v>
      </c>
    </row>
    <row r="27" spans="1:9" x14ac:dyDescent="0.25">
      <c r="A27" s="31" t="s">
        <v>95</v>
      </c>
      <c r="B27" s="31" t="s">
        <v>43</v>
      </c>
      <c r="C27" s="31" t="s">
        <v>100</v>
      </c>
      <c r="D27" s="31" t="s">
        <v>12</v>
      </c>
      <c r="E27" s="32" t="s">
        <v>101</v>
      </c>
      <c r="F27" s="32" t="s">
        <v>58</v>
      </c>
      <c r="G27" s="30" t="str">
        <f t="shared" si="0"/>
        <v>Post Chemo</v>
      </c>
    </row>
    <row r="28" spans="1:9" x14ac:dyDescent="0.25">
      <c r="A28" s="31" t="s">
        <v>104</v>
      </c>
      <c r="B28" s="31" t="s">
        <v>43</v>
      </c>
      <c r="C28" s="31" t="s">
        <v>105</v>
      </c>
      <c r="D28" s="31" t="s">
        <v>22</v>
      </c>
      <c r="E28" s="32" t="s">
        <v>106</v>
      </c>
      <c r="F28" s="32" t="s">
        <v>61</v>
      </c>
      <c r="G28" s="30" t="str">
        <f t="shared" si="0"/>
        <v>Pre-Chemo</v>
      </c>
      <c r="H28" s="33" t="s">
        <v>172</v>
      </c>
      <c r="I28" s="30" t="s">
        <v>211</v>
      </c>
    </row>
    <row r="29" spans="1:9" x14ac:dyDescent="0.25">
      <c r="A29" s="31" t="s">
        <v>107</v>
      </c>
      <c r="B29" s="31" t="s">
        <v>43</v>
      </c>
      <c r="C29" s="31" t="s">
        <v>108</v>
      </c>
      <c r="D29" s="31" t="s">
        <v>18</v>
      </c>
      <c r="E29" s="32" t="s">
        <v>109</v>
      </c>
      <c r="F29" s="32" t="s">
        <v>61</v>
      </c>
      <c r="G29" s="30" t="str">
        <f t="shared" si="0"/>
        <v>Pre-Chemo</v>
      </c>
      <c r="H29" s="33" t="s">
        <v>174</v>
      </c>
      <c r="I29" s="30" t="s">
        <v>211</v>
      </c>
    </row>
    <row r="30" spans="1:9" x14ac:dyDescent="0.25">
      <c r="A30" s="31" t="s">
        <v>110</v>
      </c>
      <c r="B30" s="31" t="s">
        <v>43</v>
      </c>
      <c r="C30" s="31" t="s">
        <v>111</v>
      </c>
      <c r="D30" s="31" t="s">
        <v>16</v>
      </c>
      <c r="E30" s="32" t="s">
        <v>112</v>
      </c>
      <c r="F30" s="32" t="s">
        <v>61</v>
      </c>
      <c r="G30" s="30" t="str">
        <f t="shared" si="0"/>
        <v>Pre-Chemo</v>
      </c>
      <c r="H30" s="33" t="s">
        <v>182</v>
      </c>
      <c r="I30" s="30" t="s">
        <v>211</v>
      </c>
    </row>
    <row r="31" spans="1:9" x14ac:dyDescent="0.25">
      <c r="A31" s="31" t="s">
        <v>113</v>
      </c>
      <c r="B31" s="31" t="s">
        <v>43</v>
      </c>
      <c r="C31" s="31" t="s">
        <v>114</v>
      </c>
      <c r="D31" s="31" t="s">
        <v>19</v>
      </c>
      <c r="E31" s="32" t="s">
        <v>115</v>
      </c>
      <c r="F31" s="32" t="s">
        <v>61</v>
      </c>
      <c r="G31" s="30" t="str">
        <f t="shared" si="0"/>
        <v>Pre-Chemo</v>
      </c>
      <c r="H31" s="33" t="s">
        <v>184</v>
      </c>
      <c r="I31" s="30" t="s">
        <v>211</v>
      </c>
    </row>
    <row r="32" spans="1:9" x14ac:dyDescent="0.25">
      <c r="A32" s="31" t="s">
        <v>116</v>
      </c>
      <c r="B32" s="31" t="s">
        <v>43</v>
      </c>
      <c r="C32" s="31" t="s">
        <v>117</v>
      </c>
      <c r="D32" s="31" t="s">
        <v>25</v>
      </c>
      <c r="E32" s="32" t="s">
        <v>118</v>
      </c>
      <c r="F32" s="32" t="s">
        <v>61</v>
      </c>
      <c r="G32" s="30" t="str">
        <f t="shared" si="0"/>
        <v>Pre-Chemo</v>
      </c>
      <c r="H32" s="33" t="s">
        <v>185</v>
      </c>
      <c r="I32" s="30" t="s">
        <v>211</v>
      </c>
    </row>
    <row r="33" spans="1:9" x14ac:dyDescent="0.25">
      <c r="A33" s="31" t="s">
        <v>119</v>
      </c>
      <c r="B33" s="31" t="s">
        <v>43</v>
      </c>
      <c r="C33" s="31" t="s">
        <v>120</v>
      </c>
      <c r="D33" s="31" t="s">
        <v>27</v>
      </c>
      <c r="E33" s="32" t="s">
        <v>121</v>
      </c>
      <c r="F33" s="32" t="s">
        <v>61</v>
      </c>
      <c r="G33" s="30" t="str">
        <f t="shared" si="0"/>
        <v>Pre-Chemo</v>
      </c>
      <c r="H33" s="33" t="s">
        <v>191</v>
      </c>
      <c r="I33" s="30" t="s">
        <v>211</v>
      </c>
    </row>
    <row r="34" spans="1:9" x14ac:dyDescent="0.25">
      <c r="A34" s="31" t="s">
        <v>122</v>
      </c>
      <c r="B34" s="31" t="s">
        <v>43</v>
      </c>
      <c r="C34" s="31" t="s">
        <v>123</v>
      </c>
      <c r="D34" s="31" t="s">
        <v>37</v>
      </c>
      <c r="E34" s="32" t="s">
        <v>124</v>
      </c>
      <c r="F34" s="32" t="s">
        <v>61</v>
      </c>
      <c r="G34" s="30" t="str">
        <f t="shared" si="0"/>
        <v>Pre-Chemo</v>
      </c>
      <c r="H34" s="33" t="s">
        <v>192</v>
      </c>
      <c r="I34" s="30" t="s">
        <v>211</v>
      </c>
    </row>
    <row r="35" spans="1:9" x14ac:dyDescent="0.25">
      <c r="A35" s="31" t="s">
        <v>125</v>
      </c>
      <c r="B35" s="31" t="s">
        <v>43</v>
      </c>
      <c r="C35" s="31" t="s">
        <v>126</v>
      </c>
      <c r="D35" s="31" t="s">
        <v>30</v>
      </c>
      <c r="E35" s="32" t="s">
        <v>127</v>
      </c>
      <c r="F35" s="32" t="s">
        <v>61</v>
      </c>
      <c r="G35" s="30" t="str">
        <f t="shared" si="0"/>
        <v>Pre-Chemo</v>
      </c>
      <c r="H35" s="33" t="s">
        <v>187</v>
      </c>
      <c r="I35" s="30" t="s">
        <v>211</v>
      </c>
    </row>
    <row r="36" spans="1:9" x14ac:dyDescent="0.25">
      <c r="A36" s="31" t="s">
        <v>128</v>
      </c>
      <c r="B36" s="31" t="s">
        <v>43</v>
      </c>
      <c r="C36" s="31" t="s">
        <v>129</v>
      </c>
      <c r="D36" s="31" t="s">
        <v>35</v>
      </c>
      <c r="E36" s="32" t="s">
        <v>130</v>
      </c>
      <c r="F36" s="32" t="s">
        <v>61</v>
      </c>
      <c r="G36" s="30" t="str">
        <f t="shared" si="0"/>
        <v>Pre-Chemo</v>
      </c>
    </row>
    <row r="37" spans="1:9" x14ac:dyDescent="0.25">
      <c r="A37" s="31" t="s">
        <v>131</v>
      </c>
      <c r="B37" s="31" t="s">
        <v>43</v>
      </c>
      <c r="C37" s="31" t="s">
        <v>132</v>
      </c>
      <c r="D37" s="34" t="s">
        <v>32</v>
      </c>
      <c r="E37" s="32" t="s">
        <v>133</v>
      </c>
      <c r="F37" s="32" t="s">
        <v>61</v>
      </c>
      <c r="G37" s="30" t="str">
        <f t="shared" si="0"/>
        <v>Pre-Chemo</v>
      </c>
    </row>
    <row r="38" spans="1:9" x14ac:dyDescent="0.25">
      <c r="A38" s="31" t="s">
        <v>134</v>
      </c>
      <c r="B38" s="31" t="s">
        <v>43</v>
      </c>
      <c r="C38" s="31" t="s">
        <v>135</v>
      </c>
      <c r="D38" s="31" t="s">
        <v>9</v>
      </c>
      <c r="E38" s="32" t="s">
        <v>136</v>
      </c>
      <c r="F38" s="32" t="s">
        <v>61</v>
      </c>
      <c r="G38" s="30" t="str">
        <f t="shared" si="0"/>
        <v>Pre-Chemo</v>
      </c>
    </row>
  </sheetData>
  <autoFilter ref="A1:F1" xr:uid="{C6C71EE5-1F96-44B6-A1FC-1894A58C92C7}">
    <sortState xmlns:xlrd2="http://schemas.microsoft.com/office/spreadsheetml/2017/richdata2" ref="A2:F38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7FF2-B2F4-48E7-BF21-3B046075BBC8}">
  <dimension ref="A1:G35"/>
  <sheetViews>
    <sheetView workbookViewId="0">
      <selection activeCell="A2" sqref="A2:A35"/>
    </sheetView>
  </sheetViews>
  <sheetFormatPr defaultRowHeight="15" x14ac:dyDescent="0.25"/>
  <cols>
    <col min="1" max="1" width="17" bestFit="1" customWidth="1"/>
    <col min="2" max="4" width="12" bestFit="1" customWidth="1"/>
    <col min="5" max="7" width="12.7109375" bestFit="1" customWidth="1"/>
  </cols>
  <sheetData>
    <row r="1" spans="1:7" x14ac:dyDescent="0.25">
      <c r="A1" t="s">
        <v>137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 spans="1:7" x14ac:dyDescent="0.25">
      <c r="A2" t="s">
        <v>136</v>
      </c>
      <c r="B2">
        <v>6.9234186187710796</v>
      </c>
      <c r="C2">
        <v>5.8461623195185726E-2</v>
      </c>
      <c r="D2">
        <v>0.4971204717711511</v>
      </c>
      <c r="E2">
        <v>-4.9187739989177365E-5</v>
      </c>
      <c r="F2">
        <v>2.4505791501917416E-2</v>
      </c>
      <c r="G2">
        <v>-2.4801770704897412E-4</v>
      </c>
    </row>
    <row r="3" spans="1:7" x14ac:dyDescent="0.25">
      <c r="A3" t="s">
        <v>109</v>
      </c>
      <c r="B3">
        <v>5.0462110350660829</v>
      </c>
      <c r="C3">
        <v>9.2724819902900417E-5</v>
      </c>
      <c r="D3">
        <v>0.40747627048391716</v>
      </c>
      <c r="E3">
        <v>-6.4098309254189309E-5</v>
      </c>
      <c r="F3">
        <v>6.3805559729465652E-2</v>
      </c>
      <c r="G3">
        <v>-3.2320077503942971E-4</v>
      </c>
    </row>
    <row r="4" spans="1:7" x14ac:dyDescent="0.25">
      <c r="A4" t="s">
        <v>60</v>
      </c>
      <c r="B4">
        <v>6.0493177277658079</v>
      </c>
      <c r="C4">
        <v>5.4512618208888593E-3</v>
      </c>
      <c r="D4">
        <v>0.58030572634473221</v>
      </c>
      <c r="E4">
        <v>2.3019697884341097E-3</v>
      </c>
      <c r="F4">
        <v>2.3173958632714733E-2</v>
      </c>
      <c r="G4">
        <v>-2.9825923612963445E-4</v>
      </c>
    </row>
    <row r="5" spans="1:7" x14ac:dyDescent="0.25">
      <c r="A5" t="s">
        <v>78</v>
      </c>
      <c r="B5">
        <v>5.4113972402350825</v>
      </c>
      <c r="C5">
        <v>8.2390165053041549E-5</v>
      </c>
      <c r="D5">
        <v>0.43528991268942013</v>
      </c>
      <c r="E5">
        <v>-5.6954225250626423E-5</v>
      </c>
      <c r="F5">
        <v>3.3675761129109291E-2</v>
      </c>
      <c r="G5">
        <v>-2.871783976356543E-4</v>
      </c>
    </row>
    <row r="6" spans="1:7" x14ac:dyDescent="0.25">
      <c r="A6" t="s">
        <v>48</v>
      </c>
      <c r="B6">
        <v>2.9221476733271108</v>
      </c>
      <c r="C6">
        <v>8.6402673091339017E-5</v>
      </c>
      <c r="D6">
        <v>0.30779063398881068</v>
      </c>
      <c r="E6">
        <v>-5.9727969986858215E-5</v>
      </c>
      <c r="F6">
        <v>0.10654633338165422</v>
      </c>
      <c r="G6">
        <v>-3.0116435855946855E-4</v>
      </c>
    </row>
    <row r="7" spans="1:7" x14ac:dyDescent="0.25">
      <c r="A7" t="s">
        <v>68</v>
      </c>
      <c r="B7">
        <v>7.1097778120014175</v>
      </c>
      <c r="C7">
        <v>6.1508117446406278E-3</v>
      </c>
      <c r="D7">
        <v>0.67439587206391172</v>
      </c>
      <c r="E7">
        <v>-6.0118348875661212E-5</v>
      </c>
      <c r="F7">
        <v>9.4420170501162935E-3</v>
      </c>
      <c r="G7">
        <v>-3.0313275305985721E-4</v>
      </c>
    </row>
    <row r="8" spans="1:7" x14ac:dyDescent="0.25">
      <c r="A8" t="s">
        <v>75</v>
      </c>
      <c r="B8">
        <v>3.2866750822964632</v>
      </c>
      <c r="C8">
        <v>0.8976368998424219</v>
      </c>
      <c r="D8">
        <v>0.2683777068403011</v>
      </c>
      <c r="E8">
        <v>-5.8773849060550581E-5</v>
      </c>
      <c r="F8">
        <v>4.4561651337407561E-2</v>
      </c>
      <c r="G8">
        <v>-2.9635342631410962E-4</v>
      </c>
    </row>
    <row r="9" spans="1:7" x14ac:dyDescent="0.25">
      <c r="A9" t="s">
        <v>45</v>
      </c>
      <c r="B9">
        <v>5.8817852801379047</v>
      </c>
      <c r="C9">
        <v>1.8712984614345988E-3</v>
      </c>
      <c r="D9">
        <v>0.49237659330324318</v>
      </c>
      <c r="E9">
        <v>6.7449146116102684E-4</v>
      </c>
      <c r="F9">
        <v>3.9341123261615327E-3</v>
      </c>
      <c r="G9">
        <v>-2.907793806781076E-4</v>
      </c>
    </row>
    <row r="10" spans="1:7" x14ac:dyDescent="0.25">
      <c r="A10" t="s">
        <v>51</v>
      </c>
      <c r="B10">
        <v>10.005428043988998</v>
      </c>
      <c r="C10">
        <v>8.4751666599147845E-5</v>
      </c>
      <c r="D10">
        <v>0.97158491031718586</v>
      </c>
      <c r="E10">
        <v>5.3502277265199904E-4</v>
      </c>
      <c r="F10">
        <v>5.135417912157561E-3</v>
      </c>
      <c r="G10">
        <v>3.703609961278715E-2</v>
      </c>
    </row>
    <row r="11" spans="1:7" x14ac:dyDescent="0.25">
      <c r="A11" t="s">
        <v>65</v>
      </c>
      <c r="B11">
        <v>5.1912669905213553</v>
      </c>
      <c r="C11">
        <v>8.1382334287866717E-5</v>
      </c>
      <c r="D11">
        <v>0.44751322883498984</v>
      </c>
      <c r="E11">
        <v>-5.6257537479976542E-5</v>
      </c>
      <c r="F11">
        <v>-4.6437525133026306E-5</v>
      </c>
      <c r="G11">
        <v>-2.8366551203766455E-4</v>
      </c>
    </row>
    <row r="12" spans="1:7" x14ac:dyDescent="0.25">
      <c r="A12" t="s">
        <v>71</v>
      </c>
      <c r="B12">
        <v>4.6903118871122897</v>
      </c>
      <c r="C12">
        <v>1.0714720979470791E-2</v>
      </c>
      <c r="D12">
        <v>0.22022149973813546</v>
      </c>
      <c r="E12">
        <v>-5.953467558560626E-5</v>
      </c>
      <c r="F12">
        <v>2.6535168164268604E-2</v>
      </c>
      <c r="G12">
        <v>-3.0018971662238293E-4</v>
      </c>
    </row>
    <row r="13" spans="1:7" x14ac:dyDescent="0.25">
      <c r="A13" t="s">
        <v>165</v>
      </c>
      <c r="B13">
        <v>3.2824755365246592</v>
      </c>
      <c r="C13">
        <v>6.7726882942653749E-2</v>
      </c>
      <c r="D13">
        <v>0.66117228740883571</v>
      </c>
      <c r="E13">
        <v>8.5645072103375988E-5</v>
      </c>
      <c r="F13">
        <v>8.7785164374809353E-3</v>
      </c>
      <c r="G13">
        <v>3.4554323794644452E-2</v>
      </c>
    </row>
    <row r="14" spans="1:7" x14ac:dyDescent="0.25">
      <c r="A14" t="s">
        <v>81</v>
      </c>
      <c r="B14">
        <v>2.0222545689615261</v>
      </c>
      <c r="C14">
        <v>1.0604411566504379E-4</v>
      </c>
      <c r="D14">
        <v>0.57601516737025538</v>
      </c>
      <c r="E14">
        <v>1.9083752695531051E-4</v>
      </c>
      <c r="F14">
        <v>1.2108132230712216E-2</v>
      </c>
      <c r="G14">
        <v>-2.9922136269779456E-4</v>
      </c>
    </row>
    <row r="15" spans="1:7" x14ac:dyDescent="0.25">
      <c r="A15" t="s">
        <v>83</v>
      </c>
      <c r="B15">
        <v>5.0683737705195304E-2</v>
      </c>
      <c r="C15">
        <v>7.920245033372744E-5</v>
      </c>
      <c r="D15">
        <v>0.23359029520386201</v>
      </c>
      <c r="E15">
        <v>-5.4750639154620041E-5</v>
      </c>
      <c r="F15">
        <v>-4.5193662852677395E-5</v>
      </c>
      <c r="G15">
        <v>-2.7606732867951282E-4</v>
      </c>
    </row>
    <row r="16" spans="1:7" x14ac:dyDescent="0.25">
      <c r="A16" t="s">
        <v>86</v>
      </c>
      <c r="B16">
        <v>2.5272224636904417</v>
      </c>
      <c r="C16">
        <v>4.5486236956366687E-2</v>
      </c>
      <c r="D16">
        <v>1.3854993581291075</v>
      </c>
      <c r="E16">
        <v>1.4352715662828562E-3</v>
      </c>
      <c r="F16">
        <v>7.8226852617210407E-2</v>
      </c>
      <c r="G16">
        <v>-6.1025409497576528E-4</v>
      </c>
    </row>
    <row r="17" spans="1:7" x14ac:dyDescent="0.25">
      <c r="A17" t="s">
        <v>92</v>
      </c>
      <c r="B17">
        <v>0.73755173882461467</v>
      </c>
      <c r="C17">
        <v>9.8880738423627503E-5</v>
      </c>
      <c r="D17">
        <v>7.0930782575160028E-2</v>
      </c>
      <c r="E17">
        <v>-4.2000490310393453E-5</v>
      </c>
      <c r="F17">
        <v>-3.4669111229451149E-5</v>
      </c>
      <c r="G17">
        <v>-2.1177767679524278E-4</v>
      </c>
    </row>
    <row r="18" spans="1:7" x14ac:dyDescent="0.25">
      <c r="A18" t="s">
        <v>90</v>
      </c>
      <c r="B18">
        <v>4.8953397829917895</v>
      </c>
      <c r="C18">
        <v>8.696739644487718E-5</v>
      </c>
      <c r="D18">
        <v>0.42199124425825474</v>
      </c>
      <c r="E18">
        <v>-6.0118348875661212E-5</v>
      </c>
      <c r="F18">
        <v>3.015779872457321E-2</v>
      </c>
      <c r="G18">
        <v>-3.0313275305985721E-4</v>
      </c>
    </row>
    <row r="19" spans="1:7" x14ac:dyDescent="0.25">
      <c r="A19" t="s">
        <v>93</v>
      </c>
      <c r="B19">
        <v>1.0040990452521306</v>
      </c>
      <c r="C19">
        <v>2.6216802205916608E-3</v>
      </c>
      <c r="D19">
        <v>0.15065671418331808</v>
      </c>
      <c r="E19">
        <v>2.4607069739577877E-3</v>
      </c>
      <c r="F19">
        <v>1.337234159437551E-2</v>
      </c>
      <c r="G19">
        <v>-2.5002324106823806E-4</v>
      </c>
    </row>
    <row r="20" spans="1:7" x14ac:dyDescent="0.25">
      <c r="A20" t="s">
        <v>166</v>
      </c>
      <c r="B20">
        <v>3.456944621633312</v>
      </c>
      <c r="C20">
        <v>6.8936540521895906E-2</v>
      </c>
      <c r="D20">
        <v>0.13412660948823918</v>
      </c>
      <c r="E20">
        <v>3.6086623080367028E-3</v>
      </c>
      <c r="F20">
        <v>3.505554838955015E-3</v>
      </c>
      <c r="G20">
        <v>0.15709728347318408</v>
      </c>
    </row>
    <row r="21" spans="1:7" x14ac:dyDescent="0.25">
      <c r="A21" t="s">
        <v>103</v>
      </c>
      <c r="B21">
        <v>4.2996690836335514</v>
      </c>
      <c r="C21">
        <v>4.3566840073585314E-2</v>
      </c>
      <c r="D21">
        <v>0.34115319890139584</v>
      </c>
      <c r="E21">
        <v>-5.3947843859097742E-5</v>
      </c>
      <c r="F21">
        <v>-4.4530999174485638E-5</v>
      </c>
      <c r="G21">
        <v>-2.720194206343587E-4</v>
      </c>
    </row>
    <row r="22" spans="1:7" x14ac:dyDescent="0.25">
      <c r="A22" t="s">
        <v>97</v>
      </c>
      <c r="B22">
        <v>3.6656352921291422</v>
      </c>
      <c r="C22">
        <v>5.2027399833606353E-2</v>
      </c>
      <c r="D22">
        <v>0.43999299252879553</v>
      </c>
      <c r="E22">
        <v>4.876753744397943E-4</v>
      </c>
      <c r="F22">
        <v>8.5522307521449965E-3</v>
      </c>
      <c r="G22">
        <v>9.7383185505718173E-2</v>
      </c>
    </row>
    <row r="23" spans="1:7" x14ac:dyDescent="0.25">
      <c r="A23" t="s">
        <v>99</v>
      </c>
      <c r="B23">
        <v>2.1889269366937016</v>
      </c>
      <c r="C23">
        <v>5.3643794626033491E-2</v>
      </c>
      <c r="D23">
        <v>0.49952090106496461</v>
      </c>
      <c r="E23">
        <v>-5.8032223204896951E-5</v>
      </c>
      <c r="F23">
        <v>3.2867975424633314E-3</v>
      </c>
      <c r="G23">
        <v>-2.9261395090320606E-4</v>
      </c>
    </row>
    <row r="24" spans="1:7" x14ac:dyDescent="0.25">
      <c r="A24" t="s">
        <v>101</v>
      </c>
      <c r="B24">
        <v>6.8361735827566159</v>
      </c>
      <c r="C24">
        <v>8.8075261367741875E-5</v>
      </c>
      <c r="D24">
        <v>0.79500785558666454</v>
      </c>
      <c r="E24">
        <v>0.15894409041190077</v>
      </c>
      <c r="F24">
        <v>2.1410334220930251E-3</v>
      </c>
      <c r="G24">
        <v>-2.9540962559336412E-4</v>
      </c>
    </row>
    <row r="25" spans="1:7" x14ac:dyDescent="0.25">
      <c r="A25" t="s">
        <v>106</v>
      </c>
      <c r="B25">
        <v>5.7855995814174701</v>
      </c>
      <c r="C25">
        <v>8.2457780082112447E-3</v>
      </c>
      <c r="D25">
        <v>0.38866014623314005</v>
      </c>
      <c r="E25">
        <v>-5.5915546370675783E-5</v>
      </c>
      <c r="F25">
        <v>7.4910372590980424E-3</v>
      </c>
      <c r="G25">
        <v>-2.8194110163014079E-4</v>
      </c>
    </row>
    <row r="26" spans="1:7" x14ac:dyDescent="0.25">
      <c r="A26" t="s">
        <v>112</v>
      </c>
      <c r="B26">
        <v>5.4755390370932586</v>
      </c>
      <c r="C26">
        <v>1.4513764174906655E-2</v>
      </c>
      <c r="D26">
        <v>0.3814228612416431</v>
      </c>
      <c r="E26">
        <v>1.2146696924004175E-2</v>
      </c>
      <c r="F26">
        <v>1.7275465037135467E-3</v>
      </c>
      <c r="G26">
        <v>2.9943237249632017E-2</v>
      </c>
    </row>
    <row r="27" spans="1:7" x14ac:dyDescent="0.25">
      <c r="A27" t="s">
        <v>115</v>
      </c>
      <c r="B27">
        <v>5.3185359913433308</v>
      </c>
      <c r="C27">
        <v>1.3800739587594901</v>
      </c>
      <c r="D27">
        <v>0.74363845630646885</v>
      </c>
      <c r="E27">
        <v>4.7735973043247322E-3</v>
      </c>
      <c r="F27">
        <v>8.9380717669997351E-3</v>
      </c>
      <c r="G27">
        <v>-3.1875815270211792E-4</v>
      </c>
    </row>
    <row r="28" spans="1:7" x14ac:dyDescent="0.25">
      <c r="A28" t="s">
        <v>118</v>
      </c>
      <c r="B28">
        <v>4.3915207609640374</v>
      </c>
      <c r="C28">
        <v>2.1698497582292368E-2</v>
      </c>
      <c r="D28">
        <v>0.5620994224997462</v>
      </c>
      <c r="E28">
        <v>7.7296468947656656E-4</v>
      </c>
      <c r="F28">
        <v>2.2796921824535239E-3</v>
      </c>
      <c r="G28">
        <v>3.5664105971733473E-2</v>
      </c>
    </row>
    <row r="29" spans="1:7" x14ac:dyDescent="0.25">
      <c r="A29" t="s">
        <v>121</v>
      </c>
      <c r="B29">
        <v>3.431116692371321</v>
      </c>
      <c r="C29">
        <v>7.6104154521462311E-2</v>
      </c>
      <c r="D29">
        <v>0.22147018733246648</v>
      </c>
      <c r="E29">
        <v>-6.5004292423859829E-5</v>
      </c>
      <c r="F29">
        <v>3.4337095454357952E-2</v>
      </c>
      <c r="G29">
        <v>-3.2776898387390925E-4</v>
      </c>
    </row>
    <row r="30" spans="1:7" x14ac:dyDescent="0.25">
      <c r="A30" t="s">
        <v>124</v>
      </c>
      <c r="B30">
        <v>2.4778164772493163</v>
      </c>
      <c r="C30">
        <v>7.8733796781456873E-5</v>
      </c>
      <c r="D30">
        <v>0.21281652025052317</v>
      </c>
      <c r="E30">
        <v>-5.4426670875598622E-5</v>
      </c>
      <c r="F30">
        <v>0.2305757122476306</v>
      </c>
      <c r="G30">
        <v>-2.7443379419028497E-4</v>
      </c>
    </row>
    <row r="31" spans="1:7" x14ac:dyDescent="0.25">
      <c r="A31" t="s">
        <v>127</v>
      </c>
      <c r="B31">
        <v>3.221255974255425</v>
      </c>
      <c r="C31">
        <v>3.1954384129479797E-2</v>
      </c>
      <c r="D31">
        <v>0.15313027527020409</v>
      </c>
      <c r="E31">
        <v>7.6315342724208094E-4</v>
      </c>
      <c r="F31">
        <v>2.1752220974987349E-3</v>
      </c>
      <c r="G31">
        <v>5.1485813959725395E-2</v>
      </c>
    </row>
    <row r="32" spans="1:7" x14ac:dyDescent="0.25">
      <c r="A32" t="s">
        <v>130</v>
      </c>
      <c r="B32">
        <v>6.1240183417487382</v>
      </c>
      <c r="C32">
        <v>1.2759189259241572E-2</v>
      </c>
      <c r="D32">
        <v>0.94627104980341903</v>
      </c>
      <c r="E32">
        <v>5.6167792262229689E-3</v>
      </c>
      <c r="F32">
        <v>2.4961434043406436E-2</v>
      </c>
      <c r="G32">
        <v>-3.1766651519286415E-4</v>
      </c>
    </row>
    <row r="33" spans="1:7" x14ac:dyDescent="0.25">
      <c r="A33" t="s">
        <v>54</v>
      </c>
      <c r="B33">
        <v>5.2070051897679308</v>
      </c>
      <c r="C33">
        <v>8.696739644487718E-5</v>
      </c>
      <c r="D33">
        <v>0.68797486042621392</v>
      </c>
      <c r="E33">
        <v>-6.0118348875661212E-5</v>
      </c>
      <c r="F33">
        <v>4.1799624050452234E-4</v>
      </c>
      <c r="G33">
        <v>-3.0313275305985721E-4</v>
      </c>
    </row>
    <row r="34" spans="1:7" x14ac:dyDescent="0.25">
      <c r="A34" t="s">
        <v>57</v>
      </c>
      <c r="B34">
        <v>7.3409745023319086</v>
      </c>
      <c r="C34">
        <v>3.7652965210341519E-2</v>
      </c>
      <c r="D34">
        <v>0.62142349054369383</v>
      </c>
      <c r="E34">
        <v>-5.5243888156013015E-5</v>
      </c>
      <c r="F34">
        <v>7.3061365229415776E-3</v>
      </c>
      <c r="G34">
        <v>-2.7855442173067965E-4</v>
      </c>
    </row>
    <row r="35" spans="1:7" x14ac:dyDescent="0.25">
      <c r="A35" t="s">
        <v>133</v>
      </c>
      <c r="B35">
        <v>4.9022239936288079</v>
      </c>
      <c r="C35">
        <v>2.2764412377603193E-2</v>
      </c>
      <c r="D35">
        <v>0.54167325348474249</v>
      </c>
      <c r="E35">
        <v>9.0557816379027565E-5</v>
      </c>
      <c r="F35">
        <v>3.0033199864033251E-2</v>
      </c>
      <c r="G35">
        <v>1.2895096774688974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CE98-5E33-4D26-97E8-BBB5D490CAB7}">
  <dimension ref="A1:AL31"/>
  <sheetViews>
    <sheetView workbookViewId="0">
      <selection activeCell="M19" sqref="M19"/>
    </sheetView>
  </sheetViews>
  <sheetFormatPr defaultRowHeight="15" x14ac:dyDescent="0.25"/>
  <cols>
    <col min="1" max="1" width="21.42578125" bestFit="1" customWidth="1"/>
  </cols>
  <sheetData>
    <row r="1" spans="1:38" x14ac:dyDescent="0.25">
      <c r="A1" t="s">
        <v>145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</row>
    <row r="2" spans="1:38" x14ac:dyDescent="0.25">
      <c r="A2" t="s">
        <v>220</v>
      </c>
      <c r="B2">
        <v>147.673551</v>
      </c>
      <c r="C2">
        <v>146.1333928</v>
      </c>
      <c r="D2">
        <v>290.51645989999997</v>
      </c>
      <c r="E2">
        <v>169.4199495</v>
      </c>
      <c r="F2">
        <v>321.61763789999998</v>
      </c>
      <c r="G2">
        <v>92.427745180000002</v>
      </c>
      <c r="H2">
        <v>312.95980960000003</v>
      </c>
      <c r="I2">
        <v>54.373571490000003</v>
      </c>
      <c r="J2">
        <v>89.143413800000005</v>
      </c>
      <c r="K2">
        <v>28.662937629999998</v>
      </c>
      <c r="L2">
        <v>74.389201709999995</v>
      </c>
      <c r="M2">
        <v>37.475971909999998</v>
      </c>
      <c r="N2">
        <v>35.235228679999999</v>
      </c>
      <c r="O2">
        <v>29.29405774</v>
      </c>
      <c r="P2">
        <v>34.022985220000002</v>
      </c>
      <c r="Q2">
        <v>34.490618429999998</v>
      </c>
      <c r="R2">
        <v>137.1545395</v>
      </c>
      <c r="S2">
        <v>265.16860739999998</v>
      </c>
      <c r="T2">
        <v>165.63137090000001</v>
      </c>
      <c r="U2">
        <v>262.96146720000002</v>
      </c>
      <c r="V2">
        <v>146.0163599</v>
      </c>
      <c r="W2">
        <v>64.121297920000004</v>
      </c>
      <c r="X2">
        <v>2315.7810939999999</v>
      </c>
      <c r="Y2">
        <v>1826.531448</v>
      </c>
      <c r="Z2">
        <v>31.053263919999999</v>
      </c>
      <c r="AA2">
        <v>704.14212250000003</v>
      </c>
      <c r="AB2">
        <v>135.98454000000001</v>
      </c>
      <c r="AC2">
        <v>190.16262019999999</v>
      </c>
      <c r="AD2">
        <v>2259.1687299999999</v>
      </c>
      <c r="AE2">
        <v>276.58798109999998</v>
      </c>
      <c r="AF2">
        <v>126.7092926</v>
      </c>
      <c r="AG2">
        <v>15.43786688</v>
      </c>
      <c r="AH2">
        <v>1046.561741</v>
      </c>
      <c r="AI2">
        <v>964.4877007</v>
      </c>
      <c r="AJ2">
        <v>403.55267420000001</v>
      </c>
      <c r="AK2">
        <v>95.969906829999999</v>
      </c>
      <c r="AL2">
        <v>148.25956500000001</v>
      </c>
    </row>
    <row r="3" spans="1:38" x14ac:dyDescent="0.25">
      <c r="A3" t="s">
        <v>221</v>
      </c>
      <c r="B3">
        <v>659.89403579999998</v>
      </c>
      <c r="C3">
        <v>532.24044230000004</v>
      </c>
      <c r="D3">
        <v>1010.490367</v>
      </c>
      <c r="E3">
        <v>428.53221639999998</v>
      </c>
      <c r="F3">
        <v>1245.934231</v>
      </c>
      <c r="G3">
        <v>294.99790760000002</v>
      </c>
      <c r="H3">
        <v>871.92985629999998</v>
      </c>
      <c r="I3">
        <v>263.39143039999999</v>
      </c>
      <c r="J3">
        <v>335.47656060000003</v>
      </c>
      <c r="K3">
        <v>111.6062159</v>
      </c>
      <c r="L3">
        <v>257.63736360000001</v>
      </c>
      <c r="M3">
        <v>127.6957725</v>
      </c>
      <c r="N3">
        <v>140.88681159999999</v>
      </c>
      <c r="O3">
        <v>115.7281942</v>
      </c>
      <c r="P3">
        <v>126.96231710000001</v>
      </c>
      <c r="Q3">
        <v>140.1790091</v>
      </c>
      <c r="R3">
        <v>537.85792349999997</v>
      </c>
      <c r="S3">
        <v>971.63957440000001</v>
      </c>
      <c r="T3">
        <v>660.77810509999995</v>
      </c>
      <c r="U3">
        <v>1246.1421929999999</v>
      </c>
      <c r="V3">
        <v>605.81763249999995</v>
      </c>
      <c r="W3">
        <v>224.33733230000001</v>
      </c>
      <c r="X3">
        <v>7638.4659380000003</v>
      </c>
      <c r="Y3">
        <v>5972.5781180000004</v>
      </c>
      <c r="Z3">
        <v>115.4100969</v>
      </c>
      <c r="AA3">
        <v>3159.5974080000001</v>
      </c>
      <c r="AB3">
        <v>478.83237179999998</v>
      </c>
      <c r="AC3">
        <v>686.27182640000001</v>
      </c>
      <c r="AD3">
        <v>9956.6220680000006</v>
      </c>
      <c r="AE3">
        <v>946.46640260000004</v>
      </c>
      <c r="AF3">
        <v>501.93557029999999</v>
      </c>
      <c r="AG3">
        <v>66.14969404</v>
      </c>
      <c r="AH3">
        <v>3087.65094</v>
      </c>
      <c r="AI3">
        <v>1406.884753</v>
      </c>
      <c r="AJ3">
        <v>1621.7998419999999</v>
      </c>
      <c r="AK3">
        <v>370.73095319999999</v>
      </c>
      <c r="AL3">
        <v>509.39581889999999</v>
      </c>
    </row>
    <row r="4" spans="1:38" x14ac:dyDescent="0.25">
      <c r="A4" t="s">
        <v>213</v>
      </c>
      <c r="B4">
        <v>3.0842342700000001</v>
      </c>
      <c r="C4">
        <v>3.2389833669999999</v>
      </c>
      <c r="D4">
        <v>6.0089528870000004</v>
      </c>
      <c r="E4">
        <v>29.711516110000002</v>
      </c>
      <c r="F4">
        <v>7.8380010430000002</v>
      </c>
      <c r="G4">
        <v>1.2350211</v>
      </c>
      <c r="H4">
        <v>5.0549698239999996</v>
      </c>
      <c r="I4">
        <v>1.624771178</v>
      </c>
      <c r="J4">
        <v>1.6254124270000001</v>
      </c>
      <c r="K4">
        <v>0.66767979700000002</v>
      </c>
      <c r="L4">
        <v>1.3227493690000001</v>
      </c>
      <c r="M4">
        <v>0.65180026199999996</v>
      </c>
      <c r="N4">
        <v>0.66060082200000003</v>
      </c>
      <c r="O4">
        <v>0.68968868500000002</v>
      </c>
      <c r="P4">
        <v>0.65661066700000004</v>
      </c>
      <c r="Q4">
        <v>0.65197152999999997</v>
      </c>
      <c r="R4">
        <v>2.700259135</v>
      </c>
      <c r="S4">
        <v>7.0994080090000002</v>
      </c>
      <c r="T4">
        <v>3.0556939779999999</v>
      </c>
      <c r="U4">
        <v>6.3365607969999997</v>
      </c>
      <c r="V4">
        <v>3.0276503140000002</v>
      </c>
      <c r="W4">
        <v>1.3443113579999999</v>
      </c>
      <c r="X4">
        <v>92.655424620000005</v>
      </c>
      <c r="Y4">
        <v>32.154486130000002</v>
      </c>
      <c r="Z4">
        <v>0.870725533</v>
      </c>
      <c r="AA4">
        <v>12.73590544</v>
      </c>
      <c r="AB4">
        <v>2.7818365900000002</v>
      </c>
      <c r="AC4">
        <v>3.0901567729999999</v>
      </c>
      <c r="AD4">
        <v>41.010836079999997</v>
      </c>
      <c r="AE4">
        <v>7.8801103039999996</v>
      </c>
      <c r="AF4">
        <v>3.5549866890000001</v>
      </c>
      <c r="AG4">
        <v>0.67244579999999998</v>
      </c>
      <c r="AH4">
        <v>13.686017850000001</v>
      </c>
      <c r="AI4">
        <v>190.28296230000001</v>
      </c>
      <c r="AJ4">
        <v>6.4533571820000004</v>
      </c>
      <c r="AK4">
        <v>1.681559281</v>
      </c>
      <c r="AL4">
        <v>2.7412967309999998</v>
      </c>
    </row>
    <row r="5" spans="1:38" x14ac:dyDescent="0.25">
      <c r="A5" t="s">
        <v>214</v>
      </c>
      <c r="B5">
        <v>16.050076520000001</v>
      </c>
      <c r="C5">
        <v>16.47329749</v>
      </c>
      <c r="D5">
        <v>22.680455559999999</v>
      </c>
      <c r="E5" t="s">
        <v>173</v>
      </c>
      <c r="F5">
        <v>45.230980750000001</v>
      </c>
      <c r="G5">
        <v>6.9096138600000003</v>
      </c>
      <c r="H5">
        <v>25.944093580000001</v>
      </c>
      <c r="I5">
        <v>8.2998077240000008</v>
      </c>
      <c r="J5">
        <v>7.8485598760000004</v>
      </c>
      <c r="K5">
        <v>3.0950126880000002</v>
      </c>
      <c r="L5">
        <v>6.3652291679999999</v>
      </c>
      <c r="M5">
        <v>3.1090106089999998</v>
      </c>
      <c r="N5">
        <v>3.1335134519999999</v>
      </c>
      <c r="O5">
        <v>3.074255682</v>
      </c>
      <c r="P5">
        <v>3.162971701</v>
      </c>
      <c r="Q5">
        <v>3.1116977019999998</v>
      </c>
      <c r="R5">
        <v>12.451902629999999</v>
      </c>
      <c r="S5">
        <v>32.000780929999998</v>
      </c>
      <c r="T5">
        <v>15.547953140000001</v>
      </c>
      <c r="U5">
        <v>34.559365210000003</v>
      </c>
      <c r="V5">
        <v>16.411768510000002</v>
      </c>
      <c r="W5">
        <v>7.0582428730000002</v>
      </c>
      <c r="X5">
        <v>230.44842420000001</v>
      </c>
      <c r="Y5">
        <v>159.95616129999999</v>
      </c>
      <c r="Z5">
        <v>2.786007203</v>
      </c>
      <c r="AA5">
        <v>68.293984300000005</v>
      </c>
      <c r="AB5">
        <v>12.95223689</v>
      </c>
      <c r="AC5">
        <v>15.49352438</v>
      </c>
      <c r="AD5">
        <v>192.21713790000001</v>
      </c>
      <c r="AE5">
        <v>33.305753709999998</v>
      </c>
      <c r="AF5">
        <v>15.977025940000001</v>
      </c>
      <c r="AG5">
        <v>1.785047002</v>
      </c>
      <c r="AH5">
        <v>65.94547833</v>
      </c>
      <c r="AI5" t="s">
        <v>173</v>
      </c>
      <c r="AJ5">
        <v>31.788135279999999</v>
      </c>
      <c r="AK5">
        <v>8.116473482</v>
      </c>
      <c r="AL5">
        <v>11.73182763</v>
      </c>
    </row>
    <row r="6" spans="1:38" x14ac:dyDescent="0.25">
      <c r="A6" t="s">
        <v>215</v>
      </c>
      <c r="B6">
        <v>82.751869080000006</v>
      </c>
      <c r="C6">
        <v>86.966658390000006</v>
      </c>
      <c r="D6">
        <v>138.66888639999999</v>
      </c>
      <c r="E6">
        <v>106.026116</v>
      </c>
      <c r="F6">
        <v>199.6626048</v>
      </c>
      <c r="G6">
        <v>36.093708900000003</v>
      </c>
      <c r="H6">
        <v>133.5211185</v>
      </c>
      <c r="I6">
        <v>40.546697979999998</v>
      </c>
      <c r="J6">
        <v>42.147381580000001</v>
      </c>
      <c r="K6">
        <v>17.661495110000001</v>
      </c>
      <c r="L6">
        <v>34.860902369999998</v>
      </c>
      <c r="M6">
        <v>17.547409859999998</v>
      </c>
      <c r="N6">
        <v>17.329849029999998</v>
      </c>
      <c r="O6">
        <v>17.650748310000001</v>
      </c>
      <c r="P6">
        <v>17.90893513</v>
      </c>
      <c r="Q6">
        <v>17.10283033</v>
      </c>
      <c r="R6">
        <v>68.771585340000001</v>
      </c>
      <c r="S6">
        <v>170.6266541</v>
      </c>
      <c r="T6">
        <v>88.483217699999997</v>
      </c>
      <c r="U6">
        <v>156.3165802</v>
      </c>
      <c r="V6">
        <v>83.466267520000002</v>
      </c>
      <c r="W6">
        <v>41.92264875</v>
      </c>
      <c r="X6">
        <v>1026.6075249999999</v>
      </c>
      <c r="Y6">
        <v>853.60513419999995</v>
      </c>
      <c r="Z6">
        <v>19.60272398</v>
      </c>
      <c r="AA6">
        <v>318.5154794</v>
      </c>
      <c r="AB6">
        <v>67.013645049999994</v>
      </c>
      <c r="AC6">
        <v>90.685759300000001</v>
      </c>
      <c r="AD6">
        <v>1123.5202400000001</v>
      </c>
      <c r="AE6">
        <v>176.59022719999999</v>
      </c>
      <c r="AF6">
        <v>82.253176940000003</v>
      </c>
      <c r="AG6">
        <v>10.334308890000001</v>
      </c>
      <c r="AH6">
        <v>352.58193199999999</v>
      </c>
      <c r="AI6">
        <v>375.7964806</v>
      </c>
      <c r="AJ6">
        <v>182.7233914</v>
      </c>
      <c r="AK6">
        <v>46.02979586</v>
      </c>
      <c r="AL6">
        <v>72.030118639999998</v>
      </c>
    </row>
    <row r="7" spans="1:38" x14ac:dyDescent="0.25">
      <c r="A7" t="s">
        <v>216</v>
      </c>
      <c r="B7">
        <v>382.19363370000002</v>
      </c>
      <c r="C7">
        <v>368.80788690000003</v>
      </c>
      <c r="D7">
        <v>554.46828719999996</v>
      </c>
      <c r="E7">
        <v>337.11519970000001</v>
      </c>
      <c r="F7">
        <v>870.79125950000002</v>
      </c>
      <c r="G7">
        <v>138.70895060000001</v>
      </c>
      <c r="H7">
        <v>535.37111789999994</v>
      </c>
      <c r="I7">
        <v>186.81451379999999</v>
      </c>
      <c r="J7">
        <v>196.3852661</v>
      </c>
      <c r="K7">
        <v>77.006042859999994</v>
      </c>
      <c r="L7">
        <v>149.76658599999999</v>
      </c>
      <c r="M7">
        <v>77.226159569999993</v>
      </c>
      <c r="N7">
        <v>82.898550479999997</v>
      </c>
      <c r="O7">
        <v>77.864338239999995</v>
      </c>
      <c r="P7">
        <v>75.352513099999996</v>
      </c>
      <c r="Q7">
        <v>78.72672618</v>
      </c>
      <c r="R7">
        <v>325.11852379999999</v>
      </c>
      <c r="S7">
        <v>756.04421749999995</v>
      </c>
      <c r="T7">
        <v>387.68098209999999</v>
      </c>
      <c r="U7">
        <v>764.91274350000003</v>
      </c>
      <c r="V7">
        <v>376.5255214</v>
      </c>
      <c r="W7">
        <v>142.27366290000001</v>
      </c>
      <c r="X7">
        <v>4430.2563220000002</v>
      </c>
      <c r="Y7">
        <v>3714.0944479999998</v>
      </c>
      <c r="Z7">
        <v>77.467226640000007</v>
      </c>
      <c r="AA7">
        <v>1613.3622370000001</v>
      </c>
      <c r="AB7">
        <v>303.70512839999998</v>
      </c>
      <c r="AC7">
        <v>375.79108760000003</v>
      </c>
      <c r="AD7">
        <v>4809.8383190000004</v>
      </c>
      <c r="AE7">
        <v>753.76363990000004</v>
      </c>
      <c r="AF7">
        <v>392.36541620000003</v>
      </c>
      <c r="AG7">
        <v>45.03106004</v>
      </c>
      <c r="AH7">
        <v>1543.1342320000001</v>
      </c>
      <c r="AI7">
        <v>1085.65957</v>
      </c>
      <c r="AJ7">
        <v>729.90593890000002</v>
      </c>
      <c r="AK7">
        <v>192.04861170000001</v>
      </c>
      <c r="AL7">
        <v>316.8047262</v>
      </c>
    </row>
    <row r="8" spans="1:38" x14ac:dyDescent="0.25">
      <c r="A8" t="s">
        <v>217</v>
      </c>
      <c r="B8">
        <v>2230.8412629999998</v>
      </c>
      <c r="C8">
        <v>2143.902564</v>
      </c>
      <c r="D8">
        <v>3112.5142780000001</v>
      </c>
      <c r="E8">
        <v>1292.1633730000001</v>
      </c>
      <c r="F8">
        <v>6077.9121160000004</v>
      </c>
      <c r="G8">
        <v>810.60037260000001</v>
      </c>
      <c r="H8">
        <v>3065.726212</v>
      </c>
      <c r="I8">
        <v>1096.010837</v>
      </c>
      <c r="J8">
        <v>1013.143656</v>
      </c>
      <c r="K8">
        <v>400.85540129999998</v>
      </c>
      <c r="L8">
        <v>845.58379969999999</v>
      </c>
      <c r="M8">
        <v>400.70499860000001</v>
      </c>
      <c r="N8">
        <v>369.51683250000002</v>
      </c>
      <c r="O8">
        <v>376.84225249999997</v>
      </c>
      <c r="P8">
        <v>408.79381549999999</v>
      </c>
      <c r="Q8">
        <v>395.83325380000002</v>
      </c>
      <c r="R8">
        <v>1537.2842659999999</v>
      </c>
      <c r="S8">
        <v>4121.4435620000004</v>
      </c>
      <c r="T8">
        <v>1985.098023</v>
      </c>
      <c r="U8">
        <v>4419.7334899999996</v>
      </c>
      <c r="V8">
        <v>2169.2418980000002</v>
      </c>
      <c r="W8">
        <v>771.32439680000005</v>
      </c>
      <c r="X8">
        <v>23720.519779999999</v>
      </c>
      <c r="Y8">
        <v>20716.56151</v>
      </c>
      <c r="Z8">
        <v>391.73939319999999</v>
      </c>
      <c r="AA8">
        <v>7989.3080380000001</v>
      </c>
      <c r="AB8">
        <v>1755.7674059999999</v>
      </c>
      <c r="AC8">
        <v>1953.8349129999999</v>
      </c>
      <c r="AD8">
        <v>25143.037810000002</v>
      </c>
      <c r="AE8">
        <v>3867.3649610000002</v>
      </c>
      <c r="AF8">
        <v>2037.3440390000001</v>
      </c>
      <c r="AG8">
        <v>250.76064930000001</v>
      </c>
      <c r="AH8">
        <v>8032.6342290000002</v>
      </c>
      <c r="AI8">
        <v>6298.4778919999999</v>
      </c>
      <c r="AJ8">
        <v>4313.7076049999996</v>
      </c>
      <c r="AK8">
        <v>996.7525928</v>
      </c>
      <c r="AL8">
        <v>1569.2289510000001</v>
      </c>
    </row>
    <row r="9" spans="1:38" x14ac:dyDescent="0.25">
      <c r="A9" t="s">
        <v>218</v>
      </c>
      <c r="B9">
        <v>10977.709570000001</v>
      </c>
      <c r="C9">
        <v>13455.16424</v>
      </c>
      <c r="D9">
        <v>16186.3333</v>
      </c>
      <c r="E9">
        <v>13382.361370000001</v>
      </c>
      <c r="F9">
        <v>23845.540059999999</v>
      </c>
      <c r="G9">
        <v>4475.6132129999996</v>
      </c>
      <c r="H9">
        <v>15833.1775</v>
      </c>
      <c r="I9">
        <v>4908.2930420000002</v>
      </c>
      <c r="J9">
        <v>5248.5707970000003</v>
      </c>
      <c r="K9">
        <v>2066.1410019999998</v>
      </c>
      <c r="L9">
        <v>4020.9340029999998</v>
      </c>
      <c r="M9">
        <v>2123.8257170000002</v>
      </c>
      <c r="N9">
        <v>2280.7904669999998</v>
      </c>
      <c r="O9">
        <v>2254.05161</v>
      </c>
      <c r="P9">
        <v>2103.1622889999999</v>
      </c>
      <c r="Q9">
        <v>2072.4027380000002</v>
      </c>
      <c r="R9">
        <v>8471.5228829999996</v>
      </c>
      <c r="S9">
        <v>20398.53558</v>
      </c>
      <c r="T9">
        <v>10676.983829999999</v>
      </c>
      <c r="U9">
        <v>17500.879659999999</v>
      </c>
      <c r="V9">
        <v>9732.6369730000006</v>
      </c>
      <c r="W9">
        <v>4588.8592660000004</v>
      </c>
      <c r="X9">
        <v>163454.698</v>
      </c>
      <c r="Y9">
        <v>125928.09789999999</v>
      </c>
      <c r="Z9">
        <v>2266.4767710000001</v>
      </c>
      <c r="AA9">
        <v>42385.300710000003</v>
      </c>
      <c r="AB9">
        <v>8501.4610869999997</v>
      </c>
      <c r="AC9">
        <v>15304.577209999999</v>
      </c>
      <c r="AD9">
        <v>141409.3223</v>
      </c>
      <c r="AE9">
        <v>22946.305929999999</v>
      </c>
      <c r="AF9">
        <v>14179.365659999999</v>
      </c>
      <c r="AG9">
        <v>505.47360839999999</v>
      </c>
      <c r="AH9">
        <v>44737.245410000003</v>
      </c>
      <c r="AI9">
        <v>31233.42482</v>
      </c>
      <c r="AJ9">
        <v>21971.855670000001</v>
      </c>
      <c r="AK9">
        <v>5367.1990910000004</v>
      </c>
      <c r="AL9">
        <v>8738.3143720000007</v>
      </c>
    </row>
    <row r="10" spans="1:38" x14ac:dyDescent="0.25">
      <c r="A10" t="s">
        <v>219</v>
      </c>
      <c r="B10">
        <v>30258.178070000002</v>
      </c>
      <c r="C10">
        <v>30351.644400000001</v>
      </c>
      <c r="D10">
        <v>77459.653269999995</v>
      </c>
      <c r="E10">
        <v>38497.764779999998</v>
      </c>
      <c r="F10" t="s">
        <v>259</v>
      </c>
      <c r="G10" t="s">
        <v>173</v>
      </c>
      <c r="H10" t="s">
        <v>173</v>
      </c>
      <c r="I10">
        <v>26320.272219999999</v>
      </c>
      <c r="J10">
        <v>24840.258140000002</v>
      </c>
      <c r="K10">
        <v>10000.12343</v>
      </c>
      <c r="L10">
        <v>20267.586309999999</v>
      </c>
      <c r="M10">
        <v>10023.521419999999</v>
      </c>
      <c r="N10">
        <v>9732.2918659999996</v>
      </c>
      <c r="O10">
        <v>9724.5360880000007</v>
      </c>
      <c r="P10">
        <v>9819.9536790000002</v>
      </c>
      <c r="Q10">
        <v>9879.4943710000007</v>
      </c>
      <c r="R10">
        <v>39871.588060000002</v>
      </c>
      <c r="S10">
        <v>100428.649</v>
      </c>
      <c r="T10">
        <v>49848.726210000001</v>
      </c>
      <c r="U10">
        <v>544111.76179999998</v>
      </c>
      <c r="V10">
        <v>51863.135170000001</v>
      </c>
      <c r="W10" t="s">
        <v>173</v>
      </c>
      <c r="X10" t="s">
        <v>173</v>
      </c>
      <c r="Y10">
        <v>460711.69400000002</v>
      </c>
      <c r="Z10">
        <v>9731.3622759999998</v>
      </c>
      <c r="AA10" t="s">
        <v>173</v>
      </c>
      <c r="AB10">
        <v>34445.576930000003</v>
      </c>
      <c r="AC10">
        <v>32874.07116</v>
      </c>
      <c r="AD10">
        <v>775956.2598</v>
      </c>
      <c r="AE10">
        <v>100669.7099</v>
      </c>
      <c r="AF10">
        <v>29478.785599999999</v>
      </c>
      <c r="AG10" t="s">
        <v>260</v>
      </c>
      <c r="AH10">
        <v>276648.18109999999</v>
      </c>
      <c r="AI10" t="s">
        <v>173</v>
      </c>
      <c r="AJ10">
        <v>99208.714800000002</v>
      </c>
      <c r="AK10">
        <v>25014.57603</v>
      </c>
      <c r="AL10">
        <v>40016.239609999997</v>
      </c>
    </row>
    <row r="11" spans="1:38" x14ac:dyDescent="0.25">
      <c r="A11" t="s">
        <v>172</v>
      </c>
      <c r="B11">
        <v>374.40995909999998</v>
      </c>
      <c r="C11">
        <v>63.28786779</v>
      </c>
      <c r="D11">
        <v>145.43535829999999</v>
      </c>
      <c r="E11" t="s">
        <v>261</v>
      </c>
      <c r="F11">
        <v>28.867805789999998</v>
      </c>
      <c r="G11">
        <v>40.497607690000002</v>
      </c>
      <c r="H11">
        <v>25.364590360000001</v>
      </c>
      <c r="I11">
        <v>8.0221307020000001</v>
      </c>
      <c r="J11">
        <v>21.921759789999999</v>
      </c>
      <c r="K11">
        <v>4.3734217360000001</v>
      </c>
      <c r="L11">
        <v>0.41937033800000001</v>
      </c>
      <c r="M11">
        <v>6.7734299609999997</v>
      </c>
      <c r="N11">
        <v>2.738731177</v>
      </c>
      <c r="O11">
        <v>15.00931652</v>
      </c>
      <c r="P11">
        <v>8.1801291010000003</v>
      </c>
      <c r="Q11">
        <v>11.14642533</v>
      </c>
      <c r="R11">
        <v>9.3512837579999992</v>
      </c>
      <c r="S11">
        <v>98.988045220000004</v>
      </c>
      <c r="T11">
        <v>44.189663969999998</v>
      </c>
      <c r="U11">
        <v>71.20368637</v>
      </c>
      <c r="V11">
        <v>3.983890615</v>
      </c>
      <c r="W11">
        <v>28.62744017</v>
      </c>
      <c r="X11">
        <v>1250.3124419999999</v>
      </c>
      <c r="Y11">
        <v>100.900654</v>
      </c>
      <c r="Z11">
        <v>57.298531339999997</v>
      </c>
      <c r="AA11">
        <v>357.86820160000002</v>
      </c>
      <c r="AB11">
        <v>331.29839420000002</v>
      </c>
      <c r="AC11">
        <v>238.53657039999999</v>
      </c>
      <c r="AD11">
        <v>105.9468818</v>
      </c>
      <c r="AE11">
        <v>9360.5145240000002</v>
      </c>
      <c r="AF11">
        <v>27.33272097</v>
      </c>
      <c r="AG11">
        <v>24.10208647</v>
      </c>
      <c r="AH11">
        <v>12116.35478</v>
      </c>
      <c r="AI11">
        <v>25648.518950000001</v>
      </c>
      <c r="AJ11">
        <v>32.008014289999998</v>
      </c>
      <c r="AK11">
        <v>46.80015616</v>
      </c>
      <c r="AL11">
        <v>204.1787291</v>
      </c>
    </row>
    <row r="12" spans="1:38" x14ac:dyDescent="0.25">
      <c r="A12" t="s">
        <v>174</v>
      </c>
      <c r="B12">
        <v>93.081380719999999</v>
      </c>
      <c r="C12">
        <v>76.412054729999994</v>
      </c>
      <c r="D12">
        <v>36.868877439999999</v>
      </c>
      <c r="E12" t="s">
        <v>261</v>
      </c>
      <c r="F12">
        <v>33.189794480000003</v>
      </c>
      <c r="G12">
        <v>39.125440500000003</v>
      </c>
      <c r="H12">
        <v>35.751737949999999</v>
      </c>
      <c r="I12">
        <v>4.3842463890000003</v>
      </c>
      <c r="J12">
        <v>15.34308167</v>
      </c>
      <c r="K12">
        <v>2.383233696</v>
      </c>
      <c r="L12">
        <v>1.8131867770000001</v>
      </c>
      <c r="M12">
        <v>8.8041815040000007</v>
      </c>
      <c r="N12">
        <v>2.3057678419999998</v>
      </c>
      <c r="O12">
        <v>7.1822958760000004</v>
      </c>
      <c r="P12">
        <v>6.5695361239999999</v>
      </c>
      <c r="Q12">
        <v>4.3009843840000004</v>
      </c>
      <c r="R12">
        <v>12.89484607</v>
      </c>
      <c r="S12">
        <v>92.469974379999996</v>
      </c>
      <c r="T12">
        <v>17.710568760000001</v>
      </c>
      <c r="U12">
        <v>68.219287050000005</v>
      </c>
      <c r="V12">
        <v>6.8708461549999997</v>
      </c>
      <c r="W12">
        <v>28.79583336</v>
      </c>
      <c r="X12">
        <v>816.88499449999995</v>
      </c>
      <c r="Y12">
        <v>13.25819604</v>
      </c>
      <c r="Z12">
        <v>41.347211989999998</v>
      </c>
      <c r="AA12">
        <v>244.40887029999999</v>
      </c>
      <c r="AB12">
        <v>156.6848181</v>
      </c>
      <c r="AC12">
        <v>224.66567860000001</v>
      </c>
      <c r="AD12">
        <v>122.7419094</v>
      </c>
      <c r="AE12">
        <v>2736.6667090000001</v>
      </c>
      <c r="AF12">
        <v>18.916083749999999</v>
      </c>
      <c r="AG12">
        <v>23.00731253</v>
      </c>
      <c r="AH12">
        <v>4661.6005109999996</v>
      </c>
      <c r="AI12">
        <v>12105.73112</v>
      </c>
      <c r="AJ12">
        <v>22.190949159999999</v>
      </c>
      <c r="AK12">
        <v>41.060046249999999</v>
      </c>
      <c r="AL12">
        <v>82.601939880000003</v>
      </c>
    </row>
    <row r="13" spans="1:38" x14ac:dyDescent="0.25">
      <c r="A13" t="s">
        <v>176</v>
      </c>
      <c r="B13">
        <v>78.402429209999994</v>
      </c>
      <c r="C13">
        <v>62.586741689999997</v>
      </c>
      <c r="D13">
        <v>54.244412089999997</v>
      </c>
      <c r="E13" t="s">
        <v>261</v>
      </c>
      <c r="F13" t="s">
        <v>173</v>
      </c>
      <c r="G13">
        <v>4.9025302970000002</v>
      </c>
      <c r="H13">
        <v>7.3659011080000001</v>
      </c>
      <c r="I13" t="s">
        <v>173</v>
      </c>
      <c r="J13">
        <v>11.45549471</v>
      </c>
      <c r="K13">
        <v>0.43569004</v>
      </c>
      <c r="L13" t="s">
        <v>262</v>
      </c>
      <c r="M13">
        <v>3.2362967020000002</v>
      </c>
      <c r="N13">
        <v>2.3056631240000001</v>
      </c>
      <c r="O13">
        <v>3.3394218659999999</v>
      </c>
      <c r="P13">
        <v>3.163235792</v>
      </c>
      <c r="Q13">
        <v>3.757496385</v>
      </c>
      <c r="R13">
        <v>12.304415349999999</v>
      </c>
      <c r="S13">
        <v>121.4039368</v>
      </c>
      <c r="T13">
        <v>1.687664797</v>
      </c>
      <c r="U13">
        <v>10.806183600000001</v>
      </c>
      <c r="V13">
        <v>4.4000128040000002</v>
      </c>
      <c r="W13">
        <v>7.7243625509999996</v>
      </c>
      <c r="X13">
        <v>342.741401</v>
      </c>
      <c r="Y13" t="s">
        <v>263</v>
      </c>
      <c r="Z13">
        <v>83.671254099999999</v>
      </c>
      <c r="AA13">
        <v>50.255268129999997</v>
      </c>
      <c r="AB13">
        <v>361.52033799999998</v>
      </c>
      <c r="AC13">
        <v>247.46603590000001</v>
      </c>
      <c r="AD13">
        <v>124.485687</v>
      </c>
      <c r="AE13">
        <v>11335.251340000001</v>
      </c>
      <c r="AF13" t="s">
        <v>173</v>
      </c>
      <c r="AG13">
        <v>22.838171259999999</v>
      </c>
      <c r="AH13">
        <v>3658.486586</v>
      </c>
      <c r="AI13">
        <v>15503.89882</v>
      </c>
      <c r="AJ13">
        <v>23.042257630000002</v>
      </c>
      <c r="AK13">
        <v>7.9144962659999996</v>
      </c>
      <c r="AL13">
        <v>235.34678840000001</v>
      </c>
    </row>
    <row r="14" spans="1:38" x14ac:dyDescent="0.25">
      <c r="A14" t="s">
        <v>178</v>
      </c>
      <c r="B14">
        <v>118.4470699</v>
      </c>
      <c r="C14">
        <v>113.82230010000001</v>
      </c>
      <c r="D14">
        <v>37.750312460000004</v>
      </c>
      <c r="E14">
        <v>95.695169449999995</v>
      </c>
      <c r="F14">
        <v>26.06056834</v>
      </c>
      <c r="G14">
        <v>22.791381619999999</v>
      </c>
      <c r="H14">
        <v>99.238232310000001</v>
      </c>
      <c r="I14">
        <v>22.644151019999999</v>
      </c>
      <c r="J14">
        <v>4.215817146</v>
      </c>
      <c r="K14">
        <v>1.486795052</v>
      </c>
      <c r="L14" t="s">
        <v>173</v>
      </c>
      <c r="M14">
        <v>5.5794646810000001</v>
      </c>
      <c r="N14">
        <v>105.4001138</v>
      </c>
      <c r="O14">
        <v>5.2221839499999998</v>
      </c>
      <c r="P14">
        <v>2.273955124</v>
      </c>
      <c r="Q14">
        <v>8.41178515</v>
      </c>
      <c r="R14">
        <v>259.03964730000001</v>
      </c>
      <c r="S14">
        <v>151.26298439999999</v>
      </c>
      <c r="T14">
        <v>11.06699854</v>
      </c>
      <c r="U14">
        <v>115.0166273</v>
      </c>
      <c r="V14">
        <v>21.954562760000002</v>
      </c>
      <c r="W14">
        <v>74.149779580000001</v>
      </c>
      <c r="X14">
        <v>1015.667865</v>
      </c>
      <c r="Y14">
        <v>11.732584360000001</v>
      </c>
      <c r="Z14">
        <v>42.53888663</v>
      </c>
      <c r="AA14">
        <v>279.92935269999998</v>
      </c>
      <c r="AB14">
        <v>102.8275898</v>
      </c>
      <c r="AC14">
        <v>205.160258</v>
      </c>
      <c r="AD14">
        <v>136.8506222</v>
      </c>
      <c r="AE14">
        <v>4559.681791</v>
      </c>
      <c r="AF14">
        <v>24.40208385</v>
      </c>
      <c r="AG14">
        <v>20.014194790000001</v>
      </c>
      <c r="AH14">
        <v>5348.410973</v>
      </c>
      <c r="AI14">
        <v>30733.617880000002</v>
      </c>
      <c r="AJ14">
        <v>20.666848080000001</v>
      </c>
      <c r="AK14">
        <v>26.601669260000001</v>
      </c>
      <c r="AL14">
        <v>85.429088590000006</v>
      </c>
    </row>
    <row r="15" spans="1:38" x14ac:dyDescent="0.25">
      <c r="A15" t="s">
        <v>180</v>
      </c>
      <c r="B15">
        <v>25.663844900000001</v>
      </c>
      <c r="C15">
        <v>66.378227600000002</v>
      </c>
      <c r="D15">
        <v>108.5365676</v>
      </c>
      <c r="E15">
        <v>161.7245782</v>
      </c>
      <c r="F15">
        <v>56.881912649999997</v>
      </c>
      <c r="G15">
        <v>107.3179251</v>
      </c>
      <c r="H15">
        <v>53.802904220000002</v>
      </c>
      <c r="I15">
        <v>27.81042635</v>
      </c>
      <c r="J15">
        <v>31.636203179999999</v>
      </c>
      <c r="K15">
        <v>12.755459119999999</v>
      </c>
      <c r="L15" t="s">
        <v>173</v>
      </c>
      <c r="M15">
        <v>15.57349352</v>
      </c>
      <c r="N15">
        <v>6.4615065569999999</v>
      </c>
      <c r="O15">
        <v>25.14640803</v>
      </c>
      <c r="P15">
        <v>5.2025926760000001</v>
      </c>
      <c r="Q15">
        <v>17.10554282</v>
      </c>
      <c r="R15">
        <v>25.4356464</v>
      </c>
      <c r="S15">
        <v>124.3552688</v>
      </c>
      <c r="T15">
        <v>102.1108136</v>
      </c>
      <c r="U15">
        <v>192.2429865</v>
      </c>
      <c r="V15">
        <v>33.5174114</v>
      </c>
      <c r="W15">
        <v>72.716638849999995</v>
      </c>
      <c r="X15">
        <v>3038.090976</v>
      </c>
      <c r="Y15">
        <v>128.13480060000001</v>
      </c>
      <c r="Z15">
        <v>169.4857016</v>
      </c>
      <c r="AA15">
        <v>613.53177960000005</v>
      </c>
      <c r="AB15">
        <v>256.55743849999999</v>
      </c>
      <c r="AC15">
        <v>310.6400769</v>
      </c>
      <c r="AD15">
        <v>105.13824219999999</v>
      </c>
      <c r="AE15">
        <v>3934.9591770000002</v>
      </c>
      <c r="AF15">
        <v>27.25162036</v>
      </c>
      <c r="AG15">
        <v>31.425612180000002</v>
      </c>
      <c r="AH15">
        <v>4026.799583</v>
      </c>
      <c r="AI15">
        <v>12338.874820000001</v>
      </c>
      <c r="AJ15">
        <v>45.357674230000001</v>
      </c>
      <c r="AK15">
        <v>125.65720589999999</v>
      </c>
      <c r="AL15">
        <v>353.0782878</v>
      </c>
    </row>
    <row r="16" spans="1:38" x14ac:dyDescent="0.25">
      <c r="A16" t="s">
        <v>182</v>
      </c>
      <c r="B16">
        <v>115.2863976</v>
      </c>
      <c r="C16">
        <v>61.563980209999997</v>
      </c>
      <c r="D16">
        <v>47.10634091</v>
      </c>
      <c r="E16" t="s">
        <v>261</v>
      </c>
      <c r="F16">
        <v>28.010093690000001</v>
      </c>
      <c r="G16">
        <v>15.453497779999999</v>
      </c>
      <c r="H16">
        <v>28.863952090000002</v>
      </c>
      <c r="I16">
        <v>3.2708987559999998</v>
      </c>
      <c r="J16">
        <v>6.9042083749999996</v>
      </c>
      <c r="K16">
        <v>1.622295928</v>
      </c>
      <c r="L16">
        <v>0.833782672</v>
      </c>
      <c r="M16">
        <v>3.8729806359999999</v>
      </c>
      <c r="N16">
        <v>2.7205461999999998</v>
      </c>
      <c r="O16">
        <v>5.795953495</v>
      </c>
      <c r="P16">
        <v>5.7118589359999996</v>
      </c>
      <c r="Q16">
        <v>15.78514468</v>
      </c>
      <c r="R16">
        <v>12.15676262</v>
      </c>
      <c r="S16">
        <v>84.268743400000005</v>
      </c>
      <c r="T16">
        <v>11.968415200000001</v>
      </c>
      <c r="U16">
        <v>34.128231739999997</v>
      </c>
      <c r="V16">
        <v>5.5426308779999998</v>
      </c>
      <c r="W16">
        <v>23.699615359999999</v>
      </c>
      <c r="X16">
        <v>757.03611160000003</v>
      </c>
      <c r="Y16">
        <v>14.70009477</v>
      </c>
      <c r="Z16">
        <v>45.47935743</v>
      </c>
      <c r="AA16">
        <v>218.6336407</v>
      </c>
      <c r="AB16">
        <v>130.07563350000001</v>
      </c>
      <c r="AC16">
        <v>243.86706480000001</v>
      </c>
      <c r="AD16">
        <v>101.55912240000001</v>
      </c>
      <c r="AE16">
        <v>1397.5320610000001</v>
      </c>
      <c r="AF16">
        <v>16.54475016</v>
      </c>
      <c r="AG16">
        <v>17.814544659999999</v>
      </c>
      <c r="AH16">
        <v>6563.6405919999997</v>
      </c>
      <c r="AI16">
        <v>22279.000459999999</v>
      </c>
      <c r="AJ16">
        <v>14.957801099999999</v>
      </c>
      <c r="AK16">
        <v>23.50984776</v>
      </c>
      <c r="AL16">
        <v>128.42089179999999</v>
      </c>
    </row>
    <row r="17" spans="1:38" x14ac:dyDescent="0.25">
      <c r="A17" t="s">
        <v>184</v>
      </c>
      <c r="B17">
        <v>9.5562975229999996</v>
      </c>
      <c r="C17">
        <v>69.005509079999996</v>
      </c>
      <c r="D17">
        <v>25.829328100000001</v>
      </c>
      <c r="E17" t="s">
        <v>261</v>
      </c>
      <c r="F17">
        <v>17.409373330000001</v>
      </c>
      <c r="G17">
        <v>5.816604967</v>
      </c>
      <c r="H17">
        <v>20.102315050000001</v>
      </c>
      <c r="I17">
        <v>0.99811506299999997</v>
      </c>
      <c r="J17">
        <v>7.8796715759999998</v>
      </c>
      <c r="K17">
        <v>0.759504925</v>
      </c>
      <c r="L17" t="s">
        <v>173</v>
      </c>
      <c r="M17">
        <v>1.8259284600000001</v>
      </c>
      <c r="N17">
        <v>1.2884569130000001</v>
      </c>
      <c r="O17">
        <v>13.198472730000001</v>
      </c>
      <c r="P17" t="s">
        <v>264</v>
      </c>
      <c r="Q17">
        <v>12.22223088</v>
      </c>
      <c r="R17">
        <v>5.5099465700000003</v>
      </c>
      <c r="S17">
        <v>79.328706060000002</v>
      </c>
      <c r="T17">
        <v>4.7967088100000002</v>
      </c>
      <c r="U17">
        <v>8.6248273550000008</v>
      </c>
      <c r="V17">
        <v>6.158488856</v>
      </c>
      <c r="W17">
        <v>10.7297879</v>
      </c>
      <c r="X17">
        <v>532.5402613</v>
      </c>
      <c r="Y17" t="s">
        <v>173</v>
      </c>
      <c r="Z17">
        <v>24.64535592</v>
      </c>
      <c r="AA17">
        <v>57.524338780000001</v>
      </c>
      <c r="AB17">
        <v>214.85359120000001</v>
      </c>
      <c r="AC17">
        <v>167.24700329999999</v>
      </c>
      <c r="AD17">
        <v>89.303012249999995</v>
      </c>
      <c r="AE17">
        <v>1708.4614899999999</v>
      </c>
      <c r="AF17">
        <v>8.2690436110000007</v>
      </c>
      <c r="AG17">
        <v>14.74840919</v>
      </c>
      <c r="AH17">
        <v>2436.7360629999998</v>
      </c>
      <c r="AI17">
        <v>10506.8788</v>
      </c>
      <c r="AJ17">
        <v>13.38094897</v>
      </c>
      <c r="AK17">
        <v>6.6531985909999998</v>
      </c>
      <c r="AL17">
        <v>19.688558310000001</v>
      </c>
    </row>
    <row r="18" spans="1:38" x14ac:dyDescent="0.25">
      <c r="A18" t="s">
        <v>185</v>
      </c>
      <c r="B18">
        <v>92.621183770000002</v>
      </c>
      <c r="C18">
        <v>64.991967070000001</v>
      </c>
      <c r="D18">
        <v>31.826281640000001</v>
      </c>
      <c r="E18" t="s">
        <v>261</v>
      </c>
      <c r="F18">
        <v>10.49369269</v>
      </c>
      <c r="G18">
        <v>6.3510316089999996</v>
      </c>
      <c r="H18">
        <v>13.1925627</v>
      </c>
      <c r="I18" t="s">
        <v>173</v>
      </c>
      <c r="J18">
        <v>9.3637093240000002</v>
      </c>
      <c r="K18">
        <v>0.52817558499999995</v>
      </c>
      <c r="L18" t="s">
        <v>262</v>
      </c>
      <c r="M18">
        <v>2.018927315</v>
      </c>
      <c r="N18">
        <v>2.6841776849999999</v>
      </c>
      <c r="O18">
        <v>1.84522082</v>
      </c>
      <c r="P18">
        <v>1.8524760579999999</v>
      </c>
      <c r="Q18">
        <v>3.0601054599999999</v>
      </c>
      <c r="R18">
        <v>5.6577741609999999</v>
      </c>
      <c r="S18">
        <v>76.806754530000006</v>
      </c>
      <c r="T18">
        <v>4.6607441239999998</v>
      </c>
      <c r="U18">
        <v>13.54058515</v>
      </c>
      <c r="V18">
        <v>3.6640902620000002</v>
      </c>
      <c r="W18">
        <v>12.422887429999999</v>
      </c>
      <c r="X18">
        <v>566.33880250000004</v>
      </c>
      <c r="Y18" t="s">
        <v>263</v>
      </c>
      <c r="Z18">
        <v>10.250577440000001</v>
      </c>
      <c r="AA18">
        <v>94.770730940000007</v>
      </c>
      <c r="AB18">
        <v>74.396715060000005</v>
      </c>
      <c r="AC18">
        <v>269.42060939999999</v>
      </c>
      <c r="AD18">
        <v>62.43498417</v>
      </c>
      <c r="AE18">
        <v>5711.1501120000003</v>
      </c>
      <c r="AF18" t="s">
        <v>173</v>
      </c>
      <c r="AG18">
        <v>14.854025050000001</v>
      </c>
      <c r="AH18">
        <v>3946.0994230000001</v>
      </c>
      <c r="AI18">
        <v>15456.211719999999</v>
      </c>
      <c r="AJ18">
        <v>13.90818829</v>
      </c>
      <c r="AK18">
        <v>7.2860303489999998</v>
      </c>
      <c r="AL18">
        <v>36.661523270000004</v>
      </c>
    </row>
    <row r="19" spans="1:38" x14ac:dyDescent="0.25">
      <c r="A19" t="s">
        <v>187</v>
      </c>
      <c r="B19">
        <v>45.580079449999999</v>
      </c>
      <c r="C19">
        <v>58.848775889999999</v>
      </c>
      <c r="D19">
        <v>85.371476490000006</v>
      </c>
      <c r="E19" t="s">
        <v>261</v>
      </c>
      <c r="F19">
        <v>32.134348510000002</v>
      </c>
      <c r="G19">
        <v>20.301341350000001</v>
      </c>
      <c r="H19">
        <v>32.342764760000001</v>
      </c>
      <c r="I19">
        <v>4.1945981679999997</v>
      </c>
      <c r="J19">
        <v>7.4706730800000001</v>
      </c>
      <c r="K19">
        <v>2.9399302660000002</v>
      </c>
      <c r="L19">
        <v>0.969962239</v>
      </c>
      <c r="M19">
        <v>4.6337342289999999</v>
      </c>
      <c r="N19">
        <v>2.7027406169999999</v>
      </c>
      <c r="O19">
        <v>7.929706897</v>
      </c>
      <c r="P19">
        <v>1.6584836999999999</v>
      </c>
      <c r="Q19">
        <v>6.4821485650000001</v>
      </c>
      <c r="R19">
        <v>40.106302470000003</v>
      </c>
      <c r="S19">
        <v>72.664413670000002</v>
      </c>
      <c r="T19">
        <v>12.73999585</v>
      </c>
      <c r="U19">
        <v>28.852383920000001</v>
      </c>
      <c r="V19">
        <v>10.970257739999999</v>
      </c>
      <c r="W19">
        <v>27.93436574</v>
      </c>
      <c r="X19">
        <v>1453.470417</v>
      </c>
      <c r="Y19">
        <v>9.5012698649999994</v>
      </c>
      <c r="Z19">
        <v>38.192803240000003</v>
      </c>
      <c r="AA19">
        <v>156.33210399999999</v>
      </c>
      <c r="AB19">
        <v>174.01405589999999</v>
      </c>
      <c r="AC19">
        <v>124.5194821</v>
      </c>
      <c r="AD19">
        <v>131.53162829999999</v>
      </c>
      <c r="AE19">
        <v>2088.5187340000002</v>
      </c>
      <c r="AF19">
        <v>19.000176660000001</v>
      </c>
      <c r="AG19">
        <v>19.994585369999999</v>
      </c>
      <c r="AH19">
        <v>2265.0498790000001</v>
      </c>
      <c r="AI19">
        <v>5521.6229499999999</v>
      </c>
      <c r="AJ19">
        <v>15.539228769999999</v>
      </c>
      <c r="AK19">
        <v>20.605259960000001</v>
      </c>
      <c r="AL19">
        <v>95.201190980000007</v>
      </c>
    </row>
    <row r="20" spans="1:38" x14ac:dyDescent="0.25">
      <c r="A20" t="s">
        <v>189</v>
      </c>
      <c r="B20">
        <v>23.829170229999999</v>
      </c>
      <c r="C20">
        <v>102.9394113</v>
      </c>
      <c r="D20">
        <v>72.231965880000004</v>
      </c>
      <c r="E20" t="s">
        <v>261</v>
      </c>
      <c r="F20">
        <v>11.790119219999999</v>
      </c>
      <c r="G20">
        <v>19.084613510000001</v>
      </c>
      <c r="H20">
        <v>14.612641719999999</v>
      </c>
      <c r="I20">
        <v>1.4166449670000001</v>
      </c>
      <c r="J20">
        <v>6.3390546560000001</v>
      </c>
      <c r="K20">
        <v>0.57481484800000004</v>
      </c>
      <c r="L20" t="s">
        <v>173</v>
      </c>
      <c r="M20">
        <v>3.6189626220000002</v>
      </c>
      <c r="N20">
        <v>3.5995978800000001</v>
      </c>
      <c r="O20">
        <v>10.519731889999999</v>
      </c>
      <c r="P20">
        <v>0.86018882900000004</v>
      </c>
      <c r="Q20">
        <v>7.5504949149999998</v>
      </c>
      <c r="R20">
        <v>20.71586842</v>
      </c>
      <c r="S20">
        <v>58.743474980000002</v>
      </c>
      <c r="T20">
        <v>5.5836579520000003</v>
      </c>
      <c r="U20">
        <v>69.947375260000001</v>
      </c>
      <c r="V20">
        <v>6.1598290599999999</v>
      </c>
      <c r="W20">
        <v>15.16679216</v>
      </c>
      <c r="X20">
        <v>438.85332729999999</v>
      </c>
      <c r="Y20" t="s">
        <v>263</v>
      </c>
      <c r="Z20">
        <v>21.95466798</v>
      </c>
      <c r="AA20">
        <v>116.24482810000001</v>
      </c>
      <c r="AB20">
        <v>89.345663009999996</v>
      </c>
      <c r="AC20">
        <v>353.69778730000002</v>
      </c>
      <c r="AD20">
        <v>64.993514140000002</v>
      </c>
      <c r="AE20">
        <v>2378.4411369999998</v>
      </c>
      <c r="AF20">
        <v>11.03285612</v>
      </c>
      <c r="AG20">
        <v>18.705052980000001</v>
      </c>
      <c r="AH20">
        <v>2898.4318050000002</v>
      </c>
      <c r="AI20">
        <v>10466.752179999999</v>
      </c>
      <c r="AJ20">
        <v>12.57049685</v>
      </c>
      <c r="AK20">
        <v>13.916654550000001</v>
      </c>
      <c r="AL20">
        <v>93.134400540000001</v>
      </c>
    </row>
    <row r="21" spans="1:38" x14ac:dyDescent="0.25">
      <c r="A21" t="s">
        <v>191</v>
      </c>
      <c r="B21">
        <v>70.213513919999997</v>
      </c>
      <c r="C21">
        <v>63.158491589999997</v>
      </c>
      <c r="D21">
        <v>23.770021100000001</v>
      </c>
      <c r="E21" t="s">
        <v>261</v>
      </c>
      <c r="F21">
        <v>7.090680485</v>
      </c>
      <c r="G21">
        <v>13.97383385</v>
      </c>
      <c r="H21">
        <v>11.769577849999999</v>
      </c>
      <c r="I21">
        <v>0.43915848000000002</v>
      </c>
      <c r="J21">
        <v>3.9665830440000001</v>
      </c>
      <c r="K21">
        <v>0.48270870799999999</v>
      </c>
      <c r="L21" t="s">
        <v>262</v>
      </c>
      <c r="M21">
        <v>1.696269222</v>
      </c>
      <c r="N21">
        <v>1.6718255529999999</v>
      </c>
      <c r="O21">
        <v>5.7963639340000004</v>
      </c>
      <c r="P21" t="s">
        <v>264</v>
      </c>
      <c r="Q21">
        <v>2.1590782590000002</v>
      </c>
      <c r="R21">
        <v>2.1082398260000001</v>
      </c>
      <c r="S21">
        <v>70.973985220000003</v>
      </c>
      <c r="T21">
        <v>3.5871077040000001</v>
      </c>
      <c r="U21">
        <v>19.52349001</v>
      </c>
      <c r="V21">
        <v>1.7144163189999999</v>
      </c>
      <c r="W21">
        <v>10.76473399</v>
      </c>
      <c r="X21">
        <v>531.95741410000005</v>
      </c>
      <c r="Y21" t="s">
        <v>263</v>
      </c>
      <c r="Z21">
        <v>11.64238024</v>
      </c>
      <c r="AA21">
        <v>272.06233659999998</v>
      </c>
      <c r="AB21">
        <v>158.7815296</v>
      </c>
      <c r="AC21">
        <v>279.56693910000001</v>
      </c>
      <c r="AD21">
        <v>61.555369059999997</v>
      </c>
      <c r="AE21">
        <v>2954.9793759999998</v>
      </c>
      <c r="AF21">
        <v>5.4589292110000001</v>
      </c>
      <c r="AG21">
        <v>12.622544189999999</v>
      </c>
      <c r="AH21">
        <v>3338.4698899999999</v>
      </c>
      <c r="AI21">
        <v>12075.72489</v>
      </c>
      <c r="AJ21">
        <v>16.656424550000001</v>
      </c>
      <c r="AK21">
        <v>17.578118100000001</v>
      </c>
      <c r="AL21">
        <v>31.820805709999998</v>
      </c>
    </row>
    <row r="22" spans="1:38" x14ac:dyDescent="0.25">
      <c r="A22" t="s">
        <v>192</v>
      </c>
      <c r="B22">
        <v>82.777484329999993</v>
      </c>
      <c r="C22">
        <v>61.78004988</v>
      </c>
      <c r="D22">
        <v>27.77662381</v>
      </c>
      <c r="E22" t="s">
        <v>261</v>
      </c>
      <c r="F22">
        <v>9.7796277430000007</v>
      </c>
      <c r="G22">
        <v>5.1160758819999996</v>
      </c>
      <c r="H22">
        <v>13.175709810000001</v>
      </c>
      <c r="I22">
        <v>0.65305051400000003</v>
      </c>
      <c r="J22">
        <v>5.2437069870000004</v>
      </c>
      <c r="K22">
        <v>0.33980406499999999</v>
      </c>
      <c r="L22" t="s">
        <v>173</v>
      </c>
      <c r="M22">
        <v>1.889053619</v>
      </c>
      <c r="N22">
        <v>1.7259466029999999</v>
      </c>
      <c r="O22">
        <v>3.2040703979999998</v>
      </c>
      <c r="P22">
        <v>1.3604331439999999</v>
      </c>
      <c r="Q22">
        <v>2.4420014019999998</v>
      </c>
      <c r="R22">
        <v>10.82795816</v>
      </c>
      <c r="S22">
        <v>62.538668530000002</v>
      </c>
      <c r="T22">
        <v>4.3899467850000002</v>
      </c>
      <c r="U22">
        <v>13.19529889</v>
      </c>
      <c r="V22">
        <v>4.0864222400000001</v>
      </c>
      <c r="W22">
        <v>11.315565810000001</v>
      </c>
      <c r="X22">
        <v>426.531901</v>
      </c>
      <c r="Y22" t="s">
        <v>263</v>
      </c>
      <c r="Z22">
        <v>10.17276831</v>
      </c>
      <c r="AA22">
        <v>90.097910940000006</v>
      </c>
      <c r="AB22">
        <v>198.11576840000001</v>
      </c>
      <c r="AC22">
        <v>197.79122169999999</v>
      </c>
      <c r="AD22">
        <v>58.132919479999998</v>
      </c>
      <c r="AE22">
        <v>1431.255044</v>
      </c>
      <c r="AF22" t="s">
        <v>173</v>
      </c>
      <c r="AG22">
        <v>15.00759594</v>
      </c>
      <c r="AH22">
        <v>3054.4621590000002</v>
      </c>
      <c r="AI22">
        <v>14180.03844</v>
      </c>
      <c r="AJ22">
        <v>11.08243886</v>
      </c>
      <c r="AK22">
        <v>6.6485899249999996</v>
      </c>
      <c r="AL22">
        <v>94.981232809999995</v>
      </c>
    </row>
    <row r="23" spans="1:38" x14ac:dyDescent="0.25">
      <c r="A23" t="s">
        <v>194</v>
      </c>
      <c r="B23">
        <v>127.1437488</v>
      </c>
      <c r="C23">
        <v>39.926252830000003</v>
      </c>
      <c r="D23">
        <v>21.178065140000001</v>
      </c>
      <c r="E23" t="s">
        <v>261</v>
      </c>
      <c r="F23">
        <v>6.3817421640000003</v>
      </c>
      <c r="G23">
        <v>6.0342947410000001</v>
      </c>
      <c r="H23" t="s">
        <v>265</v>
      </c>
      <c r="I23" t="s">
        <v>266</v>
      </c>
      <c r="J23">
        <v>6.297377494</v>
      </c>
      <c r="K23" t="s">
        <v>173</v>
      </c>
      <c r="L23" t="s">
        <v>262</v>
      </c>
      <c r="M23">
        <v>1.5238428610000001</v>
      </c>
      <c r="N23">
        <v>0.63572739899999997</v>
      </c>
      <c r="O23">
        <v>3.384523964</v>
      </c>
      <c r="P23">
        <v>4.0121672720000001</v>
      </c>
      <c r="Q23">
        <v>2.4074456249999998</v>
      </c>
      <c r="R23">
        <v>4.4751405110000002</v>
      </c>
      <c r="S23">
        <v>46.815853869999998</v>
      </c>
      <c r="T23" t="s">
        <v>267</v>
      </c>
      <c r="U23">
        <v>13.399875460000001</v>
      </c>
      <c r="V23">
        <v>5.6133154999999997E-2</v>
      </c>
      <c r="W23">
        <v>4.5039315420000001</v>
      </c>
      <c r="X23">
        <v>371.58280430000002</v>
      </c>
      <c r="Y23" t="s">
        <v>263</v>
      </c>
      <c r="Z23">
        <v>16.925067670000001</v>
      </c>
      <c r="AA23">
        <v>121.56607750000001</v>
      </c>
      <c r="AB23">
        <v>101.7213556</v>
      </c>
      <c r="AC23">
        <v>158.08726089999999</v>
      </c>
      <c r="AD23">
        <v>17.551853000000001</v>
      </c>
      <c r="AE23">
        <v>876.94204920000004</v>
      </c>
      <c r="AF23" t="s">
        <v>267</v>
      </c>
      <c r="AG23">
        <v>7.0870924190000002</v>
      </c>
      <c r="AH23">
        <v>6364.6234320000003</v>
      </c>
      <c r="AI23">
        <v>20713.365180000001</v>
      </c>
      <c r="AJ23">
        <v>8.4249219849999992</v>
      </c>
      <c r="AK23">
        <v>14.05408735</v>
      </c>
      <c r="AL23">
        <v>121.5492478</v>
      </c>
    </row>
    <row r="24" spans="1:38" x14ac:dyDescent="0.25">
      <c r="A24" t="s">
        <v>196</v>
      </c>
      <c r="B24">
        <v>27.226604609999999</v>
      </c>
      <c r="C24">
        <v>50.556198950000002</v>
      </c>
      <c r="D24">
        <v>72.707877670000002</v>
      </c>
      <c r="E24" t="s">
        <v>261</v>
      </c>
      <c r="F24">
        <v>13.49653455</v>
      </c>
      <c r="G24">
        <v>18.885945060000001</v>
      </c>
      <c r="H24">
        <v>12.53737789</v>
      </c>
      <c r="I24">
        <v>3.029113422</v>
      </c>
      <c r="J24">
        <v>7.2186959939999999</v>
      </c>
      <c r="K24">
        <v>2.4434969569999998</v>
      </c>
      <c r="L24" t="s">
        <v>262</v>
      </c>
      <c r="M24">
        <v>4.2539100449999996</v>
      </c>
      <c r="N24">
        <v>1.5198644750000001</v>
      </c>
      <c r="O24">
        <v>2.5372311230000002</v>
      </c>
      <c r="P24">
        <v>0.74612996899999995</v>
      </c>
      <c r="Q24">
        <v>2.476144407</v>
      </c>
      <c r="R24">
        <v>4.5737661300000001</v>
      </c>
      <c r="S24">
        <v>74.597369850000007</v>
      </c>
      <c r="T24">
        <v>5.5480533410000001</v>
      </c>
      <c r="U24">
        <v>13.354279500000001</v>
      </c>
      <c r="V24">
        <v>3.806006665</v>
      </c>
      <c r="W24">
        <v>10.38067406</v>
      </c>
      <c r="X24">
        <v>497.3939805</v>
      </c>
      <c r="Y24" t="s">
        <v>263</v>
      </c>
      <c r="Z24">
        <v>3.6703811420000001</v>
      </c>
      <c r="AA24">
        <v>109.4906833</v>
      </c>
      <c r="AB24">
        <v>95.319226880000002</v>
      </c>
      <c r="AC24">
        <v>204.76467339999999</v>
      </c>
      <c r="AD24">
        <v>24.239795359999999</v>
      </c>
      <c r="AE24">
        <v>4133.9153910000005</v>
      </c>
      <c r="AF24">
        <v>4.8242817039999997</v>
      </c>
      <c r="AG24">
        <v>16.624295060000001</v>
      </c>
      <c r="AH24">
        <v>2143.863863</v>
      </c>
      <c r="AI24">
        <v>10389.640649999999</v>
      </c>
      <c r="AJ24">
        <v>15.909906469999999</v>
      </c>
      <c r="AK24">
        <v>7.9858269030000004</v>
      </c>
      <c r="AL24">
        <v>150.72829909999999</v>
      </c>
    </row>
    <row r="25" spans="1:38" x14ac:dyDescent="0.25">
      <c r="A25" t="s">
        <v>198</v>
      </c>
      <c r="B25">
        <v>74.286585970000004</v>
      </c>
      <c r="C25">
        <v>95.412332210000002</v>
      </c>
      <c r="D25">
        <v>22.190622139999999</v>
      </c>
      <c r="E25" t="s">
        <v>261</v>
      </c>
      <c r="F25">
        <v>10.04533868</v>
      </c>
      <c r="G25">
        <v>4.4921482450000001</v>
      </c>
      <c r="H25">
        <v>11.533078919999999</v>
      </c>
      <c r="I25" t="s">
        <v>173</v>
      </c>
      <c r="J25">
        <v>2.811693064</v>
      </c>
      <c r="K25">
        <v>0.38632159799999999</v>
      </c>
      <c r="L25" t="s">
        <v>262</v>
      </c>
      <c r="M25">
        <v>2.4680771789999998</v>
      </c>
      <c r="N25">
        <v>0.98166827000000001</v>
      </c>
      <c r="O25">
        <v>2.4455067669999999</v>
      </c>
      <c r="P25" t="s">
        <v>264</v>
      </c>
      <c r="Q25">
        <v>2.6134040079999998</v>
      </c>
      <c r="R25">
        <v>1.2190074209999999</v>
      </c>
      <c r="S25">
        <v>82.314829360000004</v>
      </c>
      <c r="T25">
        <v>2.3212499270000002</v>
      </c>
      <c r="U25">
        <v>11.17082336</v>
      </c>
      <c r="V25">
        <v>4.5048685380000002</v>
      </c>
      <c r="W25">
        <v>15.390708180000001</v>
      </c>
      <c r="X25">
        <v>751.84692080000002</v>
      </c>
      <c r="Y25" t="s">
        <v>263</v>
      </c>
      <c r="Z25">
        <v>33.635669569999997</v>
      </c>
      <c r="AA25">
        <v>84.976643159999995</v>
      </c>
      <c r="AB25">
        <v>88.392727840000006</v>
      </c>
      <c r="AC25">
        <v>120.55759759999999</v>
      </c>
      <c r="AD25">
        <v>55.872007019999998</v>
      </c>
      <c r="AE25">
        <v>941.34215600000005</v>
      </c>
      <c r="AF25">
        <v>7.003112497</v>
      </c>
      <c r="AG25">
        <v>15.6510335</v>
      </c>
      <c r="AH25">
        <v>4106.0583580000002</v>
      </c>
      <c r="AI25">
        <v>16027.33088</v>
      </c>
      <c r="AJ25">
        <v>9.3372745639999994</v>
      </c>
      <c r="AK25">
        <v>7.6990698230000003</v>
      </c>
      <c r="AL25">
        <v>75.275627040000003</v>
      </c>
    </row>
    <row r="26" spans="1:38" x14ac:dyDescent="0.25">
      <c r="A26" t="s">
        <v>200</v>
      </c>
      <c r="B26">
        <v>158.48699329999999</v>
      </c>
      <c r="C26">
        <v>52.806014599999997</v>
      </c>
      <c r="D26">
        <v>46.239011789999999</v>
      </c>
      <c r="E26">
        <v>35.790653849999998</v>
      </c>
      <c r="F26">
        <v>15.154314400000001</v>
      </c>
      <c r="G26">
        <v>9.4599224260000003</v>
      </c>
      <c r="H26">
        <v>70.48474856</v>
      </c>
      <c r="I26">
        <v>10.71191831</v>
      </c>
      <c r="J26">
        <v>3.635683797</v>
      </c>
      <c r="K26">
        <v>1.426681396</v>
      </c>
      <c r="L26" t="s">
        <v>262</v>
      </c>
      <c r="M26">
        <v>3.3219249670000002</v>
      </c>
      <c r="N26">
        <v>20.6352391</v>
      </c>
      <c r="O26">
        <v>9.5798839339999997</v>
      </c>
      <c r="P26">
        <v>3.637029139</v>
      </c>
      <c r="Q26">
        <v>17.041378730000002</v>
      </c>
      <c r="R26">
        <v>114.4549909</v>
      </c>
      <c r="S26">
        <v>76.842835460000003</v>
      </c>
      <c r="T26">
        <v>5.1957608390000001</v>
      </c>
      <c r="U26">
        <v>62.126570219999998</v>
      </c>
      <c r="V26">
        <v>13.84086716</v>
      </c>
      <c r="W26">
        <v>56.172786940000002</v>
      </c>
      <c r="X26">
        <v>998.36938080000004</v>
      </c>
      <c r="Y26">
        <v>24.948478560000002</v>
      </c>
      <c r="Z26">
        <v>19.123753099999998</v>
      </c>
      <c r="AA26">
        <v>194.00105289999999</v>
      </c>
      <c r="AB26">
        <v>103.4990603</v>
      </c>
      <c r="AC26">
        <v>154.5257967</v>
      </c>
      <c r="AD26">
        <v>847.99421830000006</v>
      </c>
      <c r="AE26">
        <v>6437.778918</v>
      </c>
      <c r="AF26">
        <v>21.226671589999999</v>
      </c>
      <c r="AG26">
        <v>15.63224074</v>
      </c>
      <c r="AH26">
        <v>17377.523809999999</v>
      </c>
      <c r="AI26">
        <v>31646.313419999999</v>
      </c>
      <c r="AJ26">
        <v>34.611020680000003</v>
      </c>
      <c r="AK26">
        <v>17.30806883</v>
      </c>
      <c r="AL26">
        <v>260.31806699999999</v>
      </c>
    </row>
    <row r="27" spans="1:38" x14ac:dyDescent="0.25">
      <c r="A27" t="s">
        <v>202</v>
      </c>
      <c r="B27">
        <v>110.2639276</v>
      </c>
      <c r="C27">
        <v>48.071905119999997</v>
      </c>
      <c r="D27">
        <v>54.621225410000001</v>
      </c>
      <c r="E27" t="s">
        <v>261</v>
      </c>
      <c r="F27">
        <v>8.2978325109999993</v>
      </c>
      <c r="G27">
        <v>8.3441926039999998</v>
      </c>
      <c r="H27">
        <v>62.90642321</v>
      </c>
      <c r="I27">
        <v>9.7531158040000001</v>
      </c>
      <c r="J27">
        <v>7.9741241150000004</v>
      </c>
      <c r="K27">
        <v>1.2460405050000001</v>
      </c>
      <c r="L27" t="s">
        <v>262</v>
      </c>
      <c r="M27">
        <v>2.6404271339999998</v>
      </c>
      <c r="N27">
        <v>9.3072219010000001</v>
      </c>
      <c r="O27">
        <v>7.4320208079999999</v>
      </c>
      <c r="P27">
        <v>2.7525815179999999</v>
      </c>
      <c r="Q27">
        <v>3.7487122500000001</v>
      </c>
      <c r="R27">
        <v>77.121974249999994</v>
      </c>
      <c r="S27">
        <v>61.163619629999999</v>
      </c>
      <c r="T27">
        <v>3.0556939779999999</v>
      </c>
      <c r="U27">
        <v>37.445799989999998</v>
      </c>
      <c r="V27">
        <v>16.99805009</v>
      </c>
      <c r="W27">
        <v>44.69633864</v>
      </c>
      <c r="X27">
        <v>709.49894070000005</v>
      </c>
      <c r="Y27">
        <v>31.416673230000001</v>
      </c>
      <c r="Z27">
        <v>39.224420960000003</v>
      </c>
      <c r="AA27">
        <v>149.49440749999999</v>
      </c>
      <c r="AB27">
        <v>59.119394810000003</v>
      </c>
      <c r="AC27">
        <v>304.44527419999997</v>
      </c>
      <c r="AD27">
        <v>489.99520819999998</v>
      </c>
      <c r="AE27">
        <v>2752.3336220000001</v>
      </c>
      <c r="AF27">
        <v>13.53279111</v>
      </c>
      <c r="AG27">
        <v>14.59117651</v>
      </c>
      <c r="AH27">
        <v>3254.689026</v>
      </c>
      <c r="AI27">
        <v>13593.93296</v>
      </c>
      <c r="AJ27">
        <v>24.542814020000002</v>
      </c>
      <c r="AK27">
        <v>12.413896080000001</v>
      </c>
      <c r="AL27">
        <v>62.67237403</v>
      </c>
    </row>
    <row r="28" spans="1:38" x14ac:dyDescent="0.25">
      <c r="A28" t="s">
        <v>205</v>
      </c>
      <c r="B28">
        <v>19.256380539999999</v>
      </c>
      <c r="C28">
        <v>51.230467320000002</v>
      </c>
      <c r="D28">
        <v>69.960008970000004</v>
      </c>
      <c r="E28" t="s">
        <v>261</v>
      </c>
      <c r="F28">
        <v>6.259067838</v>
      </c>
      <c r="G28">
        <v>9.153014099</v>
      </c>
      <c r="H28">
        <v>11.930226790000001</v>
      </c>
      <c r="I28">
        <v>1.6763835579999999</v>
      </c>
      <c r="J28">
        <v>5.5049956419999999</v>
      </c>
      <c r="K28">
        <v>0.38777470400000003</v>
      </c>
      <c r="L28" t="s">
        <v>262</v>
      </c>
      <c r="M28">
        <v>1.6958584560000001</v>
      </c>
      <c r="N28">
        <v>4.0393099010000002</v>
      </c>
      <c r="O28">
        <v>5.5782287820000001</v>
      </c>
      <c r="P28" t="s">
        <v>173</v>
      </c>
      <c r="Q28">
        <v>2.0993608290000001</v>
      </c>
      <c r="R28">
        <v>29.761105690000001</v>
      </c>
      <c r="S28">
        <v>65.579302380000001</v>
      </c>
      <c r="T28">
        <v>1.9452001759999999</v>
      </c>
      <c r="U28">
        <v>29.240992460000001</v>
      </c>
      <c r="V28">
        <v>4.2234566190000002</v>
      </c>
      <c r="W28">
        <v>33.845723</v>
      </c>
      <c r="X28">
        <v>708.53127819999997</v>
      </c>
      <c r="Y28">
        <v>43.797605679999997</v>
      </c>
      <c r="Z28">
        <v>30.270495870000001</v>
      </c>
      <c r="AA28">
        <v>273.79405220000001</v>
      </c>
      <c r="AB28">
        <v>156.55196140000001</v>
      </c>
      <c r="AC28">
        <v>184.38037259999999</v>
      </c>
      <c r="AD28">
        <v>71.978068480000005</v>
      </c>
      <c r="AE28">
        <v>4754.6115769999997</v>
      </c>
      <c r="AF28">
        <v>5.960309327</v>
      </c>
      <c r="AG28">
        <v>12.668163849999999</v>
      </c>
      <c r="AH28">
        <v>1971.2994209999999</v>
      </c>
      <c r="AI28">
        <v>8810.3703619999997</v>
      </c>
      <c r="AJ28">
        <v>14.67929575</v>
      </c>
      <c r="AK28">
        <v>51.269923579999997</v>
      </c>
      <c r="AL28">
        <v>73.249755680000007</v>
      </c>
    </row>
    <row r="29" spans="1:38" x14ac:dyDescent="0.25">
      <c r="A29" t="s">
        <v>207</v>
      </c>
      <c r="B29">
        <v>120.591908</v>
      </c>
      <c r="C29">
        <v>51.04209822</v>
      </c>
      <c r="D29">
        <v>42.966387920000003</v>
      </c>
      <c r="E29" t="s">
        <v>261</v>
      </c>
      <c r="F29">
        <v>5.4620792280000003</v>
      </c>
      <c r="G29">
        <v>3.4326468380000001</v>
      </c>
      <c r="H29">
        <v>6.5955906799999999</v>
      </c>
      <c r="I29">
        <v>0.70827456099999997</v>
      </c>
      <c r="J29">
        <v>4.879498238</v>
      </c>
      <c r="K29">
        <v>0.19981010799999999</v>
      </c>
      <c r="L29" t="s">
        <v>262</v>
      </c>
      <c r="M29">
        <v>1.4370438489999999</v>
      </c>
      <c r="N29">
        <v>2.052944681</v>
      </c>
      <c r="O29">
        <v>1.61426929</v>
      </c>
      <c r="P29">
        <v>3.3642093310000001</v>
      </c>
      <c r="Q29">
        <v>2.544724821</v>
      </c>
      <c r="R29">
        <v>11.27093829</v>
      </c>
      <c r="S29">
        <v>30.806145149999999</v>
      </c>
      <c r="T29">
        <v>1.594853356</v>
      </c>
      <c r="U29">
        <v>6.601263801</v>
      </c>
      <c r="V29">
        <v>2.0865286369999998</v>
      </c>
      <c r="W29">
        <v>13.38579863</v>
      </c>
      <c r="X29">
        <v>419.54995769999999</v>
      </c>
      <c r="Y29" t="s">
        <v>263</v>
      </c>
      <c r="Z29">
        <v>27.77873671</v>
      </c>
      <c r="AA29">
        <v>87.155384639999994</v>
      </c>
      <c r="AB29">
        <v>155.175174</v>
      </c>
      <c r="AC29">
        <v>248.2805386</v>
      </c>
      <c r="AD29">
        <v>26.408007569999999</v>
      </c>
      <c r="AE29">
        <v>863.15099199999997</v>
      </c>
      <c r="AF29" t="s">
        <v>173</v>
      </c>
      <c r="AG29">
        <v>21.305450260000001</v>
      </c>
      <c r="AH29">
        <v>4370.4237670000002</v>
      </c>
      <c r="AI29">
        <v>19904.483769999999</v>
      </c>
      <c r="AJ29">
        <v>10.80829707</v>
      </c>
      <c r="AK29">
        <v>4.594695465</v>
      </c>
      <c r="AL29">
        <v>48.665706839999999</v>
      </c>
    </row>
    <row r="30" spans="1:38" x14ac:dyDescent="0.25">
      <c r="A30" t="s">
        <v>208</v>
      </c>
      <c r="B30">
        <v>90.803858410000004</v>
      </c>
      <c r="C30">
        <v>57.977682960000003</v>
      </c>
      <c r="D30">
        <v>116.4355745</v>
      </c>
      <c r="E30" t="s">
        <v>261</v>
      </c>
      <c r="F30">
        <v>24.948151800000002</v>
      </c>
      <c r="G30">
        <v>33.314323559999998</v>
      </c>
      <c r="H30">
        <v>30.260959060000001</v>
      </c>
      <c r="I30">
        <v>4.9575929670000001</v>
      </c>
      <c r="J30">
        <v>7.8900507209999997</v>
      </c>
      <c r="K30">
        <v>4.0667851119999998</v>
      </c>
      <c r="L30">
        <v>1.1149763029999999</v>
      </c>
      <c r="M30">
        <v>7.7755440910000004</v>
      </c>
      <c r="N30">
        <v>2.6307015090000001</v>
      </c>
      <c r="O30">
        <v>4.1273400489999998</v>
      </c>
      <c r="P30">
        <v>4.0533620939999997</v>
      </c>
      <c r="Q30">
        <v>4.3007666540000002</v>
      </c>
      <c r="R30">
        <v>7.1355524389999996</v>
      </c>
      <c r="S30">
        <v>91.112342190000007</v>
      </c>
      <c r="T30">
        <v>10.76640313</v>
      </c>
      <c r="U30">
        <v>39.645192059999999</v>
      </c>
      <c r="V30">
        <v>8.4529822659999994</v>
      </c>
      <c r="W30">
        <v>22.90413568</v>
      </c>
      <c r="X30">
        <v>797.43953020000004</v>
      </c>
      <c r="Y30" t="s">
        <v>173</v>
      </c>
      <c r="Z30">
        <v>7.0139892250000004</v>
      </c>
      <c r="AA30">
        <v>159.92371460000001</v>
      </c>
      <c r="AB30">
        <v>120.7805084</v>
      </c>
      <c r="AC30">
        <v>260.3480424</v>
      </c>
      <c r="AD30">
        <v>68.461601270000003</v>
      </c>
      <c r="AE30">
        <v>4643.2164080000002</v>
      </c>
      <c r="AF30">
        <v>15.944757149999999</v>
      </c>
      <c r="AG30">
        <v>21.892368690000001</v>
      </c>
      <c r="AH30">
        <v>7934.8080630000004</v>
      </c>
      <c r="AI30">
        <v>29568.448649999998</v>
      </c>
      <c r="AJ30">
        <v>19.69865046</v>
      </c>
      <c r="AK30">
        <v>17.84800882</v>
      </c>
      <c r="AL30">
        <v>440.7477619</v>
      </c>
    </row>
    <row r="31" spans="1:38" x14ac:dyDescent="0.25">
      <c r="A31" t="s">
        <v>209</v>
      </c>
      <c r="B31">
        <v>39.773337529999999</v>
      </c>
      <c r="C31">
        <v>199.57681719999999</v>
      </c>
      <c r="D31">
        <v>25.512308440000002</v>
      </c>
      <c r="E31" t="s">
        <v>261</v>
      </c>
      <c r="F31" t="s">
        <v>268</v>
      </c>
      <c r="G31">
        <v>3.265805963</v>
      </c>
      <c r="H31">
        <v>6.5955906799999999</v>
      </c>
      <c r="I31" t="s">
        <v>266</v>
      </c>
      <c r="J31">
        <v>2.3188131209999998</v>
      </c>
      <c r="K31">
        <v>7.8174779999999992E-3</v>
      </c>
      <c r="L31" t="s">
        <v>262</v>
      </c>
      <c r="M31">
        <v>1.954875183</v>
      </c>
      <c r="N31">
        <v>0.53586354400000002</v>
      </c>
      <c r="O31">
        <v>2.6279661139999999</v>
      </c>
      <c r="P31" t="s">
        <v>264</v>
      </c>
      <c r="Q31">
        <v>7.9076458049999996</v>
      </c>
      <c r="R31">
        <v>3.2679786000000002E-2</v>
      </c>
      <c r="S31">
        <v>55.442735380000002</v>
      </c>
      <c r="T31" t="s">
        <v>267</v>
      </c>
      <c r="U31">
        <v>3.3273907039999999</v>
      </c>
      <c r="V31">
        <v>6.7033995549999998</v>
      </c>
      <c r="W31">
        <v>11.883236350000001</v>
      </c>
      <c r="X31">
        <v>339.14023750000001</v>
      </c>
      <c r="Y31" t="s">
        <v>263</v>
      </c>
      <c r="Z31">
        <v>24.76446829</v>
      </c>
      <c r="AA31">
        <v>71.111978440000001</v>
      </c>
      <c r="AB31">
        <v>118.72062149999999</v>
      </c>
      <c r="AC31">
        <v>323.59231799999998</v>
      </c>
      <c r="AD31">
        <v>51.245353309999999</v>
      </c>
      <c r="AE31">
        <v>1088.0655139999999</v>
      </c>
      <c r="AF31">
        <v>5.1742859609999998</v>
      </c>
      <c r="AG31">
        <v>28.870648500000001</v>
      </c>
      <c r="AH31">
        <v>11091.246859999999</v>
      </c>
      <c r="AI31">
        <v>32543.798640000001</v>
      </c>
      <c r="AJ31">
        <v>14.27581616</v>
      </c>
      <c r="AK31">
        <v>8.5457096250000006</v>
      </c>
      <c r="AL31">
        <v>205.87639480000001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LabelAlignment</vt:lpstr>
      <vt:lpstr>IndoleData</vt:lpstr>
      <vt:lpstr>LuminexData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Choudhury, Ankan</cp:lastModifiedBy>
  <dcterms:created xsi:type="dcterms:W3CDTF">2015-06-05T18:17:20Z</dcterms:created>
  <dcterms:modified xsi:type="dcterms:W3CDTF">2025-03-11T19:59:58Z</dcterms:modified>
</cp:coreProperties>
</file>