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1CF2520E-010D-4518-B4A7-F2E0D6070A89}" xr6:coauthVersionLast="47" xr6:coauthVersionMax="47" xr10:uidLastSave="{00000000-0000-0000-0000-000000000000}"/>
  <bookViews>
    <workbookView xWindow="-120" yWindow="-120" windowWidth="21840" windowHeight="13140" firstSheet="7" activeTab="9" xr2:uid="{91243F28-2A25-4ECF-B00D-FA50BD3B00A6}"/>
  </bookViews>
  <sheets>
    <sheet name="Data" sheetId="1" r:id="rId1"/>
    <sheet name="Questions" sheetId="2" r:id="rId2"/>
    <sheet name="Your Solution" sheetId="5" r:id="rId3"/>
    <sheet name="Sheet9" sheetId="14" r:id="rId4"/>
    <sheet name="Product VS Premium" sheetId="12" r:id="rId5"/>
    <sheet name="Booking VS Premium VS SUM Insur" sheetId="13" r:id="rId6"/>
    <sheet name="RM Code VS Booking Mode" sheetId="6" r:id="rId7"/>
    <sheet name="Agent Code VS Premium Amount" sheetId="7" r:id="rId8"/>
    <sheet name="Status VS Sum Insured" sheetId="10" r:id="rId9"/>
    <sheet name="Dashboard" sheetId="3" r:id="rId10"/>
  </sheets>
  <definedNames>
    <definedName name="Slicer_Booking_Mode">#N/A</definedName>
    <definedName name="Slicer_Produc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4" i="5" l="1"/>
  <c r="F34" i="5"/>
  <c r="G34" i="5"/>
  <c r="C34" i="5"/>
  <c r="D28" i="5"/>
  <c r="D27" i="5"/>
  <c r="D26" i="5"/>
  <c r="D25" i="5"/>
  <c r="C28" i="5"/>
  <c r="C27" i="5"/>
  <c r="C26" i="5"/>
  <c r="C25" i="5"/>
  <c r="C8" i="5"/>
  <c r="C7" i="5"/>
  <c r="C6" i="5"/>
  <c r="C5" i="5"/>
  <c r="C20" i="5"/>
  <c r="C21" i="5"/>
  <c r="C19" i="5"/>
  <c r="C18" i="5"/>
  <c r="C17" i="5"/>
  <c r="C16" i="5"/>
  <c r="C15" i="5"/>
  <c r="C14" i="5"/>
  <c r="C13" i="5"/>
  <c r="C12" i="5"/>
</calcChain>
</file>

<file path=xl/sharedStrings.xml><?xml version="1.0" encoding="utf-8"?>
<sst xmlns="http://schemas.openxmlformats.org/spreadsheetml/2006/main" count="1862" uniqueCount="625">
  <si>
    <t>Created On</t>
  </si>
  <si>
    <t>LeadId</t>
  </si>
  <si>
    <t>Region Code</t>
  </si>
  <si>
    <t>Reference Number</t>
  </si>
  <si>
    <t>Policy Number</t>
  </si>
  <si>
    <t>Agent Code</t>
  </si>
  <si>
    <t>RM Code</t>
  </si>
  <si>
    <t>Product</t>
  </si>
  <si>
    <t>Insurer Name</t>
  </si>
  <si>
    <t>Booking Mode</t>
  </si>
  <si>
    <t>Status</t>
  </si>
  <si>
    <t>Premium Amount</t>
  </si>
  <si>
    <t>Sum Insured</t>
  </si>
  <si>
    <t>2021-05-11 14:40:10</t>
  </si>
  <si>
    <t>PB466649</t>
  </si>
  <si>
    <t>DL6</t>
  </si>
  <si>
    <t>ICUB3239389</t>
  </si>
  <si>
    <t>NEMI3717541TPK312749</t>
  </si>
  <si>
    <t>CD100001</t>
  </si>
  <si>
    <t>RM100001</t>
  </si>
  <si>
    <t>CV</t>
  </si>
  <si>
    <t>New India Assurance</t>
  </si>
  <si>
    <t>Online</t>
  </si>
  <si>
    <t>Soft Copy Received</t>
  </si>
  <si>
    <t>2021-05-06 14:47:58</t>
  </si>
  <si>
    <t>PB784248</t>
  </si>
  <si>
    <t>MH01</t>
  </si>
  <si>
    <t>FWDL6876459</t>
  </si>
  <si>
    <t>ZBOS9665834RAR678871</t>
  </si>
  <si>
    <t>Health</t>
  </si>
  <si>
    <t>Universal Sompo</t>
  </si>
  <si>
    <t>2021-05-05 11:28:02</t>
  </si>
  <si>
    <t>PB591432</t>
  </si>
  <si>
    <t>TN05</t>
  </si>
  <si>
    <t>KJXO5749249</t>
  </si>
  <si>
    <t>VCVI3961422ECR781837</t>
  </si>
  <si>
    <t>Two Wheeler</t>
  </si>
  <si>
    <t>Kotak Mahindra</t>
  </si>
  <si>
    <t>2021-05-04 15:15:57</t>
  </si>
  <si>
    <t>PB255323</t>
  </si>
  <si>
    <t>TN09</t>
  </si>
  <si>
    <t>XRKH5112161</t>
  </si>
  <si>
    <t>PKEC5118923PAS634651</t>
  </si>
  <si>
    <t>National Insurance</t>
  </si>
  <si>
    <t>2021-05-04 12:12:14</t>
  </si>
  <si>
    <t>PB437631</t>
  </si>
  <si>
    <t>WB03</t>
  </si>
  <si>
    <t>ENKX7589899</t>
  </si>
  <si>
    <t>XAPH9574481NTG617523</t>
  </si>
  <si>
    <t>Car</t>
  </si>
  <si>
    <t>2021-05-03 20:02:00</t>
  </si>
  <si>
    <t>PB955739</t>
  </si>
  <si>
    <t>WB08</t>
  </si>
  <si>
    <t>BUXC8943143</t>
  </si>
  <si>
    <t>DRCY1187798SYC748988</t>
  </si>
  <si>
    <t>2021-05-03 19:56:10</t>
  </si>
  <si>
    <t>PB635433</t>
  </si>
  <si>
    <t>DL14</t>
  </si>
  <si>
    <t>BZXC4254737</t>
  </si>
  <si>
    <t>HNCD1766336YHO818217</t>
  </si>
  <si>
    <t>2021-05-03 19:51:43</t>
  </si>
  <si>
    <t>PB157798</t>
  </si>
  <si>
    <t>TS10</t>
  </si>
  <si>
    <t>TGAX2516435</t>
  </si>
  <si>
    <t>KJDF3193144TOM447448</t>
  </si>
  <si>
    <t>2021-05-03 19:30:50</t>
  </si>
  <si>
    <t>PB355152</t>
  </si>
  <si>
    <t>TS11</t>
  </si>
  <si>
    <t>HQLQ2626213</t>
  </si>
  <si>
    <t>UIIB4594759SNR941765</t>
  </si>
  <si>
    <t>2021-05-03 17:19:32</t>
  </si>
  <si>
    <t>PB228741</t>
  </si>
  <si>
    <t>TS14</t>
  </si>
  <si>
    <t>CMMY7522953</t>
  </si>
  <si>
    <t>VHAN9638291HEZ775875</t>
  </si>
  <si>
    <t>Royal Sundaram</t>
  </si>
  <si>
    <t>2021-05-03 09:31:16</t>
  </si>
  <si>
    <t>PB126438</t>
  </si>
  <si>
    <t>AN01</t>
  </si>
  <si>
    <t>OXBB7228174</t>
  </si>
  <si>
    <t>LXAS3951833IKI623376</t>
  </si>
  <si>
    <t>Offline</t>
  </si>
  <si>
    <t>2021-04-29 18:19:15</t>
  </si>
  <si>
    <t>PB659117</t>
  </si>
  <si>
    <t>AP01</t>
  </si>
  <si>
    <t>WTYB4974192</t>
  </si>
  <si>
    <t>NLBK6188314ITI362515</t>
  </si>
  <si>
    <t>Bharti AXA</t>
  </si>
  <si>
    <t>2021-05-07 11:21:35</t>
  </si>
  <si>
    <t>PB227157</t>
  </si>
  <si>
    <t>DL9</t>
  </si>
  <si>
    <t>AUKA7546192</t>
  </si>
  <si>
    <t>XKKD6743339XIS334180</t>
  </si>
  <si>
    <t>CD100009</t>
  </si>
  <si>
    <t>RM100009</t>
  </si>
  <si>
    <t>Lead</t>
  </si>
  <si>
    <t>2021-04-27 17:39:59</t>
  </si>
  <si>
    <t>PB115926</t>
  </si>
  <si>
    <t>AP27</t>
  </si>
  <si>
    <t>YUOP9178968</t>
  </si>
  <si>
    <t>UDFC5598611XEI114712</t>
  </si>
  <si>
    <t>Select Insurer</t>
  </si>
  <si>
    <t>2021-04-26 14:16:18</t>
  </si>
  <si>
    <t>PB243438</t>
  </si>
  <si>
    <t>AP03</t>
  </si>
  <si>
    <t>DTCH2725346</t>
  </si>
  <si>
    <t>CJJY3484362TBB516629</t>
  </si>
  <si>
    <t>2021-05-06 14:40:01</t>
  </si>
  <si>
    <t>PB961995</t>
  </si>
  <si>
    <t>MH03</t>
  </si>
  <si>
    <t>GWDS7519429</t>
  </si>
  <si>
    <t>FHGK8168371TNJ285849</t>
  </si>
  <si>
    <t>Docs And Inspection Pending</t>
  </si>
  <si>
    <t>2021-05-06 13:34:36</t>
  </si>
  <si>
    <t>PB789449</t>
  </si>
  <si>
    <t>MH02</t>
  </si>
  <si>
    <t>ALYR6445244</t>
  </si>
  <si>
    <t>KEZC6752966AVQ637248</t>
  </si>
  <si>
    <t>Bajaj Allianz</t>
  </si>
  <si>
    <t>Policy Issued</t>
  </si>
  <si>
    <t>2021-04-24 13:07:33</t>
  </si>
  <si>
    <t>PB571129</t>
  </si>
  <si>
    <t>AS01</t>
  </si>
  <si>
    <t>CTMQ4799699</t>
  </si>
  <si>
    <t>MCPO8272979SJF273771</t>
  </si>
  <si>
    <t>Reliance General Insurance Company Ltd</t>
  </si>
  <si>
    <t>2021-05-11 14:16:02</t>
  </si>
  <si>
    <t>PB268693</t>
  </si>
  <si>
    <t>DL13</t>
  </si>
  <si>
    <t>HBRJ9671677</t>
  </si>
  <si>
    <t>AVEX6413879ONH595784</t>
  </si>
  <si>
    <t>CD100002</t>
  </si>
  <si>
    <t>RM100002</t>
  </si>
  <si>
    <t>2021-05-07 11:54:36</t>
  </si>
  <si>
    <t>PB626673</t>
  </si>
  <si>
    <t>DL8</t>
  </si>
  <si>
    <t>QWNF6244236</t>
  </si>
  <si>
    <t>XKKD6743339XIS334189</t>
  </si>
  <si>
    <t>2021-05-06 10:38:47</t>
  </si>
  <si>
    <t>PB868277</t>
  </si>
  <si>
    <t>TN01</t>
  </si>
  <si>
    <t>ZKYG9567669</t>
  </si>
  <si>
    <t>JXBZ2451226TNG194454</t>
  </si>
  <si>
    <t>United India</t>
  </si>
  <si>
    <t>Caselogin</t>
  </si>
  <si>
    <t>2021-05-06 11:11:49</t>
  </si>
  <si>
    <t>PB339439</t>
  </si>
  <si>
    <t>TN18</t>
  </si>
  <si>
    <t>OUSW6614418</t>
  </si>
  <si>
    <t>ISDB7391184BWH354884</t>
  </si>
  <si>
    <t>2021-05-04 17:52:39</t>
  </si>
  <si>
    <t>PB285994</t>
  </si>
  <si>
    <t>TN02</t>
  </si>
  <si>
    <t>ZOWL4792576</t>
  </si>
  <si>
    <t>BUEH5526225XDR642278</t>
  </si>
  <si>
    <t>2021-05-04 13:42:37</t>
  </si>
  <si>
    <t>PB821245</t>
  </si>
  <si>
    <t>TN22</t>
  </si>
  <si>
    <t>BHBP6396625</t>
  </si>
  <si>
    <t>JRBR1873953WZT735265</t>
  </si>
  <si>
    <t>2021-05-03 20:05:26</t>
  </si>
  <si>
    <t>PB973138</t>
  </si>
  <si>
    <t>WB05</t>
  </si>
  <si>
    <t>LGZF7545835</t>
  </si>
  <si>
    <t>WUCV8492351HBK138912</t>
  </si>
  <si>
    <t>2021-05-04 15:54:18</t>
  </si>
  <si>
    <t>PB791426</t>
  </si>
  <si>
    <t>TN10</t>
  </si>
  <si>
    <t>ALOV3269921</t>
  </si>
  <si>
    <t>WQQH2825692MBU126173</t>
  </si>
  <si>
    <t>2021-05-03 19:56:14</t>
  </si>
  <si>
    <t>PB845828</t>
  </si>
  <si>
    <t>WB06</t>
  </si>
  <si>
    <t>WBBV5832263</t>
  </si>
  <si>
    <t>VOTF1494155YMA932841</t>
  </si>
  <si>
    <t>2021-05-03 19:31:43</t>
  </si>
  <si>
    <t>PB938576</t>
  </si>
  <si>
    <t>QDWO9342361</t>
  </si>
  <si>
    <t>TZAN8235738VRS956671</t>
  </si>
  <si>
    <t>2021-05-03 18:19:16</t>
  </si>
  <si>
    <t>PB744827</t>
  </si>
  <si>
    <t>TS12</t>
  </si>
  <si>
    <t>HZGX5689856</t>
  </si>
  <si>
    <t>FQEV4335343HXH627757</t>
  </si>
  <si>
    <t>2021-05-04 13:30:21</t>
  </si>
  <si>
    <t>PB327283</t>
  </si>
  <si>
    <t>WB02</t>
  </si>
  <si>
    <t>OIOE4671487</t>
  </si>
  <si>
    <t>MGQN3267934OIF397548</t>
  </si>
  <si>
    <t>2021-05-03 09:48:31</t>
  </si>
  <si>
    <t>PB498374</t>
  </si>
  <si>
    <t>MH47</t>
  </si>
  <si>
    <t>URRQ8372555</t>
  </si>
  <si>
    <t>ZOBP7216462JSJ621798</t>
  </si>
  <si>
    <t>2021-05-03 22:15:57</t>
  </si>
  <si>
    <t>PB556249</t>
  </si>
  <si>
    <t>WB04</t>
  </si>
  <si>
    <t>TFNY4786234</t>
  </si>
  <si>
    <t>OXLL6492352WAF896731</t>
  </si>
  <si>
    <t>CD100010</t>
  </si>
  <si>
    <t>RM100010</t>
  </si>
  <si>
    <t>2021-05-03 09:28:24</t>
  </si>
  <si>
    <t>PB895472</t>
  </si>
  <si>
    <t>AP02</t>
  </si>
  <si>
    <t>EXUG1917848</t>
  </si>
  <si>
    <t>JLHB1673486MGP222622</t>
  </si>
  <si>
    <t>2021-05-03 09:15:18</t>
  </si>
  <si>
    <t>PB697156</t>
  </si>
  <si>
    <t>AP37</t>
  </si>
  <si>
    <t>LEJU3282663</t>
  </si>
  <si>
    <t>LGLV7575399FSC167671</t>
  </si>
  <si>
    <t>Future Generali India General Insurance Company Ltd</t>
  </si>
  <si>
    <t>2021-05-07 17:03:15</t>
  </si>
  <si>
    <t>PB186691</t>
  </si>
  <si>
    <t>DL11</t>
  </si>
  <si>
    <t>FSKU1147319</t>
  </si>
  <si>
    <t>OHCT1827999MNC781238</t>
  </si>
  <si>
    <t>CD100003</t>
  </si>
  <si>
    <t>RM100003</t>
  </si>
  <si>
    <t>2021-05-03 19:57:37</t>
  </si>
  <si>
    <t>PB256326</t>
  </si>
  <si>
    <t>WB09</t>
  </si>
  <si>
    <t>HRAC4128282</t>
  </si>
  <si>
    <t>IWUP2232327PVJ516796</t>
  </si>
  <si>
    <t>2021-05-07 12:01:59</t>
  </si>
  <si>
    <t>PB614894</t>
  </si>
  <si>
    <t>DL12</t>
  </si>
  <si>
    <t>PFUB3845151</t>
  </si>
  <si>
    <t>XIPN3572731MFE258328</t>
  </si>
  <si>
    <t>2021-05-06 10:42:27</t>
  </si>
  <si>
    <t>PB693266</t>
  </si>
  <si>
    <t>TN06</t>
  </si>
  <si>
    <t>TXPH1174915</t>
  </si>
  <si>
    <t>ZWLP7211378MRC349893</t>
  </si>
  <si>
    <t>2021-05-04 16:19:38</t>
  </si>
  <si>
    <t>PB795571</t>
  </si>
  <si>
    <t>TN07</t>
  </si>
  <si>
    <t>QIHB5746296</t>
  </si>
  <si>
    <t>YUZE3492672NPJ152751</t>
  </si>
  <si>
    <t>2021-05-03 20:02:53</t>
  </si>
  <si>
    <t>PB597549</t>
  </si>
  <si>
    <t>WB07</t>
  </si>
  <si>
    <t>QPRU7341125</t>
  </si>
  <si>
    <t>JJHO5319912WNI323124</t>
  </si>
  <si>
    <t>2021-05-03 19:53:24</t>
  </si>
  <si>
    <t>PB814163</t>
  </si>
  <si>
    <t>TS09</t>
  </si>
  <si>
    <t>NNAP1435585</t>
  </si>
  <si>
    <t>IKDI4942582DKR173268</t>
  </si>
  <si>
    <t>2021-05-03 19:53:25</t>
  </si>
  <si>
    <t>PB664132</t>
  </si>
  <si>
    <t>KOJR1244585</t>
  </si>
  <si>
    <t>GKTA5745437ARF162535</t>
  </si>
  <si>
    <t>2021-05-03 19:31:29</t>
  </si>
  <si>
    <t>PB128174</t>
  </si>
  <si>
    <t>BTAQ5453152</t>
  </si>
  <si>
    <t>VWBT7791877YIV599216</t>
  </si>
  <si>
    <t>2021-05-03 19:51:37</t>
  </si>
  <si>
    <t>PB623625</t>
  </si>
  <si>
    <t>TOOJ9129535</t>
  </si>
  <si>
    <t>TBSO8872217TKJ497282</t>
  </si>
  <si>
    <t>2021-05-03 09:33:53</t>
  </si>
  <si>
    <t>PB149884</t>
  </si>
  <si>
    <t>AN02</t>
  </si>
  <si>
    <t>COCT7458752</t>
  </si>
  <si>
    <t>FEDT3842189NQH596452</t>
  </si>
  <si>
    <t>2021-05-07 13:28:53</t>
  </si>
  <si>
    <t>PB214554</t>
  </si>
  <si>
    <t>DL3</t>
  </si>
  <si>
    <t>WCPA4469357</t>
  </si>
  <si>
    <t>OYQC3967399SVW855355</t>
  </si>
  <si>
    <t>CD100004</t>
  </si>
  <si>
    <t>RM100004</t>
  </si>
  <si>
    <t>2021-05-04 13:42:29</t>
  </si>
  <si>
    <t>PB818733</t>
  </si>
  <si>
    <t>WB01</t>
  </si>
  <si>
    <t>UCGX1348269</t>
  </si>
  <si>
    <t>MIYT6384653JOX449376</t>
  </si>
  <si>
    <t>2021-05-03 19:49:34</t>
  </si>
  <si>
    <t>PB966634</t>
  </si>
  <si>
    <t>ETTE6711351</t>
  </si>
  <si>
    <t>CEYT8924944WHS514741</t>
  </si>
  <si>
    <t>2021-05-03 09:37:23</t>
  </si>
  <si>
    <t>PB694875</t>
  </si>
  <si>
    <t>TN12</t>
  </si>
  <si>
    <t>XVDY1765924</t>
  </si>
  <si>
    <t>MEEL4153189GBL247942</t>
  </si>
  <si>
    <t>2021-04-30 18:46:51</t>
  </si>
  <si>
    <t>PB177673</t>
  </si>
  <si>
    <t>AP16</t>
  </si>
  <si>
    <t>HCXV2347266</t>
  </si>
  <si>
    <t>SQAG5527258ZTO825676</t>
  </si>
  <si>
    <t>2021-04-28 15:20:45</t>
  </si>
  <si>
    <t>PB259658</t>
  </si>
  <si>
    <t>AP07</t>
  </si>
  <si>
    <t>BILC7384933</t>
  </si>
  <si>
    <t>GVCQ5845642FAC633941</t>
  </si>
  <si>
    <t>2021-05-03 17:32:06</t>
  </si>
  <si>
    <t>PB932425</t>
  </si>
  <si>
    <t>IAQX2164681</t>
  </si>
  <si>
    <t>MNAW7659466QVE575616</t>
  </si>
  <si>
    <t>Oriental Insurance</t>
  </si>
  <si>
    <t>2021-04-27 17:17:43</t>
  </si>
  <si>
    <t>PB431275</t>
  </si>
  <si>
    <t>AP23</t>
  </si>
  <si>
    <t>OCEJ2587975</t>
  </si>
  <si>
    <t>NJRW8219116RAF412753</t>
  </si>
  <si>
    <t>HDFC Ergo General Insurance Company Ltd</t>
  </si>
  <si>
    <t>2021-05-03 16:22:57</t>
  </si>
  <si>
    <t>PB661933</t>
  </si>
  <si>
    <t>TN14</t>
  </si>
  <si>
    <t>GKDL4356654</t>
  </si>
  <si>
    <t>RZVY9685646HSF482996</t>
  </si>
  <si>
    <t>Magma HDI General Insurance Company Ltd</t>
  </si>
  <si>
    <t>2021-05-03 16:00:31</t>
  </si>
  <si>
    <t>PB477543</t>
  </si>
  <si>
    <t>TN13</t>
  </si>
  <si>
    <t>YFYU2334949</t>
  </si>
  <si>
    <t>TLYQ2629488SHN213249</t>
  </si>
  <si>
    <t>Booked</t>
  </si>
  <si>
    <t>2021-05-07 11:19:48</t>
  </si>
  <si>
    <t>PB525991</t>
  </si>
  <si>
    <t>DL4</t>
  </si>
  <si>
    <t>AIGH6614121</t>
  </si>
  <si>
    <t>XVOP8813119GCZ859775</t>
  </si>
  <si>
    <t>CD100005</t>
  </si>
  <si>
    <t>RM100005</t>
  </si>
  <si>
    <t>2021-05-03 19:56:15</t>
  </si>
  <si>
    <t>PB914255</t>
  </si>
  <si>
    <t>WB10</t>
  </si>
  <si>
    <t>YXVF6114585</t>
  </si>
  <si>
    <t>EWLP4465535XVQ276618</t>
  </si>
  <si>
    <t>2021-05-03 09:33:56</t>
  </si>
  <si>
    <t>PB624547</t>
  </si>
  <si>
    <t>KA61</t>
  </si>
  <si>
    <t>KSCW7495718</t>
  </si>
  <si>
    <t>RQJC5338625WOB322522</t>
  </si>
  <si>
    <t>2021-05-03 18:19:15</t>
  </si>
  <si>
    <t>PB286614</t>
  </si>
  <si>
    <t>TS13</t>
  </si>
  <si>
    <t>KCRX8166368</t>
  </si>
  <si>
    <t>LMMN3922999PFN256932</t>
  </si>
  <si>
    <t>2021-05-03 09:25:08</t>
  </si>
  <si>
    <t>PB752197</t>
  </si>
  <si>
    <t>AP15</t>
  </si>
  <si>
    <t>CJUR3719715</t>
  </si>
  <si>
    <t>FWXM8363843FAO391312</t>
  </si>
  <si>
    <t>2021-05-03 09:30:32</t>
  </si>
  <si>
    <t>PB289633</t>
  </si>
  <si>
    <t>AP21</t>
  </si>
  <si>
    <t>FYAI2429385</t>
  </si>
  <si>
    <t>PVBK5755248XAH451485</t>
  </si>
  <si>
    <t>2021-05-03 09:30:27</t>
  </si>
  <si>
    <t>PB897256</t>
  </si>
  <si>
    <t>SBYP7995519</t>
  </si>
  <si>
    <t>ZYWO3758938ROY485253</t>
  </si>
  <si>
    <t>2021-05-03 09:29:07</t>
  </si>
  <si>
    <t>PB881581</t>
  </si>
  <si>
    <t>XOXO8723122</t>
  </si>
  <si>
    <t>KPPR2533395ILP883167</t>
  </si>
  <si>
    <t>2021-04-28 12:27:59</t>
  </si>
  <si>
    <t>PB499631</t>
  </si>
  <si>
    <t>HRUP5552852</t>
  </si>
  <si>
    <t>KORT2458776RLO479497</t>
  </si>
  <si>
    <t>2021-05-03 09:29:01</t>
  </si>
  <si>
    <t>PB899566</t>
  </si>
  <si>
    <t>AP26</t>
  </si>
  <si>
    <t>FGOZ7379122</t>
  </si>
  <si>
    <t>EKDV2234871HOR333899</t>
  </si>
  <si>
    <t>2021-04-27 11:46:08</t>
  </si>
  <si>
    <t>PB297486</t>
  </si>
  <si>
    <t>HQKL6665791</t>
  </si>
  <si>
    <t>NZFM9363647FCT161636</t>
  </si>
  <si>
    <t>2021-04-26 12:45:44</t>
  </si>
  <si>
    <t>PB652919</t>
  </si>
  <si>
    <t>AP36</t>
  </si>
  <si>
    <t>ATDF6483125</t>
  </si>
  <si>
    <t>PHTK2582343UVI194514</t>
  </si>
  <si>
    <t>2021-04-24 13:07:31</t>
  </si>
  <si>
    <t>PB634942</t>
  </si>
  <si>
    <t>BR12</t>
  </si>
  <si>
    <t>IKMV3219849</t>
  </si>
  <si>
    <t>VLDF8425691MHI643643</t>
  </si>
  <si>
    <t>2021-05-03 09:22:20</t>
  </si>
  <si>
    <t>PB587227</t>
  </si>
  <si>
    <t>TYEA3174958</t>
  </si>
  <si>
    <t>FWXM8363843FAO391311</t>
  </si>
  <si>
    <t>CD100011</t>
  </si>
  <si>
    <t>RM100011</t>
  </si>
  <si>
    <t>2021-05-03 09:21:04</t>
  </si>
  <si>
    <t>PB472561</t>
  </si>
  <si>
    <t>AP09</t>
  </si>
  <si>
    <t>EKCD7852719</t>
  </si>
  <si>
    <t>FWLF4689154TZH277841</t>
  </si>
  <si>
    <t>2021-05-03 09:17:34</t>
  </si>
  <si>
    <t>PB744621</t>
  </si>
  <si>
    <t>AP20</t>
  </si>
  <si>
    <t>RECH8881599</t>
  </si>
  <si>
    <t>TJWF1418181VHV359451</t>
  </si>
  <si>
    <t>2021-04-23 14:53:40</t>
  </si>
  <si>
    <t>PB941678</t>
  </si>
  <si>
    <t>BR47</t>
  </si>
  <si>
    <t>MDDJ5228866</t>
  </si>
  <si>
    <t>NTYS9239697HGL682321</t>
  </si>
  <si>
    <t>Berkshire Best</t>
  </si>
  <si>
    <t>2021-05-03 09:13:00</t>
  </si>
  <si>
    <t>PB335853</t>
  </si>
  <si>
    <t>JOEB7672633</t>
  </si>
  <si>
    <t>GOTW2651186HCO354122</t>
  </si>
  <si>
    <t>2021-05-06 12:27:57</t>
  </si>
  <si>
    <t>PB316516</t>
  </si>
  <si>
    <t>TN03</t>
  </si>
  <si>
    <t>MNSM1197468</t>
  </si>
  <si>
    <t>QXGZ6975963OFI756494</t>
  </si>
  <si>
    <t>CD100006</t>
  </si>
  <si>
    <t>RM100006</t>
  </si>
  <si>
    <t>2021-04-29 18:26:02</t>
  </si>
  <si>
    <t>PB384379</t>
  </si>
  <si>
    <t>KEIG2938665</t>
  </si>
  <si>
    <t>TOKZ3274366WNK471537</t>
  </si>
  <si>
    <t>2021-05-03 19:54:07</t>
  </si>
  <si>
    <t>PB546186</t>
  </si>
  <si>
    <t>TN11</t>
  </si>
  <si>
    <t>MXXI4853738</t>
  </si>
  <si>
    <t>DWIR3297815LKD837588</t>
  </si>
  <si>
    <t>2021-05-03 09:29:03</t>
  </si>
  <si>
    <t>PB628565</t>
  </si>
  <si>
    <t>EGRE8926717</t>
  </si>
  <si>
    <t>JUAT6415265AIK352539</t>
  </si>
  <si>
    <t>2021-04-28 16:26:03</t>
  </si>
  <si>
    <t>PB823569</t>
  </si>
  <si>
    <t>AP24</t>
  </si>
  <si>
    <t>DYOR3566663</t>
  </si>
  <si>
    <t>IBTL7147878GLP249764</t>
  </si>
  <si>
    <t>ICICI Lombard General Insurance Company Ltd</t>
  </si>
  <si>
    <t>2021-04-29 18:18:54</t>
  </si>
  <si>
    <t>PB722792</t>
  </si>
  <si>
    <t>FUYB7189648</t>
  </si>
  <si>
    <t>KWTQ3276866RZB382322</t>
  </si>
  <si>
    <t>2021-04-28 09:43:44</t>
  </si>
  <si>
    <t>PB384399</t>
  </si>
  <si>
    <t>QQGU5926764</t>
  </si>
  <si>
    <t>EAFX7822534REA482917</t>
  </si>
  <si>
    <t>2021-04-28 13:47:36</t>
  </si>
  <si>
    <t>PB312885</t>
  </si>
  <si>
    <t>FWVP4998159</t>
  </si>
  <si>
    <t>NZZP1499488LZW716668</t>
  </si>
  <si>
    <t>2021-04-28 13:19:11</t>
  </si>
  <si>
    <t>PB454132</t>
  </si>
  <si>
    <t>AP25</t>
  </si>
  <si>
    <t>RWHJ9625685</t>
  </si>
  <si>
    <t>XZHE5243373OTZ995982</t>
  </si>
  <si>
    <t>2021-04-27 16:48:28</t>
  </si>
  <si>
    <t>PB972178</t>
  </si>
  <si>
    <t>UUDL9654291</t>
  </si>
  <si>
    <t>WDKB2382424BXH788159</t>
  </si>
  <si>
    <t>2021-04-28 11:23:12</t>
  </si>
  <si>
    <t>PB387324</t>
  </si>
  <si>
    <t>AP22</t>
  </si>
  <si>
    <t>XRXN5359616</t>
  </si>
  <si>
    <t>KORT2458776RLO479437</t>
  </si>
  <si>
    <t>2021-04-24 15:05:21</t>
  </si>
  <si>
    <t>PB936696</t>
  </si>
  <si>
    <t>KFDE4147628</t>
  </si>
  <si>
    <t>CMHG5873376ICL293618</t>
  </si>
  <si>
    <t>2021-04-23 22:20:56</t>
  </si>
  <si>
    <t>PB653132</t>
  </si>
  <si>
    <t>BR16</t>
  </si>
  <si>
    <t>CSMD9378117</t>
  </si>
  <si>
    <t>HJNB7185271GFE495861</t>
  </si>
  <si>
    <t>2021-04-27 17:40:10</t>
  </si>
  <si>
    <t>PB543799</t>
  </si>
  <si>
    <t>AP04</t>
  </si>
  <si>
    <t>PCZE5487224</t>
  </si>
  <si>
    <t>OPDD5778384UUJ657543</t>
  </si>
  <si>
    <t>CD100012</t>
  </si>
  <si>
    <t>RM100012</t>
  </si>
  <si>
    <t>2021-04-27 17:19:26</t>
  </si>
  <si>
    <t>PB437181</t>
  </si>
  <si>
    <t>AP06</t>
  </si>
  <si>
    <t>SXGJ1646457</t>
  </si>
  <si>
    <t>QIQS6551569HEP612542</t>
  </si>
  <si>
    <t>2021-05-05 11:53:50</t>
  </si>
  <si>
    <t>PB382771</t>
  </si>
  <si>
    <t>TN04</t>
  </si>
  <si>
    <t>PXWW8711632</t>
  </si>
  <si>
    <t>ZNGM3178189TME232977</t>
  </si>
  <si>
    <t>CD100007</t>
  </si>
  <si>
    <t>RM100007</t>
  </si>
  <si>
    <t>2021-05-03 09:25:16</t>
  </si>
  <si>
    <t>PB726821</t>
  </si>
  <si>
    <t>GPMX3267182</t>
  </si>
  <si>
    <t>UKVV1726627CPC411998</t>
  </si>
  <si>
    <t>2021-04-27 16:15:56</t>
  </si>
  <si>
    <t>PB526616</t>
  </si>
  <si>
    <t>BBZE6157667</t>
  </si>
  <si>
    <t>TBGG6564767BOX159211</t>
  </si>
  <si>
    <t>2021-04-27 15:44:59</t>
  </si>
  <si>
    <t>PB473541</t>
  </si>
  <si>
    <t>ZYCO5795747</t>
  </si>
  <si>
    <t>VHWW7673787XFF575464</t>
  </si>
  <si>
    <t>Cholamandalam MS General Insurance Company Ltd</t>
  </si>
  <si>
    <t>2021-04-26 15:47:07</t>
  </si>
  <si>
    <t>PB177678</t>
  </si>
  <si>
    <t>ASQY7313795</t>
  </si>
  <si>
    <t>COCM6284897YFE442559</t>
  </si>
  <si>
    <t>2021-04-24 13:07:27</t>
  </si>
  <si>
    <t>PB791861</t>
  </si>
  <si>
    <t>BR23</t>
  </si>
  <si>
    <t>TIHR8737667</t>
  </si>
  <si>
    <t>TLAY1645439UCB413738</t>
  </si>
  <si>
    <t>2021-04-26 16:03:16</t>
  </si>
  <si>
    <t>PB881399</t>
  </si>
  <si>
    <t>WXHL2491125</t>
  </si>
  <si>
    <t>COCM6284897YFE442551</t>
  </si>
  <si>
    <t>2021-05-11 14:25:05</t>
  </si>
  <si>
    <t>PB298193</t>
  </si>
  <si>
    <t>DL7</t>
  </si>
  <si>
    <t>MGHD1821386</t>
  </si>
  <si>
    <t>PECC4717827CPI764782</t>
  </si>
  <si>
    <t>CD100008</t>
  </si>
  <si>
    <t>RM100008</t>
  </si>
  <si>
    <t>2021-05-08 17:24:25</t>
  </si>
  <si>
    <t>PB547425</t>
  </si>
  <si>
    <t>DL5</t>
  </si>
  <si>
    <t>WVPZ3963994</t>
  </si>
  <si>
    <t>AVEX6413879ONH59573</t>
  </si>
  <si>
    <t>2021-04-26 12:25:55</t>
  </si>
  <si>
    <t>PB956738</t>
  </si>
  <si>
    <t>ZUPL8344678</t>
  </si>
  <si>
    <t>JQOY8264668JVY852154</t>
  </si>
  <si>
    <t>Iffco Tokio General Insurance Company Ltd</t>
  </si>
  <si>
    <t>2021-04-26 12:22:00</t>
  </si>
  <si>
    <t>PB478487</t>
  </si>
  <si>
    <t>AR17</t>
  </si>
  <si>
    <t>CLCF4596243</t>
  </si>
  <si>
    <t>OAYV1389223WDV493219</t>
  </si>
  <si>
    <t>2021-05-08 17:23:46</t>
  </si>
  <si>
    <t>PB876345</t>
  </si>
  <si>
    <t>DL1</t>
  </si>
  <si>
    <t>XYKL2836284</t>
  </si>
  <si>
    <t>AVEX6413879ONH594784</t>
  </si>
  <si>
    <t>2021-04-26 11:53:28</t>
  </si>
  <si>
    <t>PB766922</t>
  </si>
  <si>
    <t>AR02</t>
  </si>
  <si>
    <t>LDSZ7156956</t>
  </si>
  <si>
    <t>GDTF8522446QTA976992</t>
  </si>
  <si>
    <t>The Oriental Insurance Company Ltd</t>
  </si>
  <si>
    <t>2021-04-26 11:49:35</t>
  </si>
  <si>
    <t>PB828586</t>
  </si>
  <si>
    <t>AS25</t>
  </si>
  <si>
    <t>AMMM2622231</t>
  </si>
  <si>
    <t>VELK9355839VAW523387</t>
  </si>
  <si>
    <t>2021-05-08 17:23:34</t>
  </si>
  <si>
    <t>PB276751</t>
  </si>
  <si>
    <t>DL10</t>
  </si>
  <si>
    <t>UOVW2473564</t>
  </si>
  <si>
    <t>AVEX6413879ONH595754</t>
  </si>
  <si>
    <t>2021-05-07 11:56:02</t>
  </si>
  <si>
    <t>PB957443</t>
  </si>
  <si>
    <t>MQYU5287511</t>
  </si>
  <si>
    <t>XIPN3572731MFE258323</t>
  </si>
  <si>
    <t>2021-04-24 13:07:34</t>
  </si>
  <si>
    <t>PB669655</t>
  </si>
  <si>
    <t>AS12</t>
  </si>
  <si>
    <t>GNPO8384898</t>
  </si>
  <si>
    <t>BRXB5722584YPA454488</t>
  </si>
  <si>
    <t>CD100013</t>
  </si>
  <si>
    <t>RM100013</t>
  </si>
  <si>
    <t>PB463942</t>
  </si>
  <si>
    <t>BR18</t>
  </si>
  <si>
    <t>VBPM9597625</t>
  </si>
  <si>
    <t>YIRL2188225DHQ587233</t>
  </si>
  <si>
    <t>PB938666</t>
  </si>
  <si>
    <t>DL2</t>
  </si>
  <si>
    <t>MIQL5536165</t>
  </si>
  <si>
    <t>XIPN3572731MFE258327</t>
  </si>
  <si>
    <t>2021-05-03 18:23:55</t>
  </si>
  <si>
    <t>PB859341</t>
  </si>
  <si>
    <t>ATLY3739681</t>
  </si>
  <si>
    <t>LOBW7885457YDQ572262</t>
  </si>
  <si>
    <t>2021-04-24 12:37:14</t>
  </si>
  <si>
    <t>PB296229</t>
  </si>
  <si>
    <t>BR36</t>
  </si>
  <si>
    <t>OEIG8924867</t>
  </si>
  <si>
    <t>CIVK4419586LAV767983</t>
  </si>
  <si>
    <t>2021-04-23 22:23:01</t>
  </si>
  <si>
    <t>PB824783</t>
  </si>
  <si>
    <t>BR41</t>
  </si>
  <si>
    <t>UUOA4584659</t>
  </si>
  <si>
    <t>KOQV9122179VCM846537</t>
  </si>
  <si>
    <t>2021-04-28 15:25:03</t>
  </si>
  <si>
    <t>PB199721</t>
  </si>
  <si>
    <t>WMBN9881643</t>
  </si>
  <si>
    <t>HYIE9324774LZA162927</t>
  </si>
  <si>
    <t>2021-04-26 11:58:40</t>
  </si>
  <si>
    <t>PB128859</t>
  </si>
  <si>
    <t>AR01</t>
  </si>
  <si>
    <t>JQMB9412976</t>
  </si>
  <si>
    <t>DOYO4884899JMB569521</t>
  </si>
  <si>
    <t>2021-04-21 11:10:13</t>
  </si>
  <si>
    <t>PB485439</t>
  </si>
  <si>
    <t>BR42</t>
  </si>
  <si>
    <t>AYAV8913345</t>
  </si>
  <si>
    <t>ETQR5856189EDD278426</t>
  </si>
  <si>
    <t>Questions:</t>
  </si>
  <si>
    <t>1. Using SUMIFS formula provide summary of total premium done by each agent</t>
  </si>
  <si>
    <t xml:space="preserve">2. Using Vlookup obtaing the details of leads shared - Required Details LeadId,Agent Code,Product,Insurer Name,Status,Premium Amount </t>
  </si>
  <si>
    <t>3. Using Countifs formulat provide summary of the details requested in sheet no 3.</t>
  </si>
  <si>
    <t>4. Using Index match function and provide reward at RM level (Rewards are provided in the sheet Q4.)</t>
  </si>
  <si>
    <t>5. Summarise the raw data at RM level and share a view of the summary (Summary required against the RM code total bookings and premium)</t>
  </si>
  <si>
    <t>6. Provide Visual Representation of the raw data and also share your insights basis your understanding of the data</t>
  </si>
  <si>
    <t>Count</t>
  </si>
  <si>
    <t>Agent Name</t>
  </si>
  <si>
    <t>Total Premium</t>
  </si>
  <si>
    <t>Q1) Sumifs</t>
  </si>
  <si>
    <t>Q2) Vlookup</t>
  </si>
  <si>
    <t>Q3) Countifs</t>
  </si>
  <si>
    <t>Q3) Count if</t>
  </si>
  <si>
    <t>Row Labels</t>
  </si>
  <si>
    <t>Grand Total</t>
  </si>
  <si>
    <t>Count of Booking Mode</t>
  </si>
  <si>
    <t>Sum of Premium Amount</t>
  </si>
  <si>
    <t>Sum of Sum Insured</t>
  </si>
  <si>
    <t>Q4) Index +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</si>
</sst>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 #,##0;&quot;₹&quot;\ \-#,##0"/>
    <numFmt numFmtId="43" formatCode="_ * #,##0.00_ ;_ * \-#,##0.00_ ;_ * &quot;-&quot;??_ ;_ @_ "/>
    <numFmt numFmtId="164" formatCode="_ * #,##0_ ;_ * \-#,##0_ ;_ * &quot;-&quot;??_ ;_ @_ "/>
    <numFmt numFmtId="165" formatCode="&quot;₹&quot;\ #,##0"/>
  </numFmts>
  <fonts count="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0"/>
        <bgColor theme="4" tint="0.79998168889431442"/>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37">
    <xf numFmtId="0" fontId="0" fillId="0" borderId="0" xfId="0"/>
    <xf numFmtId="0" fontId="0" fillId="0" borderId="5" xfId="0" applyBorder="1" applyAlignment="1">
      <alignment horizontal="center" vertical="center"/>
    </xf>
    <xf numFmtId="0" fontId="0" fillId="0" borderId="1" xfId="0" applyBorder="1" applyAlignment="1">
      <alignment horizontal="center" vertical="center"/>
    </xf>
    <xf numFmtId="164" fontId="0" fillId="0" borderId="1" xfId="1" applyNumberFormat="1" applyFon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8" xfId="1" applyNumberFormat="1" applyFont="1"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xf>
    <xf numFmtId="0" fontId="0" fillId="0" borderId="0" xfId="0"/>
    <xf numFmtId="0" fontId="3" fillId="0" borderId="0" xfId="0" applyFont="1"/>
    <xf numFmtId="0" fontId="0" fillId="0" borderId="0" xfId="0"/>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1" xfId="0" applyFont="1" applyBorder="1" applyAlignment="1">
      <alignment horizontal="center" vertical="center"/>
    </xf>
    <xf numFmtId="0" fontId="0" fillId="3" borderId="1" xfId="0" applyFont="1" applyFill="1" applyBorder="1" applyAlignment="1">
      <alignment horizontal="center" vertical="center"/>
    </xf>
    <xf numFmtId="0" fontId="0" fillId="4" borderId="1" xfId="0" applyFont="1" applyFill="1" applyBorder="1" applyAlignment="1">
      <alignment horizontal="center" vertical="center"/>
    </xf>
    <xf numFmtId="0" fontId="2" fillId="0" borderId="0" xfId="0" applyFont="1"/>
    <xf numFmtId="0" fontId="0" fillId="3" borderId="3"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2" fillId="0" borderId="0" xfId="0" applyFont="1" applyBorder="1" applyAlignment="1">
      <alignment horizontal="center"/>
    </xf>
    <xf numFmtId="0" fontId="0" fillId="0" borderId="0" xfId="0" applyBorder="1" applyAlignment="1">
      <alignment horizontal="center"/>
    </xf>
    <xf numFmtId="164" fontId="0" fillId="0" borderId="6" xfId="1" applyNumberFormat="1" applyFont="1" applyBorder="1" applyAlignment="1">
      <alignment horizontal="center" vertical="center"/>
    </xf>
    <xf numFmtId="164" fontId="0" fillId="0" borderId="9" xfId="1" applyNumberFormat="1" applyFont="1" applyBorder="1" applyAlignment="1">
      <alignment horizontal="center" vertical="center"/>
    </xf>
    <xf numFmtId="5" fontId="0" fillId="0" borderId="1" xfId="2" applyNumberFormat="1" applyFont="1" applyBorder="1" applyAlignment="1">
      <alignment horizontal="center"/>
    </xf>
    <xf numFmtId="0" fontId="4" fillId="2"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 fillId="0" borderId="0" xfId="0" applyFont="1" applyAlignment="1">
      <alignment horizontal="center"/>
    </xf>
    <xf numFmtId="0" fontId="0" fillId="0" borderId="0" xfId="0" applyAlignment="1">
      <alignment horizontal="center"/>
    </xf>
    <xf numFmtId="0" fontId="2" fillId="0" borderId="10" xfId="0" applyFont="1" applyBorder="1" applyAlignment="1">
      <alignment horizontal="center"/>
    </xf>
  </cellXfs>
  <cellStyles count="3">
    <cellStyle name="Comma" xfId="2" builtinId="3"/>
    <cellStyle name="Comma 2" xfId="1" xr:uid="{E61A132C-61B1-4035-8932-ABB0C0298093}"/>
    <cellStyle name="Normal" xfId="0" builtinId="0"/>
  </cellStyles>
  <dxfs count="37">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font>
        <b val="0"/>
        <i val="0"/>
        <strike val="0"/>
        <condense val="0"/>
        <extend val="0"/>
        <outline val="0"/>
        <shadow val="0"/>
        <u val="none"/>
        <vertAlign val="baseline"/>
        <sz val="11"/>
        <color theme="1"/>
        <name val="Calibri"/>
        <family val="2"/>
        <scheme val="minor"/>
      </font>
      <numFmt numFmtId="164" formatCode="_ * #,##0_ ;_ * \-#,##0_ ;_ * &quot;-&quot;??_ ;_ @_ "/>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(Task).xlsx]Product VS Premium!Product VS Premium</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VS Premium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s>
    <c:plotArea>
      <c:layout/>
      <c:pieChart>
        <c:varyColors val="1"/>
        <c:ser>
          <c:idx val="0"/>
          <c:order val="0"/>
          <c:tx>
            <c:strRef>
              <c:f>'Product VS Premium'!$B$3</c:f>
              <c:strCache>
                <c:ptCount val="1"/>
                <c:pt idx="0">
                  <c:v>Total</c:v>
                </c:pt>
              </c:strCache>
            </c:strRef>
          </c:tx>
          <c:spPr>
            <a:ln w="22225">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CE-4D55-993E-804E44B654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CE-4D55-993E-804E44B654F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CE-4D55-993E-804E44B654F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CE-4D55-993E-804E44B654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VS Premium'!$A$4:$A$8</c:f>
              <c:strCache>
                <c:ptCount val="4"/>
                <c:pt idx="0">
                  <c:v>Car</c:v>
                </c:pt>
                <c:pt idx="1">
                  <c:v>CV</c:v>
                </c:pt>
                <c:pt idx="2">
                  <c:v>Health</c:v>
                </c:pt>
                <c:pt idx="3">
                  <c:v>Two Wheeler</c:v>
                </c:pt>
              </c:strCache>
            </c:strRef>
          </c:cat>
          <c:val>
            <c:numRef>
              <c:f>'Product VS Premium'!$B$4:$B$8</c:f>
              <c:numCache>
                <c:formatCode>"₹"\ #,##0</c:formatCode>
                <c:ptCount val="4"/>
                <c:pt idx="0">
                  <c:v>725725.1</c:v>
                </c:pt>
                <c:pt idx="1">
                  <c:v>297266.09999999998</c:v>
                </c:pt>
                <c:pt idx="2">
                  <c:v>1161329.1000000001</c:v>
                </c:pt>
                <c:pt idx="3">
                  <c:v>259954.1</c:v>
                </c:pt>
              </c:numCache>
            </c:numRef>
          </c:val>
          <c:extLst>
            <c:ext xmlns:c16="http://schemas.microsoft.com/office/drawing/2014/chart" uri="{C3380CC4-5D6E-409C-BE32-E72D297353CC}">
              <c16:uniqueId val="{00000000-6D34-40C9-ACB5-1E1561E785CA}"/>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2192470088396141"/>
          <c:y val="0.4175228096487939"/>
          <c:w val="0.16469737269463391"/>
          <c:h val="0.28571628546431699"/>
        </c:manualLayout>
      </c:layout>
      <c:overlay val="0"/>
      <c:spPr>
        <a:noFill/>
        <a:ln w="22225">
          <a:solidFill>
            <a:schemeClr val="tx1">
              <a:alpha val="56000"/>
            </a:schemeClr>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(Task).xlsx]Status VS Sum Insured!Status VS Sum Insured</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VS Sum Insured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'Status VS Sum Insured'!$B$3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E2-4563-932B-8F68409B6B8A}"/>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E2-4563-932B-8F68409B6B8A}"/>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9E2-4563-932B-8F68409B6B8A}"/>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9E2-4563-932B-8F68409B6B8A}"/>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9E2-4563-932B-8F68409B6B8A}"/>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9E2-4563-932B-8F68409B6B8A}"/>
              </c:ext>
            </c:extLst>
          </c:dPt>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VS Sum Insured'!$A$4:$A$10</c:f>
              <c:strCache>
                <c:ptCount val="6"/>
                <c:pt idx="0">
                  <c:v>Soft Copy Received</c:v>
                </c:pt>
                <c:pt idx="1">
                  <c:v>Policy Issued</c:v>
                </c:pt>
                <c:pt idx="2">
                  <c:v>Booked</c:v>
                </c:pt>
                <c:pt idx="3">
                  <c:v>Docs And Inspection Pending</c:v>
                </c:pt>
                <c:pt idx="4">
                  <c:v>Caselogin</c:v>
                </c:pt>
                <c:pt idx="5">
                  <c:v>Lead</c:v>
                </c:pt>
              </c:strCache>
            </c:strRef>
          </c:cat>
          <c:val>
            <c:numRef>
              <c:f>'Status VS Sum Insured'!$B$4:$B$10</c:f>
              <c:numCache>
                <c:formatCode>General</c:formatCode>
                <c:ptCount val="6"/>
                <c:pt idx="0">
                  <c:v>13533187</c:v>
                </c:pt>
                <c:pt idx="1">
                  <c:v>2455826</c:v>
                </c:pt>
                <c:pt idx="2">
                  <c:v>1921301</c:v>
                </c:pt>
                <c:pt idx="3">
                  <c:v>1643544</c:v>
                </c:pt>
                <c:pt idx="4">
                  <c:v>976980</c:v>
                </c:pt>
              </c:numCache>
            </c:numRef>
          </c:val>
          <c:extLst>
            <c:ext xmlns:c16="http://schemas.microsoft.com/office/drawing/2014/chart" uri="{C3380CC4-5D6E-409C-BE32-E72D297353CC}">
              <c16:uniqueId val="{0000000C-C9E2-4563-932B-8F68409B6B8A}"/>
            </c:ext>
          </c:extLst>
        </c:ser>
        <c:dLbls>
          <c:showLegendKey val="0"/>
          <c:showVal val="0"/>
          <c:showCatName val="0"/>
          <c:showSerName val="0"/>
          <c:showPercent val="0"/>
          <c:showBubbleSize val="0"/>
        </c:dLbls>
        <c:gapWidth val="115"/>
        <c:overlap val="-20"/>
        <c:axId val="688223696"/>
        <c:axId val="688225360"/>
      </c:barChart>
      <c:catAx>
        <c:axId val="688223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25360"/>
        <c:crosses val="autoZero"/>
        <c:auto val="1"/>
        <c:lblAlgn val="ctr"/>
        <c:lblOffset val="100"/>
        <c:noMultiLvlLbl val="0"/>
      </c:catAx>
      <c:valAx>
        <c:axId val="688225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2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(Task).xlsx]Booking VS Premium VS SUM Insur!Booking VS Premium VS SUM Insured</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Booking VS Premium VS Sum Insured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45580728789265"/>
          <c:y val="0.13223507436772103"/>
          <c:w val="0.74627419688848062"/>
          <c:h val="0.70110172700010787"/>
        </c:manualLayout>
      </c:layout>
      <c:barChart>
        <c:barDir val="col"/>
        <c:grouping val="clustered"/>
        <c:varyColors val="0"/>
        <c:ser>
          <c:idx val="0"/>
          <c:order val="0"/>
          <c:tx>
            <c:strRef>
              <c:f>'Booking VS Premium VS SUM Insur'!$B$3</c:f>
              <c:strCache>
                <c:ptCount val="1"/>
                <c:pt idx="0">
                  <c:v>Sum of Premium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'Booking VS Premium VS SUM Insur'!$A$4:$A$6</c:f>
              <c:strCache>
                <c:ptCount val="2"/>
                <c:pt idx="0">
                  <c:v>Offline</c:v>
                </c:pt>
                <c:pt idx="1">
                  <c:v>Online</c:v>
                </c:pt>
              </c:strCache>
            </c:strRef>
          </c:cat>
          <c:val>
            <c:numRef>
              <c:f>'Booking VS Premium VS SUM Insur'!$B$4:$B$6</c:f>
              <c:numCache>
                <c:formatCode>"₹"\ #,##0</c:formatCode>
                <c:ptCount val="2"/>
                <c:pt idx="0">
                  <c:v>701790</c:v>
                </c:pt>
                <c:pt idx="1">
                  <c:v>1742484.4</c:v>
                </c:pt>
              </c:numCache>
            </c:numRef>
          </c:val>
          <c:extLst>
            <c:ext xmlns:c16="http://schemas.microsoft.com/office/drawing/2014/chart" uri="{C3380CC4-5D6E-409C-BE32-E72D297353CC}">
              <c16:uniqueId val="{00000000-9A7C-4AD0-9ADA-F912AD1CCD88}"/>
            </c:ext>
          </c:extLst>
        </c:ser>
        <c:ser>
          <c:idx val="1"/>
          <c:order val="1"/>
          <c:tx>
            <c:strRef>
              <c:f>'Booking VS Premium VS SUM Insur'!$C$3</c:f>
              <c:strCache>
                <c:ptCount val="1"/>
                <c:pt idx="0">
                  <c:v>Sum of Sum Insured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'Booking VS Premium VS SUM Insur'!$A$4:$A$6</c:f>
              <c:strCache>
                <c:ptCount val="2"/>
                <c:pt idx="0">
                  <c:v>Offline</c:v>
                </c:pt>
                <c:pt idx="1">
                  <c:v>Online</c:v>
                </c:pt>
              </c:strCache>
            </c:strRef>
          </c:cat>
          <c:val>
            <c:numRef>
              <c:f>'Booking VS Premium VS SUM Insur'!$C$4:$C$6</c:f>
              <c:numCache>
                <c:formatCode>"₹"\ #,##0</c:formatCode>
                <c:ptCount val="2"/>
                <c:pt idx="0">
                  <c:v>8262144</c:v>
                </c:pt>
                <c:pt idx="1">
                  <c:v>12268694</c:v>
                </c:pt>
              </c:numCache>
            </c:numRef>
          </c:val>
          <c:extLst>
            <c:ext xmlns:c16="http://schemas.microsoft.com/office/drawing/2014/chart" uri="{C3380CC4-5D6E-409C-BE32-E72D297353CC}">
              <c16:uniqueId val="{00000001-9A7C-4AD0-9ADA-F912AD1CCD88}"/>
            </c:ext>
          </c:extLst>
        </c:ser>
        <c:dLbls>
          <c:showLegendKey val="0"/>
          <c:showVal val="0"/>
          <c:showCatName val="0"/>
          <c:showSerName val="0"/>
          <c:showPercent val="0"/>
          <c:showBubbleSize val="0"/>
        </c:dLbls>
        <c:gapWidth val="100"/>
        <c:overlap val="-24"/>
        <c:axId val="633034400"/>
        <c:axId val="633034816"/>
      </c:barChart>
      <c:catAx>
        <c:axId val="633034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034816"/>
        <c:crosses val="autoZero"/>
        <c:auto val="1"/>
        <c:lblAlgn val="ctr"/>
        <c:lblOffset val="100"/>
        <c:noMultiLvlLbl val="0"/>
      </c:catAx>
      <c:valAx>
        <c:axId val="63303481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0344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(Task).xlsx]RM Code VS Booking Mode!PivotTable1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RM Code VS Booking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x"/>
          <c:size val="8"/>
          <c:spPr>
            <a:solidFill>
              <a:schemeClr val="accent2">
                <a:lumMod val="40000"/>
                <a:lumOff val="6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'RM Code VS Booking Mode'!$B$3</c:f>
              <c:strCache>
                <c:ptCount val="1"/>
                <c:pt idx="0">
                  <c:v>Total</c:v>
                </c:pt>
              </c:strCache>
            </c:strRef>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x"/>
            <c:size val="8"/>
            <c:spPr>
              <a:solidFill>
                <a:schemeClr val="accent2">
                  <a:lumMod val="40000"/>
                  <a:lumOff val="60000"/>
                </a:schemeClr>
              </a:solidFill>
              <a:ln w="9525">
                <a:no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'RM Code VS Booking Mode'!$A$4:$A$11</c:f>
              <c:strCache>
                <c:ptCount val="7"/>
                <c:pt idx="0">
                  <c:v>RM100001</c:v>
                </c:pt>
                <c:pt idx="1">
                  <c:v>RM100010</c:v>
                </c:pt>
                <c:pt idx="2">
                  <c:v>RM100002</c:v>
                </c:pt>
                <c:pt idx="3">
                  <c:v>RM100011</c:v>
                </c:pt>
                <c:pt idx="4">
                  <c:v>RM100012</c:v>
                </c:pt>
                <c:pt idx="5">
                  <c:v>RM100005</c:v>
                </c:pt>
                <c:pt idx="6">
                  <c:v>RM100008</c:v>
                </c:pt>
              </c:strCache>
            </c:strRef>
          </c:cat>
          <c:val>
            <c:numRef>
              <c:f>'RM Code VS Booking Mode'!$B$4:$B$11</c:f>
              <c:numCache>
                <c:formatCode>General</c:formatCode>
                <c:ptCount val="7"/>
                <c:pt idx="0">
                  <c:v>15</c:v>
                </c:pt>
                <c:pt idx="1">
                  <c:v>12</c:v>
                </c:pt>
                <c:pt idx="2">
                  <c:v>12</c:v>
                </c:pt>
                <c:pt idx="3">
                  <c:v>9</c:v>
                </c:pt>
                <c:pt idx="4">
                  <c:v>9</c:v>
                </c:pt>
                <c:pt idx="5">
                  <c:v>9</c:v>
                </c:pt>
                <c:pt idx="6">
                  <c:v>9</c:v>
                </c:pt>
              </c:numCache>
            </c:numRef>
          </c:val>
          <c:smooth val="1"/>
          <c:extLst>
            <c:ext xmlns:c16="http://schemas.microsoft.com/office/drawing/2014/chart" uri="{C3380CC4-5D6E-409C-BE32-E72D297353CC}">
              <c16:uniqueId val="{00000000-A96D-41CD-93A8-021991ED3AE7}"/>
            </c:ext>
          </c:extLst>
        </c:ser>
        <c:dLbls>
          <c:showLegendKey val="0"/>
          <c:showVal val="0"/>
          <c:showCatName val="0"/>
          <c:showSerName val="0"/>
          <c:showPercent val="0"/>
          <c:showBubbleSize val="0"/>
        </c:dLbls>
        <c:marker val="1"/>
        <c:smooth val="0"/>
        <c:axId val="64425712"/>
        <c:axId val="64426960"/>
      </c:lineChart>
      <c:catAx>
        <c:axId val="64425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6960"/>
        <c:crosses val="autoZero"/>
        <c:auto val="1"/>
        <c:lblAlgn val="ctr"/>
        <c:lblOffset val="100"/>
        <c:noMultiLvlLbl val="0"/>
      </c:catAx>
      <c:valAx>
        <c:axId val="64426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Booking Mode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7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(Task).xlsx]Agent Code VS Premium Amount!Agent Code VS Premium Amount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Agent Code VS Premium Amount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'Agent Code VS Premium Amount'!$B$3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8F-4757-A712-D888F070112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8F-4757-A712-D888F070112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8F-4757-A712-D888F070112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8F-4757-A712-D888F070112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8F-4757-A712-D888F07011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'Agent Code VS Premium Amount'!$A$4:$A$9</c:f>
              <c:strCache>
                <c:ptCount val="5"/>
                <c:pt idx="0">
                  <c:v>CD100012</c:v>
                </c:pt>
                <c:pt idx="1">
                  <c:v>CD100011</c:v>
                </c:pt>
                <c:pt idx="2">
                  <c:v>CD100013</c:v>
                </c:pt>
                <c:pt idx="3">
                  <c:v>CD100001</c:v>
                </c:pt>
                <c:pt idx="4">
                  <c:v>CD100005</c:v>
                </c:pt>
              </c:strCache>
            </c:strRef>
          </c:cat>
          <c:val>
            <c:numRef>
              <c:f>'Agent Code VS Premium Amount'!$B$4:$B$9</c:f>
              <c:numCache>
                <c:formatCode>"₹"\ #,##0</c:formatCode>
                <c:ptCount val="5"/>
                <c:pt idx="0">
                  <c:v>1026472</c:v>
                </c:pt>
                <c:pt idx="1">
                  <c:v>494700</c:v>
                </c:pt>
                <c:pt idx="2">
                  <c:v>164174</c:v>
                </c:pt>
                <c:pt idx="3">
                  <c:v>151512</c:v>
                </c:pt>
                <c:pt idx="4">
                  <c:v>132273.1</c:v>
                </c:pt>
              </c:numCache>
            </c:numRef>
          </c:val>
          <c:extLst>
            <c:ext xmlns:c16="http://schemas.microsoft.com/office/drawing/2014/chart" uri="{C3380CC4-5D6E-409C-BE32-E72D297353CC}">
              <c16:uniqueId val="{00000000-6058-4BA4-8999-BC18C2566177}"/>
            </c:ext>
          </c:extLst>
        </c:ser>
        <c:dLbls>
          <c:showLegendKey val="0"/>
          <c:showVal val="0"/>
          <c:showCatName val="0"/>
          <c:showSerName val="0"/>
          <c:showPercent val="0"/>
          <c:showBubbleSize val="0"/>
        </c:dLbls>
        <c:gapWidth val="100"/>
        <c:overlap val="-24"/>
        <c:axId val="64430704"/>
        <c:axId val="64429040"/>
      </c:barChart>
      <c:catAx>
        <c:axId val="64430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9040"/>
        <c:crosses val="autoZero"/>
        <c:auto val="1"/>
        <c:lblAlgn val="ctr"/>
        <c:lblOffset val="100"/>
        <c:noMultiLvlLbl val="0"/>
      </c:catAx>
      <c:valAx>
        <c:axId val="64429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Premimum</a:t>
                </a:r>
                <a:r>
                  <a:rPr lang="en-IN" baseline="0"/>
                  <a:t> 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30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(Task).xlsx]Status VS Sum Insured!Status VS Sum Insured</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VS Sum Insured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'Status VS Sum Insured'!$B$3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B1-42FF-BD30-826CC3763D01}"/>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B1-42FF-BD30-826CC3763D01}"/>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B1-42FF-BD30-826CC3763D01}"/>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5B1-42FF-BD30-826CC3763D01}"/>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5B1-42FF-BD30-826CC3763D01}"/>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5B1-42FF-BD30-826CC3763D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VS Sum Insured'!$A$4:$A$10</c:f>
              <c:strCache>
                <c:ptCount val="6"/>
                <c:pt idx="0">
                  <c:v>Soft Copy Received</c:v>
                </c:pt>
                <c:pt idx="1">
                  <c:v>Policy Issued</c:v>
                </c:pt>
                <c:pt idx="2">
                  <c:v>Booked</c:v>
                </c:pt>
                <c:pt idx="3">
                  <c:v>Docs And Inspection Pending</c:v>
                </c:pt>
                <c:pt idx="4">
                  <c:v>Caselogin</c:v>
                </c:pt>
                <c:pt idx="5">
                  <c:v>Lead</c:v>
                </c:pt>
              </c:strCache>
            </c:strRef>
          </c:cat>
          <c:val>
            <c:numRef>
              <c:f>'Status VS Sum Insured'!$B$4:$B$10</c:f>
              <c:numCache>
                <c:formatCode>General</c:formatCode>
                <c:ptCount val="6"/>
                <c:pt idx="0">
                  <c:v>13533187</c:v>
                </c:pt>
                <c:pt idx="1">
                  <c:v>2455826</c:v>
                </c:pt>
                <c:pt idx="2">
                  <c:v>1921301</c:v>
                </c:pt>
                <c:pt idx="3">
                  <c:v>1643544</c:v>
                </c:pt>
                <c:pt idx="4">
                  <c:v>976980</c:v>
                </c:pt>
              </c:numCache>
            </c:numRef>
          </c:val>
          <c:extLst>
            <c:ext xmlns:c16="http://schemas.microsoft.com/office/drawing/2014/chart" uri="{C3380CC4-5D6E-409C-BE32-E72D297353CC}">
              <c16:uniqueId val="{00000000-242D-416A-A988-62C8FE4E3D6C}"/>
            </c:ext>
          </c:extLst>
        </c:ser>
        <c:dLbls>
          <c:showLegendKey val="0"/>
          <c:showVal val="0"/>
          <c:showCatName val="0"/>
          <c:showSerName val="0"/>
          <c:showPercent val="0"/>
          <c:showBubbleSize val="0"/>
        </c:dLbls>
        <c:gapWidth val="115"/>
        <c:overlap val="-20"/>
        <c:axId val="688223696"/>
        <c:axId val="688225360"/>
      </c:barChart>
      <c:catAx>
        <c:axId val="688223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25360"/>
        <c:crosses val="autoZero"/>
        <c:auto val="1"/>
        <c:lblAlgn val="ctr"/>
        <c:lblOffset val="100"/>
        <c:noMultiLvlLbl val="0"/>
      </c:catAx>
      <c:valAx>
        <c:axId val="688225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2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(Task).xlsx]Product VS Premium!Product VS Premium</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VS Premium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pivotFmt>
    </c:pivotFmts>
    <c:plotArea>
      <c:layout/>
      <c:pieChart>
        <c:varyColors val="1"/>
        <c:ser>
          <c:idx val="0"/>
          <c:order val="0"/>
          <c:tx>
            <c:strRef>
              <c:f>'Product VS Premium'!$B$3</c:f>
              <c:strCache>
                <c:ptCount val="1"/>
                <c:pt idx="0">
                  <c:v>Total</c:v>
                </c:pt>
              </c:strCache>
            </c:strRef>
          </c:tx>
          <c:spPr>
            <a:ln w="22225">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0FC-4B3D-9B3D-0AC0E5D5F6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0FC-4B3D-9B3D-0AC0E5D5F6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0FC-4B3D-9B3D-0AC0E5D5F60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2225">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0FC-4B3D-9B3D-0AC0E5D5F6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VS Premium'!$A$4:$A$8</c:f>
              <c:strCache>
                <c:ptCount val="4"/>
                <c:pt idx="0">
                  <c:v>Car</c:v>
                </c:pt>
                <c:pt idx="1">
                  <c:v>CV</c:v>
                </c:pt>
                <c:pt idx="2">
                  <c:v>Health</c:v>
                </c:pt>
                <c:pt idx="3">
                  <c:v>Two Wheeler</c:v>
                </c:pt>
              </c:strCache>
            </c:strRef>
          </c:cat>
          <c:val>
            <c:numRef>
              <c:f>'Product VS Premium'!$B$4:$B$8</c:f>
              <c:numCache>
                <c:formatCode>"₹"\ #,##0</c:formatCode>
                <c:ptCount val="4"/>
                <c:pt idx="0">
                  <c:v>725725.1</c:v>
                </c:pt>
                <c:pt idx="1">
                  <c:v>297266.09999999998</c:v>
                </c:pt>
                <c:pt idx="2">
                  <c:v>1161329.1000000001</c:v>
                </c:pt>
                <c:pt idx="3">
                  <c:v>259954.1</c:v>
                </c:pt>
              </c:numCache>
            </c:numRef>
          </c:val>
          <c:extLst>
            <c:ext xmlns:c16="http://schemas.microsoft.com/office/drawing/2014/chart" uri="{C3380CC4-5D6E-409C-BE32-E72D297353CC}">
              <c16:uniqueId val="{00000008-50FC-4B3D-9B3D-0AC0E5D5F604}"/>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2192470088396141"/>
          <c:y val="0.4175228096487939"/>
          <c:w val="0.16469737269463391"/>
          <c:h val="0.28571628546431699"/>
        </c:manualLayout>
      </c:layout>
      <c:overlay val="0"/>
      <c:spPr>
        <a:noFill/>
        <a:ln w="22225">
          <a:solidFill>
            <a:schemeClr val="tx1">
              <a:alpha val="56000"/>
            </a:schemeClr>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(Task).xlsx]Agent Code VS Premium Amount!Agent Code VS Premium Amount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Agent Code VS Premium Amount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'Agent Code VS Premium Amount'!$B$3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52-443B-9443-EAD958572F48}"/>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52-443B-9443-EAD958572F48}"/>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52-443B-9443-EAD958572F48}"/>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52-443B-9443-EAD958572F48}"/>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52-443B-9443-EAD958572F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'Agent Code VS Premium Amount'!$A$4:$A$9</c:f>
              <c:strCache>
                <c:ptCount val="5"/>
                <c:pt idx="0">
                  <c:v>CD100012</c:v>
                </c:pt>
                <c:pt idx="1">
                  <c:v>CD100011</c:v>
                </c:pt>
                <c:pt idx="2">
                  <c:v>CD100013</c:v>
                </c:pt>
                <c:pt idx="3">
                  <c:v>CD100001</c:v>
                </c:pt>
                <c:pt idx="4">
                  <c:v>CD100005</c:v>
                </c:pt>
              </c:strCache>
            </c:strRef>
          </c:cat>
          <c:val>
            <c:numRef>
              <c:f>'Agent Code VS Premium Amount'!$B$4:$B$9</c:f>
              <c:numCache>
                <c:formatCode>"₹"\ #,##0</c:formatCode>
                <c:ptCount val="5"/>
                <c:pt idx="0">
                  <c:v>1026472</c:v>
                </c:pt>
                <c:pt idx="1">
                  <c:v>494700</c:v>
                </c:pt>
                <c:pt idx="2">
                  <c:v>164174</c:v>
                </c:pt>
                <c:pt idx="3">
                  <c:v>151512</c:v>
                </c:pt>
                <c:pt idx="4">
                  <c:v>132273.1</c:v>
                </c:pt>
              </c:numCache>
            </c:numRef>
          </c:val>
          <c:extLst>
            <c:ext xmlns:c16="http://schemas.microsoft.com/office/drawing/2014/chart" uri="{C3380CC4-5D6E-409C-BE32-E72D297353CC}">
              <c16:uniqueId val="{0000000A-A952-443B-9443-EAD958572F48}"/>
            </c:ext>
          </c:extLst>
        </c:ser>
        <c:dLbls>
          <c:showLegendKey val="0"/>
          <c:showVal val="0"/>
          <c:showCatName val="0"/>
          <c:showSerName val="0"/>
          <c:showPercent val="0"/>
          <c:showBubbleSize val="0"/>
        </c:dLbls>
        <c:gapWidth val="100"/>
        <c:overlap val="-24"/>
        <c:axId val="64430704"/>
        <c:axId val="64429040"/>
      </c:barChart>
      <c:catAx>
        <c:axId val="64430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9040"/>
        <c:crosses val="autoZero"/>
        <c:auto val="1"/>
        <c:lblAlgn val="ctr"/>
        <c:lblOffset val="100"/>
        <c:noMultiLvlLbl val="0"/>
      </c:catAx>
      <c:valAx>
        <c:axId val="64429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Premimum</a:t>
                </a:r>
                <a:r>
                  <a:rPr lang="en-IN" baseline="0"/>
                  <a:t> 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30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(Task).xlsx]RM Code VS Booking Mode!PivotTable1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RM Code VS Booking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x"/>
          <c:size val="8"/>
          <c:spPr>
            <a:solidFill>
              <a:schemeClr val="accent2">
                <a:lumMod val="40000"/>
                <a:lumOff val="6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x"/>
          <c:size val="8"/>
          <c:spPr>
            <a:solidFill>
              <a:schemeClr val="accent2">
                <a:lumMod val="40000"/>
                <a:lumOff val="6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x"/>
          <c:size val="8"/>
          <c:spPr>
            <a:solidFill>
              <a:schemeClr val="accent2">
                <a:lumMod val="40000"/>
                <a:lumOff val="6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'RM Code VS Booking Mode'!$B$3</c:f>
              <c:strCache>
                <c:ptCount val="1"/>
                <c:pt idx="0">
                  <c:v>Total</c:v>
                </c:pt>
              </c:strCache>
            </c:strRef>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x"/>
            <c:size val="8"/>
            <c:spPr>
              <a:solidFill>
                <a:schemeClr val="accent2">
                  <a:lumMod val="40000"/>
                  <a:lumOff val="60000"/>
                </a:schemeClr>
              </a:solidFill>
              <a:ln w="9525">
                <a:no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'RM Code VS Booking Mode'!$A$4:$A$11</c:f>
              <c:strCache>
                <c:ptCount val="7"/>
                <c:pt idx="0">
                  <c:v>RM100001</c:v>
                </c:pt>
                <c:pt idx="1">
                  <c:v>RM100010</c:v>
                </c:pt>
                <c:pt idx="2">
                  <c:v>RM100002</c:v>
                </c:pt>
                <c:pt idx="3">
                  <c:v>RM100011</c:v>
                </c:pt>
                <c:pt idx="4">
                  <c:v>RM100012</c:v>
                </c:pt>
                <c:pt idx="5">
                  <c:v>RM100005</c:v>
                </c:pt>
                <c:pt idx="6">
                  <c:v>RM100008</c:v>
                </c:pt>
              </c:strCache>
            </c:strRef>
          </c:cat>
          <c:val>
            <c:numRef>
              <c:f>'RM Code VS Booking Mode'!$B$4:$B$11</c:f>
              <c:numCache>
                <c:formatCode>General</c:formatCode>
                <c:ptCount val="7"/>
                <c:pt idx="0">
                  <c:v>15</c:v>
                </c:pt>
                <c:pt idx="1">
                  <c:v>12</c:v>
                </c:pt>
                <c:pt idx="2">
                  <c:v>12</c:v>
                </c:pt>
                <c:pt idx="3">
                  <c:v>9</c:v>
                </c:pt>
                <c:pt idx="4">
                  <c:v>9</c:v>
                </c:pt>
                <c:pt idx="5">
                  <c:v>9</c:v>
                </c:pt>
                <c:pt idx="6">
                  <c:v>9</c:v>
                </c:pt>
              </c:numCache>
            </c:numRef>
          </c:val>
          <c:smooth val="0"/>
          <c:extLst>
            <c:ext xmlns:c16="http://schemas.microsoft.com/office/drawing/2014/chart" uri="{C3380CC4-5D6E-409C-BE32-E72D297353CC}">
              <c16:uniqueId val="{00000002-9B94-4E4A-8A51-6507D78BDB23}"/>
            </c:ext>
          </c:extLst>
        </c:ser>
        <c:dLbls>
          <c:showLegendKey val="0"/>
          <c:showVal val="0"/>
          <c:showCatName val="0"/>
          <c:showSerName val="0"/>
          <c:showPercent val="0"/>
          <c:showBubbleSize val="0"/>
        </c:dLbls>
        <c:marker val="1"/>
        <c:smooth val="0"/>
        <c:axId val="64425712"/>
        <c:axId val="64426960"/>
      </c:lineChart>
      <c:catAx>
        <c:axId val="64425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6960"/>
        <c:crosses val="autoZero"/>
        <c:auto val="1"/>
        <c:lblAlgn val="ctr"/>
        <c:lblOffset val="100"/>
        <c:noMultiLvlLbl val="0"/>
      </c:catAx>
      <c:valAx>
        <c:axId val="64426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Booking Mode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7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[Policy Bazar Data (Task).xlsx]Booking VS Premium VS SUM Insur!Booking VS Premium VS SUM Insured</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Booking VS Premium VS Sum Insured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42684521878163"/>
          <c:y val="0.1464102095457076"/>
          <c:w val="0.74627419688848062"/>
          <c:h val="0.70110172700010787"/>
        </c:manualLayout>
      </c:layout>
      <c:barChart>
        <c:barDir val="col"/>
        <c:grouping val="clustered"/>
        <c:varyColors val="0"/>
        <c:ser>
          <c:idx val="0"/>
          <c:order val="0"/>
          <c:tx>
            <c:strRef>
              <c:f>'Booking VS Premium VS SUM Insur'!$B$3</c:f>
              <c:strCache>
                <c:ptCount val="1"/>
                <c:pt idx="0">
                  <c:v>Sum of Premium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'Booking VS Premium VS SUM Insur'!$A$4:$A$6</c:f>
              <c:strCache>
                <c:ptCount val="2"/>
                <c:pt idx="0">
                  <c:v>Offline</c:v>
                </c:pt>
                <c:pt idx="1">
                  <c:v>Online</c:v>
                </c:pt>
              </c:strCache>
            </c:strRef>
          </c:cat>
          <c:val>
            <c:numRef>
              <c:f>'Booking VS Premium VS SUM Insur'!$B$4:$B$6</c:f>
              <c:numCache>
                <c:formatCode>"₹"\ #,##0</c:formatCode>
                <c:ptCount val="2"/>
                <c:pt idx="0">
                  <c:v>701790</c:v>
                </c:pt>
                <c:pt idx="1">
                  <c:v>1742484.4</c:v>
                </c:pt>
              </c:numCache>
            </c:numRef>
          </c:val>
          <c:extLst>
            <c:ext xmlns:c16="http://schemas.microsoft.com/office/drawing/2014/chart" uri="{C3380CC4-5D6E-409C-BE32-E72D297353CC}">
              <c16:uniqueId val="{00000000-1AE1-4E69-8A4F-2A0EBAB06FB6}"/>
            </c:ext>
          </c:extLst>
        </c:ser>
        <c:ser>
          <c:idx val="1"/>
          <c:order val="1"/>
          <c:tx>
            <c:strRef>
              <c:f>'Booking VS Premium VS SUM Insur'!$C$3</c:f>
              <c:strCache>
                <c:ptCount val="1"/>
                <c:pt idx="0">
                  <c:v>Sum of Sum Insured</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'Booking VS Premium VS SUM Insur'!$A$4:$A$6</c:f>
              <c:strCache>
                <c:ptCount val="2"/>
                <c:pt idx="0">
                  <c:v>Offline</c:v>
                </c:pt>
                <c:pt idx="1">
                  <c:v>Online</c:v>
                </c:pt>
              </c:strCache>
            </c:strRef>
          </c:cat>
          <c:val>
            <c:numRef>
              <c:f>'Booking VS Premium VS SUM Insur'!$C$4:$C$6</c:f>
              <c:numCache>
                <c:formatCode>"₹"\ #,##0</c:formatCode>
                <c:ptCount val="2"/>
                <c:pt idx="0">
                  <c:v>8262144</c:v>
                </c:pt>
                <c:pt idx="1">
                  <c:v>12268694</c:v>
                </c:pt>
              </c:numCache>
            </c:numRef>
          </c:val>
          <c:extLst>
            <c:ext xmlns:c16="http://schemas.microsoft.com/office/drawing/2014/chart" uri="{C3380CC4-5D6E-409C-BE32-E72D297353CC}">
              <c16:uniqueId val="{00000001-1AE1-4E69-8A4F-2A0EBAB06FB6}"/>
            </c:ext>
          </c:extLst>
        </c:ser>
        <c:dLbls>
          <c:showLegendKey val="0"/>
          <c:showVal val="0"/>
          <c:showCatName val="0"/>
          <c:showSerName val="0"/>
          <c:showPercent val="0"/>
          <c:showBubbleSize val="0"/>
        </c:dLbls>
        <c:gapWidth val="100"/>
        <c:overlap val="-24"/>
        <c:axId val="633034400"/>
        <c:axId val="633034816"/>
      </c:barChart>
      <c:catAx>
        <c:axId val="633034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034816"/>
        <c:crosses val="autoZero"/>
        <c:auto val="1"/>
        <c:lblAlgn val="ctr"/>
        <c:lblOffset val="100"/>
        <c:noMultiLvlLbl val="0"/>
      </c:catAx>
      <c:valAx>
        <c:axId val="63303481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0344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85725</xdr:colOff>
      <xdr:row>0</xdr:row>
      <xdr:rowOff>123825</xdr:rowOff>
    </xdr:from>
    <xdr:to>
      <xdr:col>11</xdr:col>
      <xdr:colOff>295275</xdr:colOff>
      <xdr:row>16</xdr:row>
      <xdr:rowOff>76200</xdr:rowOff>
    </xdr:to>
    <xdr:graphicFrame macro="">
      <xdr:nvGraphicFramePr>
        <xdr:cNvPr id="2" name="Product VS Premium">
          <a:extLst>
            <a:ext uri="{FF2B5EF4-FFF2-40B4-BE49-F238E27FC236}">
              <a16:creationId xmlns:a16="http://schemas.microsoft.com/office/drawing/2014/main" id="{A488990E-701A-1430-4CF8-786FA77D3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1238250</xdr:colOff>
      <xdr:row>0</xdr:row>
      <xdr:rowOff>42861</xdr:rowOff>
    </xdr:from>
    <xdr:to>
      <xdr:col>13</xdr:col>
      <xdr:colOff>95250</xdr:colOff>
      <xdr:row>19</xdr:row>
      <xdr:rowOff>123824</xdr:rowOff>
    </xdr:to>
    <xdr:graphicFrame macro="">
      <xdr:nvGraphicFramePr>
        <xdr:cNvPr id="2" name="Booking VS Premium VS SUM Insured">
          <a:extLst>
            <a:ext uri="{FF2B5EF4-FFF2-40B4-BE49-F238E27FC236}">
              <a16:creationId xmlns:a16="http://schemas.microsoft.com/office/drawing/2014/main" id="{3F64BF0C-1D26-32B5-AC71-9F4FA6966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66674</xdr:colOff>
      <xdr:row>0</xdr:row>
      <xdr:rowOff>176212</xdr:rowOff>
    </xdr:from>
    <xdr:to>
      <xdr:col>14</xdr:col>
      <xdr:colOff>276225</xdr:colOff>
      <xdr:row>20</xdr:row>
      <xdr:rowOff>19050</xdr:rowOff>
    </xdr:to>
    <xdr:graphicFrame macro="">
      <xdr:nvGraphicFramePr>
        <xdr:cNvPr id="2" name="RM Code VS Booking Mode">
          <a:extLst>
            <a:ext uri="{FF2B5EF4-FFF2-40B4-BE49-F238E27FC236}">
              <a16:creationId xmlns:a16="http://schemas.microsoft.com/office/drawing/2014/main" id="{4A99ADAC-3EBE-7BA6-C44C-05BAAA3A5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1</xdr:row>
      <xdr:rowOff>109537</xdr:rowOff>
    </xdr:from>
    <xdr:to>
      <xdr:col>15</xdr:col>
      <xdr:colOff>152400</xdr:colOff>
      <xdr:row>18</xdr:row>
      <xdr:rowOff>142875</xdr:rowOff>
    </xdr:to>
    <xdr:graphicFrame macro="">
      <xdr:nvGraphicFramePr>
        <xdr:cNvPr id="2" name="Agent Code VS PremiumAmount">
          <a:extLst>
            <a:ext uri="{FF2B5EF4-FFF2-40B4-BE49-F238E27FC236}">
              <a16:creationId xmlns:a16="http://schemas.microsoft.com/office/drawing/2014/main" id="{92F3B04D-7357-CA26-E774-867E9D5CA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981075</xdr:colOff>
      <xdr:row>6</xdr:row>
      <xdr:rowOff>47625</xdr:rowOff>
    </xdr:from>
    <xdr:to>
      <xdr:col>5</xdr:col>
      <xdr:colOff>962025</xdr:colOff>
      <xdr:row>21</xdr:row>
      <xdr:rowOff>19050</xdr:rowOff>
    </xdr:to>
    <xdr:graphicFrame macro="">
      <xdr:nvGraphicFramePr>
        <xdr:cNvPr id="6" name="Chart 5">
          <a:extLst>
            <a:ext uri="{FF2B5EF4-FFF2-40B4-BE49-F238E27FC236}">
              <a16:creationId xmlns:a16="http://schemas.microsoft.com/office/drawing/2014/main" id="{472787C8-30DB-6409-B2C9-66C560AB3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199718</xdr:colOff>
      <xdr:row>0</xdr:row>
      <xdr:rowOff>122904</xdr:rowOff>
    </xdr:from>
    <xdr:to>
      <xdr:col>25</xdr:col>
      <xdr:colOff>445525</xdr:colOff>
      <xdr:row>58</xdr:row>
      <xdr:rowOff>138266</xdr:rowOff>
    </xdr:to>
    <xdr:sp macro="" textlink="">
      <xdr:nvSpPr>
        <xdr:cNvPr id="10" name="Rectangle 9">
          <a:extLst>
            <a:ext uri="{FF2B5EF4-FFF2-40B4-BE49-F238E27FC236}">
              <a16:creationId xmlns:a16="http://schemas.microsoft.com/office/drawing/2014/main" id="{0B0F2F61-0454-3A79-2DF5-96D5CEC5F44D}"/>
            </a:ext>
          </a:extLst>
        </xdr:cNvPr>
        <xdr:cNvSpPr/>
      </xdr:nvSpPr>
      <xdr:spPr>
        <a:xfrm>
          <a:off x="814234" y="122904"/>
          <a:ext cx="14994194" cy="10707943"/>
        </a:xfrm>
        <a:prstGeom prst="rect">
          <a:avLst/>
        </a:prstGeom>
        <a:solidFill>
          <a:schemeClr val="accent2">
            <a:lumMod val="60000"/>
            <a:lumOff val="4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IN" sz="1100"/>
            <a:t>-</a:t>
          </a:r>
        </a:p>
      </xdr:txBody>
    </xdr:sp>
    <xdr:clientData/>
  </xdr:twoCellAnchor>
  <xdr:twoCellAnchor>
    <xdr:from>
      <xdr:col>4</xdr:col>
      <xdr:colOff>307259</xdr:colOff>
      <xdr:row>2</xdr:row>
      <xdr:rowOff>107540</xdr:rowOff>
    </xdr:from>
    <xdr:to>
      <xdr:col>23</xdr:col>
      <xdr:colOff>491614</xdr:colOff>
      <xdr:row>5</xdr:row>
      <xdr:rowOff>15363</xdr:rowOff>
    </xdr:to>
    <xdr:sp macro="" textlink="">
      <xdr:nvSpPr>
        <xdr:cNvPr id="11" name="Rectangle: Rounded Corners 10">
          <a:extLst>
            <a:ext uri="{FF2B5EF4-FFF2-40B4-BE49-F238E27FC236}">
              <a16:creationId xmlns:a16="http://schemas.microsoft.com/office/drawing/2014/main" id="{AD1AE525-7D01-F05B-B149-39BD902B7D53}"/>
            </a:ext>
          </a:extLst>
        </xdr:cNvPr>
        <xdr:cNvSpPr/>
      </xdr:nvSpPr>
      <xdr:spPr>
        <a:xfrm>
          <a:off x="2765324" y="476250"/>
          <a:ext cx="11860161" cy="460887"/>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IN" sz="2000" b="1">
              <a:solidFill>
                <a:sysClr val="windowText" lastClr="000000"/>
              </a:solidFill>
            </a:rPr>
            <a:t>Policy</a:t>
          </a:r>
          <a:r>
            <a:rPr lang="en-IN" sz="2000" b="1" baseline="0">
              <a:solidFill>
                <a:sysClr val="windowText" lastClr="000000"/>
              </a:solidFill>
            </a:rPr>
            <a:t> Bazaar Dashboard</a:t>
          </a:r>
          <a:endParaRPr lang="en-IN" sz="1100" b="1">
            <a:solidFill>
              <a:sysClr val="windowText" lastClr="000000"/>
            </a:solidFill>
          </a:endParaRPr>
        </a:p>
      </xdr:txBody>
    </xdr:sp>
    <xdr:clientData/>
  </xdr:twoCellAnchor>
  <xdr:twoCellAnchor>
    <xdr:from>
      <xdr:col>13</xdr:col>
      <xdr:colOff>506974</xdr:colOff>
      <xdr:row>43</xdr:row>
      <xdr:rowOff>124039</xdr:rowOff>
    </xdr:from>
    <xdr:to>
      <xdr:col>17</xdr:col>
      <xdr:colOff>460886</xdr:colOff>
      <xdr:row>53</xdr:row>
      <xdr:rowOff>122246</xdr:rowOff>
    </xdr:to>
    <mc:AlternateContent xmlns:mc="http://schemas.openxmlformats.org/markup-compatibility/2006" xmlns:a14="http://schemas.microsoft.com/office/drawing/2010/main">
      <mc:Choice Requires="a14">
        <xdr:graphicFrame macro="">
          <xdr:nvGraphicFramePr>
            <xdr:cNvPr id="16" name="Product 1">
              <a:extLst>
                <a:ext uri="{FF2B5EF4-FFF2-40B4-BE49-F238E27FC236}">
                  <a16:creationId xmlns:a16="http://schemas.microsoft.com/office/drawing/2014/main" id="{E7AB49E7-5548-4878-AC3D-483F4BC6F3F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457842" y="8315541"/>
              <a:ext cx="2400333" cy="1903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191582</xdr:colOff>
      <xdr:row>45</xdr:row>
      <xdr:rowOff>27473</xdr:rowOff>
    </xdr:from>
    <xdr:to>
      <xdr:col>23</xdr:col>
      <xdr:colOff>542921</xdr:colOff>
      <xdr:row>52</xdr:row>
      <xdr:rowOff>2893</xdr:rowOff>
    </xdr:to>
    <mc:AlternateContent xmlns:mc="http://schemas.openxmlformats.org/markup-compatibility/2006" xmlns:a14="http://schemas.microsoft.com/office/drawing/2010/main">
      <mc:Choice Requires="a14">
        <xdr:graphicFrame macro="">
          <xdr:nvGraphicFramePr>
            <xdr:cNvPr id="17" name="Booking Mode">
              <a:extLst>
                <a:ext uri="{FF2B5EF4-FFF2-40B4-BE49-F238E27FC236}">
                  <a16:creationId xmlns:a16="http://schemas.microsoft.com/office/drawing/2014/main" id="{82DFB0C9-1B59-4B39-BB37-22852C999CA8}"/>
                </a:ext>
              </a:extLst>
            </xdr:cNvPr>
            <xdr:cNvGraphicFramePr/>
          </xdr:nvGraphicFramePr>
          <xdr:xfrm>
            <a:off x="0" y="0"/>
            <a:ext cx="0" cy="0"/>
          </xdr:xfrm>
          <a:graphic>
            <a:graphicData uri="http://schemas.microsoft.com/office/drawing/2010/slicer">
              <sle:slicer xmlns:sle="http://schemas.microsoft.com/office/drawing/2010/slicer" name="Booking Mode"/>
            </a:graphicData>
          </a:graphic>
        </xdr:graphicFrame>
      </mc:Choice>
      <mc:Fallback xmlns="">
        <xdr:sp macro="" textlink="">
          <xdr:nvSpPr>
            <xdr:cNvPr id="0" name=""/>
            <xdr:cNvSpPr>
              <a:spLocks noTextEdit="1"/>
            </xdr:cNvSpPr>
          </xdr:nvSpPr>
          <xdr:spPr>
            <a:xfrm>
              <a:off x="12423689" y="8599969"/>
              <a:ext cx="2186155" cy="130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53770</xdr:colOff>
      <xdr:row>6</xdr:row>
      <xdr:rowOff>107541</xdr:rowOff>
    </xdr:from>
    <xdr:to>
      <xdr:col>24</xdr:col>
      <xdr:colOff>130586</xdr:colOff>
      <xdr:row>56</xdr:row>
      <xdr:rowOff>61452</xdr:rowOff>
    </xdr:to>
    <xdr:grpSp>
      <xdr:nvGrpSpPr>
        <xdr:cNvPr id="19" name="Group 18">
          <a:extLst>
            <a:ext uri="{FF2B5EF4-FFF2-40B4-BE49-F238E27FC236}">
              <a16:creationId xmlns:a16="http://schemas.microsoft.com/office/drawing/2014/main" id="{3DBCF371-1190-5547-F44B-35397DE5FC0C}"/>
            </a:ext>
          </a:extLst>
        </xdr:cNvPr>
        <xdr:cNvGrpSpPr/>
      </xdr:nvGrpSpPr>
      <xdr:grpSpPr>
        <a:xfrm>
          <a:off x="2500191" y="1250541"/>
          <a:ext cx="12308921" cy="9478911"/>
          <a:chOff x="3057217" y="1213670"/>
          <a:chExt cx="12367138" cy="9171653"/>
        </a:xfrm>
      </xdr:grpSpPr>
      <xdr:grpSp>
        <xdr:nvGrpSpPr>
          <xdr:cNvPr id="9" name="Group 8">
            <a:extLst>
              <a:ext uri="{FF2B5EF4-FFF2-40B4-BE49-F238E27FC236}">
                <a16:creationId xmlns:a16="http://schemas.microsoft.com/office/drawing/2014/main" id="{83DCC04B-0CCE-E7FF-E5B6-ADF9C0ABC4D3}"/>
              </a:ext>
            </a:extLst>
          </xdr:cNvPr>
          <xdr:cNvGrpSpPr/>
        </xdr:nvGrpSpPr>
        <xdr:grpSpPr>
          <a:xfrm>
            <a:off x="3057217" y="1213670"/>
            <a:ext cx="12331627" cy="9171653"/>
            <a:chOff x="-107541" y="2"/>
            <a:chExt cx="12331627" cy="9171653"/>
          </a:xfrm>
          <a:solidFill>
            <a:schemeClr val="accent2">
              <a:lumMod val="60000"/>
              <a:lumOff val="40000"/>
            </a:schemeClr>
          </a:solidFill>
        </xdr:grpSpPr>
        <xdr:graphicFrame macro="">
          <xdr:nvGraphicFramePr>
            <xdr:cNvPr id="2" name="Product VS Premium">
              <a:extLst>
                <a:ext uri="{FF2B5EF4-FFF2-40B4-BE49-F238E27FC236}">
                  <a16:creationId xmlns:a16="http://schemas.microsoft.com/office/drawing/2014/main" id="{2D2FA931-D4B1-434C-8857-F6C89D954AED}"/>
                </a:ext>
              </a:extLst>
            </xdr:cNvPr>
            <xdr:cNvGraphicFramePr>
              <a:graphicFrameLocks/>
            </xdr:cNvGraphicFramePr>
          </xdr:nvGraphicFramePr>
          <xdr:xfrm>
            <a:off x="-107541" y="2557975"/>
            <a:ext cx="5607460" cy="27268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RM Code VS PremiumAmount">
              <a:extLst>
                <a:ext uri="{FF2B5EF4-FFF2-40B4-BE49-F238E27FC236}">
                  <a16:creationId xmlns:a16="http://schemas.microsoft.com/office/drawing/2014/main" id="{9837B68A-0649-4D1A-B36C-3ADBD97EBA28}"/>
                </a:ext>
              </a:extLst>
            </xdr:cNvPr>
            <xdr:cNvGraphicFramePr>
              <a:graphicFrameLocks/>
            </xdr:cNvGraphicFramePr>
          </xdr:nvGraphicFramePr>
          <xdr:xfrm>
            <a:off x="-107541" y="2"/>
            <a:ext cx="5623745" cy="245883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RM Code VS Booking Mode">
              <a:extLst>
                <a:ext uri="{FF2B5EF4-FFF2-40B4-BE49-F238E27FC236}">
                  <a16:creationId xmlns:a16="http://schemas.microsoft.com/office/drawing/2014/main" id="{CE1CDA87-7FFB-41D9-A192-2E98A96CA1D2}"/>
                </a:ext>
              </a:extLst>
            </xdr:cNvPr>
            <xdr:cNvGraphicFramePr>
              <a:graphicFrameLocks/>
            </xdr:cNvGraphicFramePr>
          </xdr:nvGraphicFramePr>
          <xdr:xfrm>
            <a:off x="5587313" y="2557527"/>
            <a:ext cx="6636773" cy="270387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Booking VS Premium VS SUM Insured">
              <a:extLst>
                <a:ext uri="{FF2B5EF4-FFF2-40B4-BE49-F238E27FC236}">
                  <a16:creationId xmlns:a16="http://schemas.microsoft.com/office/drawing/2014/main" id="{5E7F0AC7-7217-4225-8050-8504BA3D463C}"/>
                </a:ext>
              </a:extLst>
            </xdr:cNvPr>
            <xdr:cNvGraphicFramePr>
              <a:graphicFrameLocks/>
            </xdr:cNvGraphicFramePr>
          </xdr:nvGraphicFramePr>
          <xdr:xfrm>
            <a:off x="-107540" y="5423105"/>
            <a:ext cx="5607459" cy="3748550"/>
          </xdr:xfrm>
          <a:graphic>
            <a:graphicData uri="http://schemas.openxmlformats.org/drawingml/2006/chart">
              <c:chart xmlns:c="http://schemas.openxmlformats.org/drawingml/2006/chart" xmlns:r="http://schemas.openxmlformats.org/officeDocument/2006/relationships" r:id="rId4"/>
            </a:graphicData>
          </a:graphic>
        </xdr:graphicFrame>
      </xdr:grpSp>
      <xdr:graphicFrame macro="">
        <xdr:nvGraphicFramePr>
          <xdr:cNvPr id="18" name="Chart 17">
            <a:extLst>
              <a:ext uri="{FF2B5EF4-FFF2-40B4-BE49-F238E27FC236}">
                <a16:creationId xmlns:a16="http://schemas.microsoft.com/office/drawing/2014/main" id="{D5ACEFF4-AF99-433B-8AA7-40CCAB940F36}"/>
              </a:ext>
            </a:extLst>
          </xdr:cNvPr>
          <xdr:cNvGraphicFramePr>
            <a:graphicFrameLocks/>
          </xdr:cNvGraphicFramePr>
        </xdr:nvGraphicFramePr>
        <xdr:xfrm>
          <a:off x="8756855" y="1229032"/>
          <a:ext cx="6667500" cy="2442702"/>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13</xdr:col>
      <xdr:colOff>290764</xdr:colOff>
      <xdr:row>36</xdr:row>
      <xdr:rowOff>40105</xdr:rowOff>
    </xdr:from>
    <xdr:to>
      <xdr:col>18</xdr:col>
      <xdr:colOff>140368</xdr:colOff>
      <xdr:row>42</xdr:row>
      <xdr:rowOff>150395</xdr:rowOff>
    </xdr:to>
    <xdr:sp macro="" textlink="Sheet9!A4">
      <xdr:nvSpPr>
        <xdr:cNvPr id="7" name="Rectangle: Rounded Corners 6">
          <a:extLst>
            <a:ext uri="{FF2B5EF4-FFF2-40B4-BE49-F238E27FC236}">
              <a16:creationId xmlns:a16="http://schemas.microsoft.com/office/drawing/2014/main" id="{FA97FF8F-E1B6-763A-F3AF-EEB7ACEA3538}"/>
            </a:ext>
          </a:extLst>
        </xdr:cNvPr>
        <xdr:cNvSpPr/>
      </xdr:nvSpPr>
      <xdr:spPr>
        <a:xfrm>
          <a:off x="8241632" y="6898105"/>
          <a:ext cx="2907631" cy="125329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400" b="1" i="0" u="none" strike="noStrike">
              <a:solidFill>
                <a:srgbClr val="000000"/>
              </a:solidFill>
              <a:latin typeface="Calibri"/>
              <a:cs typeface="Calibri"/>
            </a:rPr>
            <a:t>SUM OF</a:t>
          </a:r>
          <a:r>
            <a:rPr lang="en-US" sz="1400" b="1" i="0" u="none" strike="noStrike" baseline="0">
              <a:solidFill>
                <a:srgbClr val="000000"/>
              </a:solidFill>
              <a:latin typeface="Calibri"/>
              <a:cs typeface="Calibri"/>
            </a:rPr>
            <a:t> PREMIUM AMOUNT</a:t>
          </a:r>
        </a:p>
        <a:p>
          <a:pPr algn="ctr"/>
          <a:endParaRPr lang="en-US" sz="1400" b="1" i="0" u="none" strike="noStrike">
            <a:solidFill>
              <a:srgbClr val="000000"/>
            </a:solidFill>
            <a:latin typeface="Calibri"/>
            <a:cs typeface="Calibri"/>
          </a:endParaRPr>
        </a:p>
        <a:p>
          <a:pPr algn="ctr"/>
          <a:fld id="{A1CCD15F-C1ED-45DF-9EF5-2DE50017332D}" type="TxLink">
            <a:rPr lang="en-US" sz="1400" b="1" i="0" u="none" strike="noStrike">
              <a:solidFill>
                <a:srgbClr val="000000"/>
              </a:solidFill>
              <a:latin typeface="Calibri"/>
              <a:cs typeface="Calibri"/>
            </a:rPr>
            <a:pPr algn="ctr"/>
            <a:t>₹ 24,44,274</a:t>
          </a:fld>
          <a:endParaRPr lang="en-US" sz="1100" b="1" i="0" u="none" strike="noStrike">
            <a:solidFill>
              <a:srgbClr val="000000"/>
            </a:solidFill>
            <a:latin typeface="Calibri"/>
            <a:cs typeface="Calibri"/>
          </a:endParaRPr>
        </a:p>
        <a:p>
          <a:pPr algn="ctr"/>
          <a:endParaRPr lang="en-IN" sz="1100"/>
        </a:p>
      </xdr:txBody>
    </xdr:sp>
    <xdr:clientData/>
  </xdr:twoCellAnchor>
  <xdr:twoCellAnchor>
    <xdr:from>
      <xdr:col>19</xdr:col>
      <xdr:colOff>312918</xdr:colOff>
      <xdr:row>36</xdr:row>
      <xdr:rowOff>32667</xdr:rowOff>
    </xdr:from>
    <xdr:to>
      <xdr:col>24</xdr:col>
      <xdr:colOff>162523</xdr:colOff>
      <xdr:row>42</xdr:row>
      <xdr:rowOff>142957</xdr:rowOff>
    </xdr:to>
    <xdr:sp macro="" textlink="Sheet9!B4">
      <xdr:nvSpPr>
        <xdr:cNvPr id="12" name="Rectangle: Rounded Corners 11">
          <a:extLst>
            <a:ext uri="{FF2B5EF4-FFF2-40B4-BE49-F238E27FC236}">
              <a16:creationId xmlns:a16="http://schemas.microsoft.com/office/drawing/2014/main" id="{61DE5F71-C41C-4A1D-8C60-2941817DDFE6}"/>
            </a:ext>
          </a:extLst>
        </xdr:cNvPr>
        <xdr:cNvSpPr/>
      </xdr:nvSpPr>
      <xdr:spPr>
        <a:xfrm>
          <a:off x="11933418" y="6890667"/>
          <a:ext cx="2907631" cy="125329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400" b="1" i="0" u="none" strike="noStrike" baseline="0">
              <a:solidFill>
                <a:srgbClr val="000000"/>
              </a:solidFill>
              <a:latin typeface="Calibri"/>
              <a:cs typeface="Calibri"/>
            </a:rPr>
            <a:t>SUM OF SUM INSURED</a:t>
          </a:r>
        </a:p>
        <a:p>
          <a:pPr algn="ctr"/>
          <a:endParaRPr lang="en-US" sz="1400" b="1" i="0" u="none" strike="noStrike" baseline="0">
            <a:solidFill>
              <a:srgbClr val="000000"/>
            </a:solidFill>
            <a:latin typeface="Calibri"/>
            <a:cs typeface="Calibri"/>
          </a:endParaRPr>
        </a:p>
        <a:p>
          <a:pPr algn="ctr"/>
          <a:fld id="{F42DE196-F1B3-409A-8144-086273B497BE}" type="TxLink">
            <a:rPr lang="en-US" sz="1400" b="1" i="0" u="none" strike="noStrike" baseline="0">
              <a:solidFill>
                <a:srgbClr val="000000"/>
              </a:solidFill>
              <a:latin typeface="Calibri"/>
              <a:cs typeface="Calibri"/>
            </a:rPr>
            <a:pPr algn="ctr"/>
            <a:t>₹ 2,05,30,838</a:t>
          </a:fld>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88.537370254628" createdVersion="8" refreshedVersion="8" minRefreshableVersion="3" recordCount="113" xr:uid="{8D070BCE-917B-4A69-BC8E-598E32F0B6E1}">
  <cacheSource type="worksheet">
    <worksheetSource name="Table1"/>
  </cacheSource>
  <cacheFields count="13">
    <cacheField name="Created On" numFmtId="0">
      <sharedItems/>
    </cacheField>
    <cacheField name="LeadId" numFmtId="0">
      <sharedItems/>
    </cacheField>
    <cacheField name="Region Code" numFmtId="0">
      <sharedItems count="85">
        <s v="DL6"/>
        <s v="MH01"/>
        <s v="TN05"/>
        <s v="TN09"/>
        <s v="WB03"/>
        <s v="WB08"/>
        <s v="DL14"/>
        <s v="TS10"/>
        <s v="TS11"/>
        <s v="TS14"/>
        <s v="AN01"/>
        <s v="AP01"/>
        <s v="DL9"/>
        <s v="AP27"/>
        <s v="AP03"/>
        <s v="MH03"/>
        <s v="MH02"/>
        <s v="AS01"/>
        <s v="DL13"/>
        <s v="DL8"/>
        <s v="TN01"/>
        <s v="TN18"/>
        <s v="TN02"/>
        <s v="TN22"/>
        <s v="WB05"/>
        <s v="TN10"/>
        <s v="WB06"/>
        <s v="TS12"/>
        <s v="WB02"/>
        <s v="MH47"/>
        <s v="WB04"/>
        <s v="AP02"/>
        <s v="AP37"/>
        <s v="DL11"/>
        <s v="WB09"/>
        <s v="DL12"/>
        <s v="TN06"/>
        <s v="TN07"/>
        <s v="WB07"/>
        <s v="TS09"/>
        <s v="AN02"/>
        <s v="DL3"/>
        <s v="WB01"/>
        <s v="TN12"/>
        <s v="AP16"/>
        <s v="AP07"/>
        <s v="AP23"/>
        <s v="TN14"/>
        <s v="TN13"/>
        <s v="DL4"/>
        <s v="WB10"/>
        <s v="KA61"/>
        <s v="TS13"/>
        <s v="AP15"/>
        <s v="AP21"/>
        <s v="AP26"/>
        <s v="AP36"/>
        <s v="BR12"/>
        <s v="AP09"/>
        <s v="AP20"/>
        <s v="BR47"/>
        <s v="TN03"/>
        <s v="TN11"/>
        <s v="AP24"/>
        <s v="AP25"/>
        <s v="AP22"/>
        <s v="BR16"/>
        <s v="AP04"/>
        <s v="AP06"/>
        <s v="TN04"/>
        <s v="BR23"/>
        <s v="DL7"/>
        <s v="DL5"/>
        <s v="AR17"/>
        <s v="DL1"/>
        <s v="AR02"/>
        <s v="AS25"/>
        <s v="DL10"/>
        <s v="AS12"/>
        <s v="BR18"/>
        <s v="DL2"/>
        <s v="BR36"/>
        <s v="BR41"/>
        <s v="AR01"/>
        <s v="BR42"/>
      </sharedItems>
    </cacheField>
    <cacheField name="Reference Number" numFmtId="0">
      <sharedItems/>
    </cacheField>
    <cacheField name="Policy Number" numFmtId="0">
      <sharedItems/>
    </cacheField>
    <cacheField name="Agent Code" numFmtId="0">
      <sharedItems count="13">
        <s v="CD100001"/>
        <s v="CD100009"/>
        <s v="CD100002"/>
        <s v="CD100010"/>
        <s v="CD100003"/>
        <s v="CD100004"/>
        <s v="CD100005"/>
        <s v="CD100011"/>
        <s v="CD100006"/>
        <s v="CD100012"/>
        <s v="CD100007"/>
        <s v="CD100008"/>
        <s v="CD100013"/>
      </sharedItems>
    </cacheField>
    <cacheField name="RM Code" numFmtId="0">
      <sharedItems count="13">
        <s v="RM100001"/>
        <s v="RM100009"/>
        <s v="RM100002"/>
        <s v="RM100010"/>
        <s v="RM100003"/>
        <s v="RM100004"/>
        <s v="RM100005"/>
        <s v="RM100011"/>
        <s v="RM100006"/>
        <s v="RM100012"/>
        <s v="RM100007"/>
        <s v="RM100008"/>
        <s v="RM100013"/>
      </sharedItems>
    </cacheField>
    <cacheField name="Product" numFmtId="0">
      <sharedItems count="4">
        <s v="CV"/>
        <s v="Health"/>
        <s v="Two Wheeler"/>
        <s v="Car"/>
      </sharedItems>
    </cacheField>
    <cacheField name="Insurer Name" numFmtId="0">
      <sharedItems containsBlank="1" count="20">
        <s v="New India Assurance"/>
        <s v="Universal Sompo"/>
        <s v="Kotak Mahindra"/>
        <s v="National Insurance"/>
        <s v="Royal Sundaram"/>
        <s v="Bharti AXA"/>
        <m/>
        <s v="Select Insurer"/>
        <s v="Bajaj Allianz"/>
        <s v="Reliance General Insurance Company Ltd"/>
        <s v="United India"/>
        <s v="Future Generali India General Insurance Company Ltd"/>
        <s v="Oriental Insurance"/>
        <s v="HDFC Ergo General Insurance Company Ltd"/>
        <s v="Magma HDI General Insurance Company Ltd"/>
        <s v="Berkshire Best"/>
        <s v="ICICI Lombard General Insurance Company Ltd"/>
        <s v="Cholamandalam MS General Insurance Company Ltd"/>
        <s v="Iffco Tokio General Insurance Company Ltd"/>
        <s v="The Oriental Insurance Company Ltd"/>
      </sharedItems>
    </cacheField>
    <cacheField name="Booking Mode" numFmtId="0">
      <sharedItems count="2">
        <s v="Online"/>
        <s v="Offline"/>
      </sharedItems>
    </cacheField>
    <cacheField name="Status" numFmtId="0">
      <sharedItems count="6">
        <s v="Soft Copy Received"/>
        <s v="Lead"/>
        <s v="Docs And Inspection Pending"/>
        <s v="Policy Issued"/>
        <s v="Caselogin"/>
        <s v="Booked"/>
      </sharedItems>
    </cacheField>
    <cacheField name="Premium Amount" numFmtId="164">
      <sharedItems containsSemiMixedTypes="0" containsString="0" containsNumber="1" minValue="0" maxValue="877768"/>
    </cacheField>
    <cacheField name="Sum Insured" numFmtId="0">
      <sharedItems containsString="0" containsBlank="1" containsNumber="1" containsInteger="1" minValue="0" maxValue="1083600"/>
    </cacheField>
  </cacheFields>
  <extLst>
    <ext xmlns:x14="http://schemas.microsoft.com/office/spreadsheetml/2009/9/main" uri="{725AE2AE-9491-48be-B2B4-4EB974FC3084}">
      <x14:pivotCacheDefinition pivotCacheId="411181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s v="2021-05-11 14:40:10"/>
    <s v="PB466649"/>
    <x v="0"/>
    <s v="ICUB3239389"/>
    <s v="NEMI3717541TPK312749"/>
    <x v="0"/>
    <x v="0"/>
    <x v="0"/>
    <x v="0"/>
    <x v="0"/>
    <x v="0"/>
    <n v="4305"/>
    <n v="83700"/>
  </r>
  <r>
    <s v="2021-05-06 14:47:58"/>
    <s v="PB784248"/>
    <x v="1"/>
    <s v="FWDL6876459"/>
    <s v="ZBOS9665834RAR678871"/>
    <x v="0"/>
    <x v="0"/>
    <x v="1"/>
    <x v="1"/>
    <x v="0"/>
    <x v="0"/>
    <n v="4725"/>
    <n v="102629"/>
  </r>
  <r>
    <s v="2021-05-05 11:28:02"/>
    <s v="PB591432"/>
    <x v="2"/>
    <s v="KJXO5749249"/>
    <s v="VCVI3961422ECR781837"/>
    <x v="0"/>
    <x v="0"/>
    <x v="2"/>
    <x v="2"/>
    <x v="0"/>
    <x v="0"/>
    <n v="7063"/>
    <n v="203133"/>
  </r>
  <r>
    <s v="2021-05-04 15:15:57"/>
    <s v="PB255323"/>
    <x v="3"/>
    <s v="XRKH5112161"/>
    <s v="PKEC5118923PAS634651"/>
    <x v="0"/>
    <x v="0"/>
    <x v="2"/>
    <x v="3"/>
    <x v="0"/>
    <x v="0"/>
    <n v="3931"/>
    <n v="522000"/>
  </r>
  <r>
    <s v="2021-05-04 12:12:14"/>
    <s v="PB437631"/>
    <x v="4"/>
    <s v="ENKX7589899"/>
    <s v="XAPH9574481NTG617523"/>
    <x v="0"/>
    <x v="0"/>
    <x v="3"/>
    <x v="3"/>
    <x v="0"/>
    <x v="0"/>
    <n v="4182"/>
    <n v="129168"/>
  </r>
  <r>
    <s v="2021-05-03 20:02:00"/>
    <s v="PB955739"/>
    <x v="5"/>
    <s v="BUXC8943143"/>
    <s v="DRCY1187798SYC748988"/>
    <x v="0"/>
    <x v="0"/>
    <x v="1"/>
    <x v="3"/>
    <x v="0"/>
    <x v="0"/>
    <n v="3801"/>
    <n v="0"/>
  </r>
  <r>
    <s v="2021-05-03 19:56:10"/>
    <s v="PB635433"/>
    <x v="6"/>
    <s v="BZXC4254737"/>
    <s v="HNCD1766336YHO818217"/>
    <x v="0"/>
    <x v="0"/>
    <x v="0"/>
    <x v="3"/>
    <x v="0"/>
    <x v="0"/>
    <n v="4182"/>
    <n v="129168"/>
  </r>
  <r>
    <s v="2021-05-03 19:51:43"/>
    <s v="PB157798"/>
    <x v="7"/>
    <s v="TGAX2516435"/>
    <s v="KJDF3193144TOM447448"/>
    <x v="0"/>
    <x v="0"/>
    <x v="1"/>
    <x v="3"/>
    <x v="0"/>
    <x v="0"/>
    <n v="3801"/>
    <n v="0"/>
  </r>
  <r>
    <s v="2021-05-03 19:30:50"/>
    <s v="PB355152"/>
    <x v="8"/>
    <s v="HQLQ2626213"/>
    <s v="UIIB4594759SNR941765"/>
    <x v="0"/>
    <x v="0"/>
    <x v="1"/>
    <x v="3"/>
    <x v="0"/>
    <x v="0"/>
    <n v="3801"/>
    <n v="0"/>
  </r>
  <r>
    <s v="2021-05-03 17:19:32"/>
    <s v="PB228741"/>
    <x v="9"/>
    <s v="CMMY7522953"/>
    <s v="VHAN9638291HEZ775875"/>
    <x v="0"/>
    <x v="0"/>
    <x v="0"/>
    <x v="4"/>
    <x v="0"/>
    <x v="0"/>
    <n v="6416"/>
    <n v="321489"/>
  </r>
  <r>
    <s v="2021-05-03 09:31:16"/>
    <s v="PB126438"/>
    <x v="10"/>
    <s v="OXBB7228174"/>
    <s v="LXAS3951833IKI623376"/>
    <x v="0"/>
    <x v="0"/>
    <x v="1"/>
    <x v="3"/>
    <x v="1"/>
    <x v="0"/>
    <n v="3801"/>
    <n v="0"/>
  </r>
  <r>
    <s v="2021-04-29 18:19:15"/>
    <s v="PB659117"/>
    <x v="11"/>
    <s v="WTYB4974192"/>
    <s v="NLBK6188314ITI362515"/>
    <x v="0"/>
    <x v="0"/>
    <x v="2"/>
    <x v="5"/>
    <x v="1"/>
    <x v="0"/>
    <n v="7650"/>
    <n v="1083600"/>
  </r>
  <r>
    <s v="2021-05-07 11:21:35"/>
    <s v="PB227157"/>
    <x v="12"/>
    <s v="AUKA7546192"/>
    <s v="XKKD6743339XIS334180"/>
    <x v="1"/>
    <x v="1"/>
    <x v="2"/>
    <x v="6"/>
    <x v="0"/>
    <x v="1"/>
    <n v="0"/>
    <m/>
  </r>
  <r>
    <s v="2021-04-27 17:39:59"/>
    <s v="PB115926"/>
    <x v="13"/>
    <s v="YUOP9178968"/>
    <s v="UDFC5598611XEI114712"/>
    <x v="0"/>
    <x v="0"/>
    <x v="2"/>
    <x v="7"/>
    <x v="1"/>
    <x v="0"/>
    <n v="8782"/>
    <m/>
  </r>
  <r>
    <s v="2021-04-26 14:16:18"/>
    <s v="PB243438"/>
    <x v="14"/>
    <s v="DTCH2725346"/>
    <s v="CJJY3484362TBB516629"/>
    <x v="0"/>
    <x v="0"/>
    <x v="3"/>
    <x v="5"/>
    <x v="1"/>
    <x v="0"/>
    <n v="8295"/>
    <n v="519120"/>
  </r>
  <r>
    <s v="2021-05-06 14:40:01"/>
    <s v="PB961995"/>
    <x v="15"/>
    <s v="GWDS7519429"/>
    <s v="FHGK8168371TNJ285849"/>
    <x v="1"/>
    <x v="1"/>
    <x v="1"/>
    <x v="1"/>
    <x v="0"/>
    <x v="2"/>
    <n v="4725"/>
    <n v="102629"/>
  </r>
  <r>
    <s v="2021-05-06 13:34:36"/>
    <s v="PB789449"/>
    <x v="16"/>
    <s v="ALYR6445244"/>
    <s v="KEZC6752966AVQ637248"/>
    <x v="1"/>
    <x v="1"/>
    <x v="2"/>
    <x v="8"/>
    <x v="0"/>
    <x v="3"/>
    <n v="1000"/>
    <m/>
  </r>
  <r>
    <s v="2021-04-24 13:07:33"/>
    <s v="PB571129"/>
    <x v="17"/>
    <s v="CTMQ4799699"/>
    <s v="MCPO8272979SJF273771"/>
    <x v="0"/>
    <x v="0"/>
    <x v="2"/>
    <x v="9"/>
    <x v="1"/>
    <x v="0"/>
    <n v="76777"/>
    <m/>
  </r>
  <r>
    <s v="2021-05-11 14:16:02"/>
    <s v="PB268693"/>
    <x v="18"/>
    <s v="HBRJ9671677"/>
    <s v="AVEX6413879ONH595784"/>
    <x v="2"/>
    <x v="2"/>
    <x v="2"/>
    <x v="0"/>
    <x v="0"/>
    <x v="0"/>
    <n v="4305"/>
    <n v="83700"/>
  </r>
  <r>
    <s v="2021-05-07 11:54:36"/>
    <s v="PB626673"/>
    <x v="19"/>
    <s v="QWNF6244236"/>
    <s v="XKKD6743339XIS334189"/>
    <x v="2"/>
    <x v="2"/>
    <x v="1"/>
    <x v="4"/>
    <x v="0"/>
    <x v="0"/>
    <n v="15098.1"/>
    <n v="495975"/>
  </r>
  <r>
    <s v="2021-05-06 10:38:47"/>
    <s v="PB868277"/>
    <x v="20"/>
    <s v="ZKYG9567669"/>
    <s v="JXBZ2451226TNG194454"/>
    <x v="1"/>
    <x v="1"/>
    <x v="0"/>
    <x v="10"/>
    <x v="0"/>
    <x v="4"/>
    <n v="5757"/>
    <n v="234918"/>
  </r>
  <r>
    <s v="2021-05-06 11:11:49"/>
    <s v="PB339439"/>
    <x v="21"/>
    <s v="OUSW6614418"/>
    <s v="ISDB7391184BWH354884"/>
    <x v="2"/>
    <x v="2"/>
    <x v="2"/>
    <x v="5"/>
    <x v="0"/>
    <x v="0"/>
    <n v="19158"/>
    <m/>
  </r>
  <r>
    <s v="2021-05-04 17:52:39"/>
    <s v="PB285994"/>
    <x v="22"/>
    <s v="ZOWL4792576"/>
    <s v="BUEH5526225XDR642278"/>
    <x v="2"/>
    <x v="2"/>
    <x v="0"/>
    <x v="10"/>
    <x v="0"/>
    <x v="0"/>
    <n v="5465"/>
    <n v="204592"/>
  </r>
  <r>
    <s v="2021-05-04 13:42:37"/>
    <s v="PB821245"/>
    <x v="23"/>
    <s v="BHBP6396625"/>
    <s v="JRBR1873953WZT735265"/>
    <x v="2"/>
    <x v="2"/>
    <x v="1"/>
    <x v="3"/>
    <x v="0"/>
    <x v="0"/>
    <n v="3931"/>
    <n v="522000"/>
  </r>
  <r>
    <s v="2021-05-03 20:05:26"/>
    <s v="PB973138"/>
    <x v="24"/>
    <s v="LGZF7545835"/>
    <s v="WUCV8492351HBK138912"/>
    <x v="2"/>
    <x v="2"/>
    <x v="3"/>
    <x v="3"/>
    <x v="0"/>
    <x v="0"/>
    <n v="3801"/>
    <n v="0"/>
  </r>
  <r>
    <s v="2021-05-04 15:54:18"/>
    <s v="PB791426"/>
    <x v="25"/>
    <s v="ALOV3269921"/>
    <s v="WQQH2825692MBU126173"/>
    <x v="1"/>
    <x v="1"/>
    <x v="0"/>
    <x v="10"/>
    <x v="0"/>
    <x v="2"/>
    <n v="6952"/>
    <n v="881280"/>
  </r>
  <r>
    <s v="2021-05-03 19:56:14"/>
    <s v="PB845828"/>
    <x v="26"/>
    <s v="WBBV5832263"/>
    <s v="VOTF1494155YMA932841"/>
    <x v="2"/>
    <x v="2"/>
    <x v="1"/>
    <x v="3"/>
    <x v="0"/>
    <x v="0"/>
    <n v="4182"/>
    <n v="129168"/>
  </r>
  <r>
    <s v="2021-05-03 19:31:43"/>
    <s v="PB938576"/>
    <x v="8"/>
    <s v="QDWO9342361"/>
    <s v="TZAN8235738VRS956671"/>
    <x v="2"/>
    <x v="2"/>
    <x v="1"/>
    <x v="3"/>
    <x v="0"/>
    <x v="0"/>
    <n v="3801"/>
    <n v="0"/>
  </r>
  <r>
    <s v="2021-05-03 18:19:16"/>
    <s v="PB744827"/>
    <x v="27"/>
    <s v="HZGX5689856"/>
    <s v="FQEV4335343HXH627757"/>
    <x v="2"/>
    <x v="2"/>
    <x v="3"/>
    <x v="3"/>
    <x v="0"/>
    <x v="0"/>
    <n v="3801"/>
    <n v="0"/>
  </r>
  <r>
    <s v="2021-05-04 13:30:21"/>
    <s v="PB327283"/>
    <x v="28"/>
    <s v="OIOE4671487"/>
    <s v="MGQN3267934OIF397548"/>
    <x v="1"/>
    <x v="1"/>
    <x v="2"/>
    <x v="10"/>
    <x v="0"/>
    <x v="3"/>
    <n v="1811"/>
    <n v="384848"/>
  </r>
  <r>
    <s v="2021-05-03 09:48:31"/>
    <s v="PB498374"/>
    <x v="29"/>
    <s v="URRQ8372555"/>
    <s v="ZOBP7216462JSJ621798"/>
    <x v="2"/>
    <x v="2"/>
    <x v="3"/>
    <x v="10"/>
    <x v="0"/>
    <x v="0"/>
    <n v="5023"/>
    <n v="234918"/>
  </r>
  <r>
    <s v="2021-05-03 22:15:57"/>
    <s v="PB556249"/>
    <x v="30"/>
    <s v="TFNY4786234"/>
    <s v="OXLL6492352WAF896731"/>
    <x v="3"/>
    <x v="3"/>
    <x v="3"/>
    <x v="3"/>
    <x v="0"/>
    <x v="3"/>
    <n v="14046"/>
    <n v="527580"/>
  </r>
  <r>
    <s v="2021-05-03 09:28:24"/>
    <s v="PB895472"/>
    <x v="31"/>
    <s v="EXUG1917848"/>
    <s v="JLHB1673486MGP222622"/>
    <x v="2"/>
    <x v="2"/>
    <x v="2"/>
    <x v="3"/>
    <x v="1"/>
    <x v="0"/>
    <n v="3801"/>
    <n v="0"/>
  </r>
  <r>
    <s v="2021-05-03 09:15:18"/>
    <s v="PB697156"/>
    <x v="32"/>
    <s v="LEJU3282663"/>
    <s v="LGLV7575399FSC167671"/>
    <x v="2"/>
    <x v="2"/>
    <x v="0"/>
    <x v="11"/>
    <x v="1"/>
    <x v="0"/>
    <n v="3801"/>
    <n v="0"/>
  </r>
  <r>
    <s v="2021-05-07 17:03:15"/>
    <s v="PB186691"/>
    <x v="33"/>
    <s v="FSKU1147319"/>
    <s v="OHCT1827999MNC781238"/>
    <x v="4"/>
    <x v="4"/>
    <x v="1"/>
    <x v="10"/>
    <x v="0"/>
    <x v="0"/>
    <n v="7186"/>
    <n v="741960"/>
  </r>
  <r>
    <s v="2021-05-03 19:57:37"/>
    <s v="PB256326"/>
    <x v="34"/>
    <s v="HRAC4128282"/>
    <s v="IWUP2232327PVJ516796"/>
    <x v="3"/>
    <x v="3"/>
    <x v="0"/>
    <x v="3"/>
    <x v="1"/>
    <x v="2"/>
    <n v="4182"/>
    <n v="129168"/>
  </r>
  <r>
    <s v="2021-05-07 12:01:59"/>
    <s v="PB614894"/>
    <x v="35"/>
    <s v="PFUB3845151"/>
    <s v="XIPN3572731MFE258328"/>
    <x v="4"/>
    <x v="4"/>
    <x v="2"/>
    <x v="4"/>
    <x v="0"/>
    <x v="0"/>
    <n v="15098.1"/>
    <n v="495975"/>
  </r>
  <r>
    <s v="2021-05-06 10:42:27"/>
    <s v="PB693266"/>
    <x v="36"/>
    <s v="TXPH1174915"/>
    <s v="ZWLP7211378MRC349893"/>
    <x v="4"/>
    <x v="4"/>
    <x v="0"/>
    <x v="10"/>
    <x v="0"/>
    <x v="0"/>
    <n v="5757"/>
    <n v="234918"/>
  </r>
  <r>
    <s v="2021-05-04 16:19:38"/>
    <s v="PB795571"/>
    <x v="37"/>
    <s v="QIHB5746296"/>
    <s v="YUZE3492672NPJ152751"/>
    <x v="4"/>
    <x v="4"/>
    <x v="2"/>
    <x v="10"/>
    <x v="0"/>
    <x v="0"/>
    <n v="6952"/>
    <n v="881280"/>
  </r>
  <r>
    <s v="2021-05-03 20:02:53"/>
    <s v="PB597549"/>
    <x v="38"/>
    <s v="QPRU7341125"/>
    <s v="JJHO5319912WNI323124"/>
    <x v="4"/>
    <x v="4"/>
    <x v="1"/>
    <x v="3"/>
    <x v="0"/>
    <x v="0"/>
    <n v="3801"/>
    <n v="0"/>
  </r>
  <r>
    <s v="2021-05-03 19:53:24"/>
    <s v="PB814163"/>
    <x v="39"/>
    <s v="NNAP1435585"/>
    <s v="IKDI4942582DKR173268"/>
    <x v="4"/>
    <x v="4"/>
    <x v="3"/>
    <x v="3"/>
    <x v="0"/>
    <x v="0"/>
    <n v="4182"/>
    <n v="129168"/>
  </r>
  <r>
    <s v="2021-05-03 19:53:25"/>
    <s v="PB664132"/>
    <x v="39"/>
    <s v="KOJR1244585"/>
    <s v="GKTA5745437ARF162535"/>
    <x v="3"/>
    <x v="3"/>
    <x v="3"/>
    <x v="3"/>
    <x v="0"/>
    <x v="4"/>
    <n v="4182"/>
    <n v="129168"/>
  </r>
  <r>
    <s v="2021-05-03 19:31:29"/>
    <s v="PB128174"/>
    <x v="8"/>
    <s v="BTAQ5453152"/>
    <s v="VWBT7791877YIV599216"/>
    <x v="4"/>
    <x v="4"/>
    <x v="0"/>
    <x v="3"/>
    <x v="0"/>
    <x v="0"/>
    <n v="3801"/>
    <n v="0"/>
  </r>
  <r>
    <s v="2021-05-03 19:51:37"/>
    <s v="PB623625"/>
    <x v="7"/>
    <s v="TOOJ9129535"/>
    <s v="TBSO8872217TKJ497282"/>
    <x v="3"/>
    <x v="3"/>
    <x v="3"/>
    <x v="3"/>
    <x v="0"/>
    <x v="3"/>
    <n v="3801"/>
    <n v="0"/>
  </r>
  <r>
    <s v="2021-05-03 09:33:53"/>
    <s v="PB149884"/>
    <x v="40"/>
    <s v="COCT7458752"/>
    <s v="FEDT3842189NQH596452"/>
    <x v="4"/>
    <x v="4"/>
    <x v="2"/>
    <x v="3"/>
    <x v="0"/>
    <x v="0"/>
    <n v="3801"/>
    <n v="0"/>
  </r>
  <r>
    <s v="2021-05-07 13:28:53"/>
    <s v="PB214554"/>
    <x v="41"/>
    <s v="WCPA4469357"/>
    <s v="OYQC3967399SVW855355"/>
    <x v="5"/>
    <x v="5"/>
    <x v="3"/>
    <x v="4"/>
    <x v="0"/>
    <x v="0"/>
    <n v="15098.1"/>
    <n v="495975"/>
  </r>
  <r>
    <s v="2021-05-04 13:42:29"/>
    <s v="PB818733"/>
    <x v="42"/>
    <s v="UCGX1348269"/>
    <s v="MIYT6384653JOX449376"/>
    <x v="5"/>
    <x v="5"/>
    <x v="0"/>
    <x v="3"/>
    <x v="0"/>
    <x v="0"/>
    <n v="3931"/>
    <n v="522000"/>
  </r>
  <r>
    <s v="2021-05-03 19:49:34"/>
    <s v="PB966634"/>
    <x v="7"/>
    <s v="ETTE6711351"/>
    <s v="CEYT8924944WHS514741"/>
    <x v="5"/>
    <x v="5"/>
    <x v="3"/>
    <x v="3"/>
    <x v="0"/>
    <x v="0"/>
    <n v="3801"/>
    <n v="0"/>
  </r>
  <r>
    <s v="2021-05-03 09:37:23"/>
    <s v="PB694875"/>
    <x v="43"/>
    <s v="XVDY1765924"/>
    <s v="MEEL4153189GBL247942"/>
    <x v="5"/>
    <x v="5"/>
    <x v="2"/>
    <x v="10"/>
    <x v="0"/>
    <x v="0"/>
    <n v="5023"/>
    <n v="234918"/>
  </r>
  <r>
    <s v="2021-04-30 18:46:51"/>
    <s v="PB177673"/>
    <x v="44"/>
    <s v="HCXV2347266"/>
    <s v="SQAG5527258ZTO825676"/>
    <x v="5"/>
    <x v="5"/>
    <x v="3"/>
    <x v="3"/>
    <x v="1"/>
    <x v="0"/>
    <n v="3801"/>
    <n v="0"/>
  </r>
  <r>
    <s v="2021-04-28 15:20:45"/>
    <s v="PB259658"/>
    <x v="45"/>
    <s v="BILC7384933"/>
    <s v="GVCQ5845642FAC633941"/>
    <x v="5"/>
    <x v="5"/>
    <x v="3"/>
    <x v="10"/>
    <x v="1"/>
    <x v="0"/>
    <n v="3539"/>
    <n v="89775"/>
  </r>
  <r>
    <s v="2021-05-03 17:32:06"/>
    <s v="PB932425"/>
    <x v="9"/>
    <s v="IAQX2164681"/>
    <s v="MNAW7659466QVE575616"/>
    <x v="3"/>
    <x v="3"/>
    <x v="0"/>
    <x v="12"/>
    <x v="1"/>
    <x v="3"/>
    <n v="5678"/>
    <n v="192337"/>
  </r>
  <r>
    <s v="2021-04-27 17:17:43"/>
    <s v="PB431275"/>
    <x v="46"/>
    <s v="OCEJ2587975"/>
    <s v="NJRW8219116RAF412753"/>
    <x v="5"/>
    <x v="5"/>
    <x v="0"/>
    <x v="13"/>
    <x v="1"/>
    <x v="0"/>
    <n v="88797"/>
    <m/>
  </r>
  <r>
    <s v="2021-05-03 16:22:57"/>
    <s v="PB661933"/>
    <x v="47"/>
    <s v="GKDL4356654"/>
    <s v="RZVY9685646HSF482996"/>
    <x v="3"/>
    <x v="3"/>
    <x v="3"/>
    <x v="14"/>
    <x v="0"/>
    <x v="2"/>
    <n v="5465"/>
    <n v="204592"/>
  </r>
  <r>
    <s v="2021-05-03 16:00:31"/>
    <s v="PB477543"/>
    <x v="48"/>
    <s v="YFYU2334949"/>
    <s v="TLYQ2629488SHN213249"/>
    <x v="3"/>
    <x v="3"/>
    <x v="3"/>
    <x v="3"/>
    <x v="0"/>
    <x v="5"/>
    <n v="3801"/>
    <n v="0"/>
  </r>
  <r>
    <s v="2021-05-07 11:19:48"/>
    <s v="PB525991"/>
    <x v="49"/>
    <s v="AIGH6614121"/>
    <s v="XVOP8813119GCZ859775"/>
    <x v="6"/>
    <x v="6"/>
    <x v="0"/>
    <x v="4"/>
    <x v="0"/>
    <x v="0"/>
    <n v="15098.1"/>
    <n v="495975"/>
  </r>
  <r>
    <s v="2021-05-03 19:56:15"/>
    <s v="PB914255"/>
    <x v="50"/>
    <s v="YXVF6114585"/>
    <s v="EWLP4465535XVQ276618"/>
    <x v="6"/>
    <x v="6"/>
    <x v="2"/>
    <x v="3"/>
    <x v="0"/>
    <x v="0"/>
    <n v="4182"/>
    <n v="129168"/>
  </r>
  <r>
    <s v="2021-05-03 09:33:56"/>
    <s v="PB624547"/>
    <x v="51"/>
    <s v="KSCW7495718"/>
    <s v="RQJC5338625WOB322522"/>
    <x v="3"/>
    <x v="3"/>
    <x v="2"/>
    <x v="3"/>
    <x v="0"/>
    <x v="5"/>
    <n v="3801"/>
    <n v="0"/>
  </r>
  <r>
    <s v="2021-05-03 18:19:15"/>
    <s v="PB286614"/>
    <x v="52"/>
    <s v="KCRX8166368"/>
    <s v="LMMN3922999PFN256932"/>
    <x v="6"/>
    <x v="6"/>
    <x v="2"/>
    <x v="3"/>
    <x v="0"/>
    <x v="0"/>
    <n v="3801"/>
    <n v="0"/>
  </r>
  <r>
    <s v="2021-05-03 09:25:08"/>
    <s v="PB752197"/>
    <x v="53"/>
    <s v="CJUR3719715"/>
    <s v="FWXM8363843FAO391312"/>
    <x v="6"/>
    <x v="6"/>
    <x v="2"/>
    <x v="3"/>
    <x v="1"/>
    <x v="0"/>
    <n v="3801"/>
    <n v="0"/>
  </r>
  <r>
    <s v="2021-05-03 09:30:32"/>
    <s v="PB289633"/>
    <x v="54"/>
    <s v="FYAI2429385"/>
    <s v="PVBK5755248XAH451485"/>
    <x v="3"/>
    <x v="3"/>
    <x v="2"/>
    <x v="3"/>
    <x v="1"/>
    <x v="4"/>
    <n v="3801"/>
    <n v="0"/>
  </r>
  <r>
    <s v="2021-05-03 09:30:27"/>
    <s v="PB897256"/>
    <x v="32"/>
    <s v="SBYP7995519"/>
    <s v="ZYWO3758938ROY485253"/>
    <x v="3"/>
    <x v="3"/>
    <x v="2"/>
    <x v="3"/>
    <x v="0"/>
    <x v="5"/>
    <n v="3801"/>
    <n v="0"/>
  </r>
  <r>
    <s v="2021-05-03 09:29:07"/>
    <s v="PB881581"/>
    <x v="13"/>
    <s v="XOXO8723122"/>
    <s v="KPPR2533395ILP883167"/>
    <x v="3"/>
    <x v="3"/>
    <x v="2"/>
    <x v="3"/>
    <x v="1"/>
    <x v="3"/>
    <n v="3801"/>
    <n v="0"/>
  </r>
  <r>
    <s v="2021-04-28 12:27:59"/>
    <s v="PB499631"/>
    <x v="44"/>
    <s v="HRUP5552852"/>
    <s v="KORT2458776RLO479497"/>
    <x v="6"/>
    <x v="6"/>
    <x v="2"/>
    <x v="10"/>
    <x v="1"/>
    <x v="0"/>
    <n v="13299"/>
    <n v="524070"/>
  </r>
  <r>
    <s v="2021-05-03 09:29:01"/>
    <s v="PB899566"/>
    <x v="55"/>
    <s v="FGOZ7379122"/>
    <s v="EKDV2234871HOR333899"/>
    <x v="3"/>
    <x v="3"/>
    <x v="3"/>
    <x v="3"/>
    <x v="1"/>
    <x v="5"/>
    <n v="3801"/>
    <n v="0"/>
  </r>
  <r>
    <s v="2021-04-27 11:46:08"/>
    <s v="PB297486"/>
    <x v="32"/>
    <s v="HQKL6665791"/>
    <s v="NZFM9363647FCT161636"/>
    <x v="6"/>
    <x v="6"/>
    <x v="1"/>
    <x v="2"/>
    <x v="1"/>
    <x v="0"/>
    <n v="8084"/>
    <n v="266679"/>
  </r>
  <r>
    <s v="2021-04-26 12:45:44"/>
    <s v="PB652919"/>
    <x v="56"/>
    <s v="ATDF6483125"/>
    <s v="PHTK2582343UVI194514"/>
    <x v="6"/>
    <x v="6"/>
    <x v="2"/>
    <x v="10"/>
    <x v="1"/>
    <x v="0"/>
    <n v="7231"/>
    <n v="421727"/>
  </r>
  <r>
    <s v="2021-04-24 13:07:31"/>
    <s v="PB634942"/>
    <x v="57"/>
    <s v="IKMV3219849"/>
    <s v="VLDF8425691MHI643643"/>
    <x v="6"/>
    <x v="6"/>
    <x v="3"/>
    <x v="9"/>
    <x v="1"/>
    <x v="0"/>
    <n v="76777"/>
    <m/>
  </r>
  <r>
    <s v="2021-05-03 09:22:20"/>
    <s v="PB587227"/>
    <x v="55"/>
    <s v="TYEA3174958"/>
    <s v="FWXM8363843FAO391311"/>
    <x v="7"/>
    <x v="7"/>
    <x v="3"/>
    <x v="6"/>
    <x v="0"/>
    <x v="1"/>
    <n v="0"/>
    <m/>
  </r>
  <r>
    <s v="2021-05-03 09:21:04"/>
    <s v="PB472561"/>
    <x v="58"/>
    <s v="EKCD7852719"/>
    <s v="FWLF4689154TZH277841"/>
    <x v="7"/>
    <x v="7"/>
    <x v="3"/>
    <x v="11"/>
    <x v="1"/>
    <x v="3"/>
    <n v="9019"/>
    <m/>
  </r>
  <r>
    <s v="2021-05-03 09:17:34"/>
    <s v="PB744621"/>
    <x v="59"/>
    <s v="RECH8881599"/>
    <s v="TJWF1418181VHV359451"/>
    <x v="7"/>
    <x v="7"/>
    <x v="1"/>
    <x v="11"/>
    <x v="1"/>
    <x v="5"/>
    <n v="3801"/>
    <n v="0"/>
  </r>
  <r>
    <s v="2021-04-23 14:53:40"/>
    <s v="PB941678"/>
    <x v="60"/>
    <s v="MDDJ5228866"/>
    <s v="NTYS9239697HGL682321"/>
    <x v="6"/>
    <x v="6"/>
    <x v="2"/>
    <x v="15"/>
    <x v="1"/>
    <x v="0"/>
    <n v="0"/>
    <m/>
  </r>
  <r>
    <s v="2021-05-03 09:13:00"/>
    <s v="PB335853"/>
    <x v="44"/>
    <s v="JOEB7672633"/>
    <s v="GOTW2651186HCO354122"/>
    <x v="7"/>
    <x v="7"/>
    <x v="2"/>
    <x v="5"/>
    <x v="0"/>
    <x v="2"/>
    <n v="3801"/>
    <n v="0"/>
  </r>
  <r>
    <s v="2021-05-06 12:27:57"/>
    <s v="PB316516"/>
    <x v="61"/>
    <s v="MNSM1197468"/>
    <s v="QXGZ6975963OFI756494"/>
    <x v="8"/>
    <x v="8"/>
    <x v="0"/>
    <x v="1"/>
    <x v="0"/>
    <x v="0"/>
    <n v="4725"/>
    <n v="102629"/>
  </r>
  <r>
    <s v="2021-04-29 18:26:02"/>
    <s v="PB384379"/>
    <x v="14"/>
    <s v="KEIG2938665"/>
    <s v="TOKZ3274366WNK471537"/>
    <x v="7"/>
    <x v="7"/>
    <x v="3"/>
    <x v="5"/>
    <x v="0"/>
    <x v="5"/>
    <n v="456345"/>
    <m/>
  </r>
  <r>
    <s v="2021-05-03 19:54:07"/>
    <s v="PB546186"/>
    <x v="62"/>
    <s v="MXXI4853738"/>
    <s v="DWIR3297815LKD837588"/>
    <x v="8"/>
    <x v="8"/>
    <x v="3"/>
    <x v="3"/>
    <x v="0"/>
    <x v="0"/>
    <n v="4182"/>
    <n v="129168"/>
  </r>
  <r>
    <s v="2021-05-03 09:29:03"/>
    <s v="PB628565"/>
    <x v="44"/>
    <s v="EGRE8926717"/>
    <s v="JUAT6415265AIK352539"/>
    <x v="8"/>
    <x v="8"/>
    <x v="0"/>
    <x v="3"/>
    <x v="1"/>
    <x v="0"/>
    <n v="3801"/>
    <n v="0"/>
  </r>
  <r>
    <s v="2021-04-28 16:26:03"/>
    <s v="PB823569"/>
    <x v="63"/>
    <s v="DYOR3566663"/>
    <s v="IBTL7147878GLP249764"/>
    <x v="7"/>
    <x v="7"/>
    <x v="0"/>
    <x v="16"/>
    <x v="1"/>
    <x v="4"/>
    <n v="8704"/>
    <n v="307444"/>
  </r>
  <r>
    <s v="2021-04-29 18:18:54"/>
    <s v="PB722792"/>
    <x v="13"/>
    <s v="FUYB7189648"/>
    <s v="KWTQ3276866RZB382322"/>
    <x v="8"/>
    <x v="8"/>
    <x v="1"/>
    <x v="5"/>
    <x v="1"/>
    <x v="0"/>
    <n v="7650"/>
    <n v="1083600"/>
  </r>
  <r>
    <s v="2021-04-28 09:43:44"/>
    <s v="PB384399"/>
    <x v="53"/>
    <s v="QQGU5926764"/>
    <s v="EAFX7822534REA482917"/>
    <x v="8"/>
    <x v="8"/>
    <x v="1"/>
    <x v="5"/>
    <x v="1"/>
    <x v="0"/>
    <n v="0"/>
    <m/>
  </r>
  <r>
    <s v="2021-04-28 13:47:36"/>
    <s v="PB312885"/>
    <x v="11"/>
    <s v="FWVP4998159"/>
    <s v="NZZP1499488LZW716668"/>
    <x v="7"/>
    <x v="7"/>
    <x v="0"/>
    <x v="10"/>
    <x v="0"/>
    <x v="5"/>
    <n v="11219"/>
    <n v="519120"/>
  </r>
  <r>
    <s v="2021-04-28 13:19:11"/>
    <s v="PB454132"/>
    <x v="64"/>
    <s v="RWHJ9625685"/>
    <s v="XZHE5243373OTZ995982"/>
    <x v="7"/>
    <x v="7"/>
    <x v="1"/>
    <x v="10"/>
    <x v="1"/>
    <x v="3"/>
    <n v="1811"/>
    <n v="384848"/>
  </r>
  <r>
    <s v="2021-04-27 16:48:28"/>
    <s v="PB972178"/>
    <x v="59"/>
    <s v="UUDL9654291"/>
    <s v="WDKB2382424BXH788159"/>
    <x v="8"/>
    <x v="8"/>
    <x v="2"/>
    <x v="1"/>
    <x v="1"/>
    <x v="0"/>
    <n v="4165"/>
    <n v="402250"/>
  </r>
  <r>
    <s v="2021-04-28 11:23:12"/>
    <s v="PB387324"/>
    <x v="65"/>
    <s v="XRXN5359616"/>
    <s v="KORT2458776RLO479437"/>
    <x v="7"/>
    <x v="7"/>
    <x v="0"/>
    <x v="6"/>
    <x v="0"/>
    <x v="1"/>
    <n v="0"/>
    <m/>
  </r>
  <r>
    <s v="2021-04-24 15:05:21"/>
    <s v="PB936696"/>
    <x v="17"/>
    <s v="KFDE4147628"/>
    <s v="CMHG5873376ICL293618"/>
    <x v="8"/>
    <x v="8"/>
    <x v="2"/>
    <x v="3"/>
    <x v="1"/>
    <x v="0"/>
    <n v="5597"/>
    <n v="134820"/>
  </r>
  <r>
    <s v="2021-04-23 22:20:56"/>
    <s v="PB653132"/>
    <x v="66"/>
    <s v="CSMD9378117"/>
    <s v="HJNB7185271GFE495861"/>
    <x v="8"/>
    <x v="8"/>
    <x v="0"/>
    <x v="3"/>
    <x v="1"/>
    <x v="0"/>
    <n v="5597"/>
    <n v="134820"/>
  </r>
  <r>
    <s v="2021-04-27 17:40:10"/>
    <s v="PB543799"/>
    <x v="67"/>
    <s v="PCZE5487224"/>
    <s v="OPDD5778384UUJ657543"/>
    <x v="9"/>
    <x v="9"/>
    <x v="1"/>
    <x v="8"/>
    <x v="1"/>
    <x v="5"/>
    <n v="111111"/>
    <m/>
  </r>
  <r>
    <s v="2021-04-27 17:19:26"/>
    <s v="PB437181"/>
    <x v="68"/>
    <s v="SXGJ1646457"/>
    <s v="QIQS6551569HEP612542"/>
    <x v="9"/>
    <x v="9"/>
    <x v="1"/>
    <x v="13"/>
    <x v="0"/>
    <x v="2"/>
    <n v="877768"/>
    <m/>
  </r>
  <r>
    <s v="2021-05-05 11:53:50"/>
    <s v="PB382771"/>
    <x v="69"/>
    <s v="PXWW8711632"/>
    <s v="ZNGM3178189TME232977"/>
    <x v="10"/>
    <x v="10"/>
    <x v="1"/>
    <x v="10"/>
    <x v="0"/>
    <x v="0"/>
    <n v="3400"/>
    <n v="194994"/>
  </r>
  <r>
    <s v="2021-05-03 09:25:16"/>
    <s v="PB726821"/>
    <x v="32"/>
    <s v="GPMX3267182"/>
    <s v="UKVV1726627CPC411998"/>
    <x v="10"/>
    <x v="10"/>
    <x v="2"/>
    <x v="3"/>
    <x v="1"/>
    <x v="0"/>
    <n v="3801"/>
    <n v="0"/>
  </r>
  <r>
    <s v="2021-04-27 16:15:56"/>
    <s v="PB526616"/>
    <x v="46"/>
    <s v="BBZE6157667"/>
    <s v="TBGG6564767BOX159211"/>
    <x v="9"/>
    <x v="9"/>
    <x v="1"/>
    <x v="8"/>
    <x v="0"/>
    <x v="4"/>
    <n v="6002"/>
    <n v="305450"/>
  </r>
  <r>
    <s v="2021-04-27 15:44:59"/>
    <s v="PB473541"/>
    <x v="63"/>
    <s v="ZYCO5795747"/>
    <s v="VHWW7673787XFF575464"/>
    <x v="9"/>
    <x v="9"/>
    <x v="2"/>
    <x v="17"/>
    <x v="0"/>
    <x v="5"/>
    <n v="5757"/>
    <n v="234918"/>
  </r>
  <r>
    <s v="2021-04-26 15:47:07"/>
    <s v="PB177678"/>
    <x v="32"/>
    <s v="ASQY7313795"/>
    <s v="COCM6284897YFE442559"/>
    <x v="10"/>
    <x v="10"/>
    <x v="0"/>
    <x v="8"/>
    <x v="1"/>
    <x v="0"/>
    <n v="8295"/>
    <n v="519120"/>
  </r>
  <r>
    <s v="2021-04-24 13:07:27"/>
    <s v="PB791861"/>
    <x v="70"/>
    <s v="TIHR8737667"/>
    <s v="TLAY1645439UCB413738"/>
    <x v="10"/>
    <x v="10"/>
    <x v="3"/>
    <x v="9"/>
    <x v="1"/>
    <x v="0"/>
    <n v="76777"/>
    <m/>
  </r>
  <r>
    <s v="2021-04-26 16:03:16"/>
    <s v="PB881399"/>
    <x v="45"/>
    <s v="WXHL2491125"/>
    <s v="COCM6284897YFE442551"/>
    <x v="9"/>
    <x v="9"/>
    <x v="1"/>
    <x v="6"/>
    <x v="0"/>
    <x v="1"/>
    <n v="0"/>
    <m/>
  </r>
  <r>
    <s v="2021-05-11 14:25:05"/>
    <s v="PB298193"/>
    <x v="71"/>
    <s v="MGHD1821386"/>
    <s v="PECC4717827CPI764782"/>
    <x v="11"/>
    <x v="11"/>
    <x v="2"/>
    <x v="0"/>
    <x v="0"/>
    <x v="3"/>
    <n v="4305"/>
    <n v="83700"/>
  </r>
  <r>
    <s v="2021-05-08 17:24:25"/>
    <s v="PB547425"/>
    <x v="72"/>
    <s v="WVPZ3963994"/>
    <s v="AVEX6413879ONH59573"/>
    <x v="11"/>
    <x v="11"/>
    <x v="1"/>
    <x v="6"/>
    <x v="1"/>
    <x v="1"/>
    <n v="0"/>
    <m/>
  </r>
  <r>
    <s v="2021-04-26 12:25:55"/>
    <s v="PB956738"/>
    <x v="59"/>
    <s v="ZUPL8344678"/>
    <s v="JQOY8264668JVY852154"/>
    <x v="9"/>
    <x v="9"/>
    <x v="0"/>
    <x v="18"/>
    <x v="1"/>
    <x v="5"/>
    <n v="8429"/>
    <n v="647595"/>
  </r>
  <r>
    <s v="2021-04-26 12:22:00"/>
    <s v="PB478487"/>
    <x v="73"/>
    <s v="CLCF4596243"/>
    <s v="OAYV1389223WDV493219"/>
    <x v="9"/>
    <x v="9"/>
    <x v="2"/>
    <x v="15"/>
    <x v="1"/>
    <x v="3"/>
    <n v="8429"/>
    <n v="647595"/>
  </r>
  <r>
    <s v="2021-05-08 17:23:46"/>
    <s v="PB876345"/>
    <x v="74"/>
    <s v="XYKL2836284"/>
    <s v="AVEX6413879ONH594784"/>
    <x v="11"/>
    <x v="11"/>
    <x v="2"/>
    <x v="6"/>
    <x v="0"/>
    <x v="1"/>
    <n v="0"/>
    <m/>
  </r>
  <r>
    <s v="2021-04-26 11:53:28"/>
    <s v="PB766922"/>
    <x v="75"/>
    <s v="LDSZ7156956"/>
    <s v="GDTF8522446QTA976992"/>
    <x v="9"/>
    <x v="9"/>
    <x v="3"/>
    <x v="19"/>
    <x v="0"/>
    <x v="2"/>
    <n v="6983"/>
    <n v="325875"/>
  </r>
  <r>
    <s v="2021-04-26 11:49:35"/>
    <s v="PB828586"/>
    <x v="76"/>
    <s v="AMMM2622231"/>
    <s v="VELK9355839VAW523387"/>
    <x v="9"/>
    <x v="9"/>
    <x v="2"/>
    <x v="10"/>
    <x v="0"/>
    <x v="5"/>
    <n v="1993"/>
    <n v="384848"/>
  </r>
  <r>
    <s v="2021-05-08 17:23:34"/>
    <s v="PB276751"/>
    <x v="77"/>
    <s v="UOVW2473564"/>
    <s v="AVEX6413879ONH595754"/>
    <x v="11"/>
    <x v="11"/>
    <x v="1"/>
    <x v="6"/>
    <x v="0"/>
    <x v="1"/>
    <n v="0"/>
    <m/>
  </r>
  <r>
    <s v="2021-05-07 11:56:02"/>
    <s v="PB957443"/>
    <x v="71"/>
    <s v="MQYU5287511"/>
    <s v="XIPN3572731MFE258323"/>
    <x v="11"/>
    <x v="11"/>
    <x v="2"/>
    <x v="6"/>
    <x v="1"/>
    <x v="1"/>
    <n v="0"/>
    <m/>
  </r>
  <r>
    <s v="2021-04-24 13:07:34"/>
    <s v="PB669655"/>
    <x v="78"/>
    <s v="GNPO8384898"/>
    <s v="BRXB5722584YPA454488"/>
    <x v="12"/>
    <x v="12"/>
    <x v="1"/>
    <x v="9"/>
    <x v="0"/>
    <x v="4"/>
    <n v="76777"/>
    <m/>
  </r>
  <r>
    <s v="2021-04-24 13:07:31"/>
    <s v="PB463942"/>
    <x v="79"/>
    <s v="VBPM9597625"/>
    <s v="YIRL2188225DHQ587233"/>
    <x v="12"/>
    <x v="12"/>
    <x v="0"/>
    <x v="9"/>
    <x v="1"/>
    <x v="5"/>
    <n v="76777"/>
    <m/>
  </r>
  <r>
    <s v="2021-05-07 11:56:02"/>
    <s v="PB938666"/>
    <x v="80"/>
    <s v="MIQL5536165"/>
    <s v="XIPN3572731MFE258327"/>
    <x v="11"/>
    <x v="11"/>
    <x v="3"/>
    <x v="6"/>
    <x v="0"/>
    <x v="1"/>
    <n v="0"/>
    <m/>
  </r>
  <r>
    <s v="2021-05-03 18:23:55"/>
    <s v="PB859341"/>
    <x v="8"/>
    <s v="ATLY3739681"/>
    <s v="LOBW7885457YDQ572262"/>
    <x v="11"/>
    <x v="11"/>
    <x v="2"/>
    <x v="3"/>
    <x v="0"/>
    <x v="0"/>
    <n v="3801"/>
    <n v="0"/>
  </r>
  <r>
    <s v="2021-04-24 12:37:14"/>
    <s v="PB296229"/>
    <x v="81"/>
    <s v="OEIG8924867"/>
    <s v="CIVK4419586LAV767983"/>
    <x v="12"/>
    <x v="12"/>
    <x v="3"/>
    <x v="10"/>
    <x v="1"/>
    <x v="3"/>
    <n v="5023"/>
    <n v="234918"/>
  </r>
  <r>
    <s v="2021-04-23 22:23:01"/>
    <s v="PB824783"/>
    <x v="82"/>
    <s v="UUOA4584659"/>
    <s v="KOQV9122179VCM846537"/>
    <x v="12"/>
    <x v="12"/>
    <x v="0"/>
    <x v="3"/>
    <x v="1"/>
    <x v="5"/>
    <n v="5597"/>
    <n v="134820"/>
  </r>
  <r>
    <s v="2021-04-28 15:25:03"/>
    <s v="PB199721"/>
    <x v="54"/>
    <s v="WMBN9881643"/>
    <s v="HYIE9324774LZA162927"/>
    <x v="11"/>
    <x v="11"/>
    <x v="1"/>
    <x v="5"/>
    <x v="1"/>
    <x v="0"/>
    <n v="2272"/>
    <n v="168920"/>
  </r>
  <r>
    <s v="2021-04-26 11:58:40"/>
    <s v="PB128859"/>
    <x v="83"/>
    <s v="JQMB9412976"/>
    <s v="DOYO4884899JMB569521"/>
    <x v="11"/>
    <x v="11"/>
    <x v="2"/>
    <x v="5"/>
    <x v="1"/>
    <x v="0"/>
    <n v="5635"/>
    <n v="234918"/>
  </r>
  <r>
    <s v="2021-04-21 11:10:13"/>
    <s v="PB485439"/>
    <x v="84"/>
    <s v="AYAV8913345"/>
    <s v="ETQR5856189EDD278426"/>
    <x v="12"/>
    <x v="12"/>
    <x v="1"/>
    <x v="13"/>
    <x v="1"/>
    <x v="4"/>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F3FDEA-4FA7-492F-B42D-678DB8B02A2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3">
    <pivotField showAll="0"/>
    <pivotField showAll="0"/>
    <pivotField showAll="0">
      <items count="86">
        <item x="10"/>
        <item x="40"/>
        <item x="11"/>
        <item x="31"/>
        <item x="14"/>
        <item x="67"/>
        <item x="68"/>
        <item x="45"/>
        <item x="58"/>
        <item x="53"/>
        <item x="44"/>
        <item x="59"/>
        <item x="54"/>
        <item x="65"/>
        <item x="46"/>
        <item x="63"/>
        <item x="64"/>
        <item x="55"/>
        <item x="13"/>
        <item x="56"/>
        <item x="32"/>
        <item x="83"/>
        <item x="75"/>
        <item x="73"/>
        <item x="17"/>
        <item x="78"/>
        <item x="76"/>
        <item x="57"/>
        <item x="66"/>
        <item x="79"/>
        <item x="70"/>
        <item x="81"/>
        <item x="82"/>
        <item x="84"/>
        <item x="60"/>
        <item x="74"/>
        <item x="77"/>
        <item x="33"/>
        <item x="35"/>
        <item x="18"/>
        <item x="6"/>
        <item x="80"/>
        <item x="41"/>
        <item x="49"/>
        <item x="72"/>
        <item x="0"/>
        <item x="71"/>
        <item x="19"/>
        <item x="12"/>
        <item x="51"/>
        <item x="1"/>
        <item x="16"/>
        <item x="15"/>
        <item x="29"/>
        <item x="20"/>
        <item x="22"/>
        <item x="61"/>
        <item x="69"/>
        <item x="2"/>
        <item x="36"/>
        <item x="37"/>
        <item x="3"/>
        <item x="25"/>
        <item x="62"/>
        <item x="43"/>
        <item x="48"/>
        <item x="47"/>
        <item x="21"/>
        <item x="23"/>
        <item x="39"/>
        <item x="7"/>
        <item x="8"/>
        <item x="27"/>
        <item x="52"/>
        <item x="9"/>
        <item x="42"/>
        <item x="28"/>
        <item x="4"/>
        <item x="30"/>
        <item x="24"/>
        <item x="26"/>
        <item x="38"/>
        <item x="5"/>
        <item x="34"/>
        <item x="50"/>
        <item t="default"/>
      </items>
    </pivotField>
    <pivotField showAll="0"/>
    <pivotField showAll="0"/>
    <pivotField showAll="0"/>
    <pivotField showAll="0"/>
    <pivotField showAll="0">
      <items count="5">
        <item x="3"/>
        <item x="0"/>
        <item x="1"/>
        <item x="2"/>
        <item t="default"/>
      </items>
    </pivotField>
    <pivotField showAll="0"/>
    <pivotField showAll="0">
      <items count="3">
        <item x="1"/>
        <item x="0"/>
        <item t="default"/>
      </items>
    </pivotField>
    <pivotField showAll="0">
      <items count="7">
        <item x="5"/>
        <item x="4"/>
        <item x="2"/>
        <item x="1"/>
        <item x="3"/>
        <item x="0"/>
        <item t="default"/>
      </items>
    </pivotField>
    <pivotField dataField="1" numFmtId="164" showAll="0"/>
    <pivotField dataField="1" showAll="0"/>
  </pivotFields>
  <rowItems count="1">
    <i/>
  </rowItems>
  <colFields count="1">
    <field x="-2"/>
  </colFields>
  <colItems count="2">
    <i>
      <x/>
    </i>
    <i i="1">
      <x v="1"/>
    </i>
  </colItems>
  <dataFields count="2">
    <dataField name="Sum of Premium Amount" fld="11" baseField="0" baseItem="0"/>
    <dataField name="Sum of Sum Insured" fld="12" baseField="0" baseItem="0"/>
  </dataFields>
  <formats count="3">
    <format dxfId="9">
      <pivotArea type="all" dataOnly="0" outline="0" fieldPosition="0"/>
    </format>
    <format dxfId="8">
      <pivotArea outline="0" collapsedLevelsAreSubtotals="1" fieldPosition="0"/>
    </format>
    <format dxfId="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A7890F-2CEA-41BF-96A3-6453B1CC7E91}" name="Product VS Premiu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3">
    <pivotField showAll="0"/>
    <pivotField showAll="0"/>
    <pivotField showAll="0"/>
    <pivotField showAll="0"/>
    <pivotField showAll="0"/>
    <pivotField showAll="0"/>
    <pivotField showAll="0"/>
    <pivotField axis="axisRow" showAll="0">
      <items count="5">
        <item x="3"/>
        <item x="0"/>
        <item x="1"/>
        <item x="2"/>
        <item t="default"/>
      </items>
    </pivotField>
    <pivotField showAll="0"/>
    <pivotField showAll="0">
      <items count="3">
        <item x="1"/>
        <item x="0"/>
        <item t="default"/>
      </items>
    </pivotField>
    <pivotField showAll="0">
      <items count="7">
        <item x="5"/>
        <item x="4"/>
        <item x="2"/>
        <item x="1"/>
        <item x="3"/>
        <item x="0"/>
        <item t="default"/>
      </items>
    </pivotField>
    <pivotField dataField="1" numFmtId="164" showAll="0"/>
    <pivotField showAll="0"/>
  </pivotFields>
  <rowFields count="1">
    <field x="7"/>
  </rowFields>
  <rowItems count="5">
    <i>
      <x/>
    </i>
    <i>
      <x v="1"/>
    </i>
    <i>
      <x v="2"/>
    </i>
    <i>
      <x v="3"/>
    </i>
    <i t="grand">
      <x/>
    </i>
  </rowItems>
  <colItems count="1">
    <i/>
  </colItems>
  <dataFields count="1">
    <dataField name="Sum of Premium Amount" fld="11" baseField="0" baseItem="0"/>
  </dataFields>
  <formats count="1">
    <format dxfId="6">
      <pivotArea collapsedLevelsAreSubtotals="1" fieldPosition="0">
        <references count="1">
          <reference field="7" count="0"/>
        </references>
      </pivotArea>
    </format>
  </formats>
  <chartFormats count="10">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 chart="9" format="10">
      <pivotArea type="data" outline="0" fieldPosition="0">
        <references count="2">
          <reference field="4294967294" count="1" selected="0">
            <x v="0"/>
          </reference>
          <reference field="7" count="1" selected="0">
            <x v="3"/>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FDA1A-4C58-4D8E-8F87-5E114AA4A095}" name="Booking VS Premium VS SUM Insur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6" firstHeaderRow="0" firstDataRow="1" firstDataCol="1"/>
  <pivotFields count="13">
    <pivotField showAll="0"/>
    <pivotField showAll="0"/>
    <pivotField showAll="0"/>
    <pivotField showAll="0"/>
    <pivotField showAll="0"/>
    <pivotField showAll="0"/>
    <pivotField showAll="0"/>
    <pivotField showAll="0">
      <items count="5">
        <item x="3"/>
        <item x="0"/>
        <item x="1"/>
        <item x="2"/>
        <item t="default"/>
      </items>
    </pivotField>
    <pivotField showAll="0"/>
    <pivotField axis="axisRow" showAll="0">
      <items count="3">
        <item x="1"/>
        <item x="0"/>
        <item t="default"/>
      </items>
    </pivotField>
    <pivotField showAll="0"/>
    <pivotField dataField="1" numFmtId="164" showAll="0"/>
    <pivotField dataField="1" showAll="0"/>
  </pivotFields>
  <rowFields count="1">
    <field x="9"/>
  </rowFields>
  <rowItems count="3">
    <i>
      <x/>
    </i>
    <i>
      <x v="1"/>
    </i>
    <i t="grand">
      <x/>
    </i>
  </rowItems>
  <colFields count="1">
    <field x="-2"/>
  </colFields>
  <colItems count="2">
    <i>
      <x/>
    </i>
    <i i="1">
      <x v="1"/>
    </i>
  </colItems>
  <dataFields count="2">
    <dataField name="Sum of Premium Amount" fld="11" baseField="0" baseItem="0"/>
    <dataField name="Sum of Sum Insured" fld="12" baseField="0" baseItem="0"/>
  </dataFields>
  <formats count="2">
    <format dxfId="5">
      <pivotArea outline="0" collapsedLevelsAreSubtotals="1" fieldPosition="0"/>
    </format>
    <format dxfId="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F6CFEB-09C9-465C-8D6D-27F5BB6C9B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3">
    <pivotField showAll="0"/>
    <pivotField showAll="0"/>
    <pivotField showAll="0"/>
    <pivotField showAll="0"/>
    <pivotField showAll="0"/>
    <pivotField showAll="0"/>
    <pivotField axis="axisRow" showAll="0" measureFilter="1" sortType="descending">
      <items count="14">
        <item x="0"/>
        <item x="2"/>
        <item x="4"/>
        <item x="5"/>
        <item x="6"/>
        <item x="8"/>
        <item x="10"/>
        <item x="11"/>
        <item x="1"/>
        <item x="3"/>
        <item x="7"/>
        <item x="9"/>
        <item x="12"/>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showAll="0"/>
    <pivotField dataField="1" showAll="0">
      <items count="3">
        <item x="1"/>
        <item x="0"/>
        <item t="default"/>
      </items>
    </pivotField>
    <pivotField showAll="0"/>
    <pivotField numFmtId="164" showAll="0"/>
    <pivotField showAll="0"/>
  </pivotFields>
  <rowFields count="1">
    <field x="6"/>
  </rowFields>
  <rowItems count="8">
    <i>
      <x/>
    </i>
    <i>
      <x v="9"/>
    </i>
    <i>
      <x v="1"/>
    </i>
    <i>
      <x v="10"/>
    </i>
    <i>
      <x v="11"/>
    </i>
    <i>
      <x v="4"/>
    </i>
    <i>
      <x v="7"/>
    </i>
    <i t="grand">
      <x/>
    </i>
  </rowItems>
  <colItems count="1">
    <i/>
  </colItems>
  <dataFields count="1">
    <dataField name="Count of Booking Mode" fld="9"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9B6043-4870-4DC5-AEB3-E4578618D3B3}" name="Agent Code VS Premium Am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3">
    <pivotField showAll="0"/>
    <pivotField showAll="0"/>
    <pivotField showAll="0"/>
    <pivotField showAll="0"/>
    <pivotField showAll="0"/>
    <pivotField axis="axisRow" showAll="0" measureFilter="1" sortType="descending">
      <items count="14">
        <item x="0"/>
        <item x="2"/>
        <item x="4"/>
        <item x="5"/>
        <item x="6"/>
        <item x="8"/>
        <item x="10"/>
        <item x="11"/>
        <item x="1"/>
        <item x="3"/>
        <item x="7"/>
        <item x="9"/>
        <item x="12"/>
        <item t="default"/>
      </items>
      <autoSortScope>
        <pivotArea dataOnly="0" outline="0" fieldPosition="0">
          <references count="1">
            <reference field="4294967294" count="1" selected="0">
              <x v="0"/>
            </reference>
          </references>
        </pivotArea>
      </autoSortScope>
    </pivotField>
    <pivotField showAll="0" measureFilter="1" sortType="descending">
      <items count="14">
        <item x="0"/>
        <item x="2"/>
        <item x="4"/>
        <item x="5"/>
        <item x="6"/>
        <item x="8"/>
        <item x="10"/>
        <item x="11"/>
        <item x="1"/>
        <item x="3"/>
        <item x="7"/>
        <item x="9"/>
        <item x="12"/>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showAll="0"/>
    <pivotField showAll="0">
      <items count="3">
        <item x="1"/>
        <item x="0"/>
        <item t="default"/>
      </items>
    </pivotField>
    <pivotField showAll="0"/>
    <pivotField dataField="1" numFmtId="164" showAll="0"/>
    <pivotField showAll="0"/>
  </pivotFields>
  <rowFields count="1">
    <field x="5"/>
  </rowFields>
  <rowItems count="6">
    <i>
      <x v="11"/>
    </i>
    <i>
      <x v="10"/>
    </i>
    <i>
      <x v="12"/>
    </i>
    <i>
      <x/>
    </i>
    <i>
      <x v="4"/>
    </i>
    <i t="grand">
      <x/>
    </i>
  </rowItems>
  <colItems count="1">
    <i/>
  </colItems>
  <dataFields count="1">
    <dataField name="Sum of Premium Amount" fld="11" baseField="0" baseItem="0" numFmtId="165"/>
  </dataFields>
  <formats count="2">
    <format dxfId="3">
      <pivotArea outline="0" collapsedLevelsAreSubtotals="1" fieldPosition="0"/>
    </format>
    <format dxfId="2">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11"/>
          </reference>
        </references>
      </pivotArea>
    </chartFormat>
    <chartFormat chart="2" format="14">
      <pivotArea type="data" outline="0" fieldPosition="0">
        <references count="2">
          <reference field="4294967294" count="1" selected="0">
            <x v="0"/>
          </reference>
          <reference field="5" count="1" selected="0">
            <x v="10"/>
          </reference>
        </references>
      </pivotArea>
    </chartFormat>
    <chartFormat chart="2" format="15">
      <pivotArea type="data" outline="0" fieldPosition="0">
        <references count="2">
          <reference field="4294967294" count="1" selected="0">
            <x v="0"/>
          </reference>
          <reference field="5" count="1" selected="0">
            <x v="12"/>
          </reference>
        </references>
      </pivotArea>
    </chartFormat>
    <chartFormat chart="2" format="16">
      <pivotArea type="data" outline="0" fieldPosition="0">
        <references count="2">
          <reference field="4294967294" count="1" selected="0">
            <x v="0"/>
          </reference>
          <reference field="5" count="1" selected="0">
            <x v="0"/>
          </reference>
        </references>
      </pivotArea>
    </chartFormat>
    <chartFormat chart="2" format="17">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11"/>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filters count="2">
    <filter fld="6"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C3DBE9-BA36-4077-B8A0-994157BBF097}" name="Status VS Sum Insur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13">
    <pivotField showAll="0"/>
    <pivotField showAll="0"/>
    <pivotField showAll="0"/>
    <pivotField showAll="0"/>
    <pivotField showAll="0"/>
    <pivotField showAll="0"/>
    <pivotField showAll="0"/>
    <pivotField showAll="0">
      <items count="5">
        <item x="3"/>
        <item x="0"/>
        <item x="1"/>
        <item x="2"/>
        <item t="default"/>
      </items>
    </pivotField>
    <pivotField showAll="0">
      <items count="21">
        <item x="8"/>
        <item x="15"/>
        <item x="5"/>
        <item x="17"/>
        <item x="11"/>
        <item x="13"/>
        <item x="16"/>
        <item x="18"/>
        <item x="2"/>
        <item x="14"/>
        <item x="3"/>
        <item x="0"/>
        <item x="12"/>
        <item x="9"/>
        <item x="4"/>
        <item x="7"/>
        <item x="19"/>
        <item x="10"/>
        <item x="1"/>
        <item x="6"/>
        <item t="default"/>
      </items>
    </pivotField>
    <pivotField showAll="0">
      <items count="3">
        <item x="1"/>
        <item x="0"/>
        <item t="default"/>
      </items>
    </pivotField>
    <pivotField axis="axisRow" showAll="0" sortType="descending">
      <items count="7">
        <item x="0"/>
        <item x="3"/>
        <item x="1"/>
        <item x="2"/>
        <item x="4"/>
        <item x="5"/>
        <item t="default"/>
      </items>
      <autoSortScope>
        <pivotArea dataOnly="0" outline="0" fieldPosition="0">
          <references count="1">
            <reference field="4294967294" count="1" selected="0">
              <x v="0"/>
            </reference>
          </references>
        </pivotArea>
      </autoSortScope>
    </pivotField>
    <pivotField numFmtId="164" showAll="0"/>
    <pivotField dataField="1" showAll="0"/>
  </pivotFields>
  <rowFields count="1">
    <field x="10"/>
  </rowFields>
  <rowItems count="7">
    <i>
      <x/>
    </i>
    <i>
      <x v="1"/>
    </i>
    <i>
      <x v="5"/>
    </i>
    <i>
      <x v="3"/>
    </i>
    <i>
      <x v="4"/>
    </i>
    <i>
      <x v="2"/>
    </i>
    <i t="grand">
      <x/>
    </i>
  </rowItems>
  <colItems count="1">
    <i/>
  </colItems>
  <dataFields count="1">
    <dataField name="Sum of Sum Insured" fld="12" baseField="0" baseItem="0"/>
  </dataFields>
  <formats count="2">
    <format dxfId="1">
      <pivotArea collapsedLevelsAreSubtotals="1" fieldPosition="0">
        <references count="1">
          <reference field="10" count="5">
            <x v="0"/>
            <x v="1"/>
            <x v="3"/>
            <x v="4"/>
            <x v="5"/>
          </reference>
        </references>
      </pivotArea>
    </format>
    <format dxfId="0">
      <pivotArea dataOnly="0" labelOnly="1" outline="0" axis="axisValues" fieldPosition="0"/>
    </format>
  </formats>
  <chartFormats count="28">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3" format="4">
      <pivotArea type="data" outline="0" fieldPosition="0">
        <references count="2">
          <reference field="4294967294" count="1" selected="0">
            <x v="0"/>
          </reference>
          <reference field="10" count="1" selected="0">
            <x v="5"/>
          </reference>
        </references>
      </pivotArea>
    </chartFormat>
    <chartFormat chart="3" format="5">
      <pivotArea type="data" outline="0" fieldPosition="0">
        <references count="2">
          <reference field="4294967294" count="1" selected="0">
            <x v="0"/>
          </reference>
          <reference field="10" count="1" selected="0">
            <x v="3"/>
          </reference>
        </references>
      </pivotArea>
    </chartFormat>
    <chartFormat chart="3" format="6">
      <pivotArea type="data" outline="0" fieldPosition="0">
        <references count="2">
          <reference field="4294967294" count="1" selected="0">
            <x v="0"/>
          </reference>
          <reference field="10" count="1" selected="0">
            <x v="4"/>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0" count="1" selected="0">
            <x v="0"/>
          </reference>
        </references>
      </pivotArea>
    </chartFormat>
    <chartFormat chart="5" format="3">
      <pivotArea type="data" outline="0" fieldPosition="0">
        <references count="2">
          <reference field="4294967294" count="1" selected="0">
            <x v="0"/>
          </reference>
          <reference field="10" count="1" selected="0">
            <x v="1"/>
          </reference>
        </references>
      </pivotArea>
    </chartFormat>
    <chartFormat chart="5" format="4">
      <pivotArea type="data" outline="0" fieldPosition="0">
        <references count="2">
          <reference field="4294967294" count="1" selected="0">
            <x v="0"/>
          </reference>
          <reference field="10" count="1" selected="0">
            <x v="5"/>
          </reference>
        </references>
      </pivotArea>
    </chartFormat>
    <chartFormat chart="5" format="5">
      <pivotArea type="data" outline="0" fieldPosition="0">
        <references count="2">
          <reference field="4294967294" count="1" selected="0">
            <x v="0"/>
          </reference>
          <reference field="10" count="1" selected="0">
            <x v="3"/>
          </reference>
        </references>
      </pivotArea>
    </chartFormat>
    <chartFormat chart="5" format="6">
      <pivotArea type="data" outline="0" fieldPosition="0">
        <references count="2">
          <reference field="4294967294" count="1" selected="0">
            <x v="0"/>
          </reference>
          <reference field="10" count="1" selected="0">
            <x v="4"/>
          </reference>
        </references>
      </pivotArea>
    </chartFormat>
    <chartFormat chart="5" format="7">
      <pivotArea type="data" outline="0" fieldPosition="0">
        <references count="2">
          <reference field="4294967294" count="1" selected="0">
            <x v="0"/>
          </reference>
          <reference field="1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0" count="1" selected="0">
            <x v="0"/>
          </reference>
        </references>
      </pivotArea>
    </chartFormat>
    <chartFormat chart="6" format="10">
      <pivotArea type="data" outline="0" fieldPosition="0">
        <references count="2">
          <reference field="4294967294" count="1" selected="0">
            <x v="0"/>
          </reference>
          <reference field="10" count="1" selected="0">
            <x v="1"/>
          </reference>
        </references>
      </pivotArea>
    </chartFormat>
    <chartFormat chart="6" format="11">
      <pivotArea type="data" outline="0" fieldPosition="0">
        <references count="2">
          <reference field="4294967294" count="1" selected="0">
            <x v="0"/>
          </reference>
          <reference field="10" count="1" selected="0">
            <x v="5"/>
          </reference>
        </references>
      </pivotArea>
    </chartFormat>
    <chartFormat chart="6" format="12">
      <pivotArea type="data" outline="0" fieldPosition="0">
        <references count="2">
          <reference field="4294967294" count="1" selected="0">
            <x v="0"/>
          </reference>
          <reference field="10" count="1" selected="0">
            <x v="3"/>
          </reference>
        </references>
      </pivotArea>
    </chartFormat>
    <chartFormat chart="6" format="13">
      <pivotArea type="data" outline="0" fieldPosition="0">
        <references count="2">
          <reference field="4294967294" count="1" selected="0">
            <x v="0"/>
          </reference>
          <reference field="10" count="1" selected="0">
            <x v="4"/>
          </reference>
        </references>
      </pivotArea>
    </chartFormat>
    <chartFormat chart="6" format="14">
      <pivotArea type="data" outline="0" fieldPosition="0">
        <references count="2">
          <reference field="4294967294" count="1" selected="0">
            <x v="0"/>
          </reference>
          <reference field="10" count="1" selected="0">
            <x v="2"/>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5"/>
          </reference>
        </references>
      </pivotArea>
    </chartFormat>
    <chartFormat chart="2" format="4">
      <pivotArea type="data" outline="0" fieldPosition="0">
        <references count="2">
          <reference field="4294967294" count="1" selected="0">
            <x v="0"/>
          </reference>
          <reference field="10" count="1" selected="0">
            <x v="4"/>
          </reference>
        </references>
      </pivotArea>
    </chartFormat>
    <chartFormat chart="2" format="5">
      <pivotArea type="data" outline="0" fieldPosition="0">
        <references count="2">
          <reference field="4294967294" count="1" selected="0">
            <x v="0"/>
          </reference>
          <reference field="10" count="1" selected="0">
            <x v="3"/>
          </reference>
        </references>
      </pivotArea>
    </chartFormat>
    <chartFormat chart="2" format="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7B7A49D-307A-4DD5-B295-0606DD2A9007}" sourceName="Product">
  <pivotTables>
    <pivotTable tabId="14" name="PivotTable10"/>
    <pivotTable tabId="13" name="Booking VS Premium VS SUM Insured"/>
    <pivotTable tabId="12" name="Product VS Premium"/>
    <pivotTable tabId="6" name="PivotTable1"/>
    <pivotTable tabId="7" name="Agent Code VS Premium Amount"/>
    <pivotTable tabId="10" name="Status VS Sum Insured"/>
  </pivotTables>
  <data>
    <tabular pivotCacheId="411181197">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Mode" xr10:uid="{48431750-4F9F-43BF-ABC5-7137A5E82234}" sourceName="Booking Mode">
  <pivotTables>
    <pivotTable tabId="14" name="PivotTable10"/>
    <pivotTable tabId="13" name="Booking VS Premium VS SUM Insured"/>
    <pivotTable tabId="12" name="Product VS Premium"/>
    <pivotTable tabId="6" name="PivotTable1"/>
    <pivotTable tabId="7" name="Agent Code VS Premium Amount"/>
    <pivotTable tabId="10" name="Status VS Sum Insured"/>
  </pivotTables>
  <data>
    <tabular pivotCacheId="4111811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731447E-0CB2-49C5-B3B7-9AA8C8F4CC80}" cache="Slicer_Product" caption="Product" rowHeight="241300"/>
  <slicer name="Booking Mode" xr10:uid="{6A2EEB96-5F6E-4799-9495-DF2A0A6C2AED}" cache="Slicer_Booking_Mode" caption="Booking M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7909C-6610-4B9B-BD11-F1BDFFEA85B9}" name="Table1" displayName="Table1" ref="A1:M114" totalsRowShown="0" headerRowDxfId="36" dataDxfId="34" headerRowBorderDxfId="35">
  <autoFilter ref="A1:M114" xr:uid="{44C7909C-6610-4B9B-BD11-F1BDFFEA85B9}">
    <filterColumn colId="12">
      <customFilters>
        <customFilter operator="notEqual" val=" "/>
      </customFilters>
    </filterColumn>
  </autoFilter>
  <tableColumns count="13">
    <tableColumn id="1" xr3:uid="{2FAA68FB-109A-444F-98FF-6CF726F8D289}" name="Created On" dataDxfId="33"/>
    <tableColumn id="2" xr3:uid="{FDF7FA6C-3485-4E09-A436-7171628C0011}" name="LeadId" dataDxfId="32"/>
    <tableColumn id="3" xr3:uid="{8C7307AE-B4CC-4F17-B945-D364A15766CE}" name="Region Code" dataDxfId="31"/>
    <tableColumn id="4" xr3:uid="{3ED6E375-D4F5-459D-A573-EDF71BFCE76F}" name="Reference Number" dataDxfId="30"/>
    <tableColumn id="5" xr3:uid="{E7C06887-7490-4F85-9447-B8C1BAE80B51}" name="Policy Number" dataDxfId="29"/>
    <tableColumn id="6" xr3:uid="{A22F2DC0-DD17-44F7-81E1-242A39F392A4}" name="Agent Code" dataDxfId="28"/>
    <tableColumn id="7" xr3:uid="{D61BDB55-6FC6-47F5-BF52-D39956422175}" name="RM Code" dataDxfId="27"/>
    <tableColumn id="8" xr3:uid="{78A4AFA5-458B-4DF0-8C56-88E2DAB723C6}" name="Product" dataDxfId="26"/>
    <tableColumn id="9" xr3:uid="{C6D80743-20A8-4980-8BE0-CE72D1B4A854}" name="Insurer Name" dataDxfId="25"/>
    <tableColumn id="10" xr3:uid="{BE82065E-24DF-4A3D-8A86-299514DB75DB}" name="Booking Mode" dataDxfId="24"/>
    <tableColumn id="11" xr3:uid="{96274700-DC71-4F11-A988-0CE64F5D0479}" name="Status" dataDxfId="23"/>
    <tableColumn id="12" xr3:uid="{D6CE15E6-F85C-447B-88EB-00339BBBEAE4}" name="Premium Amount" dataDxfId="22" dataCellStyle="Comma 2"/>
    <tableColumn id="13" xr3:uid="{3EC267B3-C9C5-4485-96CF-C55B8CB60F3B}" name="Sum Insured"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B3283D-4F31-41E0-A77C-6FF0EA19E6DB}" name="Table2" displayName="Table2" ref="I1:N105" totalsRowShown="0" headerRowDxfId="20" dataDxfId="18" headerRowBorderDxfId="19" tableBorderDxfId="17" totalsRowBorderDxfId="16">
  <autoFilter ref="I1:N105" xr:uid="{78B3283D-4F31-41E0-A77C-6FF0EA19E6DB}"/>
  <sortState xmlns:xlrd2="http://schemas.microsoft.com/office/spreadsheetml/2017/richdata2" ref="I2:N105">
    <sortCondition ref="J1:J105"/>
  </sortState>
  <tableColumns count="6">
    <tableColumn id="1" xr3:uid="{5E7ECDF3-7E93-4272-B93F-E520F9A149D4}" name="Region Code" dataDxfId="15"/>
    <tableColumn id="2" xr3:uid="{0CDA4DF3-D01A-4CBC-B22C-368EB921EA56}" name="Agent Code" dataDxfId="14"/>
    <tableColumn id="3" xr3:uid="{DC40B633-E35C-42CC-AE95-B089059070D0}" name="Product" dataDxfId="13"/>
    <tableColumn id="4" xr3:uid="{9A4E5BE9-CDED-4139-AEAA-8B206B9C1CC2}" name="Insurer Name" dataDxfId="12"/>
    <tableColumn id="5" xr3:uid="{0D1759CD-B8AD-4C6A-816C-3EB40F4AC269}" name="Status" dataDxfId="11"/>
    <tableColumn id="6" xr3:uid="{816E0664-C264-4BF1-B5AB-C59AE3DB3566}" name="Premium Amount" dataDxfId="10" dataCellStyle="Comma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A5FC-E2FA-4B8C-907E-B7C162DA1EB5}">
  <dimension ref="A1:M114"/>
  <sheetViews>
    <sheetView topLeftCell="B1" workbookViewId="0">
      <selection activeCell="E7" sqref="E7"/>
    </sheetView>
  </sheetViews>
  <sheetFormatPr defaultRowHeight="15" x14ac:dyDescent="0.25"/>
  <cols>
    <col min="1" max="1" width="18.28515625" bestFit="1" customWidth="1"/>
    <col min="2" max="2" width="11.42578125" bestFit="1" customWidth="1"/>
    <col min="3" max="3" width="16.7109375" bestFit="1" customWidth="1"/>
    <col min="4" max="4" width="22.7109375" bestFit="1" customWidth="1"/>
    <col min="5" max="5" width="24.5703125" bestFit="1" customWidth="1"/>
    <col min="6" max="6" width="15.85546875" bestFit="1" customWidth="1"/>
    <col min="7" max="7" width="13.5703125" bestFit="1" customWidth="1"/>
    <col min="8" max="8" width="12.85546875" bestFit="1" customWidth="1"/>
    <col min="9" max="9" width="49.28515625" bestFit="1" customWidth="1"/>
    <col min="10" max="10" width="18.5703125" bestFit="1" customWidth="1"/>
    <col min="11" max="11" width="27.140625" bestFit="1" customWidth="1"/>
    <col min="12" max="12" width="21.42578125" bestFit="1" customWidth="1"/>
    <col min="13" max="13" width="16.5703125" bestFit="1" customWidth="1"/>
  </cols>
  <sheetData>
    <row r="1" spans="1:13" x14ac:dyDescent="0.25">
      <c r="A1" s="13" t="s">
        <v>0</v>
      </c>
      <c r="B1" s="14" t="s">
        <v>1</v>
      </c>
      <c r="C1" s="14" t="s">
        <v>2</v>
      </c>
      <c r="D1" s="14" t="s">
        <v>3</v>
      </c>
      <c r="E1" s="14" t="s">
        <v>4</v>
      </c>
      <c r="F1" s="14" t="s">
        <v>5</v>
      </c>
      <c r="G1" s="14" t="s">
        <v>6</v>
      </c>
      <c r="H1" s="14" t="s">
        <v>7</v>
      </c>
      <c r="I1" s="14" t="s">
        <v>8</v>
      </c>
      <c r="J1" s="14" t="s">
        <v>9</v>
      </c>
      <c r="K1" s="14" t="s">
        <v>10</v>
      </c>
      <c r="L1" s="14" t="s">
        <v>11</v>
      </c>
      <c r="M1" s="15" t="s">
        <v>12</v>
      </c>
    </row>
    <row r="2" spans="1:13" x14ac:dyDescent="0.25">
      <c r="A2" s="1" t="s">
        <v>13</v>
      </c>
      <c r="B2" s="2" t="s">
        <v>14</v>
      </c>
      <c r="C2" s="2" t="s">
        <v>15</v>
      </c>
      <c r="D2" s="2" t="s">
        <v>16</v>
      </c>
      <c r="E2" s="2" t="s">
        <v>17</v>
      </c>
      <c r="F2" s="2" t="s">
        <v>18</v>
      </c>
      <c r="G2" s="2" t="s">
        <v>19</v>
      </c>
      <c r="H2" s="2" t="s">
        <v>20</v>
      </c>
      <c r="I2" s="2" t="s">
        <v>21</v>
      </c>
      <c r="J2" s="2" t="s">
        <v>22</v>
      </c>
      <c r="K2" s="2" t="s">
        <v>23</v>
      </c>
      <c r="L2" s="3">
        <v>4305</v>
      </c>
      <c r="M2" s="4">
        <v>83700</v>
      </c>
    </row>
    <row r="3" spans="1:13" x14ac:dyDescent="0.25">
      <c r="A3" s="1" t="s">
        <v>24</v>
      </c>
      <c r="B3" s="2" t="s">
        <v>25</v>
      </c>
      <c r="C3" s="2" t="s">
        <v>26</v>
      </c>
      <c r="D3" s="2" t="s">
        <v>27</v>
      </c>
      <c r="E3" s="2" t="s">
        <v>28</v>
      </c>
      <c r="F3" s="2" t="s">
        <v>18</v>
      </c>
      <c r="G3" s="2" t="s">
        <v>19</v>
      </c>
      <c r="H3" s="2" t="s">
        <v>29</v>
      </c>
      <c r="I3" s="2" t="s">
        <v>30</v>
      </c>
      <c r="J3" s="2" t="s">
        <v>22</v>
      </c>
      <c r="K3" s="2" t="s">
        <v>23</v>
      </c>
      <c r="L3" s="3">
        <v>4725</v>
      </c>
      <c r="M3" s="4">
        <v>102629</v>
      </c>
    </row>
    <row r="4" spans="1:13" x14ac:dyDescent="0.25">
      <c r="A4" s="1" t="s">
        <v>31</v>
      </c>
      <c r="B4" s="2" t="s">
        <v>32</v>
      </c>
      <c r="C4" s="2" t="s">
        <v>33</v>
      </c>
      <c r="D4" s="2" t="s">
        <v>34</v>
      </c>
      <c r="E4" s="2" t="s">
        <v>35</v>
      </c>
      <c r="F4" s="2" t="s">
        <v>18</v>
      </c>
      <c r="G4" s="2" t="s">
        <v>19</v>
      </c>
      <c r="H4" s="2" t="s">
        <v>36</v>
      </c>
      <c r="I4" s="2" t="s">
        <v>37</v>
      </c>
      <c r="J4" s="2" t="s">
        <v>22</v>
      </c>
      <c r="K4" s="2" t="s">
        <v>23</v>
      </c>
      <c r="L4" s="3">
        <v>7063</v>
      </c>
      <c r="M4" s="4">
        <v>203133</v>
      </c>
    </row>
    <row r="5" spans="1:13" x14ac:dyDescent="0.25">
      <c r="A5" s="1" t="s">
        <v>38</v>
      </c>
      <c r="B5" s="2" t="s">
        <v>39</v>
      </c>
      <c r="C5" s="2" t="s">
        <v>40</v>
      </c>
      <c r="D5" s="2" t="s">
        <v>41</v>
      </c>
      <c r="E5" s="2" t="s">
        <v>42</v>
      </c>
      <c r="F5" s="2" t="s">
        <v>18</v>
      </c>
      <c r="G5" s="2" t="s">
        <v>19</v>
      </c>
      <c r="H5" s="2" t="s">
        <v>36</v>
      </c>
      <c r="I5" s="2" t="s">
        <v>43</v>
      </c>
      <c r="J5" s="2" t="s">
        <v>22</v>
      </c>
      <c r="K5" s="2" t="s">
        <v>23</v>
      </c>
      <c r="L5" s="3">
        <v>3931</v>
      </c>
      <c r="M5" s="4">
        <v>522000</v>
      </c>
    </row>
    <row r="6" spans="1:13" x14ac:dyDescent="0.25">
      <c r="A6" s="1" t="s">
        <v>44</v>
      </c>
      <c r="B6" s="2" t="s">
        <v>45</v>
      </c>
      <c r="C6" s="2" t="s">
        <v>46</v>
      </c>
      <c r="D6" s="2" t="s">
        <v>47</v>
      </c>
      <c r="E6" s="2" t="s">
        <v>48</v>
      </c>
      <c r="F6" s="2" t="s">
        <v>18</v>
      </c>
      <c r="G6" s="2" t="s">
        <v>19</v>
      </c>
      <c r="H6" s="2" t="s">
        <v>49</v>
      </c>
      <c r="I6" s="2" t="s">
        <v>43</v>
      </c>
      <c r="J6" s="2" t="s">
        <v>22</v>
      </c>
      <c r="K6" s="2" t="s">
        <v>23</v>
      </c>
      <c r="L6" s="3">
        <v>4182</v>
      </c>
      <c r="M6" s="4">
        <v>129168</v>
      </c>
    </row>
    <row r="7" spans="1:13" x14ac:dyDescent="0.25">
      <c r="A7" s="1" t="s">
        <v>50</v>
      </c>
      <c r="B7" s="2" t="s">
        <v>51</v>
      </c>
      <c r="C7" s="2" t="s">
        <v>52</v>
      </c>
      <c r="D7" s="2" t="s">
        <v>53</v>
      </c>
      <c r="E7" s="2" t="s">
        <v>54</v>
      </c>
      <c r="F7" s="2" t="s">
        <v>18</v>
      </c>
      <c r="G7" s="2" t="s">
        <v>19</v>
      </c>
      <c r="H7" s="2" t="s">
        <v>29</v>
      </c>
      <c r="I7" s="2" t="s">
        <v>43</v>
      </c>
      <c r="J7" s="2" t="s">
        <v>22</v>
      </c>
      <c r="K7" s="2" t="s">
        <v>23</v>
      </c>
      <c r="L7" s="3">
        <v>3801</v>
      </c>
      <c r="M7" s="4">
        <v>0</v>
      </c>
    </row>
    <row r="8" spans="1:13" x14ac:dyDescent="0.25">
      <c r="A8" s="1" t="s">
        <v>55</v>
      </c>
      <c r="B8" s="2" t="s">
        <v>56</v>
      </c>
      <c r="C8" s="2" t="s">
        <v>57</v>
      </c>
      <c r="D8" s="2" t="s">
        <v>58</v>
      </c>
      <c r="E8" s="2" t="s">
        <v>59</v>
      </c>
      <c r="F8" s="2" t="s">
        <v>18</v>
      </c>
      <c r="G8" s="2" t="s">
        <v>19</v>
      </c>
      <c r="H8" s="2" t="s">
        <v>20</v>
      </c>
      <c r="I8" s="2" t="s">
        <v>43</v>
      </c>
      <c r="J8" s="2" t="s">
        <v>22</v>
      </c>
      <c r="K8" s="2" t="s">
        <v>23</v>
      </c>
      <c r="L8" s="3">
        <v>4182</v>
      </c>
      <c r="M8" s="4">
        <v>129168</v>
      </c>
    </row>
    <row r="9" spans="1:13" x14ac:dyDescent="0.25">
      <c r="A9" s="1" t="s">
        <v>60</v>
      </c>
      <c r="B9" s="2" t="s">
        <v>61</v>
      </c>
      <c r="C9" s="2" t="s">
        <v>62</v>
      </c>
      <c r="D9" s="2" t="s">
        <v>63</v>
      </c>
      <c r="E9" s="2" t="s">
        <v>64</v>
      </c>
      <c r="F9" s="2" t="s">
        <v>18</v>
      </c>
      <c r="G9" s="2" t="s">
        <v>19</v>
      </c>
      <c r="H9" s="2" t="s">
        <v>29</v>
      </c>
      <c r="I9" s="2" t="s">
        <v>43</v>
      </c>
      <c r="J9" s="2" t="s">
        <v>22</v>
      </c>
      <c r="K9" s="2" t="s">
        <v>23</v>
      </c>
      <c r="L9" s="3">
        <v>3801</v>
      </c>
      <c r="M9" s="4">
        <v>0</v>
      </c>
    </row>
    <row r="10" spans="1:13" x14ac:dyDescent="0.25">
      <c r="A10" s="1" t="s">
        <v>65</v>
      </c>
      <c r="B10" s="2" t="s">
        <v>66</v>
      </c>
      <c r="C10" s="2" t="s">
        <v>67</v>
      </c>
      <c r="D10" s="2" t="s">
        <v>68</v>
      </c>
      <c r="E10" s="2" t="s">
        <v>69</v>
      </c>
      <c r="F10" s="2" t="s">
        <v>18</v>
      </c>
      <c r="G10" s="2" t="s">
        <v>19</v>
      </c>
      <c r="H10" s="2" t="s">
        <v>29</v>
      </c>
      <c r="I10" s="2" t="s">
        <v>43</v>
      </c>
      <c r="J10" s="2" t="s">
        <v>22</v>
      </c>
      <c r="K10" s="2" t="s">
        <v>23</v>
      </c>
      <c r="L10" s="3">
        <v>3801</v>
      </c>
      <c r="M10" s="4">
        <v>0</v>
      </c>
    </row>
    <row r="11" spans="1:13" x14ac:dyDescent="0.25">
      <c r="A11" s="1" t="s">
        <v>70</v>
      </c>
      <c r="B11" s="2" t="s">
        <v>71</v>
      </c>
      <c r="C11" s="2" t="s">
        <v>72</v>
      </c>
      <c r="D11" s="2" t="s">
        <v>73</v>
      </c>
      <c r="E11" s="2" t="s">
        <v>74</v>
      </c>
      <c r="F11" s="2" t="s">
        <v>18</v>
      </c>
      <c r="G11" s="2" t="s">
        <v>19</v>
      </c>
      <c r="H11" s="2" t="s">
        <v>20</v>
      </c>
      <c r="I11" s="2" t="s">
        <v>75</v>
      </c>
      <c r="J11" s="2" t="s">
        <v>22</v>
      </c>
      <c r="K11" s="2" t="s">
        <v>23</v>
      </c>
      <c r="L11" s="3">
        <v>6416</v>
      </c>
      <c r="M11" s="4">
        <v>321489</v>
      </c>
    </row>
    <row r="12" spans="1:13" x14ac:dyDescent="0.25">
      <c r="A12" s="1" t="s">
        <v>76</v>
      </c>
      <c r="B12" s="2" t="s">
        <v>77</v>
      </c>
      <c r="C12" s="2" t="s">
        <v>78</v>
      </c>
      <c r="D12" s="2" t="s">
        <v>79</v>
      </c>
      <c r="E12" s="2" t="s">
        <v>80</v>
      </c>
      <c r="F12" s="2" t="s">
        <v>18</v>
      </c>
      <c r="G12" s="2" t="s">
        <v>19</v>
      </c>
      <c r="H12" s="2" t="s">
        <v>29</v>
      </c>
      <c r="I12" s="2" t="s">
        <v>43</v>
      </c>
      <c r="J12" s="2" t="s">
        <v>81</v>
      </c>
      <c r="K12" s="2" t="s">
        <v>23</v>
      </c>
      <c r="L12" s="3">
        <v>3801</v>
      </c>
      <c r="M12" s="4">
        <v>0</v>
      </c>
    </row>
    <row r="13" spans="1:13" x14ac:dyDescent="0.25">
      <c r="A13" s="1" t="s">
        <v>82</v>
      </c>
      <c r="B13" s="2" t="s">
        <v>83</v>
      </c>
      <c r="C13" s="2" t="s">
        <v>84</v>
      </c>
      <c r="D13" s="2" t="s">
        <v>85</v>
      </c>
      <c r="E13" s="2" t="s">
        <v>86</v>
      </c>
      <c r="F13" s="2" t="s">
        <v>18</v>
      </c>
      <c r="G13" s="2" t="s">
        <v>19</v>
      </c>
      <c r="H13" s="2" t="s">
        <v>36</v>
      </c>
      <c r="I13" s="2" t="s">
        <v>87</v>
      </c>
      <c r="J13" s="2" t="s">
        <v>81</v>
      </c>
      <c r="K13" s="2" t="s">
        <v>23</v>
      </c>
      <c r="L13" s="3">
        <v>7650</v>
      </c>
      <c r="M13" s="4">
        <v>1083600</v>
      </c>
    </row>
    <row r="14" spans="1:13" hidden="1" x14ac:dyDescent="0.25">
      <c r="A14" s="1" t="s">
        <v>88</v>
      </c>
      <c r="B14" s="2" t="s">
        <v>89</v>
      </c>
      <c r="C14" s="2" t="s">
        <v>90</v>
      </c>
      <c r="D14" s="2" t="s">
        <v>91</v>
      </c>
      <c r="E14" s="2" t="s">
        <v>92</v>
      </c>
      <c r="F14" s="2" t="s">
        <v>93</v>
      </c>
      <c r="G14" s="2" t="s">
        <v>94</v>
      </c>
      <c r="H14" s="2" t="s">
        <v>36</v>
      </c>
      <c r="I14" s="2"/>
      <c r="J14" s="2" t="s">
        <v>22</v>
      </c>
      <c r="K14" s="2" t="s">
        <v>95</v>
      </c>
      <c r="L14" s="3">
        <v>0</v>
      </c>
      <c r="M14" s="4"/>
    </row>
    <row r="15" spans="1:13" hidden="1" x14ac:dyDescent="0.25">
      <c r="A15" s="1" t="s">
        <v>96</v>
      </c>
      <c r="B15" s="2" t="s">
        <v>97</v>
      </c>
      <c r="C15" s="2" t="s">
        <v>98</v>
      </c>
      <c r="D15" s="2" t="s">
        <v>99</v>
      </c>
      <c r="E15" s="2" t="s">
        <v>100</v>
      </c>
      <c r="F15" s="2" t="s">
        <v>18</v>
      </c>
      <c r="G15" s="2" t="s">
        <v>19</v>
      </c>
      <c r="H15" s="2" t="s">
        <v>36</v>
      </c>
      <c r="I15" s="2" t="s">
        <v>101</v>
      </c>
      <c r="J15" s="2" t="s">
        <v>81</v>
      </c>
      <c r="K15" s="2" t="s">
        <v>23</v>
      </c>
      <c r="L15" s="3">
        <v>8782</v>
      </c>
      <c r="M15" s="4"/>
    </row>
    <row r="16" spans="1:13" x14ac:dyDescent="0.25">
      <c r="A16" s="1" t="s">
        <v>102</v>
      </c>
      <c r="B16" s="2" t="s">
        <v>103</v>
      </c>
      <c r="C16" s="2" t="s">
        <v>104</v>
      </c>
      <c r="D16" s="2" t="s">
        <v>105</v>
      </c>
      <c r="E16" s="2" t="s">
        <v>106</v>
      </c>
      <c r="F16" s="2" t="s">
        <v>18</v>
      </c>
      <c r="G16" s="2" t="s">
        <v>19</v>
      </c>
      <c r="H16" s="2" t="s">
        <v>49</v>
      </c>
      <c r="I16" s="2" t="s">
        <v>87</v>
      </c>
      <c r="J16" s="2" t="s">
        <v>81</v>
      </c>
      <c r="K16" s="2" t="s">
        <v>23</v>
      </c>
      <c r="L16" s="3">
        <v>8295</v>
      </c>
      <c r="M16" s="4">
        <v>519120</v>
      </c>
    </row>
    <row r="17" spans="1:13" x14ac:dyDescent="0.25">
      <c r="A17" s="1" t="s">
        <v>107</v>
      </c>
      <c r="B17" s="2" t="s">
        <v>108</v>
      </c>
      <c r="C17" s="2" t="s">
        <v>109</v>
      </c>
      <c r="D17" s="2" t="s">
        <v>110</v>
      </c>
      <c r="E17" s="2" t="s">
        <v>111</v>
      </c>
      <c r="F17" s="2" t="s">
        <v>93</v>
      </c>
      <c r="G17" s="2" t="s">
        <v>94</v>
      </c>
      <c r="H17" s="2" t="s">
        <v>29</v>
      </c>
      <c r="I17" s="2" t="s">
        <v>30</v>
      </c>
      <c r="J17" s="2" t="s">
        <v>22</v>
      </c>
      <c r="K17" s="2" t="s">
        <v>112</v>
      </c>
      <c r="L17" s="3">
        <v>4725</v>
      </c>
      <c r="M17" s="4">
        <v>102629</v>
      </c>
    </row>
    <row r="18" spans="1:13" hidden="1" x14ac:dyDescent="0.25">
      <c r="A18" s="1" t="s">
        <v>113</v>
      </c>
      <c r="B18" s="2" t="s">
        <v>114</v>
      </c>
      <c r="C18" s="2" t="s">
        <v>115</v>
      </c>
      <c r="D18" s="2" t="s">
        <v>116</v>
      </c>
      <c r="E18" s="2" t="s">
        <v>117</v>
      </c>
      <c r="F18" s="2" t="s">
        <v>93</v>
      </c>
      <c r="G18" s="2" t="s">
        <v>94</v>
      </c>
      <c r="H18" s="2" t="s">
        <v>36</v>
      </c>
      <c r="I18" s="2" t="s">
        <v>118</v>
      </c>
      <c r="J18" s="2" t="s">
        <v>22</v>
      </c>
      <c r="K18" s="2" t="s">
        <v>119</v>
      </c>
      <c r="L18" s="3">
        <v>1000</v>
      </c>
      <c r="M18" s="4"/>
    </row>
    <row r="19" spans="1:13" hidden="1" x14ac:dyDescent="0.25">
      <c r="A19" s="1" t="s">
        <v>120</v>
      </c>
      <c r="B19" s="2" t="s">
        <v>121</v>
      </c>
      <c r="C19" s="2" t="s">
        <v>122</v>
      </c>
      <c r="D19" s="2" t="s">
        <v>123</v>
      </c>
      <c r="E19" s="2" t="s">
        <v>124</v>
      </c>
      <c r="F19" s="2" t="s">
        <v>18</v>
      </c>
      <c r="G19" s="2" t="s">
        <v>19</v>
      </c>
      <c r="H19" s="2" t="s">
        <v>36</v>
      </c>
      <c r="I19" s="2" t="s">
        <v>125</v>
      </c>
      <c r="J19" s="2" t="s">
        <v>81</v>
      </c>
      <c r="K19" s="2" t="s">
        <v>23</v>
      </c>
      <c r="L19" s="3">
        <v>76777</v>
      </c>
      <c r="M19" s="4"/>
    </row>
    <row r="20" spans="1:13" x14ac:dyDescent="0.25">
      <c r="A20" s="1" t="s">
        <v>126</v>
      </c>
      <c r="B20" s="2" t="s">
        <v>127</v>
      </c>
      <c r="C20" s="2" t="s">
        <v>128</v>
      </c>
      <c r="D20" s="2" t="s">
        <v>129</v>
      </c>
      <c r="E20" s="2" t="s">
        <v>130</v>
      </c>
      <c r="F20" s="2" t="s">
        <v>131</v>
      </c>
      <c r="G20" s="2" t="s">
        <v>132</v>
      </c>
      <c r="H20" s="2" t="s">
        <v>36</v>
      </c>
      <c r="I20" s="2" t="s">
        <v>21</v>
      </c>
      <c r="J20" s="2" t="s">
        <v>22</v>
      </c>
      <c r="K20" s="2" t="s">
        <v>23</v>
      </c>
      <c r="L20" s="3">
        <v>4305</v>
      </c>
      <c r="M20" s="4">
        <v>83700</v>
      </c>
    </row>
    <row r="21" spans="1:13" x14ac:dyDescent="0.25">
      <c r="A21" s="1" t="s">
        <v>133</v>
      </c>
      <c r="B21" s="2" t="s">
        <v>134</v>
      </c>
      <c r="C21" s="2" t="s">
        <v>135</v>
      </c>
      <c r="D21" s="2" t="s">
        <v>136</v>
      </c>
      <c r="E21" s="2" t="s">
        <v>137</v>
      </c>
      <c r="F21" s="2" t="s">
        <v>131</v>
      </c>
      <c r="G21" s="2" t="s">
        <v>132</v>
      </c>
      <c r="H21" s="2" t="s">
        <v>29</v>
      </c>
      <c r="I21" s="2" t="s">
        <v>75</v>
      </c>
      <c r="J21" s="2" t="s">
        <v>22</v>
      </c>
      <c r="K21" s="2" t="s">
        <v>23</v>
      </c>
      <c r="L21" s="3">
        <v>15098.1</v>
      </c>
      <c r="M21" s="4">
        <v>495975</v>
      </c>
    </row>
    <row r="22" spans="1:13" x14ac:dyDescent="0.25">
      <c r="A22" s="1" t="s">
        <v>138</v>
      </c>
      <c r="B22" s="2" t="s">
        <v>139</v>
      </c>
      <c r="C22" s="2" t="s">
        <v>140</v>
      </c>
      <c r="D22" s="2" t="s">
        <v>141</v>
      </c>
      <c r="E22" s="2" t="s">
        <v>142</v>
      </c>
      <c r="F22" s="2" t="s">
        <v>93</v>
      </c>
      <c r="G22" s="2" t="s">
        <v>94</v>
      </c>
      <c r="H22" s="2" t="s">
        <v>20</v>
      </c>
      <c r="I22" s="2" t="s">
        <v>143</v>
      </c>
      <c r="J22" s="2" t="s">
        <v>22</v>
      </c>
      <c r="K22" s="2" t="s">
        <v>144</v>
      </c>
      <c r="L22" s="3">
        <v>5757</v>
      </c>
      <c r="M22" s="4">
        <v>234918</v>
      </c>
    </row>
    <row r="23" spans="1:13" hidden="1" x14ac:dyDescent="0.25">
      <c r="A23" s="1" t="s">
        <v>145</v>
      </c>
      <c r="B23" s="2" t="s">
        <v>146</v>
      </c>
      <c r="C23" s="2" t="s">
        <v>147</v>
      </c>
      <c r="D23" s="2" t="s">
        <v>148</v>
      </c>
      <c r="E23" s="2" t="s">
        <v>149</v>
      </c>
      <c r="F23" s="2" t="s">
        <v>131</v>
      </c>
      <c r="G23" s="2" t="s">
        <v>132</v>
      </c>
      <c r="H23" s="2" t="s">
        <v>36</v>
      </c>
      <c r="I23" s="2" t="s">
        <v>87</v>
      </c>
      <c r="J23" s="2" t="s">
        <v>22</v>
      </c>
      <c r="K23" s="2" t="s">
        <v>23</v>
      </c>
      <c r="L23" s="3">
        <v>19158</v>
      </c>
      <c r="M23" s="4"/>
    </row>
    <row r="24" spans="1:13" x14ac:dyDescent="0.25">
      <c r="A24" s="1" t="s">
        <v>150</v>
      </c>
      <c r="B24" s="2" t="s">
        <v>151</v>
      </c>
      <c r="C24" s="2" t="s">
        <v>152</v>
      </c>
      <c r="D24" s="2" t="s">
        <v>153</v>
      </c>
      <c r="E24" s="2" t="s">
        <v>154</v>
      </c>
      <c r="F24" s="2" t="s">
        <v>131</v>
      </c>
      <c r="G24" s="2" t="s">
        <v>132</v>
      </c>
      <c r="H24" s="2" t="s">
        <v>20</v>
      </c>
      <c r="I24" s="2" t="s">
        <v>143</v>
      </c>
      <c r="J24" s="2" t="s">
        <v>22</v>
      </c>
      <c r="K24" s="2" t="s">
        <v>23</v>
      </c>
      <c r="L24" s="3">
        <v>5465</v>
      </c>
      <c r="M24" s="4">
        <v>204592</v>
      </c>
    </row>
    <row r="25" spans="1:13" x14ac:dyDescent="0.25">
      <c r="A25" s="1" t="s">
        <v>155</v>
      </c>
      <c r="B25" s="2" t="s">
        <v>156</v>
      </c>
      <c r="C25" s="2" t="s">
        <v>157</v>
      </c>
      <c r="D25" s="2" t="s">
        <v>158</v>
      </c>
      <c r="E25" s="2" t="s">
        <v>159</v>
      </c>
      <c r="F25" s="2" t="s">
        <v>131</v>
      </c>
      <c r="G25" s="2" t="s">
        <v>132</v>
      </c>
      <c r="H25" s="2" t="s">
        <v>29</v>
      </c>
      <c r="I25" s="2" t="s">
        <v>43</v>
      </c>
      <c r="J25" s="2" t="s">
        <v>22</v>
      </c>
      <c r="K25" s="2" t="s">
        <v>23</v>
      </c>
      <c r="L25" s="3">
        <v>3931</v>
      </c>
      <c r="M25" s="4">
        <v>522000</v>
      </c>
    </row>
    <row r="26" spans="1:13" x14ac:dyDescent="0.25">
      <c r="A26" s="1" t="s">
        <v>160</v>
      </c>
      <c r="B26" s="2" t="s">
        <v>161</v>
      </c>
      <c r="C26" s="2" t="s">
        <v>162</v>
      </c>
      <c r="D26" s="2" t="s">
        <v>163</v>
      </c>
      <c r="E26" s="2" t="s">
        <v>164</v>
      </c>
      <c r="F26" s="2" t="s">
        <v>131</v>
      </c>
      <c r="G26" s="2" t="s">
        <v>132</v>
      </c>
      <c r="H26" s="2" t="s">
        <v>49</v>
      </c>
      <c r="I26" s="2" t="s">
        <v>43</v>
      </c>
      <c r="J26" s="2" t="s">
        <v>22</v>
      </c>
      <c r="K26" s="2" t="s">
        <v>23</v>
      </c>
      <c r="L26" s="3">
        <v>3801</v>
      </c>
      <c r="M26" s="4">
        <v>0</v>
      </c>
    </row>
    <row r="27" spans="1:13" x14ac:dyDescent="0.25">
      <c r="A27" s="1" t="s">
        <v>165</v>
      </c>
      <c r="B27" s="2" t="s">
        <v>166</v>
      </c>
      <c r="C27" s="2" t="s">
        <v>167</v>
      </c>
      <c r="D27" s="2" t="s">
        <v>168</v>
      </c>
      <c r="E27" s="2" t="s">
        <v>169</v>
      </c>
      <c r="F27" s="2" t="s">
        <v>93</v>
      </c>
      <c r="G27" s="2" t="s">
        <v>94</v>
      </c>
      <c r="H27" s="2" t="s">
        <v>20</v>
      </c>
      <c r="I27" s="2" t="s">
        <v>143</v>
      </c>
      <c r="J27" s="2" t="s">
        <v>22</v>
      </c>
      <c r="K27" s="2" t="s">
        <v>112</v>
      </c>
      <c r="L27" s="3">
        <v>6952</v>
      </c>
      <c r="M27" s="4">
        <v>881280</v>
      </c>
    </row>
    <row r="28" spans="1:13" x14ac:dyDescent="0.25">
      <c r="A28" s="1" t="s">
        <v>170</v>
      </c>
      <c r="B28" s="2" t="s">
        <v>171</v>
      </c>
      <c r="C28" s="2" t="s">
        <v>172</v>
      </c>
      <c r="D28" s="2" t="s">
        <v>173</v>
      </c>
      <c r="E28" s="2" t="s">
        <v>174</v>
      </c>
      <c r="F28" s="2" t="s">
        <v>131</v>
      </c>
      <c r="G28" s="2" t="s">
        <v>132</v>
      </c>
      <c r="H28" s="2" t="s">
        <v>29</v>
      </c>
      <c r="I28" s="2" t="s">
        <v>43</v>
      </c>
      <c r="J28" s="2" t="s">
        <v>22</v>
      </c>
      <c r="K28" s="2" t="s">
        <v>23</v>
      </c>
      <c r="L28" s="3">
        <v>4182</v>
      </c>
      <c r="M28" s="4">
        <v>129168</v>
      </c>
    </row>
    <row r="29" spans="1:13" x14ac:dyDescent="0.25">
      <c r="A29" s="1" t="s">
        <v>175</v>
      </c>
      <c r="B29" s="2" t="s">
        <v>176</v>
      </c>
      <c r="C29" s="2" t="s">
        <v>67</v>
      </c>
      <c r="D29" s="2" t="s">
        <v>177</v>
      </c>
      <c r="E29" s="2" t="s">
        <v>178</v>
      </c>
      <c r="F29" s="2" t="s">
        <v>131</v>
      </c>
      <c r="G29" s="2" t="s">
        <v>132</v>
      </c>
      <c r="H29" s="2" t="s">
        <v>29</v>
      </c>
      <c r="I29" s="2" t="s">
        <v>43</v>
      </c>
      <c r="J29" s="2" t="s">
        <v>22</v>
      </c>
      <c r="K29" s="2" t="s">
        <v>23</v>
      </c>
      <c r="L29" s="3">
        <v>3801</v>
      </c>
      <c r="M29" s="4">
        <v>0</v>
      </c>
    </row>
    <row r="30" spans="1:13" x14ac:dyDescent="0.25">
      <c r="A30" s="1" t="s">
        <v>179</v>
      </c>
      <c r="B30" s="2" t="s">
        <v>180</v>
      </c>
      <c r="C30" s="2" t="s">
        <v>181</v>
      </c>
      <c r="D30" s="2" t="s">
        <v>182</v>
      </c>
      <c r="E30" s="2" t="s">
        <v>183</v>
      </c>
      <c r="F30" s="2" t="s">
        <v>131</v>
      </c>
      <c r="G30" s="2" t="s">
        <v>132</v>
      </c>
      <c r="H30" s="2" t="s">
        <v>49</v>
      </c>
      <c r="I30" s="2" t="s">
        <v>43</v>
      </c>
      <c r="J30" s="2" t="s">
        <v>22</v>
      </c>
      <c r="K30" s="2" t="s">
        <v>23</v>
      </c>
      <c r="L30" s="3">
        <v>3801</v>
      </c>
      <c r="M30" s="4">
        <v>0</v>
      </c>
    </row>
    <row r="31" spans="1:13" x14ac:dyDescent="0.25">
      <c r="A31" s="1" t="s">
        <v>184</v>
      </c>
      <c r="B31" s="2" t="s">
        <v>185</v>
      </c>
      <c r="C31" s="2" t="s">
        <v>186</v>
      </c>
      <c r="D31" s="2" t="s">
        <v>187</v>
      </c>
      <c r="E31" s="2" t="s">
        <v>188</v>
      </c>
      <c r="F31" s="2" t="s">
        <v>93</v>
      </c>
      <c r="G31" s="2" t="s">
        <v>94</v>
      </c>
      <c r="H31" s="2" t="s">
        <v>36</v>
      </c>
      <c r="I31" s="2" t="s">
        <v>143</v>
      </c>
      <c r="J31" s="2" t="s">
        <v>22</v>
      </c>
      <c r="K31" s="2" t="s">
        <v>119</v>
      </c>
      <c r="L31" s="3">
        <v>1811</v>
      </c>
      <c r="M31" s="4">
        <v>384848</v>
      </c>
    </row>
    <row r="32" spans="1:13" x14ac:dyDescent="0.25">
      <c r="A32" s="1" t="s">
        <v>189</v>
      </c>
      <c r="B32" s="2" t="s">
        <v>190</v>
      </c>
      <c r="C32" s="2" t="s">
        <v>191</v>
      </c>
      <c r="D32" s="2" t="s">
        <v>192</v>
      </c>
      <c r="E32" s="2" t="s">
        <v>193</v>
      </c>
      <c r="F32" s="2" t="s">
        <v>131</v>
      </c>
      <c r="G32" s="2" t="s">
        <v>132</v>
      </c>
      <c r="H32" s="2" t="s">
        <v>49</v>
      </c>
      <c r="I32" s="2" t="s">
        <v>143</v>
      </c>
      <c r="J32" s="2" t="s">
        <v>22</v>
      </c>
      <c r="K32" s="2" t="s">
        <v>23</v>
      </c>
      <c r="L32" s="3">
        <v>5023</v>
      </c>
      <c r="M32" s="4">
        <v>234918</v>
      </c>
    </row>
    <row r="33" spans="1:13" x14ac:dyDescent="0.25">
      <c r="A33" s="1" t="s">
        <v>194</v>
      </c>
      <c r="B33" s="2" t="s">
        <v>195</v>
      </c>
      <c r="C33" s="2" t="s">
        <v>196</v>
      </c>
      <c r="D33" s="2" t="s">
        <v>197</v>
      </c>
      <c r="E33" s="2" t="s">
        <v>198</v>
      </c>
      <c r="F33" s="2" t="s">
        <v>199</v>
      </c>
      <c r="G33" s="2" t="s">
        <v>200</v>
      </c>
      <c r="H33" s="2" t="s">
        <v>49</v>
      </c>
      <c r="I33" s="2" t="s">
        <v>43</v>
      </c>
      <c r="J33" s="2" t="s">
        <v>22</v>
      </c>
      <c r="K33" s="2" t="s">
        <v>119</v>
      </c>
      <c r="L33" s="3">
        <v>14046</v>
      </c>
      <c r="M33" s="4">
        <v>527580</v>
      </c>
    </row>
    <row r="34" spans="1:13" x14ac:dyDescent="0.25">
      <c r="A34" s="1" t="s">
        <v>201</v>
      </c>
      <c r="B34" s="2" t="s">
        <v>202</v>
      </c>
      <c r="C34" s="2" t="s">
        <v>203</v>
      </c>
      <c r="D34" s="2" t="s">
        <v>204</v>
      </c>
      <c r="E34" s="2" t="s">
        <v>205</v>
      </c>
      <c r="F34" s="2" t="s">
        <v>131</v>
      </c>
      <c r="G34" s="2" t="s">
        <v>132</v>
      </c>
      <c r="H34" s="2" t="s">
        <v>36</v>
      </c>
      <c r="I34" s="2" t="s">
        <v>43</v>
      </c>
      <c r="J34" s="2" t="s">
        <v>81</v>
      </c>
      <c r="K34" s="2" t="s">
        <v>23</v>
      </c>
      <c r="L34" s="3">
        <v>3801</v>
      </c>
      <c r="M34" s="4">
        <v>0</v>
      </c>
    </row>
    <row r="35" spans="1:13" x14ac:dyDescent="0.25">
      <c r="A35" s="1" t="s">
        <v>206</v>
      </c>
      <c r="B35" s="2" t="s">
        <v>207</v>
      </c>
      <c r="C35" s="2" t="s">
        <v>208</v>
      </c>
      <c r="D35" s="2" t="s">
        <v>209</v>
      </c>
      <c r="E35" s="2" t="s">
        <v>210</v>
      </c>
      <c r="F35" s="2" t="s">
        <v>131</v>
      </c>
      <c r="G35" s="2" t="s">
        <v>132</v>
      </c>
      <c r="H35" s="2" t="s">
        <v>20</v>
      </c>
      <c r="I35" s="2" t="s">
        <v>211</v>
      </c>
      <c r="J35" s="2" t="s">
        <v>81</v>
      </c>
      <c r="K35" s="2" t="s">
        <v>23</v>
      </c>
      <c r="L35" s="3">
        <v>3801</v>
      </c>
      <c r="M35" s="4">
        <v>0</v>
      </c>
    </row>
    <row r="36" spans="1:13" x14ac:dyDescent="0.25">
      <c r="A36" s="1" t="s">
        <v>212</v>
      </c>
      <c r="B36" s="2" t="s">
        <v>213</v>
      </c>
      <c r="C36" s="2" t="s">
        <v>214</v>
      </c>
      <c r="D36" s="2" t="s">
        <v>215</v>
      </c>
      <c r="E36" s="2" t="s">
        <v>216</v>
      </c>
      <c r="F36" s="2" t="s">
        <v>217</v>
      </c>
      <c r="G36" s="2" t="s">
        <v>218</v>
      </c>
      <c r="H36" s="2" t="s">
        <v>29</v>
      </c>
      <c r="I36" s="2" t="s">
        <v>143</v>
      </c>
      <c r="J36" s="2" t="s">
        <v>22</v>
      </c>
      <c r="K36" s="2" t="s">
        <v>23</v>
      </c>
      <c r="L36" s="3">
        <v>7186</v>
      </c>
      <c r="M36" s="4">
        <v>741960</v>
      </c>
    </row>
    <row r="37" spans="1:13" x14ac:dyDescent="0.25">
      <c r="A37" s="1" t="s">
        <v>219</v>
      </c>
      <c r="B37" s="2" t="s">
        <v>220</v>
      </c>
      <c r="C37" s="2" t="s">
        <v>221</v>
      </c>
      <c r="D37" s="2" t="s">
        <v>222</v>
      </c>
      <c r="E37" s="2" t="s">
        <v>223</v>
      </c>
      <c r="F37" s="2" t="s">
        <v>199</v>
      </c>
      <c r="G37" s="2" t="s">
        <v>200</v>
      </c>
      <c r="H37" s="2" t="s">
        <v>20</v>
      </c>
      <c r="I37" s="2" t="s">
        <v>43</v>
      </c>
      <c r="J37" s="2" t="s">
        <v>81</v>
      </c>
      <c r="K37" s="2" t="s">
        <v>112</v>
      </c>
      <c r="L37" s="3">
        <v>4182</v>
      </c>
      <c r="M37" s="4">
        <v>129168</v>
      </c>
    </row>
    <row r="38" spans="1:13" x14ac:dyDescent="0.25">
      <c r="A38" s="1" t="s">
        <v>224</v>
      </c>
      <c r="B38" s="2" t="s">
        <v>225</v>
      </c>
      <c r="C38" s="2" t="s">
        <v>226</v>
      </c>
      <c r="D38" s="2" t="s">
        <v>227</v>
      </c>
      <c r="E38" s="2" t="s">
        <v>228</v>
      </c>
      <c r="F38" s="2" t="s">
        <v>217</v>
      </c>
      <c r="G38" s="2" t="s">
        <v>218</v>
      </c>
      <c r="H38" s="2" t="s">
        <v>36</v>
      </c>
      <c r="I38" s="2" t="s">
        <v>75</v>
      </c>
      <c r="J38" s="2" t="s">
        <v>22</v>
      </c>
      <c r="K38" s="2" t="s">
        <v>23</v>
      </c>
      <c r="L38" s="3">
        <v>15098.1</v>
      </c>
      <c r="M38" s="4">
        <v>495975</v>
      </c>
    </row>
    <row r="39" spans="1:13" x14ac:dyDescent="0.25">
      <c r="A39" s="1" t="s">
        <v>229</v>
      </c>
      <c r="B39" s="2" t="s">
        <v>230</v>
      </c>
      <c r="C39" s="2" t="s">
        <v>231</v>
      </c>
      <c r="D39" s="2" t="s">
        <v>232</v>
      </c>
      <c r="E39" s="2" t="s">
        <v>233</v>
      </c>
      <c r="F39" s="2" t="s">
        <v>217</v>
      </c>
      <c r="G39" s="2" t="s">
        <v>218</v>
      </c>
      <c r="H39" s="2" t="s">
        <v>20</v>
      </c>
      <c r="I39" s="2" t="s">
        <v>143</v>
      </c>
      <c r="J39" s="2" t="s">
        <v>22</v>
      </c>
      <c r="K39" s="2" t="s">
        <v>23</v>
      </c>
      <c r="L39" s="3">
        <v>5757</v>
      </c>
      <c r="M39" s="4">
        <v>234918</v>
      </c>
    </row>
    <row r="40" spans="1:13" x14ac:dyDescent="0.25">
      <c r="A40" s="1" t="s">
        <v>234</v>
      </c>
      <c r="B40" s="2" t="s">
        <v>235</v>
      </c>
      <c r="C40" s="2" t="s">
        <v>236</v>
      </c>
      <c r="D40" s="2" t="s">
        <v>237</v>
      </c>
      <c r="E40" s="2" t="s">
        <v>238</v>
      </c>
      <c r="F40" s="2" t="s">
        <v>217</v>
      </c>
      <c r="G40" s="2" t="s">
        <v>218</v>
      </c>
      <c r="H40" s="2" t="s">
        <v>36</v>
      </c>
      <c r="I40" s="2" t="s">
        <v>143</v>
      </c>
      <c r="J40" s="2" t="s">
        <v>22</v>
      </c>
      <c r="K40" s="2" t="s">
        <v>23</v>
      </c>
      <c r="L40" s="3">
        <v>6952</v>
      </c>
      <c r="M40" s="4">
        <v>881280</v>
      </c>
    </row>
    <row r="41" spans="1:13" x14ac:dyDescent="0.25">
      <c r="A41" s="1" t="s">
        <v>239</v>
      </c>
      <c r="B41" s="2" t="s">
        <v>240</v>
      </c>
      <c r="C41" s="2" t="s">
        <v>241</v>
      </c>
      <c r="D41" s="2" t="s">
        <v>242</v>
      </c>
      <c r="E41" s="2" t="s">
        <v>243</v>
      </c>
      <c r="F41" s="2" t="s">
        <v>217</v>
      </c>
      <c r="G41" s="2" t="s">
        <v>218</v>
      </c>
      <c r="H41" s="2" t="s">
        <v>29</v>
      </c>
      <c r="I41" s="2" t="s">
        <v>43</v>
      </c>
      <c r="J41" s="2" t="s">
        <v>22</v>
      </c>
      <c r="K41" s="2" t="s">
        <v>23</v>
      </c>
      <c r="L41" s="3">
        <v>3801</v>
      </c>
      <c r="M41" s="4">
        <v>0</v>
      </c>
    </row>
    <row r="42" spans="1:13" x14ac:dyDescent="0.25">
      <c r="A42" s="1" t="s">
        <v>244</v>
      </c>
      <c r="B42" s="2" t="s">
        <v>245</v>
      </c>
      <c r="C42" s="2" t="s">
        <v>246</v>
      </c>
      <c r="D42" s="2" t="s">
        <v>247</v>
      </c>
      <c r="E42" s="2" t="s">
        <v>248</v>
      </c>
      <c r="F42" s="2" t="s">
        <v>217</v>
      </c>
      <c r="G42" s="2" t="s">
        <v>218</v>
      </c>
      <c r="H42" s="2" t="s">
        <v>49</v>
      </c>
      <c r="I42" s="2" t="s">
        <v>43</v>
      </c>
      <c r="J42" s="2" t="s">
        <v>22</v>
      </c>
      <c r="K42" s="2" t="s">
        <v>23</v>
      </c>
      <c r="L42" s="3">
        <v>4182</v>
      </c>
      <c r="M42" s="4">
        <v>129168</v>
      </c>
    </row>
    <row r="43" spans="1:13" x14ac:dyDescent="0.25">
      <c r="A43" s="1" t="s">
        <v>249</v>
      </c>
      <c r="B43" s="2" t="s">
        <v>250</v>
      </c>
      <c r="C43" s="2" t="s">
        <v>246</v>
      </c>
      <c r="D43" s="2" t="s">
        <v>251</v>
      </c>
      <c r="E43" s="2" t="s">
        <v>252</v>
      </c>
      <c r="F43" s="2" t="s">
        <v>199</v>
      </c>
      <c r="G43" s="2" t="s">
        <v>200</v>
      </c>
      <c r="H43" s="2" t="s">
        <v>49</v>
      </c>
      <c r="I43" s="2" t="s">
        <v>43</v>
      </c>
      <c r="J43" s="2" t="s">
        <v>22</v>
      </c>
      <c r="K43" s="2" t="s">
        <v>144</v>
      </c>
      <c r="L43" s="3">
        <v>4182</v>
      </c>
      <c r="M43" s="4">
        <v>129168</v>
      </c>
    </row>
    <row r="44" spans="1:13" x14ac:dyDescent="0.25">
      <c r="A44" s="1" t="s">
        <v>253</v>
      </c>
      <c r="B44" s="2" t="s">
        <v>254</v>
      </c>
      <c r="C44" s="2" t="s">
        <v>67</v>
      </c>
      <c r="D44" s="2" t="s">
        <v>255</v>
      </c>
      <c r="E44" s="2" t="s">
        <v>256</v>
      </c>
      <c r="F44" s="2" t="s">
        <v>217</v>
      </c>
      <c r="G44" s="2" t="s">
        <v>218</v>
      </c>
      <c r="H44" s="2" t="s">
        <v>20</v>
      </c>
      <c r="I44" s="2" t="s">
        <v>43</v>
      </c>
      <c r="J44" s="2" t="s">
        <v>22</v>
      </c>
      <c r="K44" s="2" t="s">
        <v>23</v>
      </c>
      <c r="L44" s="3">
        <v>3801</v>
      </c>
      <c r="M44" s="4">
        <v>0</v>
      </c>
    </row>
    <row r="45" spans="1:13" x14ac:dyDescent="0.25">
      <c r="A45" s="1" t="s">
        <v>257</v>
      </c>
      <c r="B45" s="2" t="s">
        <v>258</v>
      </c>
      <c r="C45" s="2" t="s">
        <v>62</v>
      </c>
      <c r="D45" s="2" t="s">
        <v>259</v>
      </c>
      <c r="E45" s="2" t="s">
        <v>260</v>
      </c>
      <c r="F45" s="2" t="s">
        <v>199</v>
      </c>
      <c r="G45" s="2" t="s">
        <v>200</v>
      </c>
      <c r="H45" s="2" t="s">
        <v>49</v>
      </c>
      <c r="I45" s="2" t="s">
        <v>43</v>
      </c>
      <c r="J45" s="2" t="s">
        <v>22</v>
      </c>
      <c r="K45" s="2" t="s">
        <v>119</v>
      </c>
      <c r="L45" s="3">
        <v>3801</v>
      </c>
      <c r="M45" s="4">
        <v>0</v>
      </c>
    </row>
    <row r="46" spans="1:13" x14ac:dyDescent="0.25">
      <c r="A46" s="1" t="s">
        <v>261</v>
      </c>
      <c r="B46" s="2" t="s">
        <v>262</v>
      </c>
      <c r="C46" s="2" t="s">
        <v>263</v>
      </c>
      <c r="D46" s="2" t="s">
        <v>264</v>
      </c>
      <c r="E46" s="2" t="s">
        <v>265</v>
      </c>
      <c r="F46" s="2" t="s">
        <v>217</v>
      </c>
      <c r="G46" s="2" t="s">
        <v>218</v>
      </c>
      <c r="H46" s="2" t="s">
        <v>36</v>
      </c>
      <c r="I46" s="2" t="s">
        <v>43</v>
      </c>
      <c r="J46" s="2" t="s">
        <v>22</v>
      </c>
      <c r="K46" s="2" t="s">
        <v>23</v>
      </c>
      <c r="L46" s="3">
        <v>3801</v>
      </c>
      <c r="M46" s="4">
        <v>0</v>
      </c>
    </row>
    <row r="47" spans="1:13" x14ac:dyDescent="0.25">
      <c r="A47" s="1" t="s">
        <v>266</v>
      </c>
      <c r="B47" s="2" t="s">
        <v>267</v>
      </c>
      <c r="C47" s="2" t="s">
        <v>268</v>
      </c>
      <c r="D47" s="2" t="s">
        <v>269</v>
      </c>
      <c r="E47" s="2" t="s">
        <v>270</v>
      </c>
      <c r="F47" s="2" t="s">
        <v>271</v>
      </c>
      <c r="G47" s="2" t="s">
        <v>272</v>
      </c>
      <c r="H47" s="2" t="s">
        <v>49</v>
      </c>
      <c r="I47" s="2" t="s">
        <v>75</v>
      </c>
      <c r="J47" s="2" t="s">
        <v>22</v>
      </c>
      <c r="K47" s="2" t="s">
        <v>23</v>
      </c>
      <c r="L47" s="3">
        <v>15098.1</v>
      </c>
      <c r="M47" s="4">
        <v>495975</v>
      </c>
    </row>
    <row r="48" spans="1:13" x14ac:dyDescent="0.25">
      <c r="A48" s="1" t="s">
        <v>273</v>
      </c>
      <c r="B48" s="2" t="s">
        <v>274</v>
      </c>
      <c r="C48" s="2" t="s">
        <v>275</v>
      </c>
      <c r="D48" s="2" t="s">
        <v>276</v>
      </c>
      <c r="E48" s="2" t="s">
        <v>277</v>
      </c>
      <c r="F48" s="2" t="s">
        <v>271</v>
      </c>
      <c r="G48" s="2" t="s">
        <v>272</v>
      </c>
      <c r="H48" s="2" t="s">
        <v>20</v>
      </c>
      <c r="I48" s="2" t="s">
        <v>43</v>
      </c>
      <c r="J48" s="2" t="s">
        <v>22</v>
      </c>
      <c r="K48" s="2" t="s">
        <v>23</v>
      </c>
      <c r="L48" s="3">
        <v>3931</v>
      </c>
      <c r="M48" s="4">
        <v>522000</v>
      </c>
    </row>
    <row r="49" spans="1:13" x14ac:dyDescent="0.25">
      <c r="A49" s="1" t="s">
        <v>278</v>
      </c>
      <c r="B49" s="2" t="s">
        <v>279</v>
      </c>
      <c r="C49" s="2" t="s">
        <v>62</v>
      </c>
      <c r="D49" s="2" t="s">
        <v>280</v>
      </c>
      <c r="E49" s="2" t="s">
        <v>281</v>
      </c>
      <c r="F49" s="2" t="s">
        <v>271</v>
      </c>
      <c r="G49" s="2" t="s">
        <v>272</v>
      </c>
      <c r="H49" s="2" t="s">
        <v>49</v>
      </c>
      <c r="I49" s="2" t="s">
        <v>43</v>
      </c>
      <c r="J49" s="2" t="s">
        <v>22</v>
      </c>
      <c r="K49" s="2" t="s">
        <v>23</v>
      </c>
      <c r="L49" s="3">
        <v>3801</v>
      </c>
      <c r="M49" s="4">
        <v>0</v>
      </c>
    </row>
    <row r="50" spans="1:13" x14ac:dyDescent="0.25">
      <c r="A50" s="1" t="s">
        <v>282</v>
      </c>
      <c r="B50" s="2" t="s">
        <v>283</v>
      </c>
      <c r="C50" s="2" t="s">
        <v>284</v>
      </c>
      <c r="D50" s="2" t="s">
        <v>285</v>
      </c>
      <c r="E50" s="2" t="s">
        <v>286</v>
      </c>
      <c r="F50" s="2" t="s">
        <v>271</v>
      </c>
      <c r="G50" s="2" t="s">
        <v>272</v>
      </c>
      <c r="H50" s="2" t="s">
        <v>36</v>
      </c>
      <c r="I50" s="2" t="s">
        <v>143</v>
      </c>
      <c r="J50" s="2" t="s">
        <v>22</v>
      </c>
      <c r="K50" s="2" t="s">
        <v>23</v>
      </c>
      <c r="L50" s="3">
        <v>5023</v>
      </c>
      <c r="M50" s="4">
        <v>234918</v>
      </c>
    </row>
    <row r="51" spans="1:13" x14ac:dyDescent="0.25">
      <c r="A51" s="1" t="s">
        <v>287</v>
      </c>
      <c r="B51" s="2" t="s">
        <v>288</v>
      </c>
      <c r="C51" s="2" t="s">
        <v>289</v>
      </c>
      <c r="D51" s="2" t="s">
        <v>290</v>
      </c>
      <c r="E51" s="2" t="s">
        <v>291</v>
      </c>
      <c r="F51" s="2" t="s">
        <v>271</v>
      </c>
      <c r="G51" s="2" t="s">
        <v>272</v>
      </c>
      <c r="H51" s="2" t="s">
        <v>49</v>
      </c>
      <c r="I51" s="2" t="s">
        <v>43</v>
      </c>
      <c r="J51" s="2" t="s">
        <v>81</v>
      </c>
      <c r="K51" s="2" t="s">
        <v>23</v>
      </c>
      <c r="L51" s="3">
        <v>3801</v>
      </c>
      <c r="M51" s="4">
        <v>0</v>
      </c>
    </row>
    <row r="52" spans="1:13" x14ac:dyDescent="0.25">
      <c r="A52" s="1" t="s">
        <v>292</v>
      </c>
      <c r="B52" s="2" t="s">
        <v>293</v>
      </c>
      <c r="C52" s="2" t="s">
        <v>294</v>
      </c>
      <c r="D52" s="2" t="s">
        <v>295</v>
      </c>
      <c r="E52" s="2" t="s">
        <v>296</v>
      </c>
      <c r="F52" s="2" t="s">
        <v>271</v>
      </c>
      <c r="G52" s="2" t="s">
        <v>272</v>
      </c>
      <c r="H52" s="2" t="s">
        <v>49</v>
      </c>
      <c r="I52" s="2" t="s">
        <v>143</v>
      </c>
      <c r="J52" s="2" t="s">
        <v>81</v>
      </c>
      <c r="K52" s="2" t="s">
        <v>23</v>
      </c>
      <c r="L52" s="3">
        <v>3539</v>
      </c>
      <c r="M52" s="4">
        <v>89775</v>
      </c>
    </row>
    <row r="53" spans="1:13" x14ac:dyDescent="0.25">
      <c r="A53" s="1" t="s">
        <v>297</v>
      </c>
      <c r="B53" s="2" t="s">
        <v>298</v>
      </c>
      <c r="C53" s="2" t="s">
        <v>72</v>
      </c>
      <c r="D53" s="2" t="s">
        <v>299</v>
      </c>
      <c r="E53" s="2" t="s">
        <v>300</v>
      </c>
      <c r="F53" s="2" t="s">
        <v>199</v>
      </c>
      <c r="G53" s="2" t="s">
        <v>200</v>
      </c>
      <c r="H53" s="2" t="s">
        <v>20</v>
      </c>
      <c r="I53" s="2" t="s">
        <v>301</v>
      </c>
      <c r="J53" s="2" t="s">
        <v>81</v>
      </c>
      <c r="K53" s="2" t="s">
        <v>119</v>
      </c>
      <c r="L53" s="3">
        <v>5678</v>
      </c>
      <c r="M53" s="4">
        <v>192337</v>
      </c>
    </row>
    <row r="54" spans="1:13" hidden="1" x14ac:dyDescent="0.25">
      <c r="A54" s="1" t="s">
        <v>302</v>
      </c>
      <c r="B54" s="2" t="s">
        <v>303</v>
      </c>
      <c r="C54" s="2" t="s">
        <v>304</v>
      </c>
      <c r="D54" s="2" t="s">
        <v>305</v>
      </c>
      <c r="E54" s="2" t="s">
        <v>306</v>
      </c>
      <c r="F54" s="2" t="s">
        <v>271</v>
      </c>
      <c r="G54" s="2" t="s">
        <v>272</v>
      </c>
      <c r="H54" s="2" t="s">
        <v>20</v>
      </c>
      <c r="I54" s="2" t="s">
        <v>307</v>
      </c>
      <c r="J54" s="2" t="s">
        <v>81</v>
      </c>
      <c r="K54" s="2" t="s">
        <v>23</v>
      </c>
      <c r="L54" s="3">
        <v>88797</v>
      </c>
      <c r="M54" s="4"/>
    </row>
    <row r="55" spans="1:13" x14ac:dyDescent="0.25">
      <c r="A55" s="1" t="s">
        <v>308</v>
      </c>
      <c r="B55" s="2" t="s">
        <v>309</v>
      </c>
      <c r="C55" s="2" t="s">
        <v>310</v>
      </c>
      <c r="D55" s="2" t="s">
        <v>311</v>
      </c>
      <c r="E55" s="2" t="s">
        <v>312</v>
      </c>
      <c r="F55" s="2" t="s">
        <v>199</v>
      </c>
      <c r="G55" s="2" t="s">
        <v>200</v>
      </c>
      <c r="H55" s="2" t="s">
        <v>49</v>
      </c>
      <c r="I55" s="2" t="s">
        <v>313</v>
      </c>
      <c r="J55" s="2" t="s">
        <v>22</v>
      </c>
      <c r="K55" s="2" t="s">
        <v>112</v>
      </c>
      <c r="L55" s="3">
        <v>5465</v>
      </c>
      <c r="M55" s="4">
        <v>204592</v>
      </c>
    </row>
    <row r="56" spans="1:13" x14ac:dyDescent="0.25">
      <c r="A56" s="1" t="s">
        <v>314</v>
      </c>
      <c r="B56" s="2" t="s">
        <v>315</v>
      </c>
      <c r="C56" s="2" t="s">
        <v>316</v>
      </c>
      <c r="D56" s="2" t="s">
        <v>317</v>
      </c>
      <c r="E56" s="2" t="s">
        <v>318</v>
      </c>
      <c r="F56" s="2" t="s">
        <v>199</v>
      </c>
      <c r="G56" s="2" t="s">
        <v>200</v>
      </c>
      <c r="H56" s="2" t="s">
        <v>49</v>
      </c>
      <c r="I56" s="2" t="s">
        <v>43</v>
      </c>
      <c r="J56" s="2" t="s">
        <v>22</v>
      </c>
      <c r="K56" s="2" t="s">
        <v>319</v>
      </c>
      <c r="L56" s="3">
        <v>3801</v>
      </c>
      <c r="M56" s="4">
        <v>0</v>
      </c>
    </row>
    <row r="57" spans="1:13" x14ac:dyDescent="0.25">
      <c r="A57" s="1" t="s">
        <v>320</v>
      </c>
      <c r="B57" s="2" t="s">
        <v>321</v>
      </c>
      <c r="C57" s="2" t="s">
        <v>322</v>
      </c>
      <c r="D57" s="2" t="s">
        <v>323</v>
      </c>
      <c r="E57" s="2" t="s">
        <v>324</v>
      </c>
      <c r="F57" s="2" t="s">
        <v>325</v>
      </c>
      <c r="G57" s="2" t="s">
        <v>326</v>
      </c>
      <c r="H57" s="2" t="s">
        <v>20</v>
      </c>
      <c r="I57" s="2" t="s">
        <v>75</v>
      </c>
      <c r="J57" s="2" t="s">
        <v>22</v>
      </c>
      <c r="K57" s="2" t="s">
        <v>23</v>
      </c>
      <c r="L57" s="3">
        <v>15098.1</v>
      </c>
      <c r="M57" s="4">
        <v>495975</v>
      </c>
    </row>
    <row r="58" spans="1:13" x14ac:dyDescent="0.25">
      <c r="A58" s="1" t="s">
        <v>327</v>
      </c>
      <c r="B58" s="2" t="s">
        <v>328</v>
      </c>
      <c r="C58" s="2" t="s">
        <v>329</v>
      </c>
      <c r="D58" s="2" t="s">
        <v>330</v>
      </c>
      <c r="E58" s="2" t="s">
        <v>331</v>
      </c>
      <c r="F58" s="2" t="s">
        <v>325</v>
      </c>
      <c r="G58" s="2" t="s">
        <v>326</v>
      </c>
      <c r="H58" s="2" t="s">
        <v>36</v>
      </c>
      <c r="I58" s="2" t="s">
        <v>43</v>
      </c>
      <c r="J58" s="2" t="s">
        <v>22</v>
      </c>
      <c r="K58" s="2" t="s">
        <v>23</v>
      </c>
      <c r="L58" s="3">
        <v>4182</v>
      </c>
      <c r="M58" s="4">
        <v>129168</v>
      </c>
    </row>
    <row r="59" spans="1:13" x14ac:dyDescent="0.25">
      <c r="A59" s="1" t="s">
        <v>332</v>
      </c>
      <c r="B59" s="2" t="s">
        <v>333</v>
      </c>
      <c r="C59" s="2" t="s">
        <v>334</v>
      </c>
      <c r="D59" s="2" t="s">
        <v>335</v>
      </c>
      <c r="E59" s="2" t="s">
        <v>336</v>
      </c>
      <c r="F59" s="2" t="s">
        <v>199</v>
      </c>
      <c r="G59" s="2" t="s">
        <v>200</v>
      </c>
      <c r="H59" s="2" t="s">
        <v>36</v>
      </c>
      <c r="I59" s="2" t="s">
        <v>43</v>
      </c>
      <c r="J59" s="2" t="s">
        <v>22</v>
      </c>
      <c r="K59" s="2" t="s">
        <v>319</v>
      </c>
      <c r="L59" s="3">
        <v>3801</v>
      </c>
      <c r="M59" s="4">
        <v>0</v>
      </c>
    </row>
    <row r="60" spans="1:13" x14ac:dyDescent="0.25">
      <c r="A60" s="1" t="s">
        <v>337</v>
      </c>
      <c r="B60" s="2" t="s">
        <v>338</v>
      </c>
      <c r="C60" s="2" t="s">
        <v>339</v>
      </c>
      <c r="D60" s="2" t="s">
        <v>340</v>
      </c>
      <c r="E60" s="2" t="s">
        <v>341</v>
      </c>
      <c r="F60" s="2" t="s">
        <v>325</v>
      </c>
      <c r="G60" s="2" t="s">
        <v>326</v>
      </c>
      <c r="H60" s="2" t="s">
        <v>36</v>
      </c>
      <c r="I60" s="2" t="s">
        <v>43</v>
      </c>
      <c r="J60" s="2" t="s">
        <v>22</v>
      </c>
      <c r="K60" s="2" t="s">
        <v>23</v>
      </c>
      <c r="L60" s="3">
        <v>3801</v>
      </c>
      <c r="M60" s="4">
        <v>0</v>
      </c>
    </row>
    <row r="61" spans="1:13" x14ac:dyDescent="0.25">
      <c r="A61" s="1" t="s">
        <v>342</v>
      </c>
      <c r="B61" s="2" t="s">
        <v>343</v>
      </c>
      <c r="C61" s="2" t="s">
        <v>344</v>
      </c>
      <c r="D61" s="2" t="s">
        <v>345</v>
      </c>
      <c r="E61" s="2" t="s">
        <v>346</v>
      </c>
      <c r="F61" s="2" t="s">
        <v>325</v>
      </c>
      <c r="G61" s="2" t="s">
        <v>326</v>
      </c>
      <c r="H61" s="2" t="s">
        <v>36</v>
      </c>
      <c r="I61" s="2" t="s">
        <v>43</v>
      </c>
      <c r="J61" s="2" t="s">
        <v>81</v>
      </c>
      <c r="K61" s="2" t="s">
        <v>23</v>
      </c>
      <c r="L61" s="3">
        <v>3801</v>
      </c>
      <c r="M61" s="4">
        <v>0</v>
      </c>
    </row>
    <row r="62" spans="1:13" x14ac:dyDescent="0.25">
      <c r="A62" s="1" t="s">
        <v>347</v>
      </c>
      <c r="B62" s="2" t="s">
        <v>348</v>
      </c>
      <c r="C62" s="2" t="s">
        <v>349</v>
      </c>
      <c r="D62" s="2" t="s">
        <v>350</v>
      </c>
      <c r="E62" s="2" t="s">
        <v>351</v>
      </c>
      <c r="F62" s="2" t="s">
        <v>199</v>
      </c>
      <c r="G62" s="2" t="s">
        <v>200</v>
      </c>
      <c r="H62" s="2" t="s">
        <v>36</v>
      </c>
      <c r="I62" s="2" t="s">
        <v>43</v>
      </c>
      <c r="J62" s="2" t="s">
        <v>81</v>
      </c>
      <c r="K62" s="2" t="s">
        <v>144</v>
      </c>
      <c r="L62" s="3">
        <v>3801</v>
      </c>
      <c r="M62" s="4">
        <v>0</v>
      </c>
    </row>
    <row r="63" spans="1:13" x14ac:dyDescent="0.25">
      <c r="A63" s="1" t="s">
        <v>352</v>
      </c>
      <c r="B63" s="2" t="s">
        <v>353</v>
      </c>
      <c r="C63" s="2" t="s">
        <v>208</v>
      </c>
      <c r="D63" s="2" t="s">
        <v>354</v>
      </c>
      <c r="E63" s="2" t="s">
        <v>355</v>
      </c>
      <c r="F63" s="2" t="s">
        <v>199</v>
      </c>
      <c r="G63" s="2" t="s">
        <v>200</v>
      </c>
      <c r="H63" s="2" t="s">
        <v>36</v>
      </c>
      <c r="I63" s="2" t="s">
        <v>43</v>
      </c>
      <c r="J63" s="2" t="s">
        <v>22</v>
      </c>
      <c r="K63" s="2" t="s">
        <v>319</v>
      </c>
      <c r="L63" s="3">
        <v>3801</v>
      </c>
      <c r="M63" s="4">
        <v>0</v>
      </c>
    </row>
    <row r="64" spans="1:13" x14ac:dyDescent="0.25">
      <c r="A64" s="1" t="s">
        <v>356</v>
      </c>
      <c r="B64" s="2" t="s">
        <v>357</v>
      </c>
      <c r="C64" s="2" t="s">
        <v>98</v>
      </c>
      <c r="D64" s="2" t="s">
        <v>358</v>
      </c>
      <c r="E64" s="2" t="s">
        <v>359</v>
      </c>
      <c r="F64" s="2" t="s">
        <v>199</v>
      </c>
      <c r="G64" s="2" t="s">
        <v>200</v>
      </c>
      <c r="H64" s="2" t="s">
        <v>36</v>
      </c>
      <c r="I64" s="2" t="s">
        <v>43</v>
      </c>
      <c r="J64" s="2" t="s">
        <v>81</v>
      </c>
      <c r="K64" s="2" t="s">
        <v>119</v>
      </c>
      <c r="L64" s="3">
        <v>3801</v>
      </c>
      <c r="M64" s="4">
        <v>0</v>
      </c>
    </row>
    <row r="65" spans="1:13" x14ac:dyDescent="0.25">
      <c r="A65" s="1" t="s">
        <v>360</v>
      </c>
      <c r="B65" s="2" t="s">
        <v>361</v>
      </c>
      <c r="C65" s="2" t="s">
        <v>289</v>
      </c>
      <c r="D65" s="2" t="s">
        <v>362</v>
      </c>
      <c r="E65" s="2" t="s">
        <v>363</v>
      </c>
      <c r="F65" s="2" t="s">
        <v>325</v>
      </c>
      <c r="G65" s="2" t="s">
        <v>326</v>
      </c>
      <c r="H65" s="2" t="s">
        <v>36</v>
      </c>
      <c r="I65" s="2" t="s">
        <v>143</v>
      </c>
      <c r="J65" s="2" t="s">
        <v>81</v>
      </c>
      <c r="K65" s="2" t="s">
        <v>23</v>
      </c>
      <c r="L65" s="3">
        <v>13299</v>
      </c>
      <c r="M65" s="4">
        <v>524070</v>
      </c>
    </row>
    <row r="66" spans="1:13" x14ac:dyDescent="0.25">
      <c r="A66" s="1" t="s">
        <v>364</v>
      </c>
      <c r="B66" s="2" t="s">
        <v>365</v>
      </c>
      <c r="C66" s="2" t="s">
        <v>366</v>
      </c>
      <c r="D66" s="2" t="s">
        <v>367</v>
      </c>
      <c r="E66" s="2" t="s">
        <v>368</v>
      </c>
      <c r="F66" s="2" t="s">
        <v>199</v>
      </c>
      <c r="G66" s="2" t="s">
        <v>200</v>
      </c>
      <c r="H66" s="2" t="s">
        <v>49</v>
      </c>
      <c r="I66" s="2" t="s">
        <v>43</v>
      </c>
      <c r="J66" s="2" t="s">
        <v>81</v>
      </c>
      <c r="K66" s="2" t="s">
        <v>319</v>
      </c>
      <c r="L66" s="3">
        <v>3801</v>
      </c>
      <c r="M66" s="4">
        <v>0</v>
      </c>
    </row>
    <row r="67" spans="1:13" x14ac:dyDescent="0.25">
      <c r="A67" s="1" t="s">
        <v>369</v>
      </c>
      <c r="B67" s="2" t="s">
        <v>370</v>
      </c>
      <c r="C67" s="2" t="s">
        <v>208</v>
      </c>
      <c r="D67" s="2" t="s">
        <v>371</v>
      </c>
      <c r="E67" s="2" t="s">
        <v>372</v>
      </c>
      <c r="F67" s="2" t="s">
        <v>325</v>
      </c>
      <c r="G67" s="2" t="s">
        <v>326</v>
      </c>
      <c r="H67" s="2" t="s">
        <v>29</v>
      </c>
      <c r="I67" s="2" t="s">
        <v>37</v>
      </c>
      <c r="J67" s="2" t="s">
        <v>81</v>
      </c>
      <c r="K67" s="2" t="s">
        <v>23</v>
      </c>
      <c r="L67" s="3">
        <v>8084</v>
      </c>
      <c r="M67" s="4">
        <v>266679</v>
      </c>
    </row>
    <row r="68" spans="1:13" x14ac:dyDescent="0.25">
      <c r="A68" s="1" t="s">
        <v>373</v>
      </c>
      <c r="B68" s="2" t="s">
        <v>374</v>
      </c>
      <c r="C68" s="2" t="s">
        <v>375</v>
      </c>
      <c r="D68" s="2" t="s">
        <v>376</v>
      </c>
      <c r="E68" s="2" t="s">
        <v>377</v>
      </c>
      <c r="F68" s="2" t="s">
        <v>325</v>
      </c>
      <c r="G68" s="2" t="s">
        <v>326</v>
      </c>
      <c r="H68" s="2" t="s">
        <v>36</v>
      </c>
      <c r="I68" s="2" t="s">
        <v>143</v>
      </c>
      <c r="J68" s="2" t="s">
        <v>81</v>
      </c>
      <c r="K68" s="2" t="s">
        <v>23</v>
      </c>
      <c r="L68" s="3">
        <v>7231</v>
      </c>
      <c r="M68" s="4">
        <v>421727</v>
      </c>
    </row>
    <row r="69" spans="1:13" hidden="1" x14ac:dyDescent="0.25">
      <c r="A69" s="1" t="s">
        <v>378</v>
      </c>
      <c r="B69" s="2" t="s">
        <v>379</v>
      </c>
      <c r="C69" s="2" t="s">
        <v>380</v>
      </c>
      <c r="D69" s="2" t="s">
        <v>381</v>
      </c>
      <c r="E69" s="2" t="s">
        <v>382</v>
      </c>
      <c r="F69" s="2" t="s">
        <v>325</v>
      </c>
      <c r="G69" s="2" t="s">
        <v>326</v>
      </c>
      <c r="H69" s="2" t="s">
        <v>49</v>
      </c>
      <c r="I69" s="2" t="s">
        <v>125</v>
      </c>
      <c r="J69" s="2" t="s">
        <v>81</v>
      </c>
      <c r="K69" s="2" t="s">
        <v>23</v>
      </c>
      <c r="L69" s="3">
        <v>76777</v>
      </c>
      <c r="M69" s="4"/>
    </row>
    <row r="70" spans="1:13" hidden="1" x14ac:dyDescent="0.25">
      <c r="A70" s="1" t="s">
        <v>383</v>
      </c>
      <c r="B70" s="2" t="s">
        <v>384</v>
      </c>
      <c r="C70" s="2" t="s">
        <v>366</v>
      </c>
      <c r="D70" s="2" t="s">
        <v>385</v>
      </c>
      <c r="E70" s="2" t="s">
        <v>386</v>
      </c>
      <c r="F70" s="2" t="s">
        <v>387</v>
      </c>
      <c r="G70" s="2" t="s">
        <v>388</v>
      </c>
      <c r="H70" s="2" t="s">
        <v>49</v>
      </c>
      <c r="I70" s="2"/>
      <c r="J70" s="2" t="s">
        <v>22</v>
      </c>
      <c r="K70" s="2" t="s">
        <v>95</v>
      </c>
      <c r="L70" s="3">
        <v>0</v>
      </c>
      <c r="M70" s="4"/>
    </row>
    <row r="71" spans="1:13" hidden="1" x14ac:dyDescent="0.25">
      <c r="A71" s="1" t="s">
        <v>389</v>
      </c>
      <c r="B71" s="2" t="s">
        <v>390</v>
      </c>
      <c r="C71" s="2" t="s">
        <v>391</v>
      </c>
      <c r="D71" s="2" t="s">
        <v>392</v>
      </c>
      <c r="E71" s="2" t="s">
        <v>393</v>
      </c>
      <c r="F71" s="2" t="s">
        <v>387</v>
      </c>
      <c r="G71" s="2" t="s">
        <v>388</v>
      </c>
      <c r="H71" s="2" t="s">
        <v>49</v>
      </c>
      <c r="I71" s="2" t="s">
        <v>211</v>
      </c>
      <c r="J71" s="2" t="s">
        <v>81</v>
      </c>
      <c r="K71" s="2" t="s">
        <v>119</v>
      </c>
      <c r="L71" s="3">
        <v>9019</v>
      </c>
      <c r="M71" s="4"/>
    </row>
    <row r="72" spans="1:13" x14ac:dyDescent="0.25">
      <c r="A72" s="1" t="s">
        <v>394</v>
      </c>
      <c r="B72" s="2" t="s">
        <v>395</v>
      </c>
      <c r="C72" s="2" t="s">
        <v>396</v>
      </c>
      <c r="D72" s="2" t="s">
        <v>397</v>
      </c>
      <c r="E72" s="2" t="s">
        <v>398</v>
      </c>
      <c r="F72" s="2" t="s">
        <v>387</v>
      </c>
      <c r="G72" s="2" t="s">
        <v>388</v>
      </c>
      <c r="H72" s="2" t="s">
        <v>29</v>
      </c>
      <c r="I72" s="2" t="s">
        <v>211</v>
      </c>
      <c r="J72" s="2" t="s">
        <v>81</v>
      </c>
      <c r="K72" s="2" t="s">
        <v>319</v>
      </c>
      <c r="L72" s="3">
        <v>3801</v>
      </c>
      <c r="M72" s="4">
        <v>0</v>
      </c>
    </row>
    <row r="73" spans="1:13" hidden="1" x14ac:dyDescent="0.25">
      <c r="A73" s="1" t="s">
        <v>399</v>
      </c>
      <c r="B73" s="2" t="s">
        <v>400</v>
      </c>
      <c r="C73" s="2" t="s">
        <v>401</v>
      </c>
      <c r="D73" s="2" t="s">
        <v>402</v>
      </c>
      <c r="E73" s="2" t="s">
        <v>403</v>
      </c>
      <c r="F73" s="2" t="s">
        <v>325</v>
      </c>
      <c r="G73" s="2" t="s">
        <v>326</v>
      </c>
      <c r="H73" s="2" t="s">
        <v>36</v>
      </c>
      <c r="I73" s="2" t="s">
        <v>404</v>
      </c>
      <c r="J73" s="2" t="s">
        <v>81</v>
      </c>
      <c r="K73" s="2" t="s">
        <v>23</v>
      </c>
      <c r="L73" s="3">
        <v>0</v>
      </c>
      <c r="M73" s="4"/>
    </row>
    <row r="74" spans="1:13" x14ac:dyDescent="0.25">
      <c r="A74" s="1" t="s">
        <v>405</v>
      </c>
      <c r="B74" s="2" t="s">
        <v>406</v>
      </c>
      <c r="C74" s="2" t="s">
        <v>289</v>
      </c>
      <c r="D74" s="2" t="s">
        <v>407</v>
      </c>
      <c r="E74" s="2" t="s">
        <v>408</v>
      </c>
      <c r="F74" s="2" t="s">
        <v>387</v>
      </c>
      <c r="G74" s="2" t="s">
        <v>388</v>
      </c>
      <c r="H74" s="2" t="s">
        <v>36</v>
      </c>
      <c r="I74" s="2" t="s">
        <v>87</v>
      </c>
      <c r="J74" s="2" t="s">
        <v>22</v>
      </c>
      <c r="K74" s="2" t="s">
        <v>112</v>
      </c>
      <c r="L74" s="3">
        <v>3801</v>
      </c>
      <c r="M74" s="4">
        <v>0</v>
      </c>
    </row>
    <row r="75" spans="1:13" x14ac:dyDescent="0.25">
      <c r="A75" s="1" t="s">
        <v>409</v>
      </c>
      <c r="B75" s="2" t="s">
        <v>410</v>
      </c>
      <c r="C75" s="2" t="s">
        <v>411</v>
      </c>
      <c r="D75" s="2" t="s">
        <v>412</v>
      </c>
      <c r="E75" s="2" t="s">
        <v>413</v>
      </c>
      <c r="F75" s="2" t="s">
        <v>414</v>
      </c>
      <c r="G75" s="2" t="s">
        <v>415</v>
      </c>
      <c r="H75" s="2" t="s">
        <v>20</v>
      </c>
      <c r="I75" s="2" t="s">
        <v>30</v>
      </c>
      <c r="J75" s="2" t="s">
        <v>22</v>
      </c>
      <c r="K75" s="2" t="s">
        <v>23</v>
      </c>
      <c r="L75" s="3">
        <v>4725</v>
      </c>
      <c r="M75" s="4">
        <v>102629</v>
      </c>
    </row>
    <row r="76" spans="1:13" hidden="1" x14ac:dyDescent="0.25">
      <c r="A76" s="1" t="s">
        <v>416</v>
      </c>
      <c r="B76" s="2" t="s">
        <v>417</v>
      </c>
      <c r="C76" s="2" t="s">
        <v>104</v>
      </c>
      <c r="D76" s="2" t="s">
        <v>418</v>
      </c>
      <c r="E76" s="2" t="s">
        <v>419</v>
      </c>
      <c r="F76" s="2" t="s">
        <v>387</v>
      </c>
      <c r="G76" s="2" t="s">
        <v>388</v>
      </c>
      <c r="H76" s="2" t="s">
        <v>49</v>
      </c>
      <c r="I76" s="2" t="s">
        <v>87</v>
      </c>
      <c r="J76" s="2" t="s">
        <v>22</v>
      </c>
      <c r="K76" s="2" t="s">
        <v>319</v>
      </c>
      <c r="L76" s="3">
        <v>456345</v>
      </c>
      <c r="M76" s="4"/>
    </row>
    <row r="77" spans="1:13" x14ac:dyDescent="0.25">
      <c r="A77" s="1" t="s">
        <v>420</v>
      </c>
      <c r="B77" s="2" t="s">
        <v>421</v>
      </c>
      <c r="C77" s="2" t="s">
        <v>422</v>
      </c>
      <c r="D77" s="2" t="s">
        <v>423</v>
      </c>
      <c r="E77" s="2" t="s">
        <v>424</v>
      </c>
      <c r="F77" s="2" t="s">
        <v>414</v>
      </c>
      <c r="G77" s="2" t="s">
        <v>415</v>
      </c>
      <c r="H77" s="2" t="s">
        <v>49</v>
      </c>
      <c r="I77" s="2" t="s">
        <v>43</v>
      </c>
      <c r="J77" s="2" t="s">
        <v>22</v>
      </c>
      <c r="K77" s="2" t="s">
        <v>23</v>
      </c>
      <c r="L77" s="3">
        <v>4182</v>
      </c>
      <c r="M77" s="4">
        <v>129168</v>
      </c>
    </row>
    <row r="78" spans="1:13" x14ac:dyDescent="0.25">
      <c r="A78" s="1" t="s">
        <v>425</v>
      </c>
      <c r="B78" s="2" t="s">
        <v>426</v>
      </c>
      <c r="C78" s="2" t="s">
        <v>289</v>
      </c>
      <c r="D78" s="2" t="s">
        <v>427</v>
      </c>
      <c r="E78" s="2" t="s">
        <v>428</v>
      </c>
      <c r="F78" s="2" t="s">
        <v>414</v>
      </c>
      <c r="G78" s="2" t="s">
        <v>415</v>
      </c>
      <c r="H78" s="2" t="s">
        <v>20</v>
      </c>
      <c r="I78" s="2" t="s">
        <v>43</v>
      </c>
      <c r="J78" s="2" t="s">
        <v>81</v>
      </c>
      <c r="K78" s="2" t="s">
        <v>23</v>
      </c>
      <c r="L78" s="3">
        <v>3801</v>
      </c>
      <c r="M78" s="4">
        <v>0</v>
      </c>
    </row>
    <row r="79" spans="1:13" x14ac:dyDescent="0.25">
      <c r="A79" s="1" t="s">
        <v>429</v>
      </c>
      <c r="B79" s="2" t="s">
        <v>430</v>
      </c>
      <c r="C79" s="2" t="s">
        <v>431</v>
      </c>
      <c r="D79" s="2" t="s">
        <v>432</v>
      </c>
      <c r="E79" s="2" t="s">
        <v>433</v>
      </c>
      <c r="F79" s="2" t="s">
        <v>387</v>
      </c>
      <c r="G79" s="2" t="s">
        <v>388</v>
      </c>
      <c r="H79" s="2" t="s">
        <v>20</v>
      </c>
      <c r="I79" s="2" t="s">
        <v>434</v>
      </c>
      <c r="J79" s="2" t="s">
        <v>81</v>
      </c>
      <c r="K79" s="2" t="s">
        <v>144</v>
      </c>
      <c r="L79" s="3">
        <v>8704</v>
      </c>
      <c r="M79" s="4">
        <v>307444</v>
      </c>
    </row>
    <row r="80" spans="1:13" x14ac:dyDescent="0.25">
      <c r="A80" s="1" t="s">
        <v>435</v>
      </c>
      <c r="B80" s="2" t="s">
        <v>436</v>
      </c>
      <c r="C80" s="2" t="s">
        <v>98</v>
      </c>
      <c r="D80" s="2" t="s">
        <v>437</v>
      </c>
      <c r="E80" s="2" t="s">
        <v>438</v>
      </c>
      <c r="F80" s="2" t="s">
        <v>414</v>
      </c>
      <c r="G80" s="2" t="s">
        <v>415</v>
      </c>
      <c r="H80" s="2" t="s">
        <v>29</v>
      </c>
      <c r="I80" s="2" t="s">
        <v>87</v>
      </c>
      <c r="J80" s="2" t="s">
        <v>81</v>
      </c>
      <c r="K80" s="2" t="s">
        <v>23</v>
      </c>
      <c r="L80" s="3">
        <v>7650</v>
      </c>
      <c r="M80" s="4">
        <v>1083600</v>
      </c>
    </row>
    <row r="81" spans="1:13" hidden="1" x14ac:dyDescent="0.25">
      <c r="A81" s="1" t="s">
        <v>439</v>
      </c>
      <c r="B81" s="2" t="s">
        <v>440</v>
      </c>
      <c r="C81" s="2" t="s">
        <v>344</v>
      </c>
      <c r="D81" s="2" t="s">
        <v>441</v>
      </c>
      <c r="E81" s="2" t="s">
        <v>442</v>
      </c>
      <c r="F81" s="2" t="s">
        <v>414</v>
      </c>
      <c r="G81" s="2" t="s">
        <v>415</v>
      </c>
      <c r="H81" s="2" t="s">
        <v>29</v>
      </c>
      <c r="I81" s="2" t="s">
        <v>87</v>
      </c>
      <c r="J81" s="2" t="s">
        <v>81</v>
      </c>
      <c r="K81" s="2" t="s">
        <v>23</v>
      </c>
      <c r="L81" s="3">
        <v>0</v>
      </c>
      <c r="M81" s="4"/>
    </row>
    <row r="82" spans="1:13" x14ac:dyDescent="0.25">
      <c r="A82" s="1" t="s">
        <v>443</v>
      </c>
      <c r="B82" s="2" t="s">
        <v>444</v>
      </c>
      <c r="C82" s="2" t="s">
        <v>84</v>
      </c>
      <c r="D82" s="2" t="s">
        <v>445</v>
      </c>
      <c r="E82" s="2" t="s">
        <v>446</v>
      </c>
      <c r="F82" s="2" t="s">
        <v>387</v>
      </c>
      <c r="G82" s="2" t="s">
        <v>388</v>
      </c>
      <c r="H82" s="2" t="s">
        <v>20</v>
      </c>
      <c r="I82" s="2" t="s">
        <v>143</v>
      </c>
      <c r="J82" s="2" t="s">
        <v>22</v>
      </c>
      <c r="K82" s="2" t="s">
        <v>319</v>
      </c>
      <c r="L82" s="3">
        <v>11219</v>
      </c>
      <c r="M82" s="4">
        <v>519120</v>
      </c>
    </row>
    <row r="83" spans="1:13" x14ac:dyDescent="0.25">
      <c r="A83" s="1" t="s">
        <v>447</v>
      </c>
      <c r="B83" s="2" t="s">
        <v>448</v>
      </c>
      <c r="C83" s="2" t="s">
        <v>449</v>
      </c>
      <c r="D83" s="2" t="s">
        <v>450</v>
      </c>
      <c r="E83" s="2" t="s">
        <v>451</v>
      </c>
      <c r="F83" s="2" t="s">
        <v>387</v>
      </c>
      <c r="G83" s="2" t="s">
        <v>388</v>
      </c>
      <c r="H83" s="2" t="s">
        <v>29</v>
      </c>
      <c r="I83" s="2" t="s">
        <v>143</v>
      </c>
      <c r="J83" s="2" t="s">
        <v>81</v>
      </c>
      <c r="K83" s="2" t="s">
        <v>119</v>
      </c>
      <c r="L83" s="3">
        <v>1811</v>
      </c>
      <c r="M83" s="4">
        <v>384848</v>
      </c>
    </row>
    <row r="84" spans="1:13" x14ac:dyDescent="0.25">
      <c r="A84" s="1" t="s">
        <v>452</v>
      </c>
      <c r="B84" s="2" t="s">
        <v>453</v>
      </c>
      <c r="C84" s="2" t="s">
        <v>396</v>
      </c>
      <c r="D84" s="2" t="s">
        <v>454</v>
      </c>
      <c r="E84" s="2" t="s">
        <v>455</v>
      </c>
      <c r="F84" s="2" t="s">
        <v>414</v>
      </c>
      <c r="G84" s="2" t="s">
        <v>415</v>
      </c>
      <c r="H84" s="2" t="s">
        <v>36</v>
      </c>
      <c r="I84" s="2" t="s">
        <v>30</v>
      </c>
      <c r="J84" s="2" t="s">
        <v>81</v>
      </c>
      <c r="K84" s="2" t="s">
        <v>23</v>
      </c>
      <c r="L84" s="3">
        <v>4165</v>
      </c>
      <c r="M84" s="4">
        <v>402250</v>
      </c>
    </row>
    <row r="85" spans="1:13" hidden="1" x14ac:dyDescent="0.25">
      <c r="A85" s="1" t="s">
        <v>456</v>
      </c>
      <c r="B85" s="2" t="s">
        <v>457</v>
      </c>
      <c r="C85" s="2" t="s">
        <v>458</v>
      </c>
      <c r="D85" s="2" t="s">
        <v>459</v>
      </c>
      <c r="E85" s="2" t="s">
        <v>460</v>
      </c>
      <c r="F85" s="2" t="s">
        <v>387</v>
      </c>
      <c r="G85" s="2" t="s">
        <v>388</v>
      </c>
      <c r="H85" s="2" t="s">
        <v>20</v>
      </c>
      <c r="I85" s="2"/>
      <c r="J85" s="2" t="s">
        <v>22</v>
      </c>
      <c r="K85" s="2" t="s">
        <v>95</v>
      </c>
      <c r="L85" s="3">
        <v>0</v>
      </c>
      <c r="M85" s="4"/>
    </row>
    <row r="86" spans="1:13" x14ac:dyDescent="0.25">
      <c r="A86" s="1" t="s">
        <v>461</v>
      </c>
      <c r="B86" s="2" t="s">
        <v>462</v>
      </c>
      <c r="C86" s="2" t="s">
        <v>122</v>
      </c>
      <c r="D86" s="2" t="s">
        <v>463</v>
      </c>
      <c r="E86" s="2" t="s">
        <v>464</v>
      </c>
      <c r="F86" s="2" t="s">
        <v>414</v>
      </c>
      <c r="G86" s="2" t="s">
        <v>415</v>
      </c>
      <c r="H86" s="2" t="s">
        <v>36</v>
      </c>
      <c r="I86" s="2" t="s">
        <v>43</v>
      </c>
      <c r="J86" s="2" t="s">
        <v>81</v>
      </c>
      <c r="K86" s="2" t="s">
        <v>23</v>
      </c>
      <c r="L86" s="3">
        <v>5597</v>
      </c>
      <c r="M86" s="4">
        <v>134820</v>
      </c>
    </row>
    <row r="87" spans="1:13" x14ac:dyDescent="0.25">
      <c r="A87" s="1" t="s">
        <v>465</v>
      </c>
      <c r="B87" s="2" t="s">
        <v>466</v>
      </c>
      <c r="C87" s="2" t="s">
        <v>467</v>
      </c>
      <c r="D87" s="2" t="s">
        <v>468</v>
      </c>
      <c r="E87" s="2" t="s">
        <v>469</v>
      </c>
      <c r="F87" s="2" t="s">
        <v>414</v>
      </c>
      <c r="G87" s="2" t="s">
        <v>415</v>
      </c>
      <c r="H87" s="2" t="s">
        <v>20</v>
      </c>
      <c r="I87" s="2" t="s">
        <v>43</v>
      </c>
      <c r="J87" s="2" t="s">
        <v>81</v>
      </c>
      <c r="K87" s="2" t="s">
        <v>23</v>
      </c>
      <c r="L87" s="3">
        <v>5597</v>
      </c>
      <c r="M87" s="4">
        <v>134820</v>
      </c>
    </row>
    <row r="88" spans="1:13" hidden="1" x14ac:dyDescent="0.25">
      <c r="A88" s="1" t="s">
        <v>470</v>
      </c>
      <c r="B88" s="2" t="s">
        <v>471</v>
      </c>
      <c r="C88" s="2" t="s">
        <v>472</v>
      </c>
      <c r="D88" s="2" t="s">
        <v>473</v>
      </c>
      <c r="E88" s="2" t="s">
        <v>474</v>
      </c>
      <c r="F88" s="2" t="s">
        <v>475</v>
      </c>
      <c r="G88" s="2" t="s">
        <v>476</v>
      </c>
      <c r="H88" s="2" t="s">
        <v>29</v>
      </c>
      <c r="I88" s="2" t="s">
        <v>118</v>
      </c>
      <c r="J88" s="2" t="s">
        <v>81</v>
      </c>
      <c r="K88" s="2" t="s">
        <v>319</v>
      </c>
      <c r="L88" s="3">
        <v>111111</v>
      </c>
      <c r="M88" s="4"/>
    </row>
    <row r="89" spans="1:13" hidden="1" x14ac:dyDescent="0.25">
      <c r="A89" s="1" t="s">
        <v>477</v>
      </c>
      <c r="B89" s="2" t="s">
        <v>478</v>
      </c>
      <c r="C89" s="2" t="s">
        <v>479</v>
      </c>
      <c r="D89" s="2" t="s">
        <v>480</v>
      </c>
      <c r="E89" s="2" t="s">
        <v>481</v>
      </c>
      <c r="F89" s="2" t="s">
        <v>475</v>
      </c>
      <c r="G89" s="2" t="s">
        <v>476</v>
      </c>
      <c r="H89" s="2" t="s">
        <v>29</v>
      </c>
      <c r="I89" s="2" t="s">
        <v>307</v>
      </c>
      <c r="J89" s="2" t="s">
        <v>22</v>
      </c>
      <c r="K89" s="2" t="s">
        <v>112</v>
      </c>
      <c r="L89" s="3">
        <v>877768</v>
      </c>
      <c r="M89" s="4"/>
    </row>
    <row r="90" spans="1:13" x14ac:dyDescent="0.25">
      <c r="A90" s="1" t="s">
        <v>482</v>
      </c>
      <c r="B90" s="2" t="s">
        <v>483</v>
      </c>
      <c r="C90" s="2" t="s">
        <v>484</v>
      </c>
      <c r="D90" s="2" t="s">
        <v>485</v>
      </c>
      <c r="E90" s="2" t="s">
        <v>486</v>
      </c>
      <c r="F90" s="2" t="s">
        <v>487</v>
      </c>
      <c r="G90" s="2" t="s">
        <v>488</v>
      </c>
      <c r="H90" s="2" t="s">
        <v>29</v>
      </c>
      <c r="I90" s="2" t="s">
        <v>143</v>
      </c>
      <c r="J90" s="2" t="s">
        <v>22</v>
      </c>
      <c r="K90" s="2" t="s">
        <v>23</v>
      </c>
      <c r="L90" s="3">
        <v>3400</v>
      </c>
      <c r="M90" s="4">
        <v>194994</v>
      </c>
    </row>
    <row r="91" spans="1:13" x14ac:dyDescent="0.25">
      <c r="A91" s="1" t="s">
        <v>489</v>
      </c>
      <c r="B91" s="2" t="s">
        <v>490</v>
      </c>
      <c r="C91" s="2" t="s">
        <v>208</v>
      </c>
      <c r="D91" s="2" t="s">
        <v>491</v>
      </c>
      <c r="E91" s="2" t="s">
        <v>492</v>
      </c>
      <c r="F91" s="2" t="s">
        <v>487</v>
      </c>
      <c r="G91" s="2" t="s">
        <v>488</v>
      </c>
      <c r="H91" s="2" t="s">
        <v>36</v>
      </c>
      <c r="I91" s="2" t="s">
        <v>43</v>
      </c>
      <c r="J91" s="2" t="s">
        <v>81</v>
      </c>
      <c r="K91" s="2" t="s">
        <v>23</v>
      </c>
      <c r="L91" s="3">
        <v>3801</v>
      </c>
      <c r="M91" s="4">
        <v>0</v>
      </c>
    </row>
    <row r="92" spans="1:13" x14ac:dyDescent="0.25">
      <c r="A92" s="1" t="s">
        <v>493</v>
      </c>
      <c r="B92" s="2" t="s">
        <v>494</v>
      </c>
      <c r="C92" s="2" t="s">
        <v>304</v>
      </c>
      <c r="D92" s="2" t="s">
        <v>495</v>
      </c>
      <c r="E92" s="2" t="s">
        <v>496</v>
      </c>
      <c r="F92" s="2" t="s">
        <v>475</v>
      </c>
      <c r="G92" s="2" t="s">
        <v>476</v>
      </c>
      <c r="H92" s="2" t="s">
        <v>29</v>
      </c>
      <c r="I92" s="2" t="s">
        <v>118</v>
      </c>
      <c r="J92" s="2" t="s">
        <v>22</v>
      </c>
      <c r="K92" s="2" t="s">
        <v>144</v>
      </c>
      <c r="L92" s="3">
        <v>6002</v>
      </c>
      <c r="M92" s="4">
        <v>305450</v>
      </c>
    </row>
    <row r="93" spans="1:13" x14ac:dyDescent="0.25">
      <c r="A93" s="1" t="s">
        <v>497</v>
      </c>
      <c r="B93" s="2" t="s">
        <v>498</v>
      </c>
      <c r="C93" s="2" t="s">
        <v>431</v>
      </c>
      <c r="D93" s="2" t="s">
        <v>499</v>
      </c>
      <c r="E93" s="2" t="s">
        <v>500</v>
      </c>
      <c r="F93" s="2" t="s">
        <v>475</v>
      </c>
      <c r="G93" s="2" t="s">
        <v>476</v>
      </c>
      <c r="H93" s="2" t="s">
        <v>36</v>
      </c>
      <c r="I93" s="2" t="s">
        <v>501</v>
      </c>
      <c r="J93" s="2" t="s">
        <v>22</v>
      </c>
      <c r="K93" s="2" t="s">
        <v>319</v>
      </c>
      <c r="L93" s="3">
        <v>5757</v>
      </c>
      <c r="M93" s="4">
        <v>234918</v>
      </c>
    </row>
    <row r="94" spans="1:13" x14ac:dyDescent="0.25">
      <c r="A94" s="1" t="s">
        <v>502</v>
      </c>
      <c r="B94" s="2" t="s">
        <v>503</v>
      </c>
      <c r="C94" s="2" t="s">
        <v>208</v>
      </c>
      <c r="D94" s="2" t="s">
        <v>504</v>
      </c>
      <c r="E94" s="2" t="s">
        <v>505</v>
      </c>
      <c r="F94" s="2" t="s">
        <v>487</v>
      </c>
      <c r="G94" s="2" t="s">
        <v>488</v>
      </c>
      <c r="H94" s="2" t="s">
        <v>20</v>
      </c>
      <c r="I94" s="2" t="s">
        <v>118</v>
      </c>
      <c r="J94" s="2" t="s">
        <v>81</v>
      </c>
      <c r="K94" s="2" t="s">
        <v>23</v>
      </c>
      <c r="L94" s="3">
        <v>8295</v>
      </c>
      <c r="M94" s="4">
        <v>519120</v>
      </c>
    </row>
    <row r="95" spans="1:13" hidden="1" x14ac:dyDescent="0.25">
      <c r="A95" s="1" t="s">
        <v>506</v>
      </c>
      <c r="B95" s="2" t="s">
        <v>507</v>
      </c>
      <c r="C95" s="2" t="s">
        <v>508</v>
      </c>
      <c r="D95" s="2" t="s">
        <v>509</v>
      </c>
      <c r="E95" s="2" t="s">
        <v>510</v>
      </c>
      <c r="F95" s="2" t="s">
        <v>487</v>
      </c>
      <c r="G95" s="2" t="s">
        <v>488</v>
      </c>
      <c r="H95" s="2" t="s">
        <v>49</v>
      </c>
      <c r="I95" s="2" t="s">
        <v>125</v>
      </c>
      <c r="J95" s="2" t="s">
        <v>81</v>
      </c>
      <c r="K95" s="2" t="s">
        <v>23</v>
      </c>
      <c r="L95" s="3">
        <v>76777</v>
      </c>
      <c r="M95" s="4"/>
    </row>
    <row r="96" spans="1:13" hidden="1" x14ac:dyDescent="0.25">
      <c r="A96" s="1" t="s">
        <v>511</v>
      </c>
      <c r="B96" s="2" t="s">
        <v>512</v>
      </c>
      <c r="C96" s="2" t="s">
        <v>294</v>
      </c>
      <c r="D96" s="2" t="s">
        <v>513</v>
      </c>
      <c r="E96" s="2" t="s">
        <v>514</v>
      </c>
      <c r="F96" s="2" t="s">
        <v>475</v>
      </c>
      <c r="G96" s="2" t="s">
        <v>476</v>
      </c>
      <c r="H96" s="2" t="s">
        <v>29</v>
      </c>
      <c r="I96" s="2"/>
      <c r="J96" s="2" t="s">
        <v>22</v>
      </c>
      <c r="K96" s="2" t="s">
        <v>95</v>
      </c>
      <c r="L96" s="3">
        <v>0</v>
      </c>
      <c r="M96" s="4"/>
    </row>
    <row r="97" spans="1:13" x14ac:dyDescent="0.25">
      <c r="A97" s="1" t="s">
        <v>515</v>
      </c>
      <c r="B97" s="2" t="s">
        <v>516</v>
      </c>
      <c r="C97" s="2" t="s">
        <v>517</v>
      </c>
      <c r="D97" s="2" t="s">
        <v>518</v>
      </c>
      <c r="E97" s="2" t="s">
        <v>519</v>
      </c>
      <c r="F97" s="2" t="s">
        <v>520</v>
      </c>
      <c r="G97" s="2" t="s">
        <v>521</v>
      </c>
      <c r="H97" s="2" t="s">
        <v>36</v>
      </c>
      <c r="I97" s="2" t="s">
        <v>21</v>
      </c>
      <c r="J97" s="2" t="s">
        <v>22</v>
      </c>
      <c r="K97" s="2" t="s">
        <v>119</v>
      </c>
      <c r="L97" s="3">
        <v>4305</v>
      </c>
      <c r="M97" s="4">
        <v>83700</v>
      </c>
    </row>
    <row r="98" spans="1:13" hidden="1" x14ac:dyDescent="0.25">
      <c r="A98" s="1" t="s">
        <v>522</v>
      </c>
      <c r="B98" s="2" t="s">
        <v>523</v>
      </c>
      <c r="C98" s="2" t="s">
        <v>524</v>
      </c>
      <c r="D98" s="2" t="s">
        <v>525</v>
      </c>
      <c r="E98" s="2" t="s">
        <v>526</v>
      </c>
      <c r="F98" s="2" t="s">
        <v>520</v>
      </c>
      <c r="G98" s="2" t="s">
        <v>521</v>
      </c>
      <c r="H98" s="2" t="s">
        <v>29</v>
      </c>
      <c r="I98" s="2"/>
      <c r="J98" s="2" t="s">
        <v>81</v>
      </c>
      <c r="K98" s="2" t="s">
        <v>95</v>
      </c>
      <c r="L98" s="3">
        <v>0</v>
      </c>
      <c r="M98" s="4"/>
    </row>
    <row r="99" spans="1:13" x14ac:dyDescent="0.25">
      <c r="A99" s="1" t="s">
        <v>527</v>
      </c>
      <c r="B99" s="2" t="s">
        <v>528</v>
      </c>
      <c r="C99" s="2" t="s">
        <v>396</v>
      </c>
      <c r="D99" s="2" t="s">
        <v>529</v>
      </c>
      <c r="E99" s="2" t="s">
        <v>530</v>
      </c>
      <c r="F99" s="2" t="s">
        <v>475</v>
      </c>
      <c r="G99" s="2" t="s">
        <v>476</v>
      </c>
      <c r="H99" s="2" t="s">
        <v>20</v>
      </c>
      <c r="I99" s="2" t="s">
        <v>531</v>
      </c>
      <c r="J99" s="2" t="s">
        <v>81</v>
      </c>
      <c r="K99" s="2" t="s">
        <v>319</v>
      </c>
      <c r="L99" s="3">
        <v>8429</v>
      </c>
      <c r="M99" s="4">
        <v>647595</v>
      </c>
    </row>
    <row r="100" spans="1:13" x14ac:dyDescent="0.25">
      <c r="A100" s="1" t="s">
        <v>532</v>
      </c>
      <c r="B100" s="2" t="s">
        <v>533</v>
      </c>
      <c r="C100" s="2" t="s">
        <v>534</v>
      </c>
      <c r="D100" s="2" t="s">
        <v>535</v>
      </c>
      <c r="E100" s="2" t="s">
        <v>536</v>
      </c>
      <c r="F100" s="2" t="s">
        <v>475</v>
      </c>
      <c r="G100" s="2" t="s">
        <v>476</v>
      </c>
      <c r="H100" s="2" t="s">
        <v>36</v>
      </c>
      <c r="I100" s="2" t="s">
        <v>404</v>
      </c>
      <c r="J100" s="2" t="s">
        <v>81</v>
      </c>
      <c r="K100" s="2" t="s">
        <v>119</v>
      </c>
      <c r="L100" s="3">
        <v>8429</v>
      </c>
      <c r="M100" s="4">
        <v>647595</v>
      </c>
    </row>
    <row r="101" spans="1:13" hidden="1" x14ac:dyDescent="0.25">
      <c r="A101" s="1" t="s">
        <v>537</v>
      </c>
      <c r="B101" s="2" t="s">
        <v>538</v>
      </c>
      <c r="C101" s="2" t="s">
        <v>539</v>
      </c>
      <c r="D101" s="2" t="s">
        <v>540</v>
      </c>
      <c r="E101" s="2" t="s">
        <v>541</v>
      </c>
      <c r="F101" s="2" t="s">
        <v>520</v>
      </c>
      <c r="G101" s="2" t="s">
        <v>521</v>
      </c>
      <c r="H101" s="2" t="s">
        <v>36</v>
      </c>
      <c r="I101" s="2"/>
      <c r="J101" s="2" t="s">
        <v>22</v>
      </c>
      <c r="K101" s="2" t="s">
        <v>95</v>
      </c>
      <c r="L101" s="3">
        <v>0</v>
      </c>
      <c r="M101" s="4"/>
    </row>
    <row r="102" spans="1:13" x14ac:dyDescent="0.25">
      <c r="A102" s="1" t="s">
        <v>542</v>
      </c>
      <c r="B102" s="2" t="s">
        <v>543</v>
      </c>
      <c r="C102" s="2" t="s">
        <v>544</v>
      </c>
      <c r="D102" s="2" t="s">
        <v>545</v>
      </c>
      <c r="E102" s="2" t="s">
        <v>546</v>
      </c>
      <c r="F102" s="2" t="s">
        <v>475</v>
      </c>
      <c r="G102" s="2" t="s">
        <v>476</v>
      </c>
      <c r="H102" s="2" t="s">
        <v>49</v>
      </c>
      <c r="I102" s="2" t="s">
        <v>547</v>
      </c>
      <c r="J102" s="2" t="s">
        <v>22</v>
      </c>
      <c r="K102" s="2" t="s">
        <v>112</v>
      </c>
      <c r="L102" s="3">
        <v>6983</v>
      </c>
      <c r="M102" s="4">
        <v>325875</v>
      </c>
    </row>
    <row r="103" spans="1:13" x14ac:dyDescent="0.25">
      <c r="A103" s="1" t="s">
        <v>548</v>
      </c>
      <c r="B103" s="2" t="s">
        <v>549</v>
      </c>
      <c r="C103" s="2" t="s">
        <v>550</v>
      </c>
      <c r="D103" s="2" t="s">
        <v>551</v>
      </c>
      <c r="E103" s="2" t="s">
        <v>552</v>
      </c>
      <c r="F103" s="2" t="s">
        <v>475</v>
      </c>
      <c r="G103" s="2" t="s">
        <v>476</v>
      </c>
      <c r="H103" s="2" t="s">
        <v>36</v>
      </c>
      <c r="I103" s="2" t="s">
        <v>143</v>
      </c>
      <c r="J103" s="2" t="s">
        <v>22</v>
      </c>
      <c r="K103" s="2" t="s">
        <v>319</v>
      </c>
      <c r="L103" s="3">
        <v>1993</v>
      </c>
      <c r="M103" s="4">
        <v>384848</v>
      </c>
    </row>
    <row r="104" spans="1:13" hidden="1" x14ac:dyDescent="0.25">
      <c r="A104" s="1" t="s">
        <v>553</v>
      </c>
      <c r="B104" s="2" t="s">
        <v>554</v>
      </c>
      <c r="C104" s="2" t="s">
        <v>555</v>
      </c>
      <c r="D104" s="2" t="s">
        <v>556</v>
      </c>
      <c r="E104" s="2" t="s">
        <v>557</v>
      </c>
      <c r="F104" s="2" t="s">
        <v>520</v>
      </c>
      <c r="G104" s="2" t="s">
        <v>521</v>
      </c>
      <c r="H104" s="2" t="s">
        <v>29</v>
      </c>
      <c r="I104" s="2"/>
      <c r="J104" s="2" t="s">
        <v>22</v>
      </c>
      <c r="K104" s="2" t="s">
        <v>95</v>
      </c>
      <c r="L104" s="3">
        <v>0</v>
      </c>
      <c r="M104" s="4"/>
    </row>
    <row r="105" spans="1:13" hidden="1" x14ac:dyDescent="0.25">
      <c r="A105" s="1" t="s">
        <v>558</v>
      </c>
      <c r="B105" s="2" t="s">
        <v>559</v>
      </c>
      <c r="C105" s="2" t="s">
        <v>517</v>
      </c>
      <c r="D105" s="2" t="s">
        <v>560</v>
      </c>
      <c r="E105" s="2" t="s">
        <v>561</v>
      </c>
      <c r="F105" s="2" t="s">
        <v>520</v>
      </c>
      <c r="G105" s="2" t="s">
        <v>521</v>
      </c>
      <c r="H105" s="2" t="s">
        <v>36</v>
      </c>
      <c r="I105" s="2"/>
      <c r="J105" s="2" t="s">
        <v>81</v>
      </c>
      <c r="K105" s="2" t="s">
        <v>95</v>
      </c>
      <c r="L105" s="3">
        <v>0</v>
      </c>
      <c r="M105" s="4"/>
    </row>
    <row r="106" spans="1:13" hidden="1" x14ac:dyDescent="0.25">
      <c r="A106" s="1" t="s">
        <v>562</v>
      </c>
      <c r="B106" s="2" t="s">
        <v>563</v>
      </c>
      <c r="C106" s="2" t="s">
        <v>564</v>
      </c>
      <c r="D106" s="2" t="s">
        <v>565</v>
      </c>
      <c r="E106" s="2" t="s">
        <v>566</v>
      </c>
      <c r="F106" s="2" t="s">
        <v>567</v>
      </c>
      <c r="G106" s="2" t="s">
        <v>568</v>
      </c>
      <c r="H106" s="2" t="s">
        <v>29</v>
      </c>
      <c r="I106" s="2" t="s">
        <v>125</v>
      </c>
      <c r="J106" s="2" t="s">
        <v>22</v>
      </c>
      <c r="K106" s="2" t="s">
        <v>144</v>
      </c>
      <c r="L106" s="3">
        <v>76777</v>
      </c>
      <c r="M106" s="4"/>
    </row>
    <row r="107" spans="1:13" hidden="1" x14ac:dyDescent="0.25">
      <c r="A107" s="1" t="s">
        <v>378</v>
      </c>
      <c r="B107" s="2" t="s">
        <v>569</v>
      </c>
      <c r="C107" s="2" t="s">
        <v>570</v>
      </c>
      <c r="D107" s="2" t="s">
        <v>571</v>
      </c>
      <c r="E107" s="2" t="s">
        <v>572</v>
      </c>
      <c r="F107" s="2" t="s">
        <v>567</v>
      </c>
      <c r="G107" s="2" t="s">
        <v>568</v>
      </c>
      <c r="H107" s="2" t="s">
        <v>20</v>
      </c>
      <c r="I107" s="2" t="s">
        <v>125</v>
      </c>
      <c r="J107" s="2" t="s">
        <v>81</v>
      </c>
      <c r="K107" s="2" t="s">
        <v>319</v>
      </c>
      <c r="L107" s="3">
        <v>76777</v>
      </c>
      <c r="M107" s="4"/>
    </row>
    <row r="108" spans="1:13" hidden="1" x14ac:dyDescent="0.25">
      <c r="A108" s="1" t="s">
        <v>558</v>
      </c>
      <c r="B108" s="2" t="s">
        <v>573</v>
      </c>
      <c r="C108" s="2" t="s">
        <v>574</v>
      </c>
      <c r="D108" s="2" t="s">
        <v>575</v>
      </c>
      <c r="E108" s="2" t="s">
        <v>576</v>
      </c>
      <c r="F108" s="2" t="s">
        <v>520</v>
      </c>
      <c r="G108" s="2" t="s">
        <v>521</v>
      </c>
      <c r="H108" s="2" t="s">
        <v>49</v>
      </c>
      <c r="I108" s="2"/>
      <c r="J108" s="2" t="s">
        <v>22</v>
      </c>
      <c r="K108" s="2" t="s">
        <v>95</v>
      </c>
      <c r="L108" s="3">
        <v>0</v>
      </c>
      <c r="M108" s="4"/>
    </row>
    <row r="109" spans="1:13" x14ac:dyDescent="0.25">
      <c r="A109" s="1" t="s">
        <v>577</v>
      </c>
      <c r="B109" s="2" t="s">
        <v>578</v>
      </c>
      <c r="C109" s="2" t="s">
        <v>67</v>
      </c>
      <c r="D109" s="2" t="s">
        <v>579</v>
      </c>
      <c r="E109" s="2" t="s">
        <v>580</v>
      </c>
      <c r="F109" s="2" t="s">
        <v>520</v>
      </c>
      <c r="G109" s="2" t="s">
        <v>521</v>
      </c>
      <c r="H109" s="2" t="s">
        <v>36</v>
      </c>
      <c r="I109" s="2" t="s">
        <v>43</v>
      </c>
      <c r="J109" s="2" t="s">
        <v>22</v>
      </c>
      <c r="K109" s="2" t="s">
        <v>23</v>
      </c>
      <c r="L109" s="3">
        <v>3801</v>
      </c>
      <c r="M109" s="4">
        <v>0</v>
      </c>
    </row>
    <row r="110" spans="1:13" x14ac:dyDescent="0.25">
      <c r="A110" s="1" t="s">
        <v>581</v>
      </c>
      <c r="B110" s="2" t="s">
        <v>582</v>
      </c>
      <c r="C110" s="2" t="s">
        <v>583</v>
      </c>
      <c r="D110" s="2" t="s">
        <v>584</v>
      </c>
      <c r="E110" s="2" t="s">
        <v>585</v>
      </c>
      <c r="F110" s="2" t="s">
        <v>567</v>
      </c>
      <c r="G110" s="2" t="s">
        <v>568</v>
      </c>
      <c r="H110" s="2" t="s">
        <v>49</v>
      </c>
      <c r="I110" s="2" t="s">
        <v>143</v>
      </c>
      <c r="J110" s="2" t="s">
        <v>81</v>
      </c>
      <c r="K110" s="2" t="s">
        <v>119</v>
      </c>
      <c r="L110" s="3">
        <v>5023</v>
      </c>
      <c r="M110" s="4">
        <v>234918</v>
      </c>
    </row>
    <row r="111" spans="1:13" x14ac:dyDescent="0.25">
      <c r="A111" s="1" t="s">
        <v>586</v>
      </c>
      <c r="B111" s="2" t="s">
        <v>587</v>
      </c>
      <c r="C111" s="2" t="s">
        <v>588</v>
      </c>
      <c r="D111" s="2" t="s">
        <v>589</v>
      </c>
      <c r="E111" s="2" t="s">
        <v>590</v>
      </c>
      <c r="F111" s="2" t="s">
        <v>567</v>
      </c>
      <c r="G111" s="2" t="s">
        <v>568</v>
      </c>
      <c r="H111" s="2" t="s">
        <v>20</v>
      </c>
      <c r="I111" s="2" t="s">
        <v>43</v>
      </c>
      <c r="J111" s="2" t="s">
        <v>81</v>
      </c>
      <c r="K111" s="2" t="s">
        <v>319</v>
      </c>
      <c r="L111" s="3">
        <v>5597</v>
      </c>
      <c r="M111" s="4">
        <v>134820</v>
      </c>
    </row>
    <row r="112" spans="1:13" x14ac:dyDescent="0.25">
      <c r="A112" s="1" t="s">
        <v>591</v>
      </c>
      <c r="B112" s="2" t="s">
        <v>592</v>
      </c>
      <c r="C112" s="2" t="s">
        <v>349</v>
      </c>
      <c r="D112" s="2" t="s">
        <v>593</v>
      </c>
      <c r="E112" s="2" t="s">
        <v>594</v>
      </c>
      <c r="F112" s="2" t="s">
        <v>520</v>
      </c>
      <c r="G112" s="2" t="s">
        <v>521</v>
      </c>
      <c r="H112" s="2" t="s">
        <v>29</v>
      </c>
      <c r="I112" s="2" t="s">
        <v>87</v>
      </c>
      <c r="J112" s="2" t="s">
        <v>81</v>
      </c>
      <c r="K112" s="2" t="s">
        <v>23</v>
      </c>
      <c r="L112" s="3">
        <v>2272</v>
      </c>
      <c r="M112" s="4">
        <v>168920</v>
      </c>
    </row>
    <row r="113" spans="1:13" x14ac:dyDescent="0.25">
      <c r="A113" s="1" t="s">
        <v>595</v>
      </c>
      <c r="B113" s="2" t="s">
        <v>596</v>
      </c>
      <c r="C113" s="2" t="s">
        <v>597</v>
      </c>
      <c r="D113" s="2" t="s">
        <v>598</v>
      </c>
      <c r="E113" s="2" t="s">
        <v>599</v>
      </c>
      <c r="F113" s="2" t="s">
        <v>520</v>
      </c>
      <c r="G113" s="2" t="s">
        <v>521</v>
      </c>
      <c r="H113" s="2" t="s">
        <v>36</v>
      </c>
      <c r="I113" s="2" t="s">
        <v>87</v>
      </c>
      <c r="J113" s="2" t="s">
        <v>81</v>
      </c>
      <c r="K113" s="2" t="s">
        <v>23</v>
      </c>
      <c r="L113" s="3">
        <v>5635</v>
      </c>
      <c r="M113" s="4">
        <v>234918</v>
      </c>
    </row>
    <row r="114" spans="1:13" hidden="1" x14ac:dyDescent="0.25">
      <c r="A114" s="5" t="s">
        <v>600</v>
      </c>
      <c r="B114" s="6" t="s">
        <v>601</v>
      </c>
      <c r="C114" s="6" t="s">
        <v>602</v>
      </c>
      <c r="D114" s="6" t="s">
        <v>603</v>
      </c>
      <c r="E114" s="6" t="s">
        <v>604</v>
      </c>
      <c r="F114" s="6" t="s">
        <v>567</v>
      </c>
      <c r="G114" s="6" t="s">
        <v>568</v>
      </c>
      <c r="H114" s="6" t="s">
        <v>29</v>
      </c>
      <c r="I114" s="6" t="s">
        <v>307</v>
      </c>
      <c r="J114" s="6" t="s">
        <v>81</v>
      </c>
      <c r="K114" s="6" t="s">
        <v>144</v>
      </c>
      <c r="L114" s="7">
        <v>0</v>
      </c>
      <c r="M114" s="8"/>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BF175-CFF0-4563-8704-007EC1AD517E}">
  <dimension ref="L12"/>
  <sheetViews>
    <sheetView tabSelected="1" topLeftCell="C28" zoomScale="95" zoomScaleNormal="95" workbookViewId="0">
      <selection activeCell="AC26" sqref="AC26"/>
    </sheetView>
  </sheetViews>
  <sheetFormatPr defaultRowHeight="15" x14ac:dyDescent="0.25"/>
  <sheetData>
    <row r="12" spans="12:12" x14ac:dyDescent="0.25">
      <c r="L12"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2AA2-2326-4CCF-82A2-07761E9E2512}">
  <dimension ref="B3:H23"/>
  <sheetViews>
    <sheetView workbookViewId="0">
      <selection activeCell="F15" sqref="F15"/>
    </sheetView>
  </sheetViews>
  <sheetFormatPr defaultRowHeight="15" x14ac:dyDescent="0.25"/>
  <cols>
    <col min="5" max="5" width="12.85546875" bestFit="1" customWidth="1"/>
    <col min="9" max="9" width="12.85546875" bestFit="1" customWidth="1"/>
  </cols>
  <sheetData>
    <row r="3" spans="2:2" x14ac:dyDescent="0.25">
      <c r="B3" s="11" t="s">
        <v>605</v>
      </c>
    </row>
    <row r="4" spans="2:2" x14ac:dyDescent="0.25">
      <c r="B4" s="10" t="s">
        <v>606</v>
      </c>
    </row>
    <row r="5" spans="2:2" x14ac:dyDescent="0.25">
      <c r="B5" s="10" t="s">
        <v>607</v>
      </c>
    </row>
    <row r="6" spans="2:2" x14ac:dyDescent="0.25">
      <c r="B6" s="10" t="s">
        <v>608</v>
      </c>
    </row>
    <row r="7" spans="2:2" x14ac:dyDescent="0.25">
      <c r="B7" s="10" t="s">
        <v>609</v>
      </c>
    </row>
    <row r="8" spans="2:2" x14ac:dyDescent="0.25">
      <c r="B8" s="10" t="s">
        <v>610</v>
      </c>
    </row>
    <row r="9" spans="2:2" x14ac:dyDescent="0.25">
      <c r="B9" s="10" t="s">
        <v>611</v>
      </c>
    </row>
    <row r="18" spans="4:8" x14ac:dyDescent="0.25">
      <c r="D18" s="12"/>
      <c r="G18" s="12"/>
      <c r="H18" s="12"/>
    </row>
    <row r="19" spans="4:8" x14ac:dyDescent="0.25">
      <c r="D19" s="12"/>
      <c r="G19" s="12"/>
      <c r="H19" s="12"/>
    </row>
    <row r="20" spans="4:8" x14ac:dyDescent="0.25">
      <c r="D20" s="12"/>
      <c r="G20" s="12"/>
      <c r="H20" s="12"/>
    </row>
    <row r="21" spans="4:8" x14ac:dyDescent="0.25">
      <c r="D21" s="12"/>
      <c r="G21" s="12"/>
      <c r="H21" s="12"/>
    </row>
    <row r="22" spans="4:8" x14ac:dyDescent="0.25">
      <c r="D22" s="12"/>
      <c r="G22" s="12"/>
      <c r="H22" s="12"/>
    </row>
    <row r="23" spans="4:8" x14ac:dyDescent="0.25">
      <c r="D23" s="12"/>
      <c r="G23" s="12"/>
      <c r="H23"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DFFCD-D274-4D07-8791-E08C660F24E1}">
  <dimension ref="B1:N105"/>
  <sheetViews>
    <sheetView topLeftCell="C1" workbookViewId="0">
      <selection activeCell="F25" sqref="F25"/>
    </sheetView>
  </sheetViews>
  <sheetFormatPr defaultRowHeight="15" x14ac:dyDescent="0.25"/>
  <cols>
    <col min="2" max="2" width="37.7109375" bestFit="1" customWidth="1"/>
    <col min="3" max="3" width="14.140625" bestFit="1" customWidth="1"/>
    <col min="4" max="4" width="12.85546875" bestFit="1" customWidth="1"/>
    <col min="5" max="5" width="19.7109375" style="12" bestFit="1" customWidth="1"/>
    <col min="6" max="6" width="18.28515625" style="12" bestFit="1" customWidth="1"/>
    <col min="7" max="7" width="16.85546875" bestFit="1" customWidth="1"/>
    <col min="8" max="8" width="9.140625" style="12"/>
    <col min="9" max="9" width="14.28515625" style="12" customWidth="1"/>
    <col min="10" max="10" width="15.85546875" style="12" bestFit="1" customWidth="1"/>
    <col min="11" max="11" width="12.85546875" style="12" bestFit="1" customWidth="1"/>
    <col min="12" max="12" width="49.28515625" style="12" bestFit="1" customWidth="1"/>
    <col min="13" max="13" width="27.140625" style="12" bestFit="1" customWidth="1"/>
    <col min="14" max="14" width="18.85546875" style="12" customWidth="1"/>
    <col min="15" max="15" width="14.140625" bestFit="1" customWidth="1"/>
  </cols>
  <sheetData>
    <row r="1" spans="2:14" x14ac:dyDescent="0.25">
      <c r="I1" s="13" t="s">
        <v>2</v>
      </c>
      <c r="J1" s="14" t="s">
        <v>5</v>
      </c>
      <c r="K1" s="14" t="s">
        <v>7</v>
      </c>
      <c r="L1" s="14" t="s">
        <v>8</v>
      </c>
      <c r="M1" s="14" t="s">
        <v>10</v>
      </c>
      <c r="N1" s="15" t="s">
        <v>11</v>
      </c>
    </row>
    <row r="2" spans="2:14" x14ac:dyDescent="0.25">
      <c r="I2" s="1" t="s">
        <v>15</v>
      </c>
      <c r="J2" s="2" t="s">
        <v>18</v>
      </c>
      <c r="K2" s="2" t="s">
        <v>20</v>
      </c>
      <c r="L2" s="2" t="s">
        <v>21</v>
      </c>
      <c r="M2" s="2" t="s">
        <v>23</v>
      </c>
      <c r="N2" s="26">
        <v>4305</v>
      </c>
    </row>
    <row r="3" spans="2:14" x14ac:dyDescent="0.25">
      <c r="B3" s="34" t="s">
        <v>618</v>
      </c>
      <c r="C3" s="35"/>
      <c r="E3" s="35" t="s">
        <v>624</v>
      </c>
      <c r="F3" s="35"/>
      <c r="I3" s="1" t="s">
        <v>26</v>
      </c>
      <c r="J3" s="2" t="s">
        <v>18</v>
      </c>
      <c r="K3" s="2" t="s">
        <v>29</v>
      </c>
      <c r="L3" s="2" t="s">
        <v>30</v>
      </c>
      <c r="M3" s="2" t="s">
        <v>23</v>
      </c>
      <c r="N3" s="26">
        <v>4725</v>
      </c>
    </row>
    <row r="4" spans="2:14" x14ac:dyDescent="0.25">
      <c r="B4" s="21" t="s">
        <v>7</v>
      </c>
      <c r="C4" s="21" t="s">
        <v>612</v>
      </c>
      <c r="D4" s="9"/>
      <c r="E4" s="29" t="s">
        <v>6</v>
      </c>
      <c r="F4" s="16" t="s">
        <v>388</v>
      </c>
      <c r="I4" s="1" t="s">
        <v>33</v>
      </c>
      <c r="J4" s="2" t="s">
        <v>18</v>
      </c>
      <c r="K4" s="2" t="s">
        <v>36</v>
      </c>
      <c r="L4" s="2" t="s">
        <v>37</v>
      </c>
      <c r="M4" s="2" t="s">
        <v>23</v>
      </c>
      <c r="N4" s="26">
        <v>7063</v>
      </c>
    </row>
    <row r="5" spans="2:14" x14ac:dyDescent="0.25">
      <c r="B5" s="22" t="s">
        <v>20</v>
      </c>
      <c r="C5" s="22">
        <f>COUNTIF(Table1[[#All],[Product]],"CV")</f>
        <v>24</v>
      </c>
      <c r="D5" s="9"/>
      <c r="E5" s="9"/>
      <c r="F5" s="9"/>
      <c r="I5" s="1" t="s">
        <v>40</v>
      </c>
      <c r="J5" s="2" t="s">
        <v>18</v>
      </c>
      <c r="K5" s="2" t="s">
        <v>36</v>
      </c>
      <c r="L5" s="2" t="s">
        <v>43</v>
      </c>
      <c r="M5" s="2" t="s">
        <v>23</v>
      </c>
      <c r="N5" s="26">
        <v>3931</v>
      </c>
    </row>
    <row r="6" spans="2:14" x14ac:dyDescent="0.25">
      <c r="B6" s="22" t="s">
        <v>36</v>
      </c>
      <c r="C6" s="22">
        <f>COUNTIF(Table1[[#All],[Product]],"Two Wheeler")</f>
        <v>37</v>
      </c>
      <c r="D6" s="9"/>
      <c r="E6" s="9"/>
      <c r="F6" s="9"/>
      <c r="I6" s="1" t="s">
        <v>46</v>
      </c>
      <c r="J6" s="2" t="s">
        <v>18</v>
      </c>
      <c r="K6" s="2" t="s">
        <v>49</v>
      </c>
      <c r="L6" s="2" t="s">
        <v>43</v>
      </c>
      <c r="M6" s="2" t="s">
        <v>23</v>
      </c>
      <c r="N6" s="26">
        <v>4182</v>
      </c>
    </row>
    <row r="7" spans="2:14" x14ac:dyDescent="0.25">
      <c r="B7" s="22" t="s">
        <v>29</v>
      </c>
      <c r="C7" s="22">
        <f>COUNTIF(Table1[[#All],[Product]],"Health")</f>
        <v>27</v>
      </c>
      <c r="D7" s="9"/>
      <c r="E7" s="9"/>
      <c r="F7" s="9"/>
      <c r="I7" s="1" t="s">
        <v>52</v>
      </c>
      <c r="J7" s="2" t="s">
        <v>18</v>
      </c>
      <c r="K7" s="2" t="s">
        <v>29</v>
      </c>
      <c r="L7" s="2" t="s">
        <v>43</v>
      </c>
      <c r="M7" s="2" t="s">
        <v>23</v>
      </c>
      <c r="N7" s="26">
        <v>3801</v>
      </c>
    </row>
    <row r="8" spans="2:14" x14ac:dyDescent="0.25">
      <c r="B8" s="22" t="s">
        <v>49</v>
      </c>
      <c r="C8" s="22">
        <f>COUNTIF(Table1[[#All],[Product]],"Car")</f>
        <v>25</v>
      </c>
      <c r="D8" s="9"/>
      <c r="E8" s="9"/>
      <c r="F8" s="9"/>
      <c r="I8" s="1" t="s">
        <v>57</v>
      </c>
      <c r="J8" s="2" t="s">
        <v>18</v>
      </c>
      <c r="K8" s="2" t="s">
        <v>20</v>
      </c>
      <c r="L8" s="2" t="s">
        <v>43</v>
      </c>
      <c r="M8" s="2" t="s">
        <v>23</v>
      </c>
      <c r="N8" s="26">
        <v>4182</v>
      </c>
    </row>
    <row r="9" spans="2:14" x14ac:dyDescent="0.25">
      <c r="B9" s="9"/>
      <c r="C9" s="9"/>
      <c r="D9" s="9"/>
      <c r="E9" s="9"/>
      <c r="F9" s="9"/>
      <c r="I9" s="1" t="s">
        <v>62</v>
      </c>
      <c r="J9" s="2" t="s">
        <v>18</v>
      </c>
      <c r="K9" s="2" t="s">
        <v>29</v>
      </c>
      <c r="L9" s="2" t="s">
        <v>43</v>
      </c>
      <c r="M9" s="2" t="s">
        <v>23</v>
      </c>
      <c r="N9" s="26">
        <v>3801</v>
      </c>
    </row>
    <row r="10" spans="2:14" x14ac:dyDescent="0.25">
      <c r="B10" s="34" t="s">
        <v>615</v>
      </c>
      <c r="C10" s="34"/>
      <c r="D10" s="9"/>
      <c r="E10" s="9"/>
      <c r="F10" s="9"/>
      <c r="I10" s="1" t="s">
        <v>67</v>
      </c>
      <c r="J10" s="2" t="s">
        <v>18</v>
      </c>
      <c r="K10" s="2" t="s">
        <v>29</v>
      </c>
      <c r="L10" s="2" t="s">
        <v>43</v>
      </c>
      <c r="M10" s="2" t="s">
        <v>23</v>
      </c>
      <c r="N10" s="26">
        <v>3801</v>
      </c>
    </row>
    <row r="11" spans="2:14" x14ac:dyDescent="0.25">
      <c r="B11" s="21" t="s">
        <v>613</v>
      </c>
      <c r="C11" s="21" t="s">
        <v>614</v>
      </c>
      <c r="D11" s="9"/>
      <c r="E11" s="9"/>
      <c r="F11" s="9"/>
      <c r="I11" s="1" t="s">
        <v>72</v>
      </c>
      <c r="J11" s="2" t="s">
        <v>18</v>
      </c>
      <c r="K11" s="2" t="s">
        <v>20</v>
      </c>
      <c r="L11" s="2" t="s">
        <v>75</v>
      </c>
      <c r="M11" s="2" t="s">
        <v>23</v>
      </c>
      <c r="N11" s="26">
        <v>6416</v>
      </c>
    </row>
    <row r="12" spans="2:14" x14ac:dyDescent="0.25">
      <c r="B12" s="20" t="s">
        <v>21</v>
      </c>
      <c r="C12" s="23">
        <f>SUMIFS(Table1[[#All],[Premium Amount]],Table1[[#All],[Insurer Name]],"New India Assurance")</f>
        <v>12915</v>
      </c>
      <c r="D12" s="9"/>
      <c r="E12" s="9"/>
      <c r="F12" s="9"/>
      <c r="I12" s="1" t="s">
        <v>78</v>
      </c>
      <c r="J12" s="2" t="s">
        <v>18</v>
      </c>
      <c r="K12" s="2" t="s">
        <v>29</v>
      </c>
      <c r="L12" s="2" t="s">
        <v>43</v>
      </c>
      <c r="M12" s="2" t="s">
        <v>23</v>
      </c>
      <c r="N12" s="26">
        <v>3801</v>
      </c>
    </row>
    <row r="13" spans="2:14" x14ac:dyDescent="0.25">
      <c r="B13" s="18" t="s">
        <v>30</v>
      </c>
      <c r="C13" s="23">
        <f>SUMIFS(Table1[[#All],[Premium Amount]],Table1[[#All],[Insurer Name]],"Universal Sompo")</f>
        <v>18340</v>
      </c>
      <c r="D13" s="9"/>
      <c r="E13" s="9"/>
      <c r="F13" s="9"/>
      <c r="I13" s="1" t="s">
        <v>84</v>
      </c>
      <c r="J13" s="2" t="s">
        <v>18</v>
      </c>
      <c r="K13" s="2" t="s">
        <v>36</v>
      </c>
      <c r="L13" s="2" t="s">
        <v>87</v>
      </c>
      <c r="M13" s="2" t="s">
        <v>23</v>
      </c>
      <c r="N13" s="26">
        <v>7650</v>
      </c>
    </row>
    <row r="14" spans="2:14" x14ac:dyDescent="0.25">
      <c r="B14" s="17" t="s">
        <v>37</v>
      </c>
      <c r="C14" s="23">
        <f>SUMIFS(Table1[[#All],[Premium Amount]],Table1[[#All],[Insurer Name]],"Kotak Mahindra")</f>
        <v>15147</v>
      </c>
      <c r="D14" s="9"/>
      <c r="E14" s="9"/>
      <c r="F14" s="9"/>
      <c r="I14" s="1" t="s">
        <v>98</v>
      </c>
      <c r="J14" s="2" t="s">
        <v>18</v>
      </c>
      <c r="K14" s="2" t="s">
        <v>36</v>
      </c>
      <c r="L14" s="2" t="s">
        <v>101</v>
      </c>
      <c r="M14" s="2" t="s">
        <v>23</v>
      </c>
      <c r="N14" s="26">
        <v>8782</v>
      </c>
    </row>
    <row r="15" spans="2:14" x14ac:dyDescent="0.25">
      <c r="B15" s="18" t="s">
        <v>43</v>
      </c>
      <c r="C15" s="23">
        <f>SUMIFS(Table1[[#All],[Premium Amount]],Table1[[#All],[Insurer Name]],"National Insurance")</f>
        <v>171111</v>
      </c>
      <c r="D15" s="9"/>
      <c r="E15" s="9"/>
      <c r="F15" s="9"/>
      <c r="I15" s="1" t="s">
        <v>104</v>
      </c>
      <c r="J15" s="2" t="s">
        <v>18</v>
      </c>
      <c r="K15" s="2" t="s">
        <v>49</v>
      </c>
      <c r="L15" s="2" t="s">
        <v>87</v>
      </c>
      <c r="M15" s="2" t="s">
        <v>23</v>
      </c>
      <c r="N15" s="26">
        <v>8295</v>
      </c>
    </row>
    <row r="16" spans="2:14" x14ac:dyDescent="0.25">
      <c r="B16" s="16" t="s">
        <v>75</v>
      </c>
      <c r="C16" s="23">
        <f>SUMIFS(Table1[[#All],[Premium Amount]],Table1[[#All],[Insurer Name]],"Royal Sundaram")</f>
        <v>66808.399999999994</v>
      </c>
      <c r="D16" s="9"/>
      <c r="E16" s="9"/>
      <c r="F16" s="9"/>
      <c r="I16" s="1" t="s">
        <v>122</v>
      </c>
      <c r="J16" s="2" t="s">
        <v>18</v>
      </c>
      <c r="K16" s="2" t="s">
        <v>36</v>
      </c>
      <c r="L16" s="2" t="s">
        <v>125</v>
      </c>
      <c r="M16" s="2" t="s">
        <v>23</v>
      </c>
      <c r="N16" s="26">
        <v>76777</v>
      </c>
    </row>
    <row r="17" spans="2:14" x14ac:dyDescent="0.25">
      <c r="B17" s="16" t="s">
        <v>87</v>
      </c>
      <c r="C17" s="23">
        <f>SUMIFS(Table1[[#All],[Premium Amount]],Table1[[#All],[Insurer Name]],"Bharti AXA")</f>
        <v>510806</v>
      </c>
      <c r="D17" s="9"/>
      <c r="E17" s="9"/>
      <c r="F17" s="9"/>
      <c r="I17" s="1" t="s">
        <v>128</v>
      </c>
      <c r="J17" s="2" t="s">
        <v>131</v>
      </c>
      <c r="K17" s="2" t="s">
        <v>36</v>
      </c>
      <c r="L17" s="2" t="s">
        <v>21</v>
      </c>
      <c r="M17" s="2" t="s">
        <v>23</v>
      </c>
      <c r="N17" s="26">
        <v>4305</v>
      </c>
    </row>
    <row r="18" spans="2:14" x14ac:dyDescent="0.25">
      <c r="B18" s="17" t="s">
        <v>101</v>
      </c>
      <c r="C18" s="23">
        <f>SUMIFS(Table1[[#All],[Premium Amount]],Table1[[#All],[Insurer Name]],"Select Insurer")</f>
        <v>8782</v>
      </c>
      <c r="D18" s="9"/>
      <c r="E18" s="9"/>
      <c r="F18" s="9"/>
      <c r="I18" s="1" t="s">
        <v>135</v>
      </c>
      <c r="J18" s="2" t="s">
        <v>131</v>
      </c>
      <c r="K18" s="2" t="s">
        <v>29</v>
      </c>
      <c r="L18" s="2" t="s">
        <v>75</v>
      </c>
      <c r="M18" s="2" t="s">
        <v>23</v>
      </c>
      <c r="N18" s="26">
        <v>15098.1</v>
      </c>
    </row>
    <row r="19" spans="2:14" x14ac:dyDescent="0.25">
      <c r="B19" s="18" t="s">
        <v>118</v>
      </c>
      <c r="C19" s="23">
        <f>SUMIFS(Table1[[#All],[Premium Amount]],Table1[[#All],[Insurer Name]],"Bajaj Allianz")</f>
        <v>126408</v>
      </c>
      <c r="D19" s="9"/>
      <c r="E19" s="9"/>
      <c r="F19" s="9"/>
      <c r="I19" s="1" t="s">
        <v>147</v>
      </c>
      <c r="J19" s="2" t="s">
        <v>131</v>
      </c>
      <c r="K19" s="2" t="s">
        <v>36</v>
      </c>
      <c r="L19" s="2" t="s">
        <v>87</v>
      </c>
      <c r="M19" s="2" t="s">
        <v>23</v>
      </c>
      <c r="N19" s="26">
        <v>19158</v>
      </c>
    </row>
    <row r="20" spans="2:14" x14ac:dyDescent="0.25">
      <c r="B20" s="17" t="s">
        <v>125</v>
      </c>
      <c r="C20" s="23">
        <f>SUMIFS(Table1[[#All],[Premium Amount]],Table1[[#All],[Insurer Name]],"Reliance General Insurance Company Ltd")</f>
        <v>383885</v>
      </c>
      <c r="D20" s="9"/>
      <c r="E20" s="9"/>
      <c r="F20" s="9"/>
      <c r="I20" s="1" t="s">
        <v>152</v>
      </c>
      <c r="J20" s="2" t="s">
        <v>131</v>
      </c>
      <c r="K20" s="2" t="s">
        <v>20</v>
      </c>
      <c r="L20" s="2" t="s">
        <v>143</v>
      </c>
      <c r="M20" s="2" t="s">
        <v>23</v>
      </c>
      <c r="N20" s="26">
        <v>5465</v>
      </c>
    </row>
    <row r="21" spans="2:14" x14ac:dyDescent="0.25">
      <c r="B21" s="18" t="s">
        <v>143</v>
      </c>
      <c r="C21" s="23">
        <f>SUMIFS(Table1[[#All],[Premium Amount]],Table1[[#All],[Insurer Name]],"United India")</f>
        <v>97441</v>
      </c>
      <c r="D21" s="9"/>
      <c r="E21" s="9"/>
      <c r="F21" s="9"/>
      <c r="I21" s="1" t="s">
        <v>157</v>
      </c>
      <c r="J21" s="2" t="s">
        <v>131</v>
      </c>
      <c r="K21" s="2" t="s">
        <v>29</v>
      </c>
      <c r="L21" s="2" t="s">
        <v>43</v>
      </c>
      <c r="M21" s="2" t="s">
        <v>23</v>
      </c>
      <c r="N21" s="26">
        <v>3931</v>
      </c>
    </row>
    <row r="22" spans="2:14" x14ac:dyDescent="0.25">
      <c r="B22" s="9"/>
      <c r="C22" s="9"/>
      <c r="D22" s="9"/>
      <c r="E22" s="9"/>
      <c r="F22" s="9"/>
      <c r="I22" s="1" t="s">
        <v>162</v>
      </c>
      <c r="J22" s="2" t="s">
        <v>131</v>
      </c>
      <c r="K22" s="2" t="s">
        <v>49</v>
      </c>
      <c r="L22" s="2" t="s">
        <v>43</v>
      </c>
      <c r="M22" s="2" t="s">
        <v>23</v>
      </c>
      <c r="N22" s="26">
        <v>3801</v>
      </c>
    </row>
    <row r="23" spans="2:14" x14ac:dyDescent="0.25">
      <c r="B23" s="36" t="s">
        <v>617</v>
      </c>
      <c r="C23" s="36"/>
      <c r="D23" s="36"/>
      <c r="E23" s="24"/>
      <c r="F23" s="24"/>
      <c r="I23" s="1" t="s">
        <v>172</v>
      </c>
      <c r="J23" s="2" t="s">
        <v>131</v>
      </c>
      <c r="K23" s="2" t="s">
        <v>29</v>
      </c>
      <c r="L23" s="2" t="s">
        <v>43</v>
      </c>
      <c r="M23" s="2" t="s">
        <v>23</v>
      </c>
      <c r="N23" s="26">
        <v>4182</v>
      </c>
    </row>
    <row r="24" spans="2:14" x14ac:dyDescent="0.25">
      <c r="B24" s="21" t="s">
        <v>7</v>
      </c>
      <c r="C24" s="21" t="s">
        <v>22</v>
      </c>
      <c r="D24" s="21" t="s">
        <v>81</v>
      </c>
      <c r="E24" s="24"/>
      <c r="F24" s="24"/>
      <c r="I24" s="1" t="s">
        <v>67</v>
      </c>
      <c r="J24" s="2" t="s">
        <v>131</v>
      </c>
      <c r="K24" s="2" t="s">
        <v>29</v>
      </c>
      <c r="L24" s="2" t="s">
        <v>43</v>
      </c>
      <c r="M24" s="2" t="s">
        <v>23</v>
      </c>
      <c r="N24" s="26">
        <v>3801</v>
      </c>
    </row>
    <row r="25" spans="2:14" x14ac:dyDescent="0.25">
      <c r="B25" s="22" t="s">
        <v>20</v>
      </c>
      <c r="C25" s="22">
        <f>COUNTIFS(Table1[[#All],[Product]],"CV",Table1[[#All],[Booking Mode]],"Online")</f>
        <v>13</v>
      </c>
      <c r="D25" s="22">
        <f>COUNTIFS(Table1[[#All],[Product]],"CV",Table1[[#All],[Booking Mode]],"Offline")</f>
        <v>11</v>
      </c>
      <c r="E25" s="25"/>
      <c r="F25" s="25"/>
      <c r="I25" s="1" t="s">
        <v>181</v>
      </c>
      <c r="J25" s="2" t="s">
        <v>131</v>
      </c>
      <c r="K25" s="2" t="s">
        <v>49</v>
      </c>
      <c r="L25" s="2" t="s">
        <v>43</v>
      </c>
      <c r="M25" s="2" t="s">
        <v>23</v>
      </c>
      <c r="N25" s="26">
        <v>3801</v>
      </c>
    </row>
    <row r="26" spans="2:14" x14ac:dyDescent="0.25">
      <c r="B26" s="22" t="s">
        <v>36</v>
      </c>
      <c r="C26" s="22">
        <f>COUNTIFS(Table1[[#All],[Product]],"Two Wheeler",Table1[[#All],[Booking Mode]],"Online")</f>
        <v>21</v>
      </c>
      <c r="D26" s="22">
        <f>COUNTIFS(Table1[[#All],[Product]],"Two Wheeler",Table1[[#All],[Booking Mode]],"Offline")</f>
        <v>16</v>
      </c>
      <c r="E26" s="25"/>
      <c r="F26" s="25"/>
      <c r="I26" s="1" t="s">
        <v>191</v>
      </c>
      <c r="J26" s="2" t="s">
        <v>131</v>
      </c>
      <c r="K26" s="2" t="s">
        <v>49</v>
      </c>
      <c r="L26" s="2" t="s">
        <v>143</v>
      </c>
      <c r="M26" s="2" t="s">
        <v>23</v>
      </c>
      <c r="N26" s="26">
        <v>5023</v>
      </c>
    </row>
    <row r="27" spans="2:14" x14ac:dyDescent="0.25">
      <c r="B27" s="22" t="s">
        <v>29</v>
      </c>
      <c r="C27" s="22">
        <f>COUNTIFS(Table1[[#All],[Product]],"Health",Table1[[#All],[Booking Mode]],"Online")</f>
        <v>17</v>
      </c>
      <c r="D27" s="22">
        <f>COUNTIFS(Table1[[#All],[Product]],"Health",Table1[[#All],[Booking Mode]],"Offline")</f>
        <v>10</v>
      </c>
      <c r="E27" s="25"/>
      <c r="F27" s="25"/>
      <c r="I27" s="1" t="s">
        <v>203</v>
      </c>
      <c r="J27" s="2" t="s">
        <v>131</v>
      </c>
      <c r="K27" s="2" t="s">
        <v>36</v>
      </c>
      <c r="L27" s="2" t="s">
        <v>43</v>
      </c>
      <c r="M27" s="2" t="s">
        <v>23</v>
      </c>
      <c r="N27" s="26">
        <v>3801</v>
      </c>
    </row>
    <row r="28" spans="2:14" x14ac:dyDescent="0.25">
      <c r="B28" s="22" t="s">
        <v>49</v>
      </c>
      <c r="C28" s="22">
        <f>COUNTIFS(Table1[[#All],[Product]],"Car",Table1[[#All],[Booking Mode]],"Online")</f>
        <v>17</v>
      </c>
      <c r="D28" s="22">
        <f>COUNTIFS(Table1[[#All],[Product]],"Car",Table1[[#All],[Booking Mode]],"Offline")</f>
        <v>8</v>
      </c>
      <c r="E28" s="25"/>
      <c r="F28" s="25"/>
      <c r="I28" s="1" t="s">
        <v>208</v>
      </c>
      <c r="J28" s="2" t="s">
        <v>131</v>
      </c>
      <c r="K28" s="2" t="s">
        <v>20</v>
      </c>
      <c r="L28" s="2" t="s">
        <v>211</v>
      </c>
      <c r="M28" s="2" t="s">
        <v>23</v>
      </c>
      <c r="N28" s="26">
        <v>3801</v>
      </c>
    </row>
    <row r="29" spans="2:14" x14ac:dyDescent="0.25">
      <c r="I29" s="1" t="s">
        <v>214</v>
      </c>
      <c r="J29" s="2" t="s">
        <v>217</v>
      </c>
      <c r="K29" s="2" t="s">
        <v>29</v>
      </c>
      <c r="L29" s="2" t="s">
        <v>143</v>
      </c>
      <c r="M29" s="2" t="s">
        <v>23</v>
      </c>
      <c r="N29" s="26">
        <v>7186</v>
      </c>
    </row>
    <row r="30" spans="2:14" x14ac:dyDescent="0.25">
      <c r="H30" s="14"/>
      <c r="I30" s="1" t="s">
        <v>226</v>
      </c>
      <c r="J30" s="2" t="s">
        <v>217</v>
      </c>
      <c r="K30" s="2" t="s">
        <v>36</v>
      </c>
      <c r="L30" s="2" t="s">
        <v>75</v>
      </c>
      <c r="M30" s="2" t="s">
        <v>23</v>
      </c>
      <c r="N30" s="26">
        <v>15098.1</v>
      </c>
    </row>
    <row r="31" spans="2:14" x14ac:dyDescent="0.25">
      <c r="I31" s="1" t="s">
        <v>231</v>
      </c>
      <c r="J31" s="2" t="s">
        <v>217</v>
      </c>
      <c r="K31" s="2" t="s">
        <v>20</v>
      </c>
      <c r="L31" s="2" t="s">
        <v>143</v>
      </c>
      <c r="M31" s="2" t="s">
        <v>23</v>
      </c>
      <c r="N31" s="26">
        <v>5757</v>
      </c>
    </row>
    <row r="32" spans="2:14" x14ac:dyDescent="0.25">
      <c r="D32" s="36" t="s">
        <v>616</v>
      </c>
      <c r="E32" s="36"/>
      <c r="I32" s="1" t="s">
        <v>236</v>
      </c>
      <c r="J32" s="2" t="s">
        <v>217</v>
      </c>
      <c r="K32" s="2" t="s">
        <v>36</v>
      </c>
      <c r="L32" s="2" t="s">
        <v>143</v>
      </c>
      <c r="M32" s="2" t="s">
        <v>23</v>
      </c>
      <c r="N32" s="26">
        <v>6952</v>
      </c>
    </row>
    <row r="33" spans="2:14" x14ac:dyDescent="0.25">
      <c r="B33" s="21" t="s">
        <v>2</v>
      </c>
      <c r="C33" s="21" t="s">
        <v>5</v>
      </c>
      <c r="D33" s="21" t="s">
        <v>7</v>
      </c>
      <c r="E33" s="21" t="s">
        <v>8</v>
      </c>
      <c r="F33" s="21" t="s">
        <v>10</v>
      </c>
      <c r="G33" s="21" t="s">
        <v>11</v>
      </c>
      <c r="I33" s="1" t="s">
        <v>241</v>
      </c>
      <c r="J33" s="2" t="s">
        <v>217</v>
      </c>
      <c r="K33" s="2" t="s">
        <v>29</v>
      </c>
      <c r="L33" s="2" t="s">
        <v>43</v>
      </c>
      <c r="M33" s="2" t="s">
        <v>23</v>
      </c>
      <c r="N33" s="26">
        <v>3801</v>
      </c>
    </row>
    <row r="34" spans="2:14" x14ac:dyDescent="0.25">
      <c r="B34" s="17" t="s">
        <v>104</v>
      </c>
      <c r="C34" s="22" t="str">
        <f>VLOOKUP($B$34,Table2[#All],COLUMNS($B$33:C33),FALSE)</f>
        <v>CD100001</v>
      </c>
      <c r="D34" s="22" t="s">
        <v>20</v>
      </c>
      <c r="E34" s="22" t="str">
        <f>VLOOKUP($B$34,Table2[#All],COLUMNS($B$33:E33),FALSE)</f>
        <v>Bharti AXA</v>
      </c>
      <c r="F34" s="22" t="str">
        <f>VLOOKUP($B$34,Table2[#All],COLUMNS($B$33:F33),FALSE)</f>
        <v>Soft Copy Received</v>
      </c>
      <c r="G34" s="28">
        <f>VLOOKUP($B$34,Table2[#All],COLUMNS($B$33:G33),FALSE)</f>
        <v>8295</v>
      </c>
      <c r="I34" s="1" t="s">
        <v>246</v>
      </c>
      <c r="J34" s="2" t="s">
        <v>217</v>
      </c>
      <c r="K34" s="2" t="s">
        <v>49</v>
      </c>
      <c r="L34" s="2" t="s">
        <v>43</v>
      </c>
      <c r="M34" s="2" t="s">
        <v>23</v>
      </c>
      <c r="N34" s="26">
        <v>4182</v>
      </c>
    </row>
    <row r="35" spans="2:14" x14ac:dyDescent="0.25">
      <c r="I35" s="1" t="s">
        <v>67</v>
      </c>
      <c r="J35" s="2" t="s">
        <v>217</v>
      </c>
      <c r="K35" s="2" t="s">
        <v>20</v>
      </c>
      <c r="L35" s="2" t="s">
        <v>43</v>
      </c>
      <c r="M35" s="2" t="s">
        <v>23</v>
      </c>
      <c r="N35" s="26">
        <v>3801</v>
      </c>
    </row>
    <row r="36" spans="2:14" x14ac:dyDescent="0.25">
      <c r="I36" s="1" t="s">
        <v>263</v>
      </c>
      <c r="J36" s="2" t="s">
        <v>217</v>
      </c>
      <c r="K36" s="2" t="s">
        <v>36</v>
      </c>
      <c r="L36" s="2" t="s">
        <v>43</v>
      </c>
      <c r="M36" s="2" t="s">
        <v>23</v>
      </c>
      <c r="N36" s="26">
        <v>3801</v>
      </c>
    </row>
    <row r="37" spans="2:14" x14ac:dyDescent="0.25">
      <c r="I37" s="1" t="s">
        <v>268</v>
      </c>
      <c r="J37" s="2" t="s">
        <v>271</v>
      </c>
      <c r="K37" s="2" t="s">
        <v>49</v>
      </c>
      <c r="L37" s="2" t="s">
        <v>75</v>
      </c>
      <c r="M37" s="2" t="s">
        <v>23</v>
      </c>
      <c r="N37" s="26">
        <v>15098.1</v>
      </c>
    </row>
    <row r="38" spans="2:14" x14ac:dyDescent="0.25">
      <c r="I38" s="1" t="s">
        <v>275</v>
      </c>
      <c r="J38" s="2" t="s">
        <v>271</v>
      </c>
      <c r="K38" s="2" t="s">
        <v>20</v>
      </c>
      <c r="L38" s="2" t="s">
        <v>43</v>
      </c>
      <c r="M38" s="2" t="s">
        <v>23</v>
      </c>
      <c r="N38" s="26">
        <v>3931</v>
      </c>
    </row>
    <row r="39" spans="2:14" x14ac:dyDescent="0.25">
      <c r="I39" s="1" t="s">
        <v>62</v>
      </c>
      <c r="J39" s="2" t="s">
        <v>271</v>
      </c>
      <c r="K39" s="2" t="s">
        <v>49</v>
      </c>
      <c r="L39" s="2" t="s">
        <v>43</v>
      </c>
      <c r="M39" s="2" t="s">
        <v>23</v>
      </c>
      <c r="N39" s="26">
        <v>3801</v>
      </c>
    </row>
    <row r="40" spans="2:14" x14ac:dyDescent="0.25">
      <c r="I40" s="1" t="s">
        <v>284</v>
      </c>
      <c r="J40" s="2" t="s">
        <v>271</v>
      </c>
      <c r="K40" s="2" t="s">
        <v>36</v>
      </c>
      <c r="L40" s="2" t="s">
        <v>143</v>
      </c>
      <c r="M40" s="2" t="s">
        <v>23</v>
      </c>
      <c r="N40" s="26">
        <v>5023</v>
      </c>
    </row>
    <row r="41" spans="2:14" x14ac:dyDescent="0.25">
      <c r="I41" s="1" t="s">
        <v>289</v>
      </c>
      <c r="J41" s="2" t="s">
        <v>271</v>
      </c>
      <c r="K41" s="2" t="s">
        <v>49</v>
      </c>
      <c r="L41" s="2" t="s">
        <v>43</v>
      </c>
      <c r="M41" s="2" t="s">
        <v>23</v>
      </c>
      <c r="N41" s="26">
        <v>3801</v>
      </c>
    </row>
    <row r="42" spans="2:14" x14ac:dyDescent="0.25">
      <c r="I42" s="1" t="s">
        <v>294</v>
      </c>
      <c r="J42" s="2" t="s">
        <v>271</v>
      </c>
      <c r="K42" s="2" t="s">
        <v>49</v>
      </c>
      <c r="L42" s="2" t="s">
        <v>143</v>
      </c>
      <c r="M42" s="2" t="s">
        <v>23</v>
      </c>
      <c r="N42" s="26">
        <v>3539</v>
      </c>
    </row>
    <row r="43" spans="2:14" x14ac:dyDescent="0.25">
      <c r="I43" s="1" t="s">
        <v>304</v>
      </c>
      <c r="J43" s="2" t="s">
        <v>271</v>
      </c>
      <c r="K43" s="2" t="s">
        <v>20</v>
      </c>
      <c r="L43" s="2" t="s">
        <v>307</v>
      </c>
      <c r="M43" s="2" t="s">
        <v>23</v>
      </c>
      <c r="N43" s="26">
        <v>88797</v>
      </c>
    </row>
    <row r="44" spans="2:14" x14ac:dyDescent="0.25">
      <c r="I44" s="1" t="s">
        <v>322</v>
      </c>
      <c r="J44" s="2" t="s">
        <v>325</v>
      </c>
      <c r="K44" s="2" t="s">
        <v>20</v>
      </c>
      <c r="L44" s="2" t="s">
        <v>75</v>
      </c>
      <c r="M44" s="2" t="s">
        <v>23</v>
      </c>
      <c r="N44" s="26">
        <v>15098.1</v>
      </c>
    </row>
    <row r="45" spans="2:14" x14ac:dyDescent="0.25">
      <c r="I45" s="1" t="s">
        <v>329</v>
      </c>
      <c r="J45" s="2" t="s">
        <v>325</v>
      </c>
      <c r="K45" s="2" t="s">
        <v>36</v>
      </c>
      <c r="L45" s="2" t="s">
        <v>43</v>
      </c>
      <c r="M45" s="2" t="s">
        <v>23</v>
      </c>
      <c r="N45" s="26">
        <v>4182</v>
      </c>
    </row>
    <row r="46" spans="2:14" x14ac:dyDescent="0.25">
      <c r="I46" s="1" t="s">
        <v>339</v>
      </c>
      <c r="J46" s="2" t="s">
        <v>325</v>
      </c>
      <c r="K46" s="2" t="s">
        <v>36</v>
      </c>
      <c r="L46" s="2" t="s">
        <v>43</v>
      </c>
      <c r="M46" s="2" t="s">
        <v>23</v>
      </c>
      <c r="N46" s="26">
        <v>3801</v>
      </c>
    </row>
    <row r="47" spans="2:14" x14ac:dyDescent="0.25">
      <c r="I47" s="1" t="s">
        <v>344</v>
      </c>
      <c r="J47" s="2" t="s">
        <v>325</v>
      </c>
      <c r="K47" s="2" t="s">
        <v>36</v>
      </c>
      <c r="L47" s="2" t="s">
        <v>43</v>
      </c>
      <c r="M47" s="2" t="s">
        <v>23</v>
      </c>
      <c r="N47" s="26">
        <v>3801</v>
      </c>
    </row>
    <row r="48" spans="2:14" x14ac:dyDescent="0.25">
      <c r="I48" s="1" t="s">
        <v>289</v>
      </c>
      <c r="J48" s="2" t="s">
        <v>325</v>
      </c>
      <c r="K48" s="2" t="s">
        <v>36</v>
      </c>
      <c r="L48" s="2" t="s">
        <v>143</v>
      </c>
      <c r="M48" s="2" t="s">
        <v>23</v>
      </c>
      <c r="N48" s="26">
        <v>13299</v>
      </c>
    </row>
    <row r="49" spans="9:14" x14ac:dyDescent="0.25">
      <c r="I49" s="1" t="s">
        <v>208</v>
      </c>
      <c r="J49" s="2" t="s">
        <v>325</v>
      </c>
      <c r="K49" s="2" t="s">
        <v>29</v>
      </c>
      <c r="L49" s="2" t="s">
        <v>37</v>
      </c>
      <c r="M49" s="2" t="s">
        <v>23</v>
      </c>
      <c r="N49" s="26">
        <v>8084</v>
      </c>
    </row>
    <row r="50" spans="9:14" x14ac:dyDescent="0.25">
      <c r="I50" s="1" t="s">
        <v>375</v>
      </c>
      <c r="J50" s="2" t="s">
        <v>325</v>
      </c>
      <c r="K50" s="2" t="s">
        <v>36</v>
      </c>
      <c r="L50" s="2" t="s">
        <v>143</v>
      </c>
      <c r="M50" s="2" t="s">
        <v>23</v>
      </c>
      <c r="N50" s="26">
        <v>7231</v>
      </c>
    </row>
    <row r="51" spans="9:14" x14ac:dyDescent="0.25">
      <c r="I51" s="1" t="s">
        <v>380</v>
      </c>
      <c r="J51" s="2" t="s">
        <v>325</v>
      </c>
      <c r="K51" s="2" t="s">
        <v>49</v>
      </c>
      <c r="L51" s="2" t="s">
        <v>125</v>
      </c>
      <c r="M51" s="2" t="s">
        <v>23</v>
      </c>
      <c r="N51" s="26">
        <v>76777</v>
      </c>
    </row>
    <row r="52" spans="9:14" x14ac:dyDescent="0.25">
      <c r="I52" s="1" t="s">
        <v>401</v>
      </c>
      <c r="J52" s="2" t="s">
        <v>325</v>
      </c>
      <c r="K52" s="2" t="s">
        <v>36</v>
      </c>
      <c r="L52" s="2" t="s">
        <v>404</v>
      </c>
      <c r="M52" s="2" t="s">
        <v>23</v>
      </c>
      <c r="N52" s="26">
        <v>0</v>
      </c>
    </row>
    <row r="53" spans="9:14" x14ac:dyDescent="0.25">
      <c r="I53" s="1" t="s">
        <v>411</v>
      </c>
      <c r="J53" s="2" t="s">
        <v>414</v>
      </c>
      <c r="K53" s="2" t="s">
        <v>20</v>
      </c>
      <c r="L53" s="2" t="s">
        <v>30</v>
      </c>
      <c r="M53" s="2" t="s">
        <v>23</v>
      </c>
      <c r="N53" s="26">
        <v>4725</v>
      </c>
    </row>
    <row r="54" spans="9:14" x14ac:dyDescent="0.25">
      <c r="I54" s="1" t="s">
        <v>422</v>
      </c>
      <c r="J54" s="2" t="s">
        <v>414</v>
      </c>
      <c r="K54" s="2" t="s">
        <v>49</v>
      </c>
      <c r="L54" s="2" t="s">
        <v>43</v>
      </c>
      <c r="M54" s="2" t="s">
        <v>23</v>
      </c>
      <c r="N54" s="26">
        <v>4182</v>
      </c>
    </row>
    <row r="55" spans="9:14" x14ac:dyDescent="0.25">
      <c r="I55" s="1" t="s">
        <v>289</v>
      </c>
      <c r="J55" s="2" t="s">
        <v>414</v>
      </c>
      <c r="K55" s="2" t="s">
        <v>20</v>
      </c>
      <c r="L55" s="2" t="s">
        <v>43</v>
      </c>
      <c r="M55" s="2" t="s">
        <v>23</v>
      </c>
      <c r="N55" s="26">
        <v>3801</v>
      </c>
    </row>
    <row r="56" spans="9:14" x14ac:dyDescent="0.25">
      <c r="I56" s="1" t="s">
        <v>98</v>
      </c>
      <c r="J56" s="2" t="s">
        <v>414</v>
      </c>
      <c r="K56" s="2" t="s">
        <v>29</v>
      </c>
      <c r="L56" s="2" t="s">
        <v>87</v>
      </c>
      <c r="M56" s="2" t="s">
        <v>23</v>
      </c>
      <c r="N56" s="26">
        <v>7650</v>
      </c>
    </row>
    <row r="57" spans="9:14" x14ac:dyDescent="0.25">
      <c r="I57" s="1" t="s">
        <v>344</v>
      </c>
      <c r="J57" s="2" t="s">
        <v>414</v>
      </c>
      <c r="K57" s="2" t="s">
        <v>29</v>
      </c>
      <c r="L57" s="2" t="s">
        <v>87</v>
      </c>
      <c r="M57" s="2" t="s">
        <v>23</v>
      </c>
      <c r="N57" s="26">
        <v>0</v>
      </c>
    </row>
    <row r="58" spans="9:14" x14ac:dyDescent="0.25">
      <c r="I58" s="1" t="s">
        <v>396</v>
      </c>
      <c r="J58" s="2" t="s">
        <v>414</v>
      </c>
      <c r="K58" s="2" t="s">
        <v>36</v>
      </c>
      <c r="L58" s="2" t="s">
        <v>30</v>
      </c>
      <c r="M58" s="2" t="s">
        <v>23</v>
      </c>
      <c r="N58" s="26">
        <v>4165</v>
      </c>
    </row>
    <row r="59" spans="9:14" x14ac:dyDescent="0.25">
      <c r="I59" s="1" t="s">
        <v>122</v>
      </c>
      <c r="J59" s="2" t="s">
        <v>414</v>
      </c>
      <c r="K59" s="2" t="s">
        <v>36</v>
      </c>
      <c r="L59" s="2" t="s">
        <v>43</v>
      </c>
      <c r="M59" s="2" t="s">
        <v>23</v>
      </c>
      <c r="N59" s="26">
        <v>5597</v>
      </c>
    </row>
    <row r="60" spans="9:14" x14ac:dyDescent="0.25">
      <c r="I60" s="1" t="s">
        <v>467</v>
      </c>
      <c r="J60" s="2" t="s">
        <v>414</v>
      </c>
      <c r="K60" s="2" t="s">
        <v>20</v>
      </c>
      <c r="L60" s="2" t="s">
        <v>43</v>
      </c>
      <c r="M60" s="2" t="s">
        <v>23</v>
      </c>
      <c r="N60" s="26">
        <v>5597</v>
      </c>
    </row>
    <row r="61" spans="9:14" x14ac:dyDescent="0.25">
      <c r="I61" s="1" t="s">
        <v>484</v>
      </c>
      <c r="J61" s="2" t="s">
        <v>487</v>
      </c>
      <c r="K61" s="2" t="s">
        <v>29</v>
      </c>
      <c r="L61" s="2" t="s">
        <v>143</v>
      </c>
      <c r="M61" s="2" t="s">
        <v>23</v>
      </c>
      <c r="N61" s="26">
        <v>3400</v>
      </c>
    </row>
    <row r="62" spans="9:14" x14ac:dyDescent="0.25">
      <c r="I62" s="1" t="s">
        <v>208</v>
      </c>
      <c r="J62" s="2" t="s">
        <v>487</v>
      </c>
      <c r="K62" s="2" t="s">
        <v>36</v>
      </c>
      <c r="L62" s="2" t="s">
        <v>43</v>
      </c>
      <c r="M62" s="2" t="s">
        <v>23</v>
      </c>
      <c r="N62" s="26">
        <v>3801</v>
      </c>
    </row>
    <row r="63" spans="9:14" x14ac:dyDescent="0.25">
      <c r="I63" s="1" t="s">
        <v>208</v>
      </c>
      <c r="J63" s="2" t="s">
        <v>487</v>
      </c>
      <c r="K63" s="2" t="s">
        <v>20</v>
      </c>
      <c r="L63" s="2" t="s">
        <v>118</v>
      </c>
      <c r="M63" s="2" t="s">
        <v>23</v>
      </c>
      <c r="N63" s="26">
        <v>8295</v>
      </c>
    </row>
    <row r="64" spans="9:14" x14ac:dyDescent="0.25">
      <c r="I64" s="1" t="s">
        <v>508</v>
      </c>
      <c r="J64" s="2" t="s">
        <v>487</v>
      </c>
      <c r="K64" s="2" t="s">
        <v>49</v>
      </c>
      <c r="L64" s="2" t="s">
        <v>125</v>
      </c>
      <c r="M64" s="2" t="s">
        <v>23</v>
      </c>
      <c r="N64" s="26">
        <v>76777</v>
      </c>
    </row>
    <row r="65" spans="9:14" x14ac:dyDescent="0.25">
      <c r="I65" s="1" t="s">
        <v>517</v>
      </c>
      <c r="J65" s="2" t="s">
        <v>520</v>
      </c>
      <c r="K65" s="2" t="s">
        <v>36</v>
      </c>
      <c r="L65" s="2" t="s">
        <v>21</v>
      </c>
      <c r="M65" s="2" t="s">
        <v>119</v>
      </c>
      <c r="N65" s="26">
        <v>4305</v>
      </c>
    </row>
    <row r="66" spans="9:14" x14ac:dyDescent="0.25">
      <c r="I66" s="1" t="s">
        <v>67</v>
      </c>
      <c r="J66" s="2" t="s">
        <v>520</v>
      </c>
      <c r="K66" s="2" t="s">
        <v>36</v>
      </c>
      <c r="L66" s="2" t="s">
        <v>43</v>
      </c>
      <c r="M66" s="2" t="s">
        <v>23</v>
      </c>
      <c r="N66" s="26">
        <v>3801</v>
      </c>
    </row>
    <row r="67" spans="9:14" x14ac:dyDescent="0.25">
      <c r="I67" s="1" t="s">
        <v>349</v>
      </c>
      <c r="J67" s="2" t="s">
        <v>520</v>
      </c>
      <c r="K67" s="2" t="s">
        <v>29</v>
      </c>
      <c r="L67" s="2" t="s">
        <v>87</v>
      </c>
      <c r="M67" s="2" t="s">
        <v>23</v>
      </c>
      <c r="N67" s="26">
        <v>2272</v>
      </c>
    </row>
    <row r="68" spans="9:14" x14ac:dyDescent="0.25">
      <c r="I68" s="1" t="s">
        <v>597</v>
      </c>
      <c r="J68" s="2" t="s">
        <v>520</v>
      </c>
      <c r="K68" s="2" t="s">
        <v>36</v>
      </c>
      <c r="L68" s="2" t="s">
        <v>87</v>
      </c>
      <c r="M68" s="2" t="s">
        <v>23</v>
      </c>
      <c r="N68" s="26">
        <v>5635</v>
      </c>
    </row>
    <row r="69" spans="9:14" x14ac:dyDescent="0.25">
      <c r="I69" s="1" t="s">
        <v>109</v>
      </c>
      <c r="J69" s="2" t="s">
        <v>93</v>
      </c>
      <c r="K69" s="2" t="s">
        <v>29</v>
      </c>
      <c r="L69" s="2" t="s">
        <v>30</v>
      </c>
      <c r="M69" s="2" t="s">
        <v>112</v>
      </c>
      <c r="N69" s="26">
        <v>4725</v>
      </c>
    </row>
    <row r="70" spans="9:14" x14ac:dyDescent="0.25">
      <c r="I70" s="1" t="s">
        <v>115</v>
      </c>
      <c r="J70" s="2" t="s">
        <v>93</v>
      </c>
      <c r="K70" s="2" t="s">
        <v>36</v>
      </c>
      <c r="L70" s="2" t="s">
        <v>118</v>
      </c>
      <c r="M70" s="2" t="s">
        <v>119</v>
      </c>
      <c r="N70" s="26">
        <v>1000</v>
      </c>
    </row>
    <row r="71" spans="9:14" x14ac:dyDescent="0.25">
      <c r="I71" s="1" t="s">
        <v>140</v>
      </c>
      <c r="J71" s="2" t="s">
        <v>93</v>
      </c>
      <c r="K71" s="2" t="s">
        <v>20</v>
      </c>
      <c r="L71" s="2" t="s">
        <v>143</v>
      </c>
      <c r="M71" s="2" t="s">
        <v>144</v>
      </c>
      <c r="N71" s="26">
        <v>5757</v>
      </c>
    </row>
    <row r="72" spans="9:14" x14ac:dyDescent="0.25">
      <c r="I72" s="1" t="s">
        <v>167</v>
      </c>
      <c r="J72" s="2" t="s">
        <v>93</v>
      </c>
      <c r="K72" s="2" t="s">
        <v>20</v>
      </c>
      <c r="L72" s="2" t="s">
        <v>143</v>
      </c>
      <c r="M72" s="2" t="s">
        <v>112</v>
      </c>
      <c r="N72" s="26">
        <v>6952</v>
      </c>
    </row>
    <row r="73" spans="9:14" x14ac:dyDescent="0.25">
      <c r="I73" s="1" t="s">
        <v>186</v>
      </c>
      <c r="J73" s="2" t="s">
        <v>93</v>
      </c>
      <c r="K73" s="2" t="s">
        <v>36</v>
      </c>
      <c r="L73" s="2" t="s">
        <v>143</v>
      </c>
      <c r="M73" s="2" t="s">
        <v>119</v>
      </c>
      <c r="N73" s="26">
        <v>1811</v>
      </c>
    </row>
    <row r="74" spans="9:14" x14ac:dyDescent="0.25">
      <c r="I74" s="1" t="s">
        <v>196</v>
      </c>
      <c r="J74" s="2" t="s">
        <v>199</v>
      </c>
      <c r="K74" s="2" t="s">
        <v>49</v>
      </c>
      <c r="L74" s="2" t="s">
        <v>43</v>
      </c>
      <c r="M74" s="2" t="s">
        <v>119</v>
      </c>
      <c r="N74" s="26">
        <v>14046</v>
      </c>
    </row>
    <row r="75" spans="9:14" x14ac:dyDescent="0.25">
      <c r="I75" s="1" t="s">
        <v>221</v>
      </c>
      <c r="J75" s="2" t="s">
        <v>199</v>
      </c>
      <c r="K75" s="2" t="s">
        <v>20</v>
      </c>
      <c r="L75" s="2" t="s">
        <v>43</v>
      </c>
      <c r="M75" s="2" t="s">
        <v>112</v>
      </c>
      <c r="N75" s="26">
        <v>4182</v>
      </c>
    </row>
    <row r="76" spans="9:14" x14ac:dyDescent="0.25">
      <c r="I76" s="1" t="s">
        <v>246</v>
      </c>
      <c r="J76" s="2" t="s">
        <v>199</v>
      </c>
      <c r="K76" s="2" t="s">
        <v>49</v>
      </c>
      <c r="L76" s="2" t="s">
        <v>43</v>
      </c>
      <c r="M76" s="2" t="s">
        <v>144</v>
      </c>
      <c r="N76" s="26">
        <v>4182</v>
      </c>
    </row>
    <row r="77" spans="9:14" x14ac:dyDescent="0.25">
      <c r="I77" s="1" t="s">
        <v>62</v>
      </c>
      <c r="J77" s="2" t="s">
        <v>199</v>
      </c>
      <c r="K77" s="2" t="s">
        <v>49</v>
      </c>
      <c r="L77" s="2" t="s">
        <v>43</v>
      </c>
      <c r="M77" s="2" t="s">
        <v>119</v>
      </c>
      <c r="N77" s="26">
        <v>3801</v>
      </c>
    </row>
    <row r="78" spans="9:14" x14ac:dyDescent="0.25">
      <c r="I78" s="1" t="s">
        <v>72</v>
      </c>
      <c r="J78" s="2" t="s">
        <v>199</v>
      </c>
      <c r="K78" s="2" t="s">
        <v>20</v>
      </c>
      <c r="L78" s="2" t="s">
        <v>301</v>
      </c>
      <c r="M78" s="2" t="s">
        <v>119</v>
      </c>
      <c r="N78" s="26">
        <v>5678</v>
      </c>
    </row>
    <row r="79" spans="9:14" x14ac:dyDescent="0.25">
      <c r="I79" s="1" t="s">
        <v>310</v>
      </c>
      <c r="J79" s="2" t="s">
        <v>199</v>
      </c>
      <c r="K79" s="2" t="s">
        <v>49</v>
      </c>
      <c r="L79" s="2" t="s">
        <v>313</v>
      </c>
      <c r="M79" s="2" t="s">
        <v>112</v>
      </c>
      <c r="N79" s="26">
        <v>5465</v>
      </c>
    </row>
    <row r="80" spans="9:14" x14ac:dyDescent="0.25">
      <c r="I80" s="1" t="s">
        <v>316</v>
      </c>
      <c r="J80" s="2" t="s">
        <v>199</v>
      </c>
      <c r="K80" s="2" t="s">
        <v>49</v>
      </c>
      <c r="L80" s="2" t="s">
        <v>43</v>
      </c>
      <c r="M80" s="2" t="s">
        <v>319</v>
      </c>
      <c r="N80" s="26">
        <v>3801</v>
      </c>
    </row>
    <row r="81" spans="9:14" x14ac:dyDescent="0.25">
      <c r="I81" s="1" t="s">
        <v>334</v>
      </c>
      <c r="J81" s="2" t="s">
        <v>199</v>
      </c>
      <c r="K81" s="2" t="s">
        <v>36</v>
      </c>
      <c r="L81" s="2" t="s">
        <v>43</v>
      </c>
      <c r="M81" s="2" t="s">
        <v>319</v>
      </c>
      <c r="N81" s="26">
        <v>3801</v>
      </c>
    </row>
    <row r="82" spans="9:14" x14ac:dyDescent="0.25">
      <c r="I82" s="1" t="s">
        <v>349</v>
      </c>
      <c r="J82" s="2" t="s">
        <v>199</v>
      </c>
      <c r="K82" s="2" t="s">
        <v>36</v>
      </c>
      <c r="L82" s="2" t="s">
        <v>43</v>
      </c>
      <c r="M82" s="2" t="s">
        <v>144</v>
      </c>
      <c r="N82" s="26">
        <v>3801</v>
      </c>
    </row>
    <row r="83" spans="9:14" x14ac:dyDescent="0.25">
      <c r="I83" s="1" t="s">
        <v>208</v>
      </c>
      <c r="J83" s="2" t="s">
        <v>199</v>
      </c>
      <c r="K83" s="2" t="s">
        <v>36</v>
      </c>
      <c r="L83" s="2" t="s">
        <v>43</v>
      </c>
      <c r="M83" s="2" t="s">
        <v>319</v>
      </c>
      <c r="N83" s="26">
        <v>3801</v>
      </c>
    </row>
    <row r="84" spans="9:14" x14ac:dyDescent="0.25">
      <c r="I84" s="1" t="s">
        <v>98</v>
      </c>
      <c r="J84" s="2" t="s">
        <v>199</v>
      </c>
      <c r="K84" s="2" t="s">
        <v>36</v>
      </c>
      <c r="L84" s="2" t="s">
        <v>43</v>
      </c>
      <c r="M84" s="2" t="s">
        <v>119</v>
      </c>
      <c r="N84" s="26">
        <v>3801</v>
      </c>
    </row>
    <row r="85" spans="9:14" x14ac:dyDescent="0.25">
      <c r="I85" s="1" t="s">
        <v>366</v>
      </c>
      <c r="J85" s="2" t="s">
        <v>199</v>
      </c>
      <c r="K85" s="2" t="s">
        <v>49</v>
      </c>
      <c r="L85" s="2" t="s">
        <v>43</v>
      </c>
      <c r="M85" s="2" t="s">
        <v>319</v>
      </c>
      <c r="N85" s="26">
        <v>3801</v>
      </c>
    </row>
    <row r="86" spans="9:14" x14ac:dyDescent="0.25">
      <c r="I86" s="1" t="s">
        <v>391</v>
      </c>
      <c r="J86" s="2" t="s">
        <v>387</v>
      </c>
      <c r="K86" s="2" t="s">
        <v>49</v>
      </c>
      <c r="L86" s="2" t="s">
        <v>211</v>
      </c>
      <c r="M86" s="2" t="s">
        <v>119</v>
      </c>
      <c r="N86" s="26">
        <v>9019</v>
      </c>
    </row>
    <row r="87" spans="9:14" x14ac:dyDescent="0.25">
      <c r="I87" s="1" t="s">
        <v>396</v>
      </c>
      <c r="J87" s="2" t="s">
        <v>387</v>
      </c>
      <c r="K87" s="2" t="s">
        <v>29</v>
      </c>
      <c r="L87" s="2" t="s">
        <v>211</v>
      </c>
      <c r="M87" s="2" t="s">
        <v>319</v>
      </c>
      <c r="N87" s="26">
        <v>3801</v>
      </c>
    </row>
    <row r="88" spans="9:14" x14ac:dyDescent="0.25">
      <c r="I88" s="1" t="s">
        <v>289</v>
      </c>
      <c r="J88" s="2" t="s">
        <v>387</v>
      </c>
      <c r="K88" s="2" t="s">
        <v>36</v>
      </c>
      <c r="L88" s="2" t="s">
        <v>87</v>
      </c>
      <c r="M88" s="2" t="s">
        <v>112</v>
      </c>
      <c r="N88" s="26">
        <v>3801</v>
      </c>
    </row>
    <row r="89" spans="9:14" x14ac:dyDescent="0.25">
      <c r="I89" s="1" t="s">
        <v>104</v>
      </c>
      <c r="J89" s="2" t="s">
        <v>387</v>
      </c>
      <c r="K89" s="2" t="s">
        <v>49</v>
      </c>
      <c r="L89" s="2" t="s">
        <v>87</v>
      </c>
      <c r="M89" s="2" t="s">
        <v>319</v>
      </c>
      <c r="N89" s="26">
        <v>456345</v>
      </c>
    </row>
    <row r="90" spans="9:14" x14ac:dyDescent="0.25">
      <c r="I90" s="1" t="s">
        <v>431</v>
      </c>
      <c r="J90" s="2" t="s">
        <v>387</v>
      </c>
      <c r="K90" s="2" t="s">
        <v>20</v>
      </c>
      <c r="L90" s="2" t="s">
        <v>434</v>
      </c>
      <c r="M90" s="2" t="s">
        <v>144</v>
      </c>
      <c r="N90" s="26">
        <v>8704</v>
      </c>
    </row>
    <row r="91" spans="9:14" x14ac:dyDescent="0.25">
      <c r="I91" s="1" t="s">
        <v>84</v>
      </c>
      <c r="J91" s="2" t="s">
        <v>387</v>
      </c>
      <c r="K91" s="2" t="s">
        <v>20</v>
      </c>
      <c r="L91" s="2" t="s">
        <v>143</v>
      </c>
      <c r="M91" s="2" t="s">
        <v>319</v>
      </c>
      <c r="N91" s="26">
        <v>11219</v>
      </c>
    </row>
    <row r="92" spans="9:14" x14ac:dyDescent="0.25">
      <c r="I92" s="1" t="s">
        <v>449</v>
      </c>
      <c r="J92" s="2" t="s">
        <v>387</v>
      </c>
      <c r="K92" s="2" t="s">
        <v>29</v>
      </c>
      <c r="L92" s="2" t="s">
        <v>143</v>
      </c>
      <c r="M92" s="2" t="s">
        <v>119</v>
      </c>
      <c r="N92" s="26">
        <v>1811</v>
      </c>
    </row>
    <row r="93" spans="9:14" x14ac:dyDescent="0.25">
      <c r="I93" s="1" t="s">
        <v>472</v>
      </c>
      <c r="J93" s="2" t="s">
        <v>475</v>
      </c>
      <c r="K93" s="2" t="s">
        <v>29</v>
      </c>
      <c r="L93" s="2" t="s">
        <v>118</v>
      </c>
      <c r="M93" s="2" t="s">
        <v>319</v>
      </c>
      <c r="N93" s="26">
        <v>111111</v>
      </c>
    </row>
    <row r="94" spans="9:14" x14ac:dyDescent="0.25">
      <c r="I94" s="1" t="s">
        <v>479</v>
      </c>
      <c r="J94" s="2" t="s">
        <v>475</v>
      </c>
      <c r="K94" s="2" t="s">
        <v>29</v>
      </c>
      <c r="L94" s="2" t="s">
        <v>307</v>
      </c>
      <c r="M94" s="2" t="s">
        <v>112</v>
      </c>
      <c r="N94" s="26">
        <v>877768</v>
      </c>
    </row>
    <row r="95" spans="9:14" x14ac:dyDescent="0.25">
      <c r="I95" s="1" t="s">
        <v>304</v>
      </c>
      <c r="J95" s="2" t="s">
        <v>475</v>
      </c>
      <c r="K95" s="2" t="s">
        <v>29</v>
      </c>
      <c r="L95" s="2" t="s">
        <v>118</v>
      </c>
      <c r="M95" s="2" t="s">
        <v>144</v>
      </c>
      <c r="N95" s="26">
        <v>6002</v>
      </c>
    </row>
    <row r="96" spans="9:14" x14ac:dyDescent="0.25">
      <c r="I96" s="1" t="s">
        <v>431</v>
      </c>
      <c r="J96" s="2" t="s">
        <v>475</v>
      </c>
      <c r="K96" s="2" t="s">
        <v>36</v>
      </c>
      <c r="L96" s="2" t="s">
        <v>501</v>
      </c>
      <c r="M96" s="2" t="s">
        <v>319</v>
      </c>
      <c r="N96" s="26">
        <v>5757</v>
      </c>
    </row>
    <row r="97" spans="9:14" x14ac:dyDescent="0.25">
      <c r="I97" s="1" t="s">
        <v>396</v>
      </c>
      <c r="J97" s="2" t="s">
        <v>475</v>
      </c>
      <c r="K97" s="2" t="s">
        <v>20</v>
      </c>
      <c r="L97" s="2" t="s">
        <v>531</v>
      </c>
      <c r="M97" s="2" t="s">
        <v>319</v>
      </c>
      <c r="N97" s="26">
        <v>8429</v>
      </c>
    </row>
    <row r="98" spans="9:14" x14ac:dyDescent="0.25">
      <c r="I98" s="1" t="s">
        <v>534</v>
      </c>
      <c r="J98" s="2" t="s">
        <v>475</v>
      </c>
      <c r="K98" s="2" t="s">
        <v>36</v>
      </c>
      <c r="L98" s="2" t="s">
        <v>404</v>
      </c>
      <c r="M98" s="2" t="s">
        <v>119</v>
      </c>
      <c r="N98" s="26">
        <v>8429</v>
      </c>
    </row>
    <row r="99" spans="9:14" x14ac:dyDescent="0.25">
      <c r="I99" s="1" t="s">
        <v>544</v>
      </c>
      <c r="J99" s="2" t="s">
        <v>475</v>
      </c>
      <c r="K99" s="2" t="s">
        <v>49</v>
      </c>
      <c r="L99" s="2" t="s">
        <v>547</v>
      </c>
      <c r="M99" s="2" t="s">
        <v>112</v>
      </c>
      <c r="N99" s="26">
        <v>6983</v>
      </c>
    </row>
    <row r="100" spans="9:14" x14ac:dyDescent="0.25">
      <c r="I100" s="1" t="s">
        <v>550</v>
      </c>
      <c r="J100" s="2" t="s">
        <v>475</v>
      </c>
      <c r="K100" s="2" t="s">
        <v>36</v>
      </c>
      <c r="L100" s="2" t="s">
        <v>143</v>
      </c>
      <c r="M100" s="2" t="s">
        <v>319</v>
      </c>
      <c r="N100" s="26">
        <v>1993</v>
      </c>
    </row>
    <row r="101" spans="9:14" x14ac:dyDescent="0.25">
      <c r="I101" s="1" t="s">
        <v>564</v>
      </c>
      <c r="J101" s="2" t="s">
        <v>567</v>
      </c>
      <c r="K101" s="2" t="s">
        <v>29</v>
      </c>
      <c r="L101" s="2" t="s">
        <v>125</v>
      </c>
      <c r="M101" s="2" t="s">
        <v>144</v>
      </c>
      <c r="N101" s="26">
        <v>76777</v>
      </c>
    </row>
    <row r="102" spans="9:14" x14ac:dyDescent="0.25">
      <c r="I102" s="1" t="s">
        <v>570</v>
      </c>
      <c r="J102" s="2" t="s">
        <v>567</v>
      </c>
      <c r="K102" s="2" t="s">
        <v>20</v>
      </c>
      <c r="L102" s="2" t="s">
        <v>125</v>
      </c>
      <c r="M102" s="2" t="s">
        <v>319</v>
      </c>
      <c r="N102" s="26">
        <v>76777</v>
      </c>
    </row>
    <row r="103" spans="9:14" x14ac:dyDescent="0.25">
      <c r="I103" s="1" t="s">
        <v>583</v>
      </c>
      <c r="J103" s="2" t="s">
        <v>567</v>
      </c>
      <c r="K103" s="2" t="s">
        <v>49</v>
      </c>
      <c r="L103" s="2" t="s">
        <v>143</v>
      </c>
      <c r="M103" s="2" t="s">
        <v>119</v>
      </c>
      <c r="N103" s="26">
        <v>5023</v>
      </c>
    </row>
    <row r="104" spans="9:14" x14ac:dyDescent="0.25">
      <c r="I104" s="1" t="s">
        <v>588</v>
      </c>
      <c r="J104" s="2" t="s">
        <v>567</v>
      </c>
      <c r="K104" s="2" t="s">
        <v>20</v>
      </c>
      <c r="L104" s="2" t="s">
        <v>43</v>
      </c>
      <c r="M104" s="2" t="s">
        <v>319</v>
      </c>
      <c r="N104" s="26">
        <v>5597</v>
      </c>
    </row>
    <row r="105" spans="9:14" x14ac:dyDescent="0.25">
      <c r="I105" s="5" t="s">
        <v>602</v>
      </c>
      <c r="J105" s="6" t="s">
        <v>567</v>
      </c>
      <c r="K105" s="6" t="s">
        <v>29</v>
      </c>
      <c r="L105" s="6" t="s">
        <v>307</v>
      </c>
      <c r="M105" s="6" t="s">
        <v>144</v>
      </c>
      <c r="N105" s="27">
        <v>0</v>
      </c>
    </row>
  </sheetData>
  <mergeCells count="5">
    <mergeCell ref="B3:C3"/>
    <mergeCell ref="B23:D23"/>
    <mergeCell ref="B10:C10"/>
    <mergeCell ref="D32:E32"/>
    <mergeCell ref="E3:F3"/>
  </mergeCells>
  <dataValidations count="1">
    <dataValidation type="list" allowBlank="1" showInputMessage="1" showErrorMessage="1" sqref="D34" xr:uid="{D088C35C-6EAF-4278-9102-2DA9090F05BA}">
      <formula1>$B$25:$B$28</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DFD7-BEE7-4825-8C01-C3676A710ABC}">
  <dimension ref="A3:B4"/>
  <sheetViews>
    <sheetView workbookViewId="0">
      <selection activeCell="A4" sqref="A4"/>
    </sheetView>
  </sheetViews>
  <sheetFormatPr defaultRowHeight="15" x14ac:dyDescent="0.25"/>
  <cols>
    <col min="1" max="1" width="23.7109375" bestFit="1" customWidth="1"/>
    <col min="2" max="2" width="18.85546875" bestFit="1" customWidth="1"/>
  </cols>
  <sheetData>
    <row r="3" spans="1:2" x14ac:dyDescent="0.25">
      <c r="A3" s="33" t="s">
        <v>622</v>
      </c>
      <c r="B3" s="33" t="s">
        <v>623</v>
      </c>
    </row>
    <row r="4" spans="1:2" x14ac:dyDescent="0.25">
      <c r="A4" s="33">
        <v>2444274.4</v>
      </c>
      <c r="B4" s="33">
        <v>20530838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9F86-1628-4F01-B5BF-7E1B0EEFCBA1}">
  <dimension ref="A3:B8"/>
  <sheetViews>
    <sheetView topLeftCell="D1" workbookViewId="0">
      <selection activeCell="M2" sqref="M2:N3"/>
    </sheetView>
  </sheetViews>
  <sheetFormatPr defaultRowHeight="15" x14ac:dyDescent="0.25"/>
  <cols>
    <col min="1" max="1" width="13.140625" bestFit="1" customWidth="1"/>
    <col min="2" max="2" width="23.7109375" bestFit="1" customWidth="1"/>
    <col min="3" max="4" width="18.85546875" bestFit="1" customWidth="1"/>
    <col min="13" max="13" width="23.7109375" bestFit="1" customWidth="1"/>
    <col min="14" max="14" width="18.85546875" bestFit="1" customWidth="1"/>
  </cols>
  <sheetData>
    <row r="3" spans="1:2" x14ac:dyDescent="0.25">
      <c r="A3" s="30" t="s">
        <v>619</v>
      </c>
      <c r="B3" t="s">
        <v>622</v>
      </c>
    </row>
    <row r="4" spans="1:2" x14ac:dyDescent="0.25">
      <c r="A4" s="31" t="s">
        <v>49</v>
      </c>
      <c r="B4" s="33">
        <v>725725.1</v>
      </c>
    </row>
    <row r="5" spans="1:2" x14ac:dyDescent="0.25">
      <c r="A5" s="31" t="s">
        <v>20</v>
      </c>
      <c r="B5" s="33">
        <v>297266.09999999998</v>
      </c>
    </row>
    <row r="6" spans="1:2" x14ac:dyDescent="0.25">
      <c r="A6" s="31" t="s">
        <v>29</v>
      </c>
      <c r="B6" s="33">
        <v>1161329.1000000001</v>
      </c>
    </row>
    <row r="7" spans="1:2" x14ac:dyDescent="0.25">
      <c r="A7" s="31" t="s">
        <v>36</v>
      </c>
      <c r="B7" s="33">
        <v>259954.1</v>
      </c>
    </row>
    <row r="8" spans="1:2" x14ac:dyDescent="0.25">
      <c r="A8" s="31" t="s">
        <v>620</v>
      </c>
      <c r="B8" s="32">
        <v>2444274.4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3C0DD-3FD4-496A-8CBC-4C3D34FAFB51}">
  <dimension ref="A3:C6"/>
  <sheetViews>
    <sheetView workbookViewId="0">
      <selection activeCell="B3" sqref="B3:C6"/>
    </sheetView>
  </sheetViews>
  <sheetFormatPr defaultRowHeight="15" x14ac:dyDescent="0.25"/>
  <cols>
    <col min="1" max="1" width="13.140625" bestFit="1" customWidth="1"/>
    <col min="2" max="2" width="23.7109375" bestFit="1" customWidth="1"/>
    <col min="3" max="3" width="18.85546875" bestFit="1" customWidth="1"/>
  </cols>
  <sheetData>
    <row r="3" spans="1:3" x14ac:dyDescent="0.25">
      <c r="A3" s="30" t="s">
        <v>619</v>
      </c>
      <c r="B3" s="33" t="s">
        <v>622</v>
      </c>
      <c r="C3" s="33" t="s">
        <v>623</v>
      </c>
    </row>
    <row r="4" spans="1:3" x14ac:dyDescent="0.25">
      <c r="A4" s="31" t="s">
        <v>81</v>
      </c>
      <c r="B4" s="33">
        <v>701790</v>
      </c>
      <c r="C4" s="33">
        <v>8262144</v>
      </c>
    </row>
    <row r="5" spans="1:3" x14ac:dyDescent="0.25">
      <c r="A5" s="31" t="s">
        <v>22</v>
      </c>
      <c r="B5" s="33">
        <v>1742484.4</v>
      </c>
      <c r="C5" s="33">
        <v>12268694</v>
      </c>
    </row>
    <row r="6" spans="1:3" x14ac:dyDescent="0.25">
      <c r="A6" s="31" t="s">
        <v>620</v>
      </c>
      <c r="B6" s="33">
        <v>2444274.4</v>
      </c>
      <c r="C6" s="33">
        <v>20530838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88DB5-6BA0-4E89-9675-02281E497348}">
  <dimension ref="A3:B11"/>
  <sheetViews>
    <sheetView workbookViewId="0">
      <selection activeCell="B6" sqref="B6"/>
    </sheetView>
  </sheetViews>
  <sheetFormatPr defaultRowHeight="15" x14ac:dyDescent="0.25"/>
  <cols>
    <col min="1" max="1" width="13.140625" bestFit="1" customWidth="1"/>
    <col min="2" max="2" width="22.28515625" bestFit="1" customWidth="1"/>
  </cols>
  <sheetData>
    <row r="3" spans="1:2" x14ac:dyDescent="0.25">
      <c r="A3" s="30" t="s">
        <v>619</v>
      </c>
      <c r="B3" t="s">
        <v>621</v>
      </c>
    </row>
    <row r="4" spans="1:2" x14ac:dyDescent="0.25">
      <c r="A4" s="31" t="s">
        <v>19</v>
      </c>
      <c r="B4" s="32">
        <v>15</v>
      </c>
    </row>
    <row r="5" spans="1:2" x14ac:dyDescent="0.25">
      <c r="A5" s="31" t="s">
        <v>200</v>
      </c>
      <c r="B5" s="32">
        <v>12</v>
      </c>
    </row>
    <row r="6" spans="1:2" x14ac:dyDescent="0.25">
      <c r="A6" s="31" t="s">
        <v>132</v>
      </c>
      <c r="B6" s="32">
        <v>12</v>
      </c>
    </row>
    <row r="7" spans="1:2" x14ac:dyDescent="0.25">
      <c r="A7" s="31" t="s">
        <v>388</v>
      </c>
      <c r="B7" s="32">
        <v>9</v>
      </c>
    </row>
    <row r="8" spans="1:2" x14ac:dyDescent="0.25">
      <c r="A8" s="31" t="s">
        <v>476</v>
      </c>
      <c r="B8" s="32">
        <v>9</v>
      </c>
    </row>
    <row r="9" spans="1:2" x14ac:dyDescent="0.25">
      <c r="A9" s="31" t="s">
        <v>326</v>
      </c>
      <c r="B9" s="32">
        <v>9</v>
      </c>
    </row>
    <row r="10" spans="1:2" x14ac:dyDescent="0.25">
      <c r="A10" s="31" t="s">
        <v>521</v>
      </c>
      <c r="B10" s="32">
        <v>9</v>
      </c>
    </row>
    <row r="11" spans="1:2" x14ac:dyDescent="0.25">
      <c r="A11" s="31" t="s">
        <v>620</v>
      </c>
      <c r="B11" s="32">
        <v>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E9B0-452E-470B-A01C-8EE33BF7BE6C}">
  <dimension ref="A3:B9"/>
  <sheetViews>
    <sheetView workbookViewId="0">
      <selection activeCell="A5" sqref="A5"/>
    </sheetView>
  </sheetViews>
  <sheetFormatPr defaultRowHeight="15" x14ac:dyDescent="0.25"/>
  <cols>
    <col min="1" max="1" width="13.140625" bestFit="1" customWidth="1"/>
    <col min="2" max="2" width="23.7109375" bestFit="1" customWidth="1"/>
  </cols>
  <sheetData>
    <row r="3" spans="1:2" x14ac:dyDescent="0.25">
      <c r="A3" s="30" t="s">
        <v>619</v>
      </c>
      <c r="B3" s="33" t="s">
        <v>622</v>
      </c>
    </row>
    <row r="4" spans="1:2" x14ac:dyDescent="0.25">
      <c r="A4" s="31" t="s">
        <v>475</v>
      </c>
      <c r="B4" s="33">
        <v>1026472</v>
      </c>
    </row>
    <row r="5" spans="1:2" x14ac:dyDescent="0.25">
      <c r="A5" s="31" t="s">
        <v>387</v>
      </c>
      <c r="B5" s="33">
        <v>494700</v>
      </c>
    </row>
    <row r="6" spans="1:2" x14ac:dyDescent="0.25">
      <c r="A6" s="31" t="s">
        <v>567</v>
      </c>
      <c r="B6" s="33">
        <v>164174</v>
      </c>
    </row>
    <row r="7" spans="1:2" x14ac:dyDescent="0.25">
      <c r="A7" s="31" t="s">
        <v>18</v>
      </c>
      <c r="B7" s="33">
        <v>151512</v>
      </c>
    </row>
    <row r="8" spans="1:2" x14ac:dyDescent="0.25">
      <c r="A8" s="31" t="s">
        <v>325</v>
      </c>
      <c r="B8" s="33">
        <v>132273.1</v>
      </c>
    </row>
    <row r="9" spans="1:2" x14ac:dyDescent="0.25">
      <c r="A9" s="31" t="s">
        <v>620</v>
      </c>
      <c r="B9" s="33">
        <v>1969131.1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1CB7F-79DB-4172-8D81-A979B46A7027}">
  <dimension ref="A3:D10"/>
  <sheetViews>
    <sheetView topLeftCell="D4" workbookViewId="0">
      <selection activeCell="F14" sqref="F14"/>
    </sheetView>
  </sheetViews>
  <sheetFormatPr defaultRowHeight="15" x14ac:dyDescent="0.25"/>
  <cols>
    <col min="1" max="1" width="27.140625" bestFit="1" customWidth="1"/>
    <col min="2" max="2" width="18.85546875" bestFit="1" customWidth="1"/>
    <col min="3" max="6" width="27.140625" bestFit="1" customWidth="1"/>
    <col min="7" max="8" width="11.28515625" bestFit="1" customWidth="1"/>
  </cols>
  <sheetData>
    <row r="3" spans="1:4" x14ac:dyDescent="0.25">
      <c r="A3" s="30" t="s">
        <v>619</v>
      </c>
      <c r="B3" s="33" t="s">
        <v>623</v>
      </c>
    </row>
    <row r="4" spans="1:4" x14ac:dyDescent="0.25">
      <c r="A4" s="31" t="s">
        <v>23</v>
      </c>
      <c r="B4" s="33">
        <v>13533187</v>
      </c>
      <c r="C4" s="31"/>
      <c r="D4" s="32"/>
    </row>
    <row r="5" spans="1:4" x14ac:dyDescent="0.25">
      <c r="A5" s="31" t="s">
        <v>119</v>
      </c>
      <c r="B5" s="33">
        <v>2455826</v>
      </c>
      <c r="C5" s="31"/>
      <c r="D5" s="32"/>
    </row>
    <row r="6" spans="1:4" x14ac:dyDescent="0.25">
      <c r="A6" s="31" t="s">
        <v>319</v>
      </c>
      <c r="B6" s="33">
        <v>1921301</v>
      </c>
      <c r="C6" s="31"/>
      <c r="D6" s="32"/>
    </row>
    <row r="7" spans="1:4" x14ac:dyDescent="0.25">
      <c r="A7" s="31" t="s">
        <v>112</v>
      </c>
      <c r="B7" s="33">
        <v>1643544</v>
      </c>
      <c r="C7" s="31"/>
      <c r="D7" s="32"/>
    </row>
    <row r="8" spans="1:4" x14ac:dyDescent="0.25">
      <c r="A8" s="31" t="s">
        <v>144</v>
      </c>
      <c r="B8" s="33">
        <v>976980</v>
      </c>
      <c r="C8" s="31"/>
      <c r="D8" s="32"/>
    </row>
    <row r="9" spans="1:4" x14ac:dyDescent="0.25">
      <c r="A9" s="31" t="s">
        <v>95</v>
      </c>
      <c r="B9" s="32"/>
      <c r="C9" s="31"/>
      <c r="D9" s="32"/>
    </row>
    <row r="10" spans="1:4" x14ac:dyDescent="0.25">
      <c r="A10" s="31" t="s">
        <v>620</v>
      </c>
      <c r="B10" s="32">
        <v>20530838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Questions</vt:lpstr>
      <vt:lpstr>Your Solution</vt:lpstr>
      <vt:lpstr>Sheet9</vt:lpstr>
      <vt:lpstr>Product VS Premium</vt:lpstr>
      <vt:lpstr>Booking VS Premium VS SUM Insur</vt:lpstr>
      <vt:lpstr>RM Code VS Booking Mode</vt:lpstr>
      <vt:lpstr>Agent Code VS Premium Amount</vt:lpstr>
      <vt:lpstr>Status VS Sum Insured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Gharde</dc:creator>
  <cp:lastModifiedBy>Admin</cp:lastModifiedBy>
  <cp:lastPrinted>2024-04-06T08:33:23Z</cp:lastPrinted>
  <dcterms:created xsi:type="dcterms:W3CDTF">2024-04-05T09:34:35Z</dcterms:created>
  <dcterms:modified xsi:type="dcterms:W3CDTF">2024-04-07T12:25:21Z</dcterms:modified>
</cp:coreProperties>
</file>