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Work\NSDC\master data\"/>
    </mc:Choice>
  </mc:AlternateContent>
  <bookViews>
    <workbookView xWindow="0" yWindow="0" windowWidth="20490" windowHeight="7755" activeTab="4"/>
  </bookViews>
  <sheets>
    <sheet name="Cat 1" sheetId="1" r:id="rId1"/>
    <sheet name="Cat 2" sheetId="2" r:id="rId2"/>
    <sheet name="Cat 3" sheetId="3" r:id="rId3"/>
    <sheet name="Cat 4-profit" sheetId="4" r:id="rId4"/>
    <sheet name="Sheet1" sheetId="6" r:id="rId5"/>
    <sheet name="Cat 4-non profit" sheetId="5"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2" i="1" l="1"/>
  <c r="F21" i="1"/>
  <c r="F20" i="1"/>
  <c r="F17" i="1"/>
  <c r="F18" i="1"/>
  <c r="F16" i="1"/>
  <c r="F14" i="1"/>
  <c r="F13" i="1"/>
  <c r="F11" i="1"/>
  <c r="F10" i="1"/>
  <c r="F9" i="1"/>
  <c r="F8" i="1"/>
  <c r="F6" i="1"/>
  <c r="F5" i="1"/>
  <c r="F4" i="1"/>
  <c r="E61" i="5"/>
  <c r="E57" i="5"/>
  <c r="E52" i="5"/>
  <c r="E48" i="5"/>
  <c r="E65" i="5"/>
  <c r="E39" i="5"/>
  <c r="E31" i="5"/>
  <c r="E21" i="5"/>
  <c r="E42" i="5"/>
  <c r="E34" i="5"/>
  <c r="E24" i="5"/>
  <c r="E16" i="5"/>
  <c r="E11" i="5"/>
  <c r="E4" i="5"/>
  <c r="E48" i="4"/>
  <c r="E53" i="4"/>
  <c r="E57" i="4"/>
  <c r="E61" i="4"/>
  <c r="E45" i="4"/>
  <c r="E40" i="4"/>
  <c r="E37" i="4"/>
  <c r="E34" i="4"/>
  <c r="E31" i="4"/>
  <c r="E24" i="4"/>
  <c r="E21" i="4"/>
  <c r="E16" i="4"/>
  <c r="E11" i="4"/>
  <c r="E4" i="4"/>
  <c r="E46" i="3"/>
  <c r="E42" i="3"/>
  <c r="E37" i="3"/>
  <c r="E18" i="3"/>
  <c r="E36" i="2"/>
  <c r="E50" i="3"/>
  <c r="E34" i="3"/>
  <c r="E29" i="3"/>
  <c r="E25" i="3"/>
  <c r="E22" i="3"/>
  <c r="E15" i="3"/>
  <c r="E12" i="3"/>
  <c r="E7" i="3"/>
  <c r="E3" i="3"/>
  <c r="E45" i="2"/>
  <c r="E41" i="2"/>
  <c r="E26" i="2"/>
  <c r="E18" i="2"/>
  <c r="E49" i="2"/>
  <c r="E33" i="2"/>
  <c r="E23" i="2"/>
  <c r="E15" i="2"/>
  <c r="E12" i="2"/>
  <c r="E25" i="1"/>
  <c r="E12" i="1"/>
  <c r="E7" i="1"/>
  <c r="E7" i="2"/>
  <c r="E3" i="2"/>
  <c r="E37" i="1"/>
  <c r="E33" i="1"/>
  <c r="E28" i="1"/>
  <c r="E19" i="1"/>
  <c r="E15" i="1"/>
  <c r="E3" i="1"/>
</calcChain>
</file>

<file path=xl/sharedStrings.xml><?xml version="1.0" encoding="utf-8"?>
<sst xmlns="http://schemas.openxmlformats.org/spreadsheetml/2006/main" count="440" uniqueCount="160">
  <si>
    <t>Parameters</t>
  </si>
  <si>
    <t>Weightage</t>
  </si>
  <si>
    <t>Skilling activity undertaken in past</t>
  </si>
  <si>
    <t>Total No. of year of Existence</t>
  </si>
  <si>
    <t>Sections</t>
  </si>
  <si>
    <t>Sno</t>
  </si>
  <si>
    <t>Number of candidates completed training in last 3 years (from 1-Apr-2015 to 31-Mar-2018)</t>
  </si>
  <si>
    <t>Exisiting NSDC Training Partner (Funded/Non Funded) at the time of application</t>
  </si>
  <si>
    <t>Proposal Quality</t>
  </si>
  <si>
    <t>Proposed Number of candidates placed/self-employed/NAPS (as a Percentage of certified) as per PMKVY placement guidelines</t>
  </si>
  <si>
    <t>Part A- Organizational Strength - 60%</t>
  </si>
  <si>
    <t>Greater than 10,000</t>
  </si>
  <si>
    <t>Yes</t>
  </si>
  <si>
    <t>No</t>
  </si>
  <si>
    <t>Less than 80% but more than or equal to 60%</t>
  </si>
  <si>
    <t>Less than 60% but more than or equal to 40%</t>
  </si>
  <si>
    <t>Equal to 100%</t>
  </si>
  <si>
    <t>Less than 100% but more than or equal to 80%</t>
  </si>
  <si>
    <t>Less than 40% but more than or equal to 20%</t>
  </si>
  <si>
    <t>Less than 20%</t>
  </si>
  <si>
    <t>Less than 70% but more than or equal to 50%</t>
  </si>
  <si>
    <t>Less than 50%</t>
  </si>
  <si>
    <t>Part B- Proposal Strength 40%</t>
  </si>
  <si>
    <t>Registration under NGO Darpan</t>
  </si>
  <si>
    <t>Past-experience in Community Engagement</t>
  </si>
  <si>
    <t>Total area of existing training center that can be used for training</t>
  </si>
  <si>
    <t>Average annual turnover of the applicant in last 3 FYs (FY, 2015-16, 2016-17, 2017-18)</t>
  </si>
  <si>
    <t>Net worth of the Organization as on 31st March 2018</t>
  </si>
  <si>
    <t>CIBIL of Applicant Entity</t>
  </si>
  <si>
    <t>Debt Equity Ratio as on 31st march,2018</t>
  </si>
  <si>
    <t>Percentage of students placed against students certified by the TP (PMKVY 2016-20)</t>
  </si>
  <si>
    <t>Skilling activity undertaken in PMKVY 2016-20</t>
  </si>
  <si>
    <t>More than 5 years</t>
  </si>
  <si>
    <t>Average expenditure done in past 3 years (FY, 2015-16, 2016-17, 2017-18)</t>
  </si>
  <si>
    <t>Less than Rs 1 cr. but more than or equal to Rs 50 Lakhs</t>
  </si>
  <si>
    <t>Average Donation/Funding received in past 3 years</t>
  </si>
  <si>
    <t>More than 5 projects in Community Engagement</t>
  </si>
  <si>
    <t>Equal to 5 Projects but more than or equal to 3 projects</t>
  </si>
  <si>
    <t>No Project</t>
  </si>
  <si>
    <t>Monitoring Reporting status [Parameters: Surprise visit, Call Validation, OBD, AEBAS attendance, Self - Audit Reports (SAR)] (PMKVY 2016-20)</t>
  </si>
  <si>
    <t xml:space="preserve">Positive- No instance of negative report/observation by Monitoring </t>
  </si>
  <si>
    <t xml:space="preserve">Negative - Any instance of negative report/observation by Monitoring </t>
  </si>
  <si>
    <t>All accounts of the entity are standard</t>
  </si>
  <si>
    <t>In any account is sub standard or Debt</t>
  </si>
  <si>
    <t>1.1.1</t>
  </si>
  <si>
    <t>1.1.2</t>
  </si>
  <si>
    <t>1.1.3</t>
  </si>
  <si>
    <t>1.1.4</t>
  </si>
  <si>
    <t>1.1.5</t>
  </si>
  <si>
    <t>1.1.6</t>
  </si>
  <si>
    <t>1.2.1</t>
  </si>
  <si>
    <t>1.2.2</t>
  </si>
  <si>
    <t>1.2.3</t>
  </si>
  <si>
    <t>1.2.4</t>
  </si>
  <si>
    <t>1.3.1</t>
  </si>
  <si>
    <t>1.3.2</t>
  </si>
  <si>
    <t>4.1.1</t>
  </si>
  <si>
    <t>4.1.2</t>
  </si>
  <si>
    <t>4.2.1</t>
  </si>
  <si>
    <t>4.2.2</t>
  </si>
  <si>
    <t>4.3.1</t>
  </si>
  <si>
    <t>4.3.2</t>
  </si>
  <si>
    <t>4.3.3</t>
  </si>
  <si>
    <t>1.4.1</t>
  </si>
  <si>
    <t>1.4.2</t>
  </si>
  <si>
    <t>6.1.1</t>
  </si>
  <si>
    <t>6.1.2</t>
  </si>
  <si>
    <t>6.2.1</t>
  </si>
  <si>
    <t>6.2.2</t>
  </si>
  <si>
    <t>6.2.3</t>
  </si>
  <si>
    <t>6.3.1</t>
  </si>
  <si>
    <t>6.3.2</t>
  </si>
  <si>
    <t>6.3.3</t>
  </si>
  <si>
    <t>6.4.1</t>
  </si>
  <si>
    <t>6.4.2</t>
  </si>
  <si>
    <t>6.5.1</t>
  </si>
  <si>
    <t>6.5.2</t>
  </si>
  <si>
    <t>7.1.1</t>
  </si>
  <si>
    <t>7.1.2</t>
  </si>
  <si>
    <t>7.2.1</t>
  </si>
  <si>
    <t>7.2.2</t>
  </si>
  <si>
    <t>7.2.3</t>
  </si>
  <si>
    <t>7.3.1</t>
  </si>
  <si>
    <t>7.3.2</t>
  </si>
  <si>
    <t>7.3.3</t>
  </si>
  <si>
    <t>7.4.1</t>
  </si>
  <si>
    <t>7.4.2</t>
  </si>
  <si>
    <t>Proposed % of job roles at the TC in accordance with the Apprenticeship enabled list of job role (Total no. of Proposed of Job roles at the TC  in accordance with the  Apprenticeship enabled list of job role/Total No. of job roles Proposed at the TC)- note:  List of  Apprenticeship enabled list of job role as per the RFP document</t>
  </si>
  <si>
    <t>Proposed % of job roles at the TC in accordance with the district-sector combination  (Total no. of Proposed Job roles at the TC  in accordance with the  District - sector Combination/Total No. of job roles Proposed at the TC)- note:  List of district-sector combination as per the RFP document</t>
  </si>
  <si>
    <t>Less than 3 Projects but more than or equal to 1 projects</t>
  </si>
  <si>
    <t xml:space="preserve"> </t>
  </si>
  <si>
    <t>Less than or equal to 3:1</t>
  </si>
  <si>
    <t>More than 3:1</t>
  </si>
  <si>
    <t>Greater than 1000</t>
  </si>
  <si>
    <t>Less than or equal to 1000 but more than 500</t>
  </si>
  <si>
    <t>Less than 500</t>
  </si>
  <si>
    <t>Less than 3 years</t>
  </si>
  <si>
    <t>Less than or equal to 5 years but more than or equal 3 years</t>
  </si>
  <si>
    <t xml:space="preserve">Greater than or equal to Rs 10 cr </t>
  </si>
  <si>
    <t>Less than Rs 10 cr. but more than or equal to Rs 5 cr</t>
  </si>
  <si>
    <t>Less than Rs. 5 cr</t>
  </si>
  <si>
    <t>Less than 100% but more than or equal to 50%</t>
  </si>
  <si>
    <t>Equal to or More than 70%</t>
  </si>
  <si>
    <t>More than or equal to 3 years</t>
  </si>
  <si>
    <t>Less than 3 year</t>
  </si>
  <si>
    <t xml:space="preserve">Greater than or equal to Rs 3 cr </t>
  </si>
  <si>
    <t>Less than Rs 3 cr. but more than or equal to Rs 1 cr</t>
  </si>
  <si>
    <t>Less than Rs. 50 lakhs</t>
  </si>
  <si>
    <t>Less than 3000 sq. ft</t>
  </si>
  <si>
    <t>More than or equal to 3000 sq. ft</t>
  </si>
  <si>
    <t xml:space="preserve">Less than 1 cr. </t>
  </si>
  <si>
    <t>Less than or equal to 10,000 but more than 5,000</t>
  </si>
  <si>
    <t>Less than or equal to 5,000 but more than 2,500</t>
  </si>
  <si>
    <t>Less than or equal to 2,500 but more than 1,000</t>
  </si>
  <si>
    <t>Less than or equal to 1,000 but more than or equal to 500</t>
  </si>
  <si>
    <t>Greater than or equal to 1 cr.</t>
  </si>
  <si>
    <t xml:space="preserve">Greater than or equal to 50 lacs </t>
  </si>
  <si>
    <t xml:space="preserve">Less than 50 lacs. </t>
  </si>
  <si>
    <t>4.2.3</t>
  </si>
  <si>
    <t>S.No</t>
  </si>
  <si>
    <t>Greater than or equal to 70%</t>
  </si>
  <si>
    <t>Less than 50% but more than or equal to 25%</t>
  </si>
  <si>
    <t>Less than 25%</t>
  </si>
  <si>
    <t>Number of students certified against target allotted to the TP (PMKVY 2016-20)</t>
  </si>
  <si>
    <t xml:space="preserve">Average annual turnover of the applicant in last 3 FYs (FY, 2015-16, 2016-17, 2017-18) </t>
  </si>
  <si>
    <t>Percentage of TCs( for the TP ) who have achieved 70% of more placement against students certified by the TP (PMKVY 2016-20) as per PMKVY placement guidelines</t>
  </si>
  <si>
    <t>80% or more TCs for the TP with overall Placement % Greater than or equal to 70%</t>
  </si>
  <si>
    <t>Less than 80% or more than 60% TCs for the TP with overall Placement % Less than 70% but more than or equal to 50%</t>
  </si>
  <si>
    <t>Less than 60% or more than 50% TCs for the TP with overall Placement % Less than 50% but more than or equal to 40%</t>
  </si>
  <si>
    <t>Less than 50% TCs for the TPs with overall placement % less than 40%</t>
  </si>
  <si>
    <t>1.3.3</t>
  </si>
  <si>
    <t>1.3.4</t>
  </si>
  <si>
    <t>1.5.1</t>
  </si>
  <si>
    <t>Any registered Not-for-profit organization under Indian Societies Registration Act, Indian Trust Act, Indian Companies Act 1956/2013 (Section 25)</t>
  </si>
  <si>
    <t>1.5.2</t>
  </si>
  <si>
    <t>1.5.3</t>
  </si>
  <si>
    <t>1.5.4</t>
  </si>
  <si>
    <t>1.5.5</t>
  </si>
  <si>
    <t>1.5.6</t>
  </si>
  <si>
    <t>OR</t>
  </si>
  <si>
    <t>In case both options are provided then scoring will be done for both the parameter individually and the best of the two would be considered for scoring</t>
  </si>
  <si>
    <t>Less than 1 cr. but more than or equal to 50 LAKH</t>
  </si>
  <si>
    <t>Less than 50 LAKH</t>
  </si>
  <si>
    <t>Greater than or equal to 25 LAKH</t>
  </si>
  <si>
    <t>Less than 25 LAKH</t>
  </si>
  <si>
    <t xml:space="preserve">Percentage of candidates placed/self-employed/NAPS (as a ratio of certified or trained as per scheme''s specific) in the last 3 years  (from 1-Apr-2015 to 31-Mar-2018) </t>
  </si>
  <si>
    <t>Training Center situated in underserve and/or aspirational locations in PMKVY 2016-20List as per RFP document</t>
  </si>
  <si>
    <t>Any registered For-Profit organization under Indian Societies Registration Act, Indian Trust Act,''Indian Companies Act 1956/2013, Limited Liability Partnership Act 2008</t>
  </si>
  <si>
    <t>Star Rating of centers of TP as per SMART''Percentage of existence of 4 or 5 Star SMART accredited (including conditional )and affiliated TCs ( Total No. of 4 or 5 star TCs accredited (including conditional )and affiliated on SMART/Total No. of TCs accredited (including conditional )and affiliated on SMART)</t>
  </si>
  <si>
    <t>Training Center situated in underserve and/or aspirational locations in PMKVY 2016-20''List as per RFP document</t>
  </si>
  <si>
    <t>Star Rating of centers of TP as per SMART Percentage of existence of 4 or 5 Star SMART accredited (including conditional )and affiliated TCs ( Total No. of 4 or 5 star TCs accredited (including conditional )and affiliated on SMART/Total No. of TCs accredited (including conditional )and affiliated on SMART)</t>
  </si>
  <si>
    <t>Training Center situated in underserve and/or aspirational locations in PMKVY 2016-20 List as per RFP document</t>
  </si>
  <si>
    <t>ARUNACHAL PRADESH</t>
  </si>
  <si>
    <t>Central Siang</t>
  </si>
  <si>
    <t>PUNJAB</t>
  </si>
  <si>
    <t>MOHALI</t>
  </si>
  <si>
    <t>WEST BENGAL</t>
  </si>
  <si>
    <t>Paschim Bardhaman</t>
  </si>
  <si>
    <t>State</t>
  </si>
  <si>
    <t>District</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</si>
</sst>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sz val="14"/>
      <color theme="1"/>
      <name val="Calibri"/>
      <family val="2"/>
      <scheme val="minor"/>
    </font>
    <font>
      <sz val="12"/>
      <color rgb="FF000000"/>
      <name val="Times New Roman"/>
      <family val="1"/>
    </font>
    <font>
      <sz val="12"/>
      <color theme="1"/>
      <name val="Calibri"/>
      <family val="2"/>
      <scheme val="minor"/>
    </font>
    <font>
      <sz val="16"/>
      <color theme="1"/>
      <name val="Calibri"/>
      <family val="2"/>
      <scheme val="minor"/>
    </font>
    <font>
      <b/>
      <sz val="10"/>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rgb="FFFFC000"/>
        <bgColor indexed="64"/>
      </patternFill>
    </fill>
    <fill>
      <patternFill patternType="solid">
        <fgColor theme="5" tint="0.79998168889431442"/>
        <bgColor indexed="64"/>
      </patternFill>
    </fill>
    <fill>
      <patternFill patternType="solid">
        <fgColor theme="9" tint="0.59999389629810485"/>
        <bgColor indexed="64"/>
      </patternFill>
    </fill>
  </fills>
  <borders count="10">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diagonal/>
    </border>
    <border>
      <left style="thin">
        <color indexed="64"/>
      </left>
      <right/>
      <top/>
      <bottom/>
      <diagonal/>
    </border>
  </borders>
  <cellStyleXfs count="2">
    <xf numFmtId="0" fontId="0" fillId="0" borderId="0"/>
    <xf numFmtId="9" fontId="1" fillId="0" borderId="0" applyFont="0" applyFill="0" applyBorder="0" applyAlignment="0" applyProtection="0"/>
  </cellStyleXfs>
  <cellXfs count="98">
    <xf numFmtId="0" fontId="0" fillId="0" borderId="0" xfId="0"/>
    <xf numFmtId="0" fontId="0" fillId="4" borderId="2" xfId="0" applyFont="1" applyFill="1" applyBorder="1" applyAlignment="1">
      <alignment wrapText="1"/>
    </xf>
    <xf numFmtId="1" fontId="0" fillId="4" borderId="2" xfId="0" applyNumberFormat="1" applyFont="1" applyFill="1" applyBorder="1" applyAlignment="1">
      <alignment wrapText="1"/>
    </xf>
    <xf numFmtId="0" fontId="2" fillId="3" borderId="2" xfId="0" applyFont="1" applyFill="1" applyBorder="1"/>
    <xf numFmtId="9" fontId="2" fillId="3" borderId="2" xfId="1" applyFont="1" applyFill="1" applyBorder="1" applyAlignment="1">
      <alignment wrapText="1"/>
    </xf>
    <xf numFmtId="0" fontId="0" fillId="4" borderId="2" xfId="0" applyFont="1" applyFill="1" applyBorder="1"/>
    <xf numFmtId="0" fontId="0" fillId="0" borderId="0" xfId="0" applyFill="1"/>
    <xf numFmtId="0" fontId="2" fillId="3" borderId="2" xfId="0" applyFont="1" applyFill="1" applyBorder="1" applyAlignment="1">
      <alignment wrapText="1"/>
    </xf>
    <xf numFmtId="0" fontId="0" fillId="0" borderId="4" xfId="0" applyFont="1" applyFill="1" applyBorder="1" applyAlignment="1">
      <alignment wrapText="1"/>
    </xf>
    <xf numFmtId="9" fontId="2" fillId="3" borderId="2" xfId="1" applyFont="1" applyFill="1" applyBorder="1"/>
    <xf numFmtId="1" fontId="0" fillId="0" borderId="0" xfId="0" applyNumberFormat="1"/>
    <xf numFmtId="0" fontId="0" fillId="0" borderId="2" xfId="0" applyFont="1" applyFill="1" applyBorder="1" applyAlignment="1">
      <alignment wrapText="1"/>
    </xf>
    <xf numFmtId="0" fontId="0" fillId="0" borderId="2" xfId="0" applyFont="1" applyBorder="1" applyAlignment="1">
      <alignment wrapText="1"/>
    </xf>
    <xf numFmtId="1" fontId="0" fillId="0" borderId="2" xfId="1" applyNumberFormat="1" applyFont="1" applyBorder="1" applyAlignment="1">
      <alignment wrapText="1"/>
    </xf>
    <xf numFmtId="0" fontId="0" fillId="0" borderId="2" xfId="0" applyFont="1" applyBorder="1"/>
    <xf numFmtId="2" fontId="0" fillId="0" borderId="2" xfId="1" applyNumberFormat="1" applyFont="1" applyBorder="1"/>
    <xf numFmtId="0" fontId="0" fillId="0" borderId="2" xfId="0" applyFont="1" applyFill="1" applyBorder="1"/>
    <xf numFmtId="1" fontId="0" fillId="0" borderId="2" xfId="0" applyNumberFormat="1" applyBorder="1"/>
    <xf numFmtId="1" fontId="0" fillId="0" borderId="2" xfId="0" applyNumberFormat="1" applyFont="1" applyFill="1" applyBorder="1" applyAlignment="1">
      <alignment wrapText="1"/>
    </xf>
    <xf numFmtId="0" fontId="2" fillId="0" borderId="2" xfId="0" applyFont="1" applyBorder="1"/>
    <xf numFmtId="1" fontId="0" fillId="4" borderId="2" xfId="1" applyNumberFormat="1" applyFont="1" applyFill="1" applyBorder="1" applyAlignment="1">
      <alignment wrapText="1"/>
    </xf>
    <xf numFmtId="1" fontId="0" fillId="0" borderId="2" xfId="1" applyNumberFormat="1" applyFont="1" applyFill="1" applyBorder="1" applyAlignment="1">
      <alignment wrapText="1"/>
    </xf>
    <xf numFmtId="2" fontId="0" fillId="0" borderId="2" xfId="1" applyNumberFormat="1" applyFont="1" applyFill="1" applyBorder="1"/>
    <xf numFmtId="0" fontId="3" fillId="0" borderId="2" xfId="0" applyFont="1" applyFill="1" applyBorder="1" applyAlignment="1">
      <alignment horizontal="center" vertical="center" textRotation="90"/>
    </xf>
    <xf numFmtId="0" fontId="0" fillId="0" borderId="2" xfId="0" applyFill="1" applyBorder="1"/>
    <xf numFmtId="1" fontId="0" fillId="0" borderId="2" xfId="0" applyNumberFormat="1" applyFill="1" applyBorder="1"/>
    <xf numFmtId="1" fontId="0" fillId="4" borderId="2" xfId="0" applyNumberFormat="1" applyFill="1" applyBorder="1"/>
    <xf numFmtId="0" fontId="0" fillId="0" borderId="2" xfId="0" applyBorder="1"/>
    <xf numFmtId="1" fontId="0" fillId="4" borderId="2" xfId="1" applyNumberFormat="1" applyFont="1" applyFill="1" applyBorder="1"/>
    <xf numFmtId="1" fontId="0" fillId="0" borderId="2" xfId="1" applyNumberFormat="1" applyFont="1" applyBorder="1"/>
    <xf numFmtId="0" fontId="2" fillId="0" borderId="2" xfId="0" applyFont="1" applyFill="1" applyBorder="1" applyAlignment="1">
      <alignment wrapText="1"/>
    </xf>
    <xf numFmtId="9" fontId="2" fillId="3" borderId="2" xfId="0" applyNumberFormat="1" applyFont="1" applyFill="1" applyBorder="1" applyAlignment="1">
      <alignment wrapText="1"/>
    </xf>
    <xf numFmtId="0" fontId="0" fillId="4" borderId="0" xfId="0" applyFill="1"/>
    <xf numFmtId="9" fontId="2" fillId="0" borderId="2" xfId="0" applyNumberFormat="1" applyFont="1" applyFill="1" applyBorder="1" applyAlignment="1">
      <alignment wrapText="1"/>
    </xf>
    <xf numFmtId="0" fontId="2" fillId="0" borderId="2" xfId="1" applyNumberFormat="1" applyFont="1" applyFill="1" applyBorder="1" applyAlignment="1">
      <alignment wrapText="1"/>
    </xf>
    <xf numFmtId="0" fontId="0" fillId="0" borderId="7" xfId="0" applyFont="1" applyBorder="1"/>
    <xf numFmtId="2" fontId="0" fillId="0" borderId="7" xfId="1" applyNumberFormat="1" applyFont="1" applyBorder="1"/>
    <xf numFmtId="1" fontId="0" fillId="0" borderId="7" xfId="1" applyNumberFormat="1" applyFont="1" applyBorder="1"/>
    <xf numFmtId="1" fontId="0" fillId="0" borderId="3" xfId="1" applyNumberFormat="1" applyFont="1" applyBorder="1"/>
    <xf numFmtId="0" fontId="0" fillId="0" borderId="2" xfId="0" applyNumberFormat="1" applyFont="1" applyFill="1" applyBorder="1" applyAlignment="1">
      <alignment wrapText="1"/>
    </xf>
    <xf numFmtId="0" fontId="0" fillId="0" borderId="8" xfId="0" applyFill="1" applyBorder="1"/>
    <xf numFmtId="1" fontId="0" fillId="0" borderId="2" xfId="1" applyNumberFormat="1" applyFont="1" applyFill="1" applyBorder="1"/>
    <xf numFmtId="9" fontId="0" fillId="0" borderId="0" xfId="0" applyNumberFormat="1"/>
    <xf numFmtId="1" fontId="0" fillId="4" borderId="2" xfId="0" applyNumberFormat="1" applyFill="1" applyBorder="1" applyAlignment="1">
      <alignment vertical="center"/>
    </xf>
    <xf numFmtId="0" fontId="0" fillId="0" borderId="0" xfId="0" applyFont="1" applyFill="1" applyBorder="1" applyAlignment="1">
      <alignment wrapText="1"/>
    </xf>
    <xf numFmtId="0" fontId="0" fillId="0" borderId="0" xfId="0" applyAlignment="1">
      <alignment wrapText="1"/>
    </xf>
    <xf numFmtId="0" fontId="0" fillId="0" borderId="0" xfId="0" applyFill="1" applyBorder="1" applyAlignment="1">
      <alignment wrapText="1"/>
    </xf>
    <xf numFmtId="0" fontId="2" fillId="0" borderId="0" xfId="0" applyFont="1"/>
    <xf numFmtId="0" fontId="2" fillId="0" borderId="0" xfId="0" applyFont="1" applyFill="1" applyBorder="1" applyAlignment="1">
      <alignment wrapText="1"/>
    </xf>
    <xf numFmtId="1" fontId="0" fillId="0" borderId="0" xfId="0" applyNumberFormat="1" applyFont="1" applyFill="1" applyBorder="1" applyAlignment="1">
      <alignment wrapText="1"/>
    </xf>
    <xf numFmtId="1" fontId="0" fillId="0" borderId="0" xfId="1" applyNumberFormat="1" applyFont="1" applyFill="1" applyBorder="1" applyAlignment="1">
      <alignment wrapText="1"/>
    </xf>
    <xf numFmtId="0" fontId="0" fillId="0" borderId="0" xfId="0" applyNumberFormat="1" applyFont="1" applyFill="1" applyBorder="1" applyAlignment="1">
      <alignment wrapText="1"/>
    </xf>
    <xf numFmtId="1" fontId="0" fillId="0" borderId="0" xfId="0" applyNumberFormat="1" applyFill="1" applyBorder="1"/>
    <xf numFmtId="9" fontId="2" fillId="0" borderId="0" xfId="1" applyFont="1" applyFill="1" applyBorder="1" applyAlignment="1">
      <alignment wrapText="1"/>
    </xf>
    <xf numFmtId="1" fontId="0" fillId="0" borderId="0" xfId="1" applyNumberFormat="1" applyFont="1" applyFill="1" applyBorder="1"/>
    <xf numFmtId="9" fontId="2" fillId="0" borderId="0" xfId="0" applyNumberFormat="1" applyFont="1" applyFill="1" applyBorder="1" applyAlignment="1">
      <alignment wrapText="1"/>
    </xf>
    <xf numFmtId="0" fontId="2" fillId="0" borderId="2" xfId="0" applyFont="1" applyFill="1" applyBorder="1"/>
    <xf numFmtId="1" fontId="0" fillId="0" borderId="3" xfId="1" applyNumberFormat="1" applyFont="1" applyFill="1" applyBorder="1"/>
    <xf numFmtId="9" fontId="2" fillId="0" borderId="0" xfId="1" applyFont="1" applyFill="1" applyBorder="1"/>
    <xf numFmtId="1" fontId="0" fillId="0" borderId="0" xfId="0" applyNumberFormat="1" applyFill="1" applyBorder="1" applyAlignment="1">
      <alignment vertical="center"/>
    </xf>
    <xf numFmtId="1" fontId="0" fillId="0" borderId="5" xfId="1" applyNumberFormat="1" applyFont="1" applyFill="1" applyBorder="1" applyAlignment="1">
      <alignment wrapText="1"/>
    </xf>
    <xf numFmtId="9" fontId="2" fillId="0" borderId="3" xfId="1" applyFont="1" applyFill="1" applyBorder="1"/>
    <xf numFmtId="1" fontId="0" fillId="0" borderId="3" xfId="0" applyNumberFormat="1" applyFont="1" applyFill="1" applyBorder="1" applyAlignment="1">
      <alignment wrapText="1"/>
    </xf>
    <xf numFmtId="1" fontId="0" fillId="0" borderId="3" xfId="1" applyNumberFormat="1" applyFont="1" applyFill="1" applyBorder="1" applyAlignment="1">
      <alignment wrapText="1"/>
    </xf>
    <xf numFmtId="9" fontId="2" fillId="0" borderId="3" xfId="1" applyFont="1" applyFill="1" applyBorder="1" applyAlignment="1">
      <alignment wrapText="1"/>
    </xf>
    <xf numFmtId="1" fontId="0" fillId="0" borderId="6" xfId="0" applyNumberFormat="1" applyFont="1" applyFill="1" applyBorder="1" applyAlignment="1">
      <alignment wrapText="1"/>
    </xf>
    <xf numFmtId="0" fontId="2" fillId="0" borderId="0" xfId="0" applyFont="1" applyAlignment="1">
      <alignment wrapText="1"/>
    </xf>
    <xf numFmtId="0" fontId="0" fillId="0" borderId="0" xfId="0" applyAlignment="1">
      <alignment horizontal="left"/>
    </xf>
    <xf numFmtId="0" fontId="2" fillId="0" borderId="2" xfId="0" applyFont="1" applyBorder="1" applyAlignment="1">
      <alignment horizontal="left"/>
    </xf>
    <xf numFmtId="0" fontId="2" fillId="3" borderId="2" xfId="0" applyFont="1" applyFill="1" applyBorder="1" applyAlignment="1">
      <alignment horizontal="left"/>
    </xf>
    <xf numFmtId="0" fontId="0" fillId="4" borderId="2" xfId="0" applyFont="1" applyFill="1" applyBorder="1" applyAlignment="1">
      <alignment horizontal="left" wrapText="1"/>
    </xf>
    <xf numFmtId="0" fontId="0" fillId="0" borderId="2" xfId="0" applyFont="1" applyFill="1" applyBorder="1" applyAlignment="1">
      <alignment horizontal="left" wrapText="1"/>
    </xf>
    <xf numFmtId="0" fontId="0" fillId="4" borderId="2" xfId="0" applyFont="1" applyFill="1" applyBorder="1" applyAlignment="1">
      <alignment horizontal="left" vertical="top" wrapText="1"/>
    </xf>
    <xf numFmtId="0" fontId="2" fillId="3" borderId="2" xfId="0" applyFont="1" applyFill="1" applyBorder="1" applyAlignment="1">
      <alignment horizontal="left" wrapText="1"/>
    </xf>
    <xf numFmtId="0" fontId="0" fillId="3" borderId="2" xfId="0" applyFill="1" applyBorder="1" applyAlignment="1">
      <alignment horizontal="left"/>
    </xf>
    <xf numFmtId="0" fontId="0" fillId="0" borderId="2" xfId="0" applyBorder="1" applyAlignment="1">
      <alignment horizontal="left"/>
    </xf>
    <xf numFmtId="0" fontId="0" fillId="4" borderId="2" xfId="0" applyFont="1" applyFill="1" applyBorder="1" applyAlignment="1">
      <alignment horizontal="left"/>
    </xf>
    <xf numFmtId="0" fontId="0" fillId="0" borderId="2" xfId="0" applyFont="1" applyFill="1" applyBorder="1" applyAlignment="1">
      <alignment horizontal="left"/>
    </xf>
    <xf numFmtId="0" fontId="0" fillId="0" borderId="2" xfId="0" applyFill="1" applyBorder="1" applyAlignment="1">
      <alignment horizontal="left"/>
    </xf>
    <xf numFmtId="0" fontId="2" fillId="0" borderId="0" xfId="0" applyFont="1" applyAlignment="1">
      <alignment horizontal="left"/>
    </xf>
    <xf numFmtId="0" fontId="0" fillId="4" borderId="2" xfId="0" applyFill="1" applyBorder="1" applyAlignment="1">
      <alignment horizontal="left"/>
    </xf>
    <xf numFmtId="0" fontId="4" fillId="0" borderId="2" xfId="0" applyFont="1" applyBorder="1" applyAlignment="1">
      <alignment horizontal="center" wrapText="1"/>
    </xf>
    <xf numFmtId="0" fontId="4" fillId="0" borderId="2" xfId="0" applyFont="1" applyBorder="1" applyAlignment="1">
      <alignment horizontal="center" vertical="center" wrapText="1"/>
    </xf>
    <xf numFmtId="0" fontId="7" fillId="0" borderId="2" xfId="0" applyFont="1" applyBorder="1" applyAlignment="1">
      <alignment horizontal="center" wrapText="1"/>
    </xf>
    <xf numFmtId="0" fontId="6" fillId="0" borderId="4" xfId="0" applyFont="1" applyFill="1" applyBorder="1" applyAlignment="1">
      <alignment horizontal="center" wrapText="1"/>
    </xf>
    <xf numFmtId="0" fontId="5" fillId="0" borderId="9" xfId="0" applyFont="1" applyBorder="1" applyAlignment="1">
      <alignment vertical="center"/>
    </xf>
    <xf numFmtId="0" fontId="5" fillId="0" borderId="0" xfId="0" applyFont="1" applyAlignment="1">
      <alignment vertical="center"/>
    </xf>
    <xf numFmtId="0" fontId="3" fillId="2" borderId="2" xfId="0" applyFont="1" applyFill="1" applyBorder="1" applyAlignment="1">
      <alignment horizontal="center" vertical="center" textRotation="90"/>
    </xf>
    <xf numFmtId="0" fontId="3" fillId="5" borderId="2" xfId="0" applyFont="1" applyFill="1" applyBorder="1" applyAlignment="1">
      <alignment horizontal="center" vertical="center" textRotation="90"/>
    </xf>
    <xf numFmtId="0" fontId="3" fillId="2" borderId="1" xfId="0" applyFont="1" applyFill="1" applyBorder="1" applyAlignment="1">
      <alignment horizontal="center" vertical="center" textRotation="90"/>
    </xf>
    <xf numFmtId="0" fontId="3" fillId="2" borderId="4" xfId="0" applyFont="1" applyFill="1" applyBorder="1" applyAlignment="1">
      <alignment horizontal="center" vertical="center" textRotation="90"/>
    </xf>
    <xf numFmtId="0" fontId="3" fillId="2" borderId="6" xfId="0" applyFont="1" applyFill="1" applyBorder="1" applyAlignment="1">
      <alignment horizontal="center" vertical="center" textRotation="90"/>
    </xf>
    <xf numFmtId="0" fontId="3" fillId="5" borderId="5" xfId="0" applyFont="1" applyFill="1" applyBorder="1" applyAlignment="1">
      <alignment horizontal="center" vertical="center" textRotation="90"/>
    </xf>
    <xf numFmtId="0" fontId="3" fillId="5" borderId="0" xfId="0" applyFont="1" applyFill="1" applyBorder="1" applyAlignment="1">
      <alignment horizontal="center" vertical="center" textRotation="90"/>
    </xf>
    <xf numFmtId="0" fontId="5" fillId="0" borderId="9" xfId="0" applyFont="1" applyBorder="1" applyAlignment="1">
      <alignment horizontal="center" vertical="center" wrapText="1"/>
    </xf>
    <xf numFmtId="0" fontId="5" fillId="0" borderId="0" xfId="0" applyFont="1" applyAlignment="1">
      <alignment horizontal="center" vertical="center" wrapText="1"/>
    </xf>
    <xf numFmtId="0" fontId="8" fillId="0" borderId="2" xfId="0" applyFont="1" applyBorder="1"/>
    <xf numFmtId="0" fontId="3" fillId="0" borderId="2" xfId="0" applyFont="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topLeftCell="B1" zoomScaleNormal="100" workbookViewId="0">
      <selection activeCell="C3" sqref="C3"/>
    </sheetView>
  </sheetViews>
  <sheetFormatPr defaultRowHeight="15" x14ac:dyDescent="0.25"/>
  <cols>
    <col min="1" max="1" width="11.7109375" hidden="1" customWidth="1"/>
    <col min="2" max="2" width="6.42578125" customWidth="1"/>
    <col min="3" max="3" width="42.42578125" customWidth="1"/>
    <col min="4" max="4" width="13.85546875" style="10" bestFit="1" customWidth="1"/>
    <col min="5" max="5" width="10" customWidth="1"/>
  </cols>
  <sheetData>
    <row r="1" spans="1:6" x14ac:dyDescent="0.25">
      <c r="A1" s="19" t="s">
        <v>4</v>
      </c>
      <c r="B1" s="19" t="s">
        <v>5</v>
      </c>
      <c r="C1" s="19" t="s">
        <v>0</v>
      </c>
      <c r="D1" s="19" t="s">
        <v>1</v>
      </c>
    </row>
    <row r="2" spans="1:6" x14ac:dyDescent="0.25">
      <c r="A2" s="87" t="s">
        <v>10</v>
      </c>
      <c r="B2" s="3">
        <v>1</v>
      </c>
      <c r="C2" s="3" t="s">
        <v>2</v>
      </c>
      <c r="D2" s="9">
        <v>0.3</v>
      </c>
    </row>
    <row r="3" spans="1:6" ht="30" x14ac:dyDescent="0.25">
      <c r="A3" s="87"/>
      <c r="B3" s="1">
        <v>1.1000000000000001</v>
      </c>
      <c r="C3" s="1" t="s">
        <v>6</v>
      </c>
      <c r="D3" s="2">
        <v>13</v>
      </c>
      <c r="E3" t="str">
        <f>"select '"&amp;B3&amp;"' sno, '"&amp;C3&amp;"' param1, '"&amp;D3&amp;"' maxrate, '"&amp;C4&amp;"' p1, '"&amp;C5&amp;"' p2, '"&amp;C6&amp;"' p3 ,' ' p4"</f>
        <v>select '1.1' sno, 'Number of candidates completed training in last 3 years (from 1-Apr-2015 to 31-Mar-2018)' param1, '13' maxrate, 'Greater than 1000' p1, 'Less than or equal to 1000 but more than 500' p2, 'Less than 500' p3 ,' ' p4</v>
      </c>
    </row>
    <row r="4" spans="1:6" x14ac:dyDescent="0.25">
      <c r="A4" s="87"/>
      <c r="B4" s="11" t="s">
        <v>44</v>
      </c>
      <c r="C4" s="11" t="s">
        <v>93</v>
      </c>
      <c r="D4" s="18">
        <v>13</v>
      </c>
      <c r="F4" t="str">
        <f>"select '"&amp;B3&amp;"' sno, '"&amp;D4&amp;"' s1, '1000.00' lowerlimit, NULL uperlimit, 'Candidates' Uni "</f>
        <v xml:space="preserve">select '1.1' sno, '13' s1, '1000.00' lowerlimit, NULL uperlimit, 'Candidates' Uni </v>
      </c>
    </row>
    <row r="5" spans="1:6" x14ac:dyDescent="0.25">
      <c r="A5" s="87"/>
      <c r="B5" s="11" t="s">
        <v>45</v>
      </c>
      <c r="C5" s="11" t="s">
        <v>94</v>
      </c>
      <c r="D5" s="18">
        <v>7</v>
      </c>
      <c r="F5" t="str">
        <f>"union all select '"&amp;B3&amp;"' sno, '"&amp;D5&amp;"' s1, '501.00' lowerlimit, '1000.00' uperlimit, 'Candidates' Uni "</f>
        <v xml:space="preserve">union all select '1.1' sno, '7' s1, '501.00' lowerlimit, '1000.00' uperlimit, 'Candidates' Uni </v>
      </c>
    </row>
    <row r="6" spans="1:6" x14ac:dyDescent="0.25">
      <c r="A6" s="87"/>
      <c r="B6" s="11" t="s">
        <v>46</v>
      </c>
      <c r="C6" s="11" t="s">
        <v>95</v>
      </c>
      <c r="D6" s="18">
        <v>0</v>
      </c>
      <c r="F6" t="str">
        <f>"union all select '"&amp;B3&amp;"' sno, '"&amp;D6&amp;"' s1, '0.00' lowerlimit, '500.00' uperlimit, 'Candidates' Uni "</f>
        <v xml:space="preserve">union all select '1.1' sno, '0' s1, '0.00' lowerlimit, '500.00' uperlimit, 'Candidates' Uni </v>
      </c>
    </row>
    <row r="7" spans="1:6" ht="60" x14ac:dyDescent="0.25">
      <c r="A7" s="87"/>
      <c r="B7" s="1">
        <v>1.2</v>
      </c>
      <c r="C7" s="1" t="s">
        <v>145</v>
      </c>
      <c r="D7" s="20">
        <v>15</v>
      </c>
      <c r="E7" t="str">
        <f>"union all select '"&amp;B7&amp;"' sno, '"&amp;C7&amp;"' param1, '"&amp;D7&amp;"' maxrate, '"&amp;C8&amp;"' p1, '"&amp;C9&amp;"' p2, '"&amp;C10&amp;"' p3 ,'"&amp;C11&amp;"' p4"</f>
        <v>union all select '1.2' sno, 'Percentage of candidates placed/self-employed/NAPS (as a ratio of certified or trained as per scheme''s specific) in the last 3 years  (from 1-Apr-2015 to 31-Mar-2018) ' param1, '15' maxrate, 'Greater than or equal to 70%' p1, 'Less than 70% but more than or equal to 50%' p2, 'Less than 50% but more than or equal to 25%' p3 ,'Less than 25%' p4</v>
      </c>
    </row>
    <row r="8" spans="1:6" x14ac:dyDescent="0.25">
      <c r="A8" s="87"/>
      <c r="B8" s="11" t="s">
        <v>50</v>
      </c>
      <c r="C8" s="14" t="s">
        <v>120</v>
      </c>
      <c r="D8" s="21">
        <v>15</v>
      </c>
      <c r="F8" t="str">
        <f>"union all select '"&amp;B7&amp;"' sno, '"&amp;D8&amp;"' s1, '70.00' lowerlimit, NULL uperlimit, 'Percentage' Uni "</f>
        <v xml:space="preserve">union all select '1.2' sno, '15' s1, '70.00' lowerlimit, NULL uperlimit, 'Percentage' Uni </v>
      </c>
    </row>
    <row r="9" spans="1:6" x14ac:dyDescent="0.25">
      <c r="A9" s="87"/>
      <c r="B9" s="11" t="s">
        <v>51</v>
      </c>
      <c r="C9" s="14" t="s">
        <v>20</v>
      </c>
      <c r="D9" s="21">
        <v>10</v>
      </c>
      <c r="F9" t="str">
        <f>"union all select '"&amp;B7&amp;"' sno, '"&amp;D9&amp;"' s1, '50.00' lowerlimit, '69.99' uperlimit, 'Percentage' Uni "</f>
        <v xml:space="preserve">union all select '1.2' sno, '10' s1, '50.00' lowerlimit, '69.99' uperlimit, 'Percentage' Uni </v>
      </c>
    </row>
    <row r="10" spans="1:6" x14ac:dyDescent="0.25">
      <c r="A10" s="87"/>
      <c r="B10" s="11" t="s">
        <v>52</v>
      </c>
      <c r="C10" s="14" t="s">
        <v>121</v>
      </c>
      <c r="D10" s="21">
        <v>5</v>
      </c>
      <c r="F10" t="str">
        <f>"union all select '"&amp;B7&amp;"' sno, '"&amp;D10&amp;"' s1, '25.00' lowerlimit, '49.99' uperlimit, 'Percentage' Uni "</f>
        <v xml:space="preserve">union all select '1.2' sno, '5' s1, '25.00' lowerlimit, '49.99' uperlimit, 'Percentage' Uni </v>
      </c>
    </row>
    <row r="11" spans="1:6" x14ac:dyDescent="0.25">
      <c r="A11" s="87"/>
      <c r="B11" s="11" t="s">
        <v>53</v>
      </c>
      <c r="C11" s="14" t="s">
        <v>122</v>
      </c>
      <c r="D11" s="21">
        <v>0</v>
      </c>
      <c r="F11" t="str">
        <f>"union all select '"&amp;B7&amp;"' sno, '"&amp;D11&amp;"' s1, '0.00' lowerlimit, '29.99' uperlimit, 'Percentage' Uni "</f>
        <v xml:space="preserve">union all select '1.2' sno, '0' s1, '0.00' lowerlimit, '29.99' uperlimit, 'Percentage' Uni </v>
      </c>
    </row>
    <row r="12" spans="1:6" ht="30" x14ac:dyDescent="0.25">
      <c r="A12" s="87"/>
      <c r="B12" s="1">
        <v>1.3</v>
      </c>
      <c r="C12" s="1" t="s">
        <v>7</v>
      </c>
      <c r="D12" s="2">
        <v>2</v>
      </c>
      <c r="E12" t="str">
        <f>"union all select '"&amp;B12&amp;"' sno, '"&amp;C12&amp;"' param1, '"&amp;D12&amp;"' maxrate, '"&amp;C13&amp;"' p1, '"&amp;C14&amp;"' p2, '' p3 ,' ' p4"</f>
        <v>union all select '1.3' sno, 'Exisiting NSDC Training Partner (Funded/Non Funded) at the time of application' param1, '2' maxrate, 'Yes' p1, 'No' p2, '' p3 ,' ' p4</v>
      </c>
    </row>
    <row r="13" spans="1:6" x14ac:dyDescent="0.25">
      <c r="A13" s="87"/>
      <c r="B13" s="11" t="s">
        <v>54</v>
      </c>
      <c r="C13" s="11" t="s">
        <v>12</v>
      </c>
      <c r="D13" s="18">
        <v>2</v>
      </c>
      <c r="F13" t="str">
        <f>"union all select '"&amp;B12&amp;"' sno, '"&amp;D13&amp;"' s1, '1.00' lowerlimit, '1.00' uperlimit, 'Yes/No' Uni "</f>
        <v xml:space="preserve">union all select '1.3' sno, '2' s1, '1.00' lowerlimit, '1.00' uperlimit, 'Yes/No' Uni </v>
      </c>
    </row>
    <row r="14" spans="1:6" x14ac:dyDescent="0.25">
      <c r="A14" s="87"/>
      <c r="B14" s="11" t="s">
        <v>55</v>
      </c>
      <c r="C14" s="11" t="s">
        <v>13</v>
      </c>
      <c r="D14" s="18">
        <v>0</v>
      </c>
      <c r="F14" t="str">
        <f>"union all select '"&amp;B12&amp;"' sno, '"&amp;D14&amp;"' s1, '0.00' lowerlimit, '0.00' uperlimit, 'Yes/No' Uni "</f>
        <v xml:space="preserve">union all select '1.3' sno, '0' s1, '0.00' lowerlimit, '0.00' uperlimit, 'Yes/No' Uni </v>
      </c>
    </row>
    <row r="15" spans="1:6" x14ac:dyDescent="0.25">
      <c r="A15" s="87"/>
      <c r="B15" s="3">
        <v>2</v>
      </c>
      <c r="C15" s="3" t="s">
        <v>3</v>
      </c>
      <c r="D15" s="4">
        <v>10</v>
      </c>
      <c r="E15" t="str">
        <f>"union all select '"&amp;B15&amp;"' sno, '"&amp;C15&amp;"' param1, '"&amp;D15&amp;"' maxrate, '"&amp;C16&amp;"' p1, '"&amp;C17&amp;"' p2, '"&amp;C18&amp;"' p3 ,' ' p4"</f>
        <v>union all select '2' sno, 'Total No. of year of Existence' param1, '10' maxrate, 'More than 5 years' p1, 'Less than or equal to 5 years but more than or equal 3 years' p2, 'Less than 3 years' p3 ,' ' p4</v>
      </c>
    </row>
    <row r="16" spans="1:6" s="6" customFormat="1" x14ac:dyDescent="0.25">
      <c r="A16" s="87"/>
      <c r="B16" s="16">
        <v>2.1</v>
      </c>
      <c r="C16" s="16" t="s">
        <v>32</v>
      </c>
      <c r="D16" s="22">
        <v>10</v>
      </c>
      <c r="F16" t="str">
        <f>"union all select '"&amp;B15&amp;"' sno, '"&amp;D16&amp;"' s1, '5.01' lowerlimit, NULL uperlimit, 'Year' Uni "</f>
        <v xml:space="preserve">union all select '2' sno, '10' s1, '5.01' lowerlimit, NULL uperlimit, 'Year' Uni </v>
      </c>
    </row>
    <row r="17" spans="1:8" s="6" customFormat="1" x14ac:dyDescent="0.25">
      <c r="A17" s="87"/>
      <c r="B17" s="16">
        <v>2.2000000000000002</v>
      </c>
      <c r="C17" s="16" t="s">
        <v>97</v>
      </c>
      <c r="D17" s="22">
        <v>5</v>
      </c>
      <c r="F17" t="str">
        <f>"union all select '"&amp;B15&amp;"' sno, '"&amp;D17&amp;"' s1, '3.00' lowerlimit, '5.00' uperlimit, 'Year' Uni "</f>
        <v xml:space="preserve">union all select '2' sno, '5' s1, '3.00' lowerlimit, '5.00' uperlimit, 'Year' Uni </v>
      </c>
    </row>
    <row r="18" spans="1:8" s="6" customFormat="1" x14ac:dyDescent="0.25">
      <c r="A18" s="87"/>
      <c r="B18" s="16">
        <v>2.2999999999999998</v>
      </c>
      <c r="C18" s="16" t="s">
        <v>96</v>
      </c>
      <c r="D18" s="22">
        <v>0</v>
      </c>
      <c r="F18" t="str">
        <f>"union all select '"&amp;B15&amp;"' sno, '"&amp;D18&amp;"' s1, '0.00' lowerlimit, '2.99' uperlimit, 'Year' Uni "</f>
        <v xml:space="preserve">union all select '2' sno, '0' s1, '0.00' lowerlimit, '2.99' uperlimit, 'Year' Uni </v>
      </c>
    </row>
    <row r="19" spans="1:8" ht="30" x14ac:dyDescent="0.25">
      <c r="A19" s="87"/>
      <c r="B19" s="3">
        <v>3</v>
      </c>
      <c r="C19" s="7" t="s">
        <v>33</v>
      </c>
      <c r="D19" s="4">
        <v>20</v>
      </c>
      <c r="E19" t="str">
        <f>"union all select '"&amp;B19&amp;"' sno, '"&amp;C19&amp;"' param1, '"&amp;D19&amp;"' maxrate, '"&amp;C20&amp;"' p1, '"&amp;C21&amp;"' p2, '"&amp;C22&amp;"' p3 ,' ' p4"</f>
        <v>union all select '3' sno, 'Average expenditure done in past 3 years (FY, 2015-16, 2016-17, 2017-18)' param1, '20' maxrate, 'Greater than or equal to Rs 10 cr ' p1, 'Less than Rs 10 cr. but more than or equal to Rs 5 cr' p2, 'Less than Rs. 5 cr' p3 ,' ' p4</v>
      </c>
    </row>
    <row r="20" spans="1:8" x14ac:dyDescent="0.25">
      <c r="A20" s="87"/>
      <c r="B20" s="11">
        <v>3.1</v>
      </c>
      <c r="C20" s="16" t="s">
        <v>98</v>
      </c>
      <c r="D20" s="18">
        <v>20</v>
      </c>
      <c r="F20" t="str">
        <f>"union all select '3' sno,20 s1,'100000000.00' lowerlimit, NULL uperlimit, 'Crore' Uni"</f>
        <v>union all select '3' sno,20 s1,'100000000.00' lowerlimit, NULL uperlimit, 'Crore' Uni</v>
      </c>
    </row>
    <row r="21" spans="1:8" x14ac:dyDescent="0.25">
      <c r="A21" s="87"/>
      <c r="B21" s="11">
        <v>3.2</v>
      </c>
      <c r="C21" s="14" t="s">
        <v>99</v>
      </c>
      <c r="D21" s="18">
        <v>10</v>
      </c>
      <c r="F21" t="str">
        <f>"union all select '3' sno,10 s1,'50000000.00' lowerlimit, '99999999.99' uperlimit, 'Crore' Uni"</f>
        <v>union all select '3' sno,10 s1,'50000000.00' lowerlimit, '99999999.99' uperlimit, 'Crore' Uni</v>
      </c>
    </row>
    <row r="22" spans="1:8" x14ac:dyDescent="0.25">
      <c r="A22" s="87"/>
      <c r="B22" s="11">
        <v>3.3</v>
      </c>
      <c r="C22" s="11" t="s">
        <v>100</v>
      </c>
      <c r="D22" s="18">
        <v>0</v>
      </c>
      <c r="F22" t="str">
        <f>"union all select '3' sno,0 s1,'0.00' lowerlimit, '49999999.99' uperlimit, 'Crore' Uni"</f>
        <v>union all select '3' sno,0 s1,'0.00' lowerlimit, '49999999.99' uperlimit, 'Crore' Uni</v>
      </c>
    </row>
    <row r="23" spans="1:8" s="6" customFormat="1" x14ac:dyDescent="0.25">
      <c r="A23" s="23"/>
      <c r="B23" s="24"/>
      <c r="C23" s="11"/>
      <c r="D23" s="25"/>
    </row>
    <row r="24" spans="1:8" ht="15" customHeight="1" x14ac:dyDescent="0.25">
      <c r="A24" s="88" t="s">
        <v>22</v>
      </c>
      <c r="B24" s="3">
        <v>4</v>
      </c>
      <c r="C24" s="3" t="s">
        <v>8</v>
      </c>
      <c r="D24" s="9">
        <v>0.4</v>
      </c>
    </row>
    <row r="25" spans="1:8" ht="45" x14ac:dyDescent="0.25">
      <c r="A25" s="88"/>
      <c r="B25" s="1">
        <v>4.0999999999999996</v>
      </c>
      <c r="C25" s="1" t="s">
        <v>146</v>
      </c>
      <c r="D25" s="2">
        <v>10</v>
      </c>
      <c r="E25" t="str">
        <f>"union all select '"&amp;B25&amp;"' sno, '"&amp;C25&amp;"' param1, '"&amp;D25&amp;"' maxrate, '"&amp;C26&amp;"' p1, '"&amp;C27&amp;"' p2, '' p3 ,' ' p4"</f>
        <v>union all select '4.1' sno, 'Training Center situated in underserve and/or aspirational locations in PMKVY 2016-20List as per RFP document' param1, '10' maxrate, 'Yes' p1, 'No' p2, '' p3 ,' ' p4</v>
      </c>
    </row>
    <row r="26" spans="1:8" x14ac:dyDescent="0.25">
      <c r="A26" s="88"/>
      <c r="B26" s="11" t="s">
        <v>56</v>
      </c>
      <c r="C26" s="12" t="s">
        <v>12</v>
      </c>
      <c r="D26" s="13">
        <v>10</v>
      </c>
    </row>
    <row r="27" spans="1:8" x14ac:dyDescent="0.25">
      <c r="A27" s="88"/>
      <c r="B27" s="11" t="s">
        <v>57</v>
      </c>
      <c r="C27" s="12" t="s">
        <v>13</v>
      </c>
      <c r="D27" s="13">
        <v>0</v>
      </c>
    </row>
    <row r="28" spans="1:8" ht="103.5" customHeight="1" x14ac:dyDescent="0.25">
      <c r="A28" s="88"/>
      <c r="B28" s="1">
        <v>4.2</v>
      </c>
      <c r="C28" s="1" t="s">
        <v>88</v>
      </c>
      <c r="D28" s="2">
        <v>20</v>
      </c>
      <c r="E28" t="str">
        <f>"union all select '"&amp;B28&amp;"' sno, '"&amp;C28&amp;"' param1, '"&amp;D28&amp;"' maxrate, '"&amp;C29&amp;"' p1, '"&amp;C30&amp;"' p2, '"&amp;C31&amp;"' p3 ,' ' p4"</f>
        <v>union all select '4.2' sno, 'Proposed % of job roles at the TC in accordance with the district-sector combination  (Total no. of Proposed Job roles at the TC  in accordance with the  District - sector Combination/Total No. of job roles Proposed at the TC)- note:  List of district-sector combination as per the RFP document' param1, '20' maxrate, 'Equal to 100%' p1, 'Less than 100% but more than or equal to 50%' p2, 'Less than 50%' p3 ,' ' p4</v>
      </c>
      <c r="F28" s="86"/>
      <c r="G28" s="86"/>
    </row>
    <row r="29" spans="1:8" ht="15" customHeight="1" x14ac:dyDescent="0.25">
      <c r="A29" s="88"/>
      <c r="B29" s="11" t="s">
        <v>58</v>
      </c>
      <c r="C29" s="12" t="s">
        <v>16</v>
      </c>
      <c r="D29" s="13">
        <v>20</v>
      </c>
      <c r="E29" s="85"/>
      <c r="F29" s="86"/>
      <c r="G29" s="86"/>
    </row>
    <row r="30" spans="1:8" ht="15" customHeight="1" x14ac:dyDescent="0.25">
      <c r="A30" s="88"/>
      <c r="B30" s="11" t="s">
        <v>59</v>
      </c>
      <c r="C30" s="12" t="s">
        <v>101</v>
      </c>
      <c r="D30" s="13">
        <v>10</v>
      </c>
      <c r="E30" s="85"/>
      <c r="F30" s="86"/>
      <c r="G30" s="86"/>
      <c r="H30" s="85" t="s">
        <v>140</v>
      </c>
    </row>
    <row r="31" spans="1:8" ht="15" customHeight="1" x14ac:dyDescent="0.25">
      <c r="A31" s="88"/>
      <c r="B31" s="11" t="s">
        <v>118</v>
      </c>
      <c r="C31" s="12" t="s">
        <v>21</v>
      </c>
      <c r="D31" s="13">
        <v>0</v>
      </c>
      <c r="E31" s="85"/>
      <c r="F31" s="86"/>
      <c r="G31" s="86"/>
    </row>
    <row r="32" spans="1:8" ht="18.75" x14ac:dyDescent="0.3">
      <c r="A32" s="88"/>
      <c r="B32" s="11"/>
      <c r="C32" s="81" t="s">
        <v>139</v>
      </c>
      <c r="D32" s="13"/>
      <c r="E32" s="85"/>
      <c r="F32" s="86"/>
      <c r="G32" s="86"/>
    </row>
    <row r="33" spans="1:7" ht="45" x14ac:dyDescent="0.25">
      <c r="A33" s="88"/>
      <c r="B33" s="5">
        <v>4.2</v>
      </c>
      <c r="C33" s="1" t="s">
        <v>9</v>
      </c>
      <c r="D33" s="28">
        <v>20</v>
      </c>
      <c r="E33" t="str">
        <f>"union all select '"&amp;B33&amp;"' sno, '"&amp;C33&amp;"' param1, '"&amp;D33&amp;"' maxrate, '"&amp;C34&amp;"' p1, '"&amp;C35&amp;"' p2, '"&amp;C36&amp;"' p3 ,' ' p4"</f>
        <v>union all select '4.2' sno, 'Proposed Number of candidates placed/self-employed/NAPS (as a Percentage of certified) as per PMKVY placement guidelines' param1, '20' maxrate, 'Equal to or More than 70%' p1, 'Less than 70% but more than or equal to 50%' p2, 'Less than 50%' p3 ,' ' p4</v>
      </c>
      <c r="F33" s="86"/>
      <c r="G33" s="86"/>
    </row>
    <row r="34" spans="1:7" ht="15" customHeight="1" x14ac:dyDescent="0.25">
      <c r="A34" s="88"/>
      <c r="B34" s="16" t="s">
        <v>58</v>
      </c>
      <c r="C34" s="14" t="s">
        <v>102</v>
      </c>
      <c r="D34" s="29">
        <v>20</v>
      </c>
      <c r="E34" s="85"/>
      <c r="F34" s="86"/>
      <c r="G34" s="86"/>
    </row>
    <row r="35" spans="1:7" ht="15" customHeight="1" x14ac:dyDescent="0.25">
      <c r="A35" s="88"/>
      <c r="B35" s="16" t="s">
        <v>59</v>
      </c>
      <c r="C35" s="14" t="s">
        <v>20</v>
      </c>
      <c r="D35" s="29">
        <v>10</v>
      </c>
      <c r="E35" s="85"/>
      <c r="F35" s="86"/>
      <c r="G35" s="86"/>
    </row>
    <row r="36" spans="1:7" ht="15" customHeight="1" x14ac:dyDescent="0.25">
      <c r="A36" s="88"/>
      <c r="B36" s="16" t="s">
        <v>118</v>
      </c>
      <c r="C36" s="14" t="s">
        <v>21</v>
      </c>
      <c r="D36" s="29">
        <v>0</v>
      </c>
      <c r="E36" s="85"/>
      <c r="F36" s="86"/>
      <c r="G36" s="86"/>
    </row>
    <row r="37" spans="1:7" ht="120" x14ac:dyDescent="0.25">
      <c r="A37" s="88"/>
      <c r="B37" s="1">
        <v>4.3</v>
      </c>
      <c r="C37" s="1" t="s">
        <v>87</v>
      </c>
      <c r="D37" s="26">
        <v>10</v>
      </c>
      <c r="E37" t="str">
        <f>"union all select '"&amp;B37&amp;"' sno, '"&amp;C37&amp;"' param1, '"&amp;D37&amp;"' maxrate, '"&amp;C38&amp;"' p1, '"&amp;C39&amp;"' p2, '"&amp;C40&amp;"' p3 ,' ' p4"</f>
        <v>union all select '4.3' sno, 'Proposed % of job roles at the TC in accordance with the Apprenticeship enabled list of job role (Total no. of Proposed of Job roles at the TC  in accordance with the  Apprenticeship enabled list of job role/Total No. of job roles Proposed at the TC)- note:  List of  Apprenticeship enabled list of job role as per the RFP document' param1, '10' maxrate, 'Equal to 100%' p1, 'Less than 100% but more than or equal to 50%' p2, 'Less than 50%' p3 ,' ' p4</v>
      </c>
    </row>
    <row r="38" spans="1:7" x14ac:dyDescent="0.25">
      <c r="A38" s="88"/>
      <c r="B38" s="27" t="s">
        <v>60</v>
      </c>
      <c r="C38" s="12" t="s">
        <v>16</v>
      </c>
      <c r="D38" s="17">
        <v>10</v>
      </c>
      <c r="E38" s="42"/>
    </row>
    <row r="39" spans="1:7" x14ac:dyDescent="0.25">
      <c r="A39" s="88"/>
      <c r="B39" s="27" t="s">
        <v>61</v>
      </c>
      <c r="C39" s="12" t="s">
        <v>101</v>
      </c>
      <c r="D39" s="17">
        <v>5</v>
      </c>
      <c r="E39" s="42"/>
    </row>
    <row r="40" spans="1:7" x14ac:dyDescent="0.25">
      <c r="A40" s="88"/>
      <c r="B40" s="27" t="s">
        <v>62</v>
      </c>
      <c r="C40" s="12" t="s">
        <v>21</v>
      </c>
      <c r="D40" s="17">
        <v>0</v>
      </c>
    </row>
    <row r="42" spans="1:7" x14ac:dyDescent="0.25">
      <c r="A42" s="47"/>
      <c r="B42" s="47"/>
      <c r="C42" s="48"/>
    </row>
    <row r="43" spans="1:7" x14ac:dyDescent="0.25">
      <c r="C43" s="44"/>
    </row>
    <row r="44" spans="1:7" x14ac:dyDescent="0.25">
      <c r="C44" s="45"/>
    </row>
    <row r="45" spans="1:7" x14ac:dyDescent="0.25">
      <c r="C45" s="46"/>
    </row>
  </sheetData>
  <mergeCells count="2">
    <mergeCell ref="A2:A22"/>
    <mergeCell ref="A24:A4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B37" workbookViewId="0">
      <selection activeCell="C33" sqref="C33"/>
    </sheetView>
  </sheetViews>
  <sheetFormatPr defaultColWidth="6.85546875" defaultRowHeight="15" x14ac:dyDescent="0.25"/>
  <cols>
    <col min="1" max="1" width="6.85546875" hidden="1" customWidth="1"/>
    <col min="3" max="3" width="55.28515625" customWidth="1"/>
  </cols>
  <sheetData>
    <row r="1" spans="1:5" x14ac:dyDescent="0.25">
      <c r="A1" s="19" t="s">
        <v>4</v>
      </c>
      <c r="B1" s="19" t="s">
        <v>5</v>
      </c>
      <c r="C1" s="19" t="s">
        <v>0</v>
      </c>
      <c r="D1" s="19" t="s">
        <v>1</v>
      </c>
    </row>
    <row r="2" spans="1:5" ht="15" customHeight="1" x14ac:dyDescent="0.25">
      <c r="A2" s="89" t="s">
        <v>10</v>
      </c>
      <c r="B2" s="3">
        <v>1</v>
      </c>
      <c r="C2" s="3" t="s">
        <v>2</v>
      </c>
      <c r="D2" s="9">
        <v>0.2</v>
      </c>
    </row>
    <row r="3" spans="1:5" ht="30" x14ac:dyDescent="0.25">
      <c r="A3" s="90"/>
      <c r="B3" s="1">
        <v>1.1000000000000001</v>
      </c>
      <c r="C3" s="1" t="s">
        <v>6</v>
      </c>
      <c r="D3" s="2">
        <v>8</v>
      </c>
      <c r="E3" t="str">
        <f>"select '"&amp;B3&amp;"' sno, '"&amp;C3&amp;"' param1, '"&amp;D3&amp;"' maxrate, '"&amp;C4&amp;"' p1, '"&amp;C5&amp;"' p2, '"&amp;C6&amp;"' p3 ,' ' p4"</f>
        <v>select '1.1' sno, 'Number of candidates completed training in last 3 years (from 1-Apr-2015 to 31-Mar-2018)' param1, '8' maxrate, 'Greater than 1000' p1, 'Less than or equal to 1000 but more than 500' p2, 'Less than 500' p3 ,' ' p4</v>
      </c>
    </row>
    <row r="4" spans="1:5" x14ac:dyDescent="0.25">
      <c r="A4" s="90"/>
      <c r="B4" s="11" t="s">
        <v>44</v>
      </c>
      <c r="C4" s="11" t="s">
        <v>93</v>
      </c>
      <c r="D4" s="18">
        <v>8</v>
      </c>
    </row>
    <row r="5" spans="1:5" x14ac:dyDescent="0.25">
      <c r="A5" s="90"/>
      <c r="B5" s="11" t="s">
        <v>45</v>
      </c>
      <c r="C5" s="11" t="s">
        <v>94</v>
      </c>
      <c r="D5" s="18">
        <v>5</v>
      </c>
    </row>
    <row r="6" spans="1:5" x14ac:dyDescent="0.25">
      <c r="A6" s="90"/>
      <c r="B6" s="11" t="s">
        <v>46</v>
      </c>
      <c r="C6" s="11" t="s">
        <v>95</v>
      </c>
      <c r="D6" s="18">
        <v>0</v>
      </c>
    </row>
    <row r="7" spans="1:5" ht="45" x14ac:dyDescent="0.25">
      <c r="A7" s="90"/>
      <c r="B7" s="1">
        <v>1.2</v>
      </c>
      <c r="C7" s="1" t="s">
        <v>145</v>
      </c>
      <c r="D7" s="20">
        <v>10</v>
      </c>
      <c r="E7" t="str">
        <f>"union all select '"&amp;B7&amp;"' sno, '"&amp;C7&amp;"' param1, '"&amp;D7&amp;"' maxrate, '"&amp;C8&amp;"' p1, '"&amp;C9&amp;"' p2, '"&amp;C10&amp;"' p3 ,' "&amp;C11&amp;"' p4"</f>
        <v>union all select '1.2' sno, 'Percentage of candidates placed/self-employed/NAPS (as a ratio of certified or trained as per scheme''s specific) in the last 3 years  (from 1-Apr-2015 to 31-Mar-2018) ' param1, '10' maxrate, 'Greater than or equal to 70%' p1, 'Less than 70% but more than or equal to 50%' p2, 'Less than 50% but more than or equal to 25%' p3 ,' Less than 25%' p4</v>
      </c>
    </row>
    <row r="8" spans="1:5" x14ac:dyDescent="0.25">
      <c r="A8" s="90"/>
      <c r="B8" s="11" t="s">
        <v>50</v>
      </c>
      <c r="C8" s="14" t="s">
        <v>120</v>
      </c>
      <c r="D8" s="21">
        <v>10</v>
      </c>
    </row>
    <row r="9" spans="1:5" x14ac:dyDescent="0.25">
      <c r="A9" s="90"/>
      <c r="B9" s="11" t="s">
        <v>51</v>
      </c>
      <c r="C9" s="14" t="s">
        <v>20</v>
      </c>
      <c r="D9" s="21">
        <v>7</v>
      </c>
    </row>
    <row r="10" spans="1:5" x14ac:dyDescent="0.25">
      <c r="A10" s="90"/>
      <c r="B10" s="11" t="s">
        <v>52</v>
      </c>
      <c r="C10" s="14" t="s">
        <v>121</v>
      </c>
      <c r="D10" s="21">
        <v>4</v>
      </c>
    </row>
    <row r="11" spans="1:5" x14ac:dyDescent="0.25">
      <c r="A11" s="90"/>
      <c r="B11" s="11" t="s">
        <v>53</v>
      </c>
      <c r="C11" s="14" t="s">
        <v>122</v>
      </c>
      <c r="D11" s="21">
        <v>0</v>
      </c>
    </row>
    <row r="12" spans="1:5" ht="30" x14ac:dyDescent="0.25">
      <c r="A12" s="90"/>
      <c r="B12" s="1">
        <v>1.3</v>
      </c>
      <c r="C12" s="1" t="s">
        <v>7</v>
      </c>
      <c r="D12" s="2">
        <v>2</v>
      </c>
      <c r="E12" t="str">
        <f>"union all select '"&amp;B12&amp;"' sno, '"&amp;C12&amp;"' param1, '"&amp;D12&amp;"' maxrate, '"&amp;C13&amp;"' p1, '"&amp;C14&amp;"' p2, '' p3 ,' ' p4"</f>
        <v>union all select '1.3' sno, 'Exisiting NSDC Training Partner (Funded/Non Funded) at the time of application' param1, '2' maxrate, 'Yes' p1, 'No' p2, '' p3 ,' ' p4</v>
      </c>
    </row>
    <row r="13" spans="1:5" x14ac:dyDescent="0.25">
      <c r="A13" s="90"/>
      <c r="B13" s="11" t="s">
        <v>54</v>
      </c>
      <c r="C13" s="11" t="s">
        <v>12</v>
      </c>
      <c r="D13" s="18">
        <v>2</v>
      </c>
    </row>
    <row r="14" spans="1:5" x14ac:dyDescent="0.25">
      <c r="A14" s="90"/>
      <c r="B14" s="11" t="s">
        <v>55</v>
      </c>
      <c r="C14" s="11" t="s">
        <v>13</v>
      </c>
      <c r="D14" s="18">
        <v>0</v>
      </c>
    </row>
    <row r="15" spans="1:5" x14ac:dyDescent="0.25">
      <c r="A15" s="90"/>
      <c r="B15" s="3">
        <v>2</v>
      </c>
      <c r="C15" s="3" t="s">
        <v>3</v>
      </c>
      <c r="D15" s="4">
        <v>5</v>
      </c>
      <c r="E15" t="str">
        <f>"union all select '"&amp;B15&amp;"' sno, '"&amp;C15&amp;"' param1, '"&amp;D15&amp;"' maxrate, '"&amp;C16&amp;"' p1, '"&amp;C17&amp;"' p2, '' p3 ,' ' p4"</f>
        <v>union all select '2' sno, 'Total No. of year of Existence' param1, '5' maxrate, 'More than or equal to 3 years' p1, 'Less than 3 year' p2, '' p3 ,' ' p4</v>
      </c>
    </row>
    <row r="16" spans="1:5" x14ac:dyDescent="0.25">
      <c r="A16" s="90"/>
      <c r="B16" s="16">
        <v>2.1</v>
      </c>
      <c r="C16" s="16" t="s">
        <v>103</v>
      </c>
      <c r="D16" s="41">
        <v>5</v>
      </c>
    </row>
    <row r="17" spans="1:5" x14ac:dyDescent="0.25">
      <c r="A17" s="90"/>
      <c r="B17" s="16">
        <v>2.2000000000000002</v>
      </c>
      <c r="C17" s="16" t="s">
        <v>104</v>
      </c>
      <c r="D17" s="41">
        <v>0</v>
      </c>
    </row>
    <row r="18" spans="1:5" x14ac:dyDescent="0.25">
      <c r="A18" s="90"/>
      <c r="B18" s="3">
        <v>3</v>
      </c>
      <c r="C18" s="7" t="s">
        <v>35</v>
      </c>
      <c r="D18" s="4">
        <v>15</v>
      </c>
      <c r="E18" t="str">
        <f>"union all select '"&amp;B18&amp;"' sno, '"&amp;C18&amp;"' param1, '"&amp;D18&amp;"' maxrate, '"&amp;C19&amp;"' p1, '"&amp;C20&amp;"' p2, '"&amp;C21&amp;"' p3 ,' "&amp;C22&amp;"' p4"</f>
        <v>union all select '3' sno, 'Average Donation/Funding received in past 3 years' param1, '15' maxrate, 'Greater than or equal to Rs 3 cr ' p1, 'Less than Rs 3 cr. but more than or equal to Rs 1 cr' p2, 'Less than Rs 1 cr. but more than or equal to Rs 50 Lakhs' p3 ,' Less than Rs. 50 lakhs' p4</v>
      </c>
    </row>
    <row r="19" spans="1:5" x14ac:dyDescent="0.25">
      <c r="A19" s="90"/>
      <c r="B19" s="11">
        <v>3.1</v>
      </c>
      <c r="C19" s="16" t="s">
        <v>105</v>
      </c>
      <c r="D19" s="18">
        <v>15</v>
      </c>
    </row>
    <row r="20" spans="1:5" x14ac:dyDescent="0.25">
      <c r="A20" s="90"/>
      <c r="B20" s="11">
        <v>3.2</v>
      </c>
      <c r="C20" s="14" t="s">
        <v>106</v>
      </c>
      <c r="D20" s="18">
        <v>10</v>
      </c>
    </row>
    <row r="21" spans="1:5" x14ac:dyDescent="0.25">
      <c r="A21" s="90"/>
      <c r="B21" s="11">
        <v>3.3</v>
      </c>
      <c r="C21" s="14" t="s">
        <v>34</v>
      </c>
      <c r="D21" s="18">
        <v>5</v>
      </c>
    </row>
    <row r="22" spans="1:5" x14ac:dyDescent="0.25">
      <c r="A22" s="90"/>
      <c r="B22" s="11">
        <v>3.4</v>
      </c>
      <c r="C22" s="11" t="s">
        <v>107</v>
      </c>
      <c r="D22" s="18">
        <v>0</v>
      </c>
    </row>
    <row r="23" spans="1:5" x14ac:dyDescent="0.25">
      <c r="A23" s="90"/>
      <c r="B23" s="3">
        <v>4</v>
      </c>
      <c r="C23" s="7" t="s">
        <v>23</v>
      </c>
      <c r="D23" s="4">
        <v>5</v>
      </c>
      <c r="E23" t="str">
        <f>"union all select '"&amp;B23&amp;"' sno, '"&amp;C23&amp;"' param1, '"&amp;D23&amp;"' maxrate, '"&amp;C24&amp;"' p1, '"&amp;C25&amp;"' p2, '' p3 ,' ' p4"</f>
        <v>union all select '4' sno, 'Registration under NGO Darpan' param1, '5' maxrate, 'Yes' p1, 'No' p2, '' p3 ,' ' p4</v>
      </c>
    </row>
    <row r="24" spans="1:5" x14ac:dyDescent="0.25">
      <c r="A24" s="90"/>
      <c r="B24" s="16">
        <v>4.0999999999999996</v>
      </c>
      <c r="C24" s="11" t="s">
        <v>12</v>
      </c>
      <c r="D24" s="34">
        <v>5</v>
      </c>
    </row>
    <row r="25" spans="1:5" x14ac:dyDescent="0.25">
      <c r="A25" s="90"/>
      <c r="B25" s="16">
        <v>4.2</v>
      </c>
      <c r="C25" s="11" t="s">
        <v>13</v>
      </c>
      <c r="D25" s="34">
        <v>0</v>
      </c>
    </row>
    <row r="26" spans="1:5" x14ac:dyDescent="0.25">
      <c r="A26" s="90"/>
      <c r="B26" s="7">
        <v>5</v>
      </c>
      <c r="C26" s="7" t="s">
        <v>24</v>
      </c>
      <c r="D26" s="31">
        <v>15</v>
      </c>
      <c r="E26" t="str">
        <f>"union all select '"&amp;B26&amp;"' sno, '"&amp;C26&amp;"' param1, '"&amp;D26&amp;"' maxrate, '"&amp;C27&amp;"' p1, '"&amp;C28&amp;"' p2, '"&amp;C29&amp;"' p3 ,' "&amp;C30&amp;"' p4"</f>
        <v>union all select '5' sno, 'Past-experience in Community Engagement' param1, '15' maxrate, 'More than 5 projects in Community Engagement' p1, 'Equal to 5 Projects but more than or equal to 3 projects' p2, 'Less than 3 Projects but more than or equal to 1 projects' p3 ,' No Project' p4</v>
      </c>
    </row>
    <row r="27" spans="1:5" x14ac:dyDescent="0.25">
      <c r="A27" s="90"/>
      <c r="B27" s="11">
        <v>5.0999999999999996</v>
      </c>
      <c r="C27" s="11" t="s">
        <v>36</v>
      </c>
      <c r="D27" s="18">
        <v>15</v>
      </c>
    </row>
    <row r="28" spans="1:5" x14ac:dyDescent="0.25">
      <c r="A28" s="90"/>
      <c r="B28" s="11">
        <v>5.2</v>
      </c>
      <c r="C28" s="11" t="s">
        <v>37</v>
      </c>
      <c r="D28" s="18">
        <v>10</v>
      </c>
    </row>
    <row r="29" spans="1:5" x14ac:dyDescent="0.25">
      <c r="A29" s="90"/>
      <c r="B29" s="11">
        <v>5.3</v>
      </c>
      <c r="C29" s="11" t="s">
        <v>89</v>
      </c>
      <c r="D29" s="18">
        <v>5</v>
      </c>
    </row>
    <row r="30" spans="1:5" x14ac:dyDescent="0.25">
      <c r="A30" s="91"/>
      <c r="B30" s="11">
        <v>5.4</v>
      </c>
      <c r="C30" s="8" t="s">
        <v>38</v>
      </c>
      <c r="D30" s="18">
        <v>0</v>
      </c>
    </row>
    <row r="31" spans="1:5" x14ac:dyDescent="0.25">
      <c r="A31" s="23"/>
      <c r="B31" s="24"/>
      <c r="D31" s="25"/>
    </row>
    <row r="32" spans="1:5" ht="15" customHeight="1" x14ac:dyDescent="0.25">
      <c r="A32" s="92" t="s">
        <v>22</v>
      </c>
      <c r="B32" s="3">
        <v>6</v>
      </c>
      <c r="C32" s="3" t="s">
        <v>8</v>
      </c>
      <c r="D32" s="9">
        <v>40</v>
      </c>
    </row>
    <row r="33" spans="1:9" ht="30" x14ac:dyDescent="0.25">
      <c r="A33" s="93"/>
      <c r="B33" s="1">
        <v>6.1</v>
      </c>
      <c r="C33" s="1" t="s">
        <v>146</v>
      </c>
      <c r="D33" s="2">
        <v>10</v>
      </c>
      <c r="E33" t="str">
        <f>"union all select '"&amp;B33&amp;"' sno, '"&amp;C33&amp;"' param1, '"&amp;D33&amp;"' maxrate, '"&amp;C34&amp;"' p1, '"&amp;C35&amp;"' p2, '' p3 ,' ' p4"</f>
        <v>union all select '6.1' sno, 'Training Center situated in underserve and/or aspirational locations in PMKVY 2016-20List as per RFP document' param1, '10' maxrate, 'Yes' p1, 'No' p2, '' p3 ,' ' p4</v>
      </c>
    </row>
    <row r="34" spans="1:9" x14ac:dyDescent="0.25">
      <c r="A34" s="93"/>
      <c r="B34" s="11" t="s">
        <v>65</v>
      </c>
      <c r="C34" s="12" t="s">
        <v>12</v>
      </c>
      <c r="D34" s="13">
        <v>10</v>
      </c>
    </row>
    <row r="35" spans="1:9" x14ac:dyDescent="0.25">
      <c r="A35" s="93"/>
      <c r="B35" s="11" t="s">
        <v>66</v>
      </c>
      <c r="C35" s="12" t="s">
        <v>13</v>
      </c>
      <c r="D35" s="13">
        <v>0</v>
      </c>
    </row>
    <row r="36" spans="1:9" ht="45" customHeight="1" x14ac:dyDescent="0.25">
      <c r="A36" s="93"/>
      <c r="B36" s="1">
        <v>6.2</v>
      </c>
      <c r="C36" s="1" t="s">
        <v>88</v>
      </c>
      <c r="D36" s="2">
        <v>15</v>
      </c>
      <c r="E36" t="str">
        <f>"union all select '"&amp;B36&amp;"' sno, '"&amp;C36&amp;"' param1, '"&amp;D36&amp;"' maxrate, '"&amp;C37&amp;"' p1, '"&amp;C38&amp;"' p2, '"&amp;C39&amp;"' p3 ,' ' p4"</f>
        <v>union all select '6.2' sno, 'Proposed % of job roles at the TC in accordance with the district-sector combination  (Total no. of Proposed Job roles at the TC  in accordance with the  District - sector Combination/Total No. of job roles Proposed at the TC)- note:  List of district-sector combination as per the RFP document' param1, '15' maxrate, 'Equal to 100%' p1, 'Less than 100% but more than or equal to 50%' p2, 'Less than 50%' p3 ,' ' p4</v>
      </c>
      <c r="F36" s="86"/>
      <c r="G36" s="86"/>
    </row>
    <row r="37" spans="1:9" ht="15" customHeight="1" x14ac:dyDescent="0.25">
      <c r="A37" s="93"/>
      <c r="B37" s="11" t="s">
        <v>67</v>
      </c>
      <c r="C37" s="12" t="s">
        <v>16</v>
      </c>
      <c r="D37" s="13">
        <v>15</v>
      </c>
      <c r="E37" s="85"/>
      <c r="F37" s="86"/>
      <c r="G37" s="86"/>
    </row>
    <row r="38" spans="1:9" ht="15" customHeight="1" x14ac:dyDescent="0.25">
      <c r="A38" s="93"/>
      <c r="B38" s="11" t="s">
        <v>68</v>
      </c>
      <c r="C38" s="12" t="s">
        <v>101</v>
      </c>
      <c r="D38" s="13">
        <v>5</v>
      </c>
      <c r="E38" s="85"/>
      <c r="F38" s="86"/>
      <c r="G38" s="86"/>
    </row>
    <row r="39" spans="1:9" ht="15" customHeight="1" x14ac:dyDescent="0.25">
      <c r="A39" s="93"/>
      <c r="B39" s="11" t="s">
        <v>69</v>
      </c>
      <c r="C39" s="12" t="s">
        <v>21</v>
      </c>
      <c r="D39" s="13">
        <v>0</v>
      </c>
      <c r="E39" s="85"/>
      <c r="F39" s="86"/>
      <c r="G39" s="86"/>
    </row>
    <row r="40" spans="1:9" ht="18.75" x14ac:dyDescent="0.25">
      <c r="A40" s="93"/>
      <c r="B40" s="11"/>
      <c r="C40" s="82" t="s">
        <v>139</v>
      </c>
      <c r="D40" s="13"/>
      <c r="E40" s="85"/>
      <c r="F40" s="86"/>
      <c r="G40" s="86"/>
    </row>
    <row r="41" spans="1:9" ht="45" x14ac:dyDescent="0.25">
      <c r="A41" s="93"/>
      <c r="B41" s="5">
        <v>6.2</v>
      </c>
      <c r="C41" s="1" t="s">
        <v>9</v>
      </c>
      <c r="D41" s="28">
        <v>15</v>
      </c>
      <c r="E41" t="str">
        <f>"union all select '"&amp;B41&amp;"' sno, '"&amp;C41&amp;"' param1, '"&amp;D41&amp;"' maxrate, '"&amp;C42&amp;"' p1, '"&amp;C43&amp;"' p2, '"&amp;C44&amp;"' p3 ,' ' p4"</f>
        <v>union all select '6.2' sno, 'Proposed Number of candidates placed/self-employed/NAPS (as a Percentage of certified) as per PMKVY placement guidelines' param1, '15' maxrate, 'Equal to or More than 70%' p1, 'Less than 70% but more than or equal to 50%' p2, 'Less than 50%' p3 ,' ' p4</v>
      </c>
      <c r="F41" s="86"/>
      <c r="G41" s="86"/>
      <c r="I41" s="85" t="s">
        <v>140</v>
      </c>
    </row>
    <row r="42" spans="1:9" ht="15" customHeight="1" x14ac:dyDescent="0.25">
      <c r="A42" s="93"/>
      <c r="B42" s="16" t="s">
        <v>67</v>
      </c>
      <c r="C42" s="14" t="s">
        <v>102</v>
      </c>
      <c r="D42" s="29">
        <v>15</v>
      </c>
      <c r="E42" s="85"/>
      <c r="F42" s="86"/>
      <c r="G42" s="86"/>
    </row>
    <row r="43" spans="1:9" ht="15" customHeight="1" x14ac:dyDescent="0.25">
      <c r="A43" s="93"/>
      <c r="B43" s="16" t="s">
        <v>68</v>
      </c>
      <c r="C43" s="14" t="s">
        <v>20</v>
      </c>
      <c r="D43" s="29">
        <v>5</v>
      </c>
      <c r="E43" s="85"/>
      <c r="F43" s="86"/>
      <c r="G43" s="86"/>
    </row>
    <row r="44" spans="1:9" ht="15" customHeight="1" x14ac:dyDescent="0.25">
      <c r="A44" s="93"/>
      <c r="B44" s="16" t="s">
        <v>69</v>
      </c>
      <c r="C44" s="14" t="s">
        <v>21</v>
      </c>
      <c r="D44" s="29">
        <v>0</v>
      </c>
      <c r="E44" s="85"/>
      <c r="F44" s="86"/>
      <c r="G44" s="86"/>
    </row>
    <row r="45" spans="1:9" ht="90" x14ac:dyDescent="0.25">
      <c r="A45" s="93"/>
      <c r="B45" s="1">
        <v>6.3</v>
      </c>
      <c r="C45" s="1" t="s">
        <v>87</v>
      </c>
      <c r="D45" s="26">
        <v>10</v>
      </c>
      <c r="E45" t="str">
        <f>"union all select '"&amp;B45&amp;"' sno, '"&amp;C45&amp;"' param1, '"&amp;D45&amp;"' maxrate, '"&amp;C46&amp;"' p1, '"&amp;C47&amp;"' p2, '"&amp;C48&amp;"' p3 ,' ' p4"</f>
        <v>union all select '6.3' sno, 'Proposed % of job roles at the TC in accordance with the Apprenticeship enabled list of job role (Total no. of Proposed of Job roles at the TC  in accordance with the  Apprenticeship enabled list of job role/Total No. of job roles Proposed at the TC)- note:  List of  Apprenticeship enabled list of job role as per the RFP document' param1, '10' maxrate, 'Equal to 100%' p1, 'Less than 100% but more than or equal to 50%' p2, 'Less than 50%' p3 ,' ' p4</v>
      </c>
    </row>
    <row r="46" spans="1:9" x14ac:dyDescent="0.25">
      <c r="A46" s="93"/>
      <c r="B46" s="27" t="s">
        <v>70</v>
      </c>
      <c r="C46" s="12" t="s">
        <v>16</v>
      </c>
      <c r="D46" s="17">
        <v>10</v>
      </c>
    </row>
    <row r="47" spans="1:9" x14ac:dyDescent="0.25">
      <c r="A47" s="93"/>
      <c r="B47" s="27" t="s">
        <v>71</v>
      </c>
      <c r="C47" s="12" t="s">
        <v>101</v>
      </c>
      <c r="D47" s="17">
        <v>5</v>
      </c>
    </row>
    <row r="48" spans="1:9" x14ac:dyDescent="0.25">
      <c r="A48" s="93"/>
      <c r="B48" s="27" t="s">
        <v>72</v>
      </c>
      <c r="C48" s="12" t="s">
        <v>21</v>
      </c>
      <c r="D48" s="17">
        <v>0</v>
      </c>
    </row>
    <row r="49" spans="1:5" ht="30" x14ac:dyDescent="0.25">
      <c r="A49" s="93"/>
      <c r="B49" s="32">
        <v>6.5</v>
      </c>
      <c r="C49" s="1" t="s">
        <v>25</v>
      </c>
      <c r="D49" s="1">
        <v>5</v>
      </c>
      <c r="E49" t="str">
        <f>"union all select '"&amp;B49&amp;"' sno, '"&amp;C49&amp;"' param1, '"&amp;D49&amp;"' maxrate, '"&amp;C50&amp;"' p1, '"&amp;C51&amp;"' p2, '' p3 ,' ' p4"</f>
        <v>union all select '6.5' sno, 'Total area of existing training center that can be used for training' param1, '5' maxrate, 'More than or equal to 3000 sq. ft' p1, 'Less than 3000 sq. ft' p2, '' p3 ,' ' p4</v>
      </c>
    </row>
    <row r="50" spans="1:5" x14ac:dyDescent="0.25">
      <c r="A50" s="93"/>
      <c r="B50" s="40" t="s">
        <v>75</v>
      </c>
      <c r="C50" s="11" t="s">
        <v>109</v>
      </c>
      <c r="D50" s="18">
        <v>5</v>
      </c>
    </row>
    <row r="51" spans="1:5" x14ac:dyDescent="0.25">
      <c r="A51" s="93"/>
      <c r="B51" s="40" t="s">
        <v>76</v>
      </c>
      <c r="C51" s="8" t="s">
        <v>108</v>
      </c>
      <c r="D51" s="18">
        <v>0</v>
      </c>
    </row>
  </sheetData>
  <mergeCells count="2">
    <mergeCell ref="A2:A30"/>
    <mergeCell ref="A32:A5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topLeftCell="B16" workbookViewId="0">
      <selection activeCell="C47" sqref="C47"/>
    </sheetView>
  </sheetViews>
  <sheetFormatPr defaultColWidth="9.42578125" defaultRowHeight="15" x14ac:dyDescent="0.25"/>
  <cols>
    <col min="1" max="1" width="9.42578125" hidden="1" customWidth="1"/>
    <col min="2" max="2" width="5.7109375" customWidth="1"/>
    <col min="3" max="3" width="51" customWidth="1"/>
  </cols>
  <sheetData>
    <row r="1" spans="1:5" x14ac:dyDescent="0.25">
      <c r="A1" s="19" t="s">
        <v>4</v>
      </c>
      <c r="B1" s="19" t="s">
        <v>5</v>
      </c>
      <c r="C1" s="19" t="s">
        <v>0</v>
      </c>
      <c r="D1" s="19" t="s">
        <v>1</v>
      </c>
    </row>
    <row r="2" spans="1:5" x14ac:dyDescent="0.25">
      <c r="A2" s="89" t="s">
        <v>10</v>
      </c>
      <c r="B2" s="3">
        <v>1</v>
      </c>
      <c r="C2" s="3" t="s">
        <v>2</v>
      </c>
      <c r="D2" s="9">
        <v>0.3</v>
      </c>
    </row>
    <row r="3" spans="1:5" ht="30" x14ac:dyDescent="0.25">
      <c r="A3" s="90"/>
      <c r="B3" s="1">
        <v>1.1000000000000001</v>
      </c>
      <c r="C3" s="1" t="s">
        <v>6</v>
      </c>
      <c r="D3" s="2">
        <v>13</v>
      </c>
      <c r="E3" t="str">
        <f>"select '"&amp;B3&amp;"' sno, '"&amp;C3&amp;"' param1, '"&amp;D3&amp;"' maxrate, '"&amp;C4&amp;"' p1, '"&amp;C5&amp;"' p2, '"&amp;C6&amp;"' p3 ,' ' p4"</f>
        <v>select '1.1' sno, 'Number of candidates completed training in last 3 years (from 1-Apr-2015 to 31-Mar-2018)' param1, '13' maxrate, 'Greater than 1000' p1, 'Less than or equal to 1000 but more than 500' p2, 'Less than 500' p3 ,' ' p4</v>
      </c>
    </row>
    <row r="4" spans="1:5" x14ac:dyDescent="0.25">
      <c r="A4" s="90"/>
      <c r="B4" s="11" t="s">
        <v>44</v>
      </c>
      <c r="C4" s="11" t="s">
        <v>93</v>
      </c>
      <c r="D4" s="18">
        <v>13</v>
      </c>
    </row>
    <row r="5" spans="1:5" x14ac:dyDescent="0.25">
      <c r="A5" s="90"/>
      <c r="B5" s="11" t="s">
        <v>45</v>
      </c>
      <c r="C5" s="11" t="s">
        <v>94</v>
      </c>
      <c r="D5" s="18">
        <v>7</v>
      </c>
    </row>
    <row r="6" spans="1:5" x14ac:dyDescent="0.25">
      <c r="A6" s="90"/>
      <c r="B6" s="11" t="s">
        <v>46</v>
      </c>
      <c r="C6" s="11" t="s">
        <v>95</v>
      </c>
      <c r="D6" s="18">
        <v>0</v>
      </c>
    </row>
    <row r="7" spans="1:5" ht="60" x14ac:dyDescent="0.25">
      <c r="A7" s="90"/>
      <c r="B7" s="1">
        <v>1.2</v>
      </c>
      <c r="C7" s="1" t="s">
        <v>145</v>
      </c>
      <c r="D7" s="20">
        <v>15</v>
      </c>
      <c r="E7" t="str">
        <f>"union all select '"&amp;B7&amp;"' sno, '"&amp;C7&amp;"' param1, '"&amp;D7&amp;"' maxrate, '"&amp;C8&amp;"' p1, '"&amp;C9&amp;"' p2, '"&amp;C10&amp;"' p3 ,' "&amp;C11&amp;"' p4"</f>
        <v>union all select '1.2' sno, 'Percentage of candidates placed/self-employed/NAPS (as a ratio of certified or trained as per scheme''s specific) in the last 3 years  (from 1-Apr-2015 to 31-Mar-2018) ' param1, '15' maxrate, 'Greater than or equal to 70%' p1, 'Less than 70% but more than or equal to 50%' p2, 'Less than 50% but more than or equal to 25%' p3 ,' Less than 25%' p4</v>
      </c>
    </row>
    <row r="8" spans="1:5" x14ac:dyDescent="0.25">
      <c r="A8" s="90"/>
      <c r="B8" s="11" t="s">
        <v>50</v>
      </c>
      <c r="C8" s="14" t="s">
        <v>120</v>
      </c>
      <c r="D8" s="21">
        <v>15</v>
      </c>
    </row>
    <row r="9" spans="1:5" x14ac:dyDescent="0.25">
      <c r="A9" s="90"/>
      <c r="B9" s="11" t="s">
        <v>51</v>
      </c>
      <c r="C9" s="14" t="s">
        <v>20</v>
      </c>
      <c r="D9" s="21">
        <v>10</v>
      </c>
    </row>
    <row r="10" spans="1:5" x14ac:dyDescent="0.25">
      <c r="A10" s="90"/>
      <c r="B10" s="11" t="s">
        <v>52</v>
      </c>
      <c r="C10" s="14" t="s">
        <v>121</v>
      </c>
      <c r="D10" s="21">
        <v>5</v>
      </c>
    </row>
    <row r="11" spans="1:5" x14ac:dyDescent="0.25">
      <c r="A11" s="90"/>
      <c r="B11" s="11" t="s">
        <v>53</v>
      </c>
      <c r="C11" s="14" t="s">
        <v>122</v>
      </c>
      <c r="D11" s="21">
        <v>0</v>
      </c>
    </row>
    <row r="12" spans="1:5" ht="30" x14ac:dyDescent="0.25">
      <c r="A12" s="90"/>
      <c r="B12" s="1">
        <v>1.3</v>
      </c>
      <c r="C12" s="1" t="s">
        <v>7</v>
      </c>
      <c r="D12" s="2">
        <v>2</v>
      </c>
      <c r="E12" t="str">
        <f>"union all select '"&amp;B12&amp;"' sno, '"&amp;C12&amp;"' param1, '"&amp;D12&amp;"' maxrate, '"&amp;C13&amp;"' p1, '"&amp;C14&amp;"' p2, '' p3 ,' ' p4"</f>
        <v>union all select '1.3' sno, 'Exisiting NSDC Training Partner (Funded/Non Funded) at the time of application' param1, '2' maxrate, 'Yes' p1, 'No' p2, '' p3 ,' ' p4</v>
      </c>
    </row>
    <row r="13" spans="1:5" x14ac:dyDescent="0.25">
      <c r="A13" s="90"/>
      <c r="B13" s="11" t="s">
        <v>54</v>
      </c>
      <c r="C13" s="11" t="s">
        <v>12</v>
      </c>
      <c r="D13" s="18">
        <v>2</v>
      </c>
    </row>
    <row r="14" spans="1:5" x14ac:dyDescent="0.25">
      <c r="A14" s="90"/>
      <c r="B14" s="11" t="s">
        <v>55</v>
      </c>
      <c r="C14" s="11" t="s">
        <v>13</v>
      </c>
      <c r="D14" s="18">
        <v>0</v>
      </c>
    </row>
    <row r="15" spans="1:5" x14ac:dyDescent="0.25">
      <c r="A15" s="90"/>
      <c r="B15" s="3">
        <v>2</v>
      </c>
      <c r="C15" s="3" t="s">
        <v>3</v>
      </c>
      <c r="D15" s="4">
        <v>5</v>
      </c>
      <c r="E15" t="str">
        <f>"union all select '"&amp;B15&amp;"' sno, '"&amp;C15&amp;"' param1, '"&amp;D15&amp;"' maxrate, '"&amp;C16&amp;"' p1, '"&amp;C17&amp;"' p2, '' p3 ,' ' p4"</f>
        <v>union all select '2' sno, 'Total No. of year of Existence' param1, '5' maxrate, 'More than or equal to 3 years' p1, 'Less than 3 year' p2, '' p3 ,' ' p4</v>
      </c>
    </row>
    <row r="16" spans="1:5" x14ac:dyDescent="0.25">
      <c r="A16" s="90"/>
      <c r="B16" s="16">
        <v>2.1</v>
      </c>
      <c r="C16" s="16" t="s">
        <v>103</v>
      </c>
      <c r="D16" s="41">
        <v>5</v>
      </c>
    </row>
    <row r="17" spans="1:5" x14ac:dyDescent="0.25">
      <c r="A17" s="90"/>
      <c r="B17" s="16">
        <v>2.2000000000000002</v>
      </c>
      <c r="C17" s="16" t="s">
        <v>104</v>
      </c>
      <c r="D17" s="41">
        <v>0</v>
      </c>
    </row>
    <row r="18" spans="1:5" ht="30" x14ac:dyDescent="0.25">
      <c r="A18" s="90"/>
      <c r="B18" s="3">
        <v>3</v>
      </c>
      <c r="C18" s="7" t="s">
        <v>26</v>
      </c>
      <c r="D18" s="4">
        <v>10</v>
      </c>
      <c r="E18" t="str">
        <f>"union all select '"&amp;B18&amp;"' sno, '"&amp;C18&amp;"' param1, '"&amp;D18&amp;"' maxrate, '"&amp;C19&amp;"' p1, '"&amp;C20&amp;"' p2, '"&amp;C21&amp;"' p3 ,' ' p4"</f>
        <v>union all select '3' sno, 'Average annual turnover of the applicant in last 3 FYs (FY, 2015-16, 2016-17, 2017-18)' param1, '10' maxrate, 'Greater than or equal to 1 cr.' p1, 'Less than 1 cr. but more than or equal to 50 LAKH' p2, 'Less than 50 LAKH' p3 ,' ' p4</v>
      </c>
    </row>
    <row r="19" spans="1:5" x14ac:dyDescent="0.25">
      <c r="A19" s="90"/>
      <c r="B19" s="11">
        <v>3.1</v>
      </c>
      <c r="C19" s="14" t="s">
        <v>115</v>
      </c>
      <c r="D19" s="18">
        <v>10</v>
      </c>
    </row>
    <row r="20" spans="1:5" x14ac:dyDescent="0.25">
      <c r="A20" s="90"/>
      <c r="B20" s="11">
        <v>3.2</v>
      </c>
      <c r="C20" s="14" t="s">
        <v>141</v>
      </c>
      <c r="D20" s="18">
        <v>5</v>
      </c>
    </row>
    <row r="21" spans="1:5" x14ac:dyDescent="0.25">
      <c r="A21" s="90"/>
      <c r="B21" s="11">
        <v>3.3</v>
      </c>
      <c r="C21" s="14" t="s">
        <v>142</v>
      </c>
      <c r="D21" s="18">
        <v>0</v>
      </c>
    </row>
    <row r="22" spans="1:5" x14ac:dyDescent="0.25">
      <c r="A22" s="90"/>
      <c r="B22" s="3">
        <v>4</v>
      </c>
      <c r="C22" s="7" t="s">
        <v>27</v>
      </c>
      <c r="D22" s="4">
        <v>5</v>
      </c>
      <c r="E22" t="str">
        <f>"union all select '"&amp;B22&amp;"' sno, '"&amp;C22&amp;"' param1, '"&amp;D22&amp;"' maxrate, '"&amp;C23&amp;"' p1, '"&amp;C24&amp;"' p2, '' p3 ,' ' p4"</f>
        <v>union all select '4' sno, 'Net worth of the Organization as on 31st March 2018' param1, '5' maxrate, 'Greater than or equal to 25 LAKH' p1, 'Less than 25 LAKH' p2, '' p3 ,' ' p4</v>
      </c>
    </row>
    <row r="23" spans="1:5" x14ac:dyDescent="0.25">
      <c r="A23" s="90"/>
      <c r="B23" s="16">
        <v>4.0999999999999996</v>
      </c>
      <c r="C23" s="16" t="s">
        <v>143</v>
      </c>
      <c r="D23" s="15">
        <v>5</v>
      </c>
    </row>
    <row r="24" spans="1:5" ht="15.75" thickBot="1" x14ac:dyDescent="0.3">
      <c r="A24" s="90"/>
      <c r="B24" s="16">
        <v>4.4000000000000004</v>
      </c>
      <c r="C24" s="35" t="s">
        <v>144</v>
      </c>
      <c r="D24" s="36">
        <v>0</v>
      </c>
    </row>
    <row r="25" spans="1:5" x14ac:dyDescent="0.25">
      <c r="A25" s="90"/>
      <c r="B25" s="7">
        <v>5</v>
      </c>
      <c r="C25" s="7" t="s">
        <v>28</v>
      </c>
      <c r="D25" s="31">
        <v>5</v>
      </c>
      <c r="E25" t="str">
        <f>"union all select '"&amp;B25&amp;"' sno, '"&amp;C25&amp;"' param1, '"&amp;D25&amp;"' maxrate, '"&amp;C26&amp;"' p1, '"&amp;C27&amp;"' p2, '' p3 ,' ' p4"</f>
        <v>union all select '5' sno, 'CIBIL of Applicant Entity' param1, '5' maxrate, 'All accounts of the entity are standard' p1, 'In any account is sub standard or Debt' p2, '' p3 ,' ' p4</v>
      </c>
    </row>
    <row r="26" spans="1:5" x14ac:dyDescent="0.25">
      <c r="A26" s="90"/>
      <c r="B26" s="11">
        <v>5.0999999999999996</v>
      </c>
      <c r="C26" s="11" t="s">
        <v>42</v>
      </c>
      <c r="D26" s="39">
        <v>5</v>
      </c>
      <c r="E26" t="s">
        <v>90</v>
      </c>
    </row>
    <row r="27" spans="1:5" x14ac:dyDescent="0.25">
      <c r="A27" s="90"/>
      <c r="B27" s="11">
        <v>5.2</v>
      </c>
      <c r="C27" s="11" t="s">
        <v>43</v>
      </c>
      <c r="D27" s="39">
        <v>0</v>
      </c>
    </row>
    <row r="28" spans="1:5" x14ac:dyDescent="0.25">
      <c r="A28" s="90"/>
      <c r="B28" s="30"/>
      <c r="C28" s="30"/>
      <c r="D28" s="33"/>
    </row>
    <row r="29" spans="1:5" x14ac:dyDescent="0.25">
      <c r="A29" s="90"/>
      <c r="B29" s="7">
        <v>6</v>
      </c>
      <c r="C29" s="7" t="s">
        <v>29</v>
      </c>
      <c r="D29" s="31">
        <v>5</v>
      </c>
      <c r="E29" t="str">
        <f>"union all select '"&amp;B29&amp;"' sno, '"&amp;C29&amp;"' param1, '"&amp;D29&amp;"' maxrate, '"&amp;C30&amp;"' p1, '"&amp;C31&amp;"' p2, '' p3 ,' ' p4"</f>
        <v>union all select '6' sno, 'Debt Equity Ratio as on 31st march,2018' param1, '5' maxrate, 'Less than or equal to 3:1' p1, 'More than 3:1' p2, '' p3 ,' ' p4</v>
      </c>
    </row>
    <row r="30" spans="1:5" x14ac:dyDescent="0.25">
      <c r="A30" s="90"/>
      <c r="B30" s="11">
        <v>6.1</v>
      </c>
      <c r="C30" s="11" t="s">
        <v>91</v>
      </c>
      <c r="D30" s="39">
        <v>5</v>
      </c>
    </row>
    <row r="31" spans="1:5" x14ac:dyDescent="0.25">
      <c r="A31" s="91"/>
      <c r="B31" s="11">
        <v>6.2</v>
      </c>
      <c r="C31" s="11" t="s">
        <v>92</v>
      </c>
      <c r="D31" s="39">
        <v>0</v>
      </c>
    </row>
    <row r="32" spans="1:5" x14ac:dyDescent="0.25">
      <c r="A32" s="23"/>
      <c r="B32" s="24"/>
      <c r="C32" s="11"/>
      <c r="D32" s="25"/>
    </row>
    <row r="33" spans="1:9" x14ac:dyDescent="0.25">
      <c r="A33" s="92" t="s">
        <v>22</v>
      </c>
      <c r="B33" s="3">
        <v>7</v>
      </c>
      <c r="C33" s="3" t="s">
        <v>8</v>
      </c>
      <c r="D33" s="9">
        <v>0.4</v>
      </c>
    </row>
    <row r="34" spans="1:9" ht="45" x14ac:dyDescent="0.25">
      <c r="A34" s="93"/>
      <c r="B34" s="1">
        <v>7.1</v>
      </c>
      <c r="C34" s="1" t="s">
        <v>146</v>
      </c>
      <c r="D34" s="2">
        <v>10</v>
      </c>
      <c r="E34" t="str">
        <f>"union all select '"&amp;B34&amp;"' sno, '"&amp;C34&amp;"' param1, '"&amp;D34&amp;"' maxrate, '"&amp;C35&amp;"' p1, '"&amp;C36&amp;"' p2, '' p3 ,' ' p4"</f>
        <v>union all select '7.1' sno, 'Training Center situated in underserve and/or aspirational locations in PMKVY 2016-20List as per RFP document' param1, '10' maxrate, 'Yes' p1, 'No' p2, '' p3 ,' ' p4</v>
      </c>
    </row>
    <row r="35" spans="1:9" x14ac:dyDescent="0.25">
      <c r="A35" s="93"/>
      <c r="B35" s="11" t="s">
        <v>77</v>
      </c>
      <c r="C35" s="12" t="s">
        <v>12</v>
      </c>
      <c r="D35" s="13">
        <v>10</v>
      </c>
    </row>
    <row r="36" spans="1:9" x14ac:dyDescent="0.25">
      <c r="A36" s="93"/>
      <c r="B36" s="11" t="s">
        <v>78</v>
      </c>
      <c r="C36" s="12" t="s">
        <v>13</v>
      </c>
      <c r="D36" s="13">
        <v>0</v>
      </c>
    </row>
    <row r="37" spans="1:9" ht="45" customHeight="1" x14ac:dyDescent="0.25">
      <c r="A37" s="93"/>
      <c r="B37" s="1">
        <v>7.2</v>
      </c>
      <c r="C37" s="1" t="s">
        <v>88</v>
      </c>
      <c r="D37" s="2">
        <v>15</v>
      </c>
      <c r="E37" t="str">
        <f>"union all select '"&amp;B37&amp;"' sno, '"&amp;C37&amp;"' param1, '"&amp;D37&amp;"' maxrate, '"&amp;C38&amp;"' p1, '"&amp;C39&amp;"' p2, '"&amp;C40&amp;"' p3 ,' ' p4"</f>
        <v>union all select '7.2' sno, 'Proposed % of job roles at the TC in accordance with the district-sector combination  (Total no. of Proposed Job roles at the TC  in accordance with the  District - sector Combination/Total No. of job roles Proposed at the TC)- note:  List of district-sector combination as per the RFP document' param1, '15' maxrate, 'Equal to 100%' p1, 'Less than 100% but more than or equal to 50%' p2, 'Less than 50%' p3 ,' ' p4</v>
      </c>
      <c r="F37" s="86"/>
      <c r="G37" s="86"/>
    </row>
    <row r="38" spans="1:9" ht="15" customHeight="1" x14ac:dyDescent="0.25">
      <c r="A38" s="93"/>
      <c r="B38" s="11" t="s">
        <v>79</v>
      </c>
      <c r="C38" s="12" t="s">
        <v>16</v>
      </c>
      <c r="D38" s="13">
        <v>15</v>
      </c>
      <c r="E38" s="85"/>
      <c r="F38" s="86"/>
      <c r="G38" s="86"/>
    </row>
    <row r="39" spans="1:9" ht="15" customHeight="1" x14ac:dyDescent="0.25">
      <c r="A39" s="93"/>
      <c r="B39" s="11" t="s">
        <v>80</v>
      </c>
      <c r="C39" s="12" t="s">
        <v>101</v>
      </c>
      <c r="D39" s="13">
        <v>10</v>
      </c>
      <c r="E39" s="85"/>
      <c r="F39" s="86"/>
      <c r="G39" s="86"/>
      <c r="I39" s="85" t="s">
        <v>140</v>
      </c>
    </row>
    <row r="40" spans="1:9" ht="15" customHeight="1" x14ac:dyDescent="0.25">
      <c r="A40" s="93"/>
      <c r="B40" s="11" t="s">
        <v>81</v>
      </c>
      <c r="C40" s="12" t="s">
        <v>21</v>
      </c>
      <c r="D40" s="13">
        <v>0</v>
      </c>
      <c r="E40" s="85"/>
      <c r="F40" s="86"/>
      <c r="G40" s="86"/>
    </row>
    <row r="41" spans="1:9" ht="21" x14ac:dyDescent="0.35">
      <c r="A41" s="93"/>
      <c r="B41" s="11"/>
      <c r="C41" s="83" t="s">
        <v>139</v>
      </c>
      <c r="D41" s="13"/>
      <c r="E41" s="85"/>
      <c r="F41" s="86"/>
      <c r="G41" s="86"/>
    </row>
    <row r="42" spans="1:9" ht="45" x14ac:dyDescent="0.25">
      <c r="A42" s="93"/>
      <c r="B42" s="5">
        <v>7.2</v>
      </c>
      <c r="C42" s="1" t="s">
        <v>9</v>
      </c>
      <c r="D42" s="2">
        <v>15</v>
      </c>
      <c r="E42" t="str">
        <f>"union all select '"&amp;B42&amp;"' sno, '"&amp;C42&amp;"' param1, '"&amp;D42&amp;"' maxrate, '"&amp;C43&amp;"' p1, '"&amp;C44&amp;"' p2, '"&amp;C45&amp;"' p3 ,' ' p4"</f>
        <v>union all select '7.2' sno, 'Proposed Number of candidates placed/self-employed/NAPS (as a Percentage of certified) as per PMKVY placement guidelines' param1, '15' maxrate, 'Equal to or More than 70%' p1, 'Less than 70% but more than or equal to 50%' p2, 'Less than 50%' p3 ,' ' p4</v>
      </c>
      <c r="F42" s="86"/>
      <c r="G42" s="86"/>
    </row>
    <row r="43" spans="1:9" ht="15" customHeight="1" x14ac:dyDescent="0.25">
      <c r="A43" s="93"/>
      <c r="B43" s="16" t="s">
        <v>79</v>
      </c>
      <c r="C43" s="14" t="s">
        <v>102</v>
      </c>
      <c r="D43" s="13">
        <v>15</v>
      </c>
      <c r="E43" s="85"/>
      <c r="F43" s="86"/>
      <c r="G43" s="86"/>
    </row>
    <row r="44" spans="1:9" ht="15" customHeight="1" x14ac:dyDescent="0.25">
      <c r="A44" s="93"/>
      <c r="B44" s="16" t="s">
        <v>80</v>
      </c>
      <c r="C44" s="14" t="s">
        <v>20</v>
      </c>
      <c r="D44" s="13">
        <v>10</v>
      </c>
      <c r="E44" s="85"/>
      <c r="F44" s="86"/>
      <c r="G44" s="86"/>
    </row>
    <row r="45" spans="1:9" ht="15" customHeight="1" x14ac:dyDescent="0.25">
      <c r="A45" s="93"/>
      <c r="B45" s="16" t="s">
        <v>81</v>
      </c>
      <c r="C45" s="14" t="s">
        <v>21</v>
      </c>
      <c r="D45" s="13">
        <v>0</v>
      </c>
      <c r="E45" s="85"/>
      <c r="F45" s="86"/>
      <c r="G45" s="86"/>
    </row>
    <row r="46" spans="1:9" ht="90" x14ac:dyDescent="0.25">
      <c r="A46" s="93"/>
      <c r="B46" s="1">
        <v>7.3</v>
      </c>
      <c r="C46" s="1" t="s">
        <v>87</v>
      </c>
      <c r="D46" s="26">
        <v>10</v>
      </c>
      <c r="E46" t="str">
        <f>"union all select '"&amp;B46&amp;"' sno, '"&amp;C46&amp;"' param1, '"&amp;D46&amp;"' maxrate, '"&amp;C47&amp;"' p1, '"&amp;C48&amp;"' p2, '"&amp;C49&amp;"' p3 ,' ' p4"</f>
        <v>union all select '7.3' sno, 'Proposed % of job roles at the TC in accordance with the Apprenticeship enabled list of job role (Total no. of Proposed of Job roles at the TC  in accordance with the  Apprenticeship enabled list of job role/Total No. of job roles Proposed at the TC)- note:  List of  Apprenticeship enabled list of job role as per the RFP document' param1, '10' maxrate, 'Equal to 100%' p1, 'Less than 100% but more than or equal to 50%' p2, 'Less than 50%' p3 ,' ' p4</v>
      </c>
    </row>
    <row r="47" spans="1:9" x14ac:dyDescent="0.25">
      <c r="A47" s="93"/>
      <c r="B47" s="27" t="s">
        <v>82</v>
      </c>
      <c r="C47" s="12" t="s">
        <v>16</v>
      </c>
      <c r="D47" s="17">
        <v>10</v>
      </c>
    </row>
    <row r="48" spans="1:9" x14ac:dyDescent="0.25">
      <c r="A48" s="93"/>
      <c r="B48" s="27" t="s">
        <v>83</v>
      </c>
      <c r="C48" s="12" t="s">
        <v>101</v>
      </c>
      <c r="D48" s="17">
        <v>5</v>
      </c>
    </row>
    <row r="49" spans="1:5" x14ac:dyDescent="0.25">
      <c r="A49" s="93"/>
      <c r="B49" s="27" t="s">
        <v>84</v>
      </c>
      <c r="C49" s="12" t="s">
        <v>21</v>
      </c>
      <c r="D49" s="17">
        <v>0</v>
      </c>
    </row>
    <row r="50" spans="1:5" ht="30" x14ac:dyDescent="0.25">
      <c r="A50" s="93"/>
      <c r="B50" s="32">
        <v>7.4</v>
      </c>
      <c r="C50" s="1" t="s">
        <v>25</v>
      </c>
      <c r="D50" s="1">
        <v>5</v>
      </c>
      <c r="E50" t="str">
        <f>"union all select '"&amp;B50&amp;"' sno, '"&amp;C50&amp;"' param1, '"&amp;D50&amp;"' maxrate, '"&amp;C51&amp;"' p1, '"&amp;C52&amp;"' p2, '' p3 ,' ' p4"</f>
        <v>union all select '7.4' sno, 'Total area of existing training center that can be used for training' param1, '5' maxrate, 'More than or equal to 3000 sq. ft' p1, 'Less than 3000 sq. ft' p2, '' p3 ,' ' p4</v>
      </c>
    </row>
    <row r="51" spans="1:5" x14ac:dyDescent="0.25">
      <c r="A51" s="93"/>
      <c r="B51" s="40" t="s">
        <v>85</v>
      </c>
      <c r="C51" s="11" t="s">
        <v>109</v>
      </c>
      <c r="D51" s="18">
        <v>5</v>
      </c>
    </row>
    <row r="52" spans="1:5" x14ac:dyDescent="0.25">
      <c r="A52" s="93"/>
      <c r="B52" s="40" t="s">
        <v>86</v>
      </c>
      <c r="C52" s="8" t="s">
        <v>108</v>
      </c>
      <c r="D52" s="18">
        <v>0</v>
      </c>
    </row>
  </sheetData>
  <mergeCells count="2">
    <mergeCell ref="A2:A31"/>
    <mergeCell ref="A33:A5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8"/>
  <sheetViews>
    <sheetView topLeftCell="A10" zoomScaleNormal="100" workbookViewId="0">
      <selection activeCell="C19" sqref="C19"/>
    </sheetView>
  </sheetViews>
  <sheetFormatPr defaultColWidth="9.42578125" defaultRowHeight="15" x14ac:dyDescent="0.25"/>
  <cols>
    <col min="1" max="1" width="0.85546875" customWidth="1"/>
    <col min="2" max="2" width="6.85546875" style="67" customWidth="1"/>
    <col min="3" max="3" width="73.140625" customWidth="1"/>
    <col min="5" max="9" width="9.42578125" style="6"/>
    <col min="10" max="10" width="9.42578125" style="67"/>
  </cols>
  <sheetData>
    <row r="1" spans="1:8" ht="30" x14ac:dyDescent="0.25">
      <c r="C1" s="66" t="s">
        <v>147</v>
      </c>
    </row>
    <row r="2" spans="1:8" x14ac:dyDescent="0.25">
      <c r="A2" s="19" t="s">
        <v>4</v>
      </c>
      <c r="B2" s="68" t="s">
        <v>119</v>
      </c>
      <c r="C2" s="19" t="s">
        <v>0</v>
      </c>
      <c r="D2" s="19" t="s">
        <v>1</v>
      </c>
      <c r="E2" s="56"/>
      <c r="F2" s="56"/>
      <c r="G2" s="56"/>
      <c r="H2" s="56"/>
    </row>
    <row r="3" spans="1:8" ht="15" customHeight="1" x14ac:dyDescent="0.25">
      <c r="A3" s="89" t="s">
        <v>10</v>
      </c>
      <c r="B3" s="69">
        <v>1</v>
      </c>
      <c r="C3" s="3" t="s">
        <v>31</v>
      </c>
      <c r="D3" s="9">
        <v>0.43</v>
      </c>
      <c r="E3" s="61"/>
      <c r="F3" s="61"/>
      <c r="G3" s="61"/>
      <c r="H3" s="61"/>
    </row>
    <row r="4" spans="1:8" x14ac:dyDescent="0.25">
      <c r="A4" s="90"/>
      <c r="B4" s="70">
        <v>1.1000000000000001</v>
      </c>
      <c r="C4" s="1" t="s">
        <v>123</v>
      </c>
      <c r="D4" s="2">
        <v>10</v>
      </c>
      <c r="E4" t="str">
        <f>"select '"&amp;B4&amp;"' sno, '"&amp;C4&amp;"' param1, '"&amp;D4&amp;"' maxrate, '"&amp;C5&amp;"' p1, '"&amp;C6&amp;"' p2, '"&amp;C7&amp;"' p3 ,' "&amp;C8&amp;"' p4 , '"&amp;C9&amp;"' p5, '"&amp;C10&amp;"' p6"</f>
        <v>select '1.1' sno, 'Number of students certified against target allotted to the TP (PMKVY 2016-20)' param1, '10' maxrate, 'Greater than 10,000' p1, 'Less than or equal to 10,000 but more than 5,000' p2, 'Less than or equal to 5,000 but more than 2,500' p3 ,' Less than or equal to 2,500 but more than 1,000' p4 , 'Less than or equal to 1,000 but more than or equal to 500' p5, 'Less than 500' p6</v>
      </c>
      <c r="F4" s="62"/>
      <c r="G4" s="62"/>
      <c r="H4" s="62"/>
    </row>
    <row r="5" spans="1:8" x14ac:dyDescent="0.25">
      <c r="A5" s="90"/>
      <c r="B5" s="71" t="s">
        <v>44</v>
      </c>
      <c r="C5" s="11" t="s">
        <v>11</v>
      </c>
      <c r="D5" s="18">
        <v>10</v>
      </c>
      <c r="E5" s="62"/>
      <c r="F5" s="62"/>
      <c r="G5" s="62"/>
      <c r="H5" s="62"/>
    </row>
    <row r="6" spans="1:8" x14ac:dyDescent="0.25">
      <c r="A6" s="90"/>
      <c r="B6" s="71" t="s">
        <v>45</v>
      </c>
      <c r="C6" s="11" t="s">
        <v>111</v>
      </c>
      <c r="D6" s="18">
        <v>8</v>
      </c>
      <c r="E6" s="62"/>
      <c r="F6" s="62"/>
      <c r="G6" s="62"/>
      <c r="H6" s="62"/>
    </row>
    <row r="7" spans="1:8" x14ac:dyDescent="0.25">
      <c r="A7" s="90"/>
      <c r="B7" s="71" t="s">
        <v>46</v>
      </c>
      <c r="C7" s="11" t="s">
        <v>112</v>
      </c>
      <c r="D7" s="18">
        <v>6</v>
      </c>
      <c r="E7" s="62"/>
      <c r="F7" s="62"/>
      <c r="G7" s="62"/>
      <c r="H7" s="62"/>
    </row>
    <row r="8" spans="1:8" x14ac:dyDescent="0.25">
      <c r="A8" s="90"/>
      <c r="B8" s="71" t="s">
        <v>47</v>
      </c>
      <c r="C8" s="11" t="s">
        <v>113</v>
      </c>
      <c r="D8" s="18">
        <v>4</v>
      </c>
      <c r="E8" s="62"/>
      <c r="F8" s="62"/>
      <c r="G8" s="62"/>
      <c r="H8" s="62"/>
    </row>
    <row r="9" spans="1:8" x14ac:dyDescent="0.25">
      <c r="A9" s="90"/>
      <c r="B9" s="71" t="s">
        <v>48</v>
      </c>
      <c r="C9" s="11" t="s">
        <v>114</v>
      </c>
      <c r="D9" s="18">
        <v>2</v>
      </c>
      <c r="E9" s="62"/>
      <c r="F9" s="62"/>
      <c r="G9" s="62"/>
      <c r="H9" s="62"/>
    </row>
    <row r="10" spans="1:8" x14ac:dyDescent="0.25">
      <c r="A10" s="90"/>
      <c r="B10" s="71" t="s">
        <v>49</v>
      </c>
      <c r="C10" s="11" t="s">
        <v>95</v>
      </c>
      <c r="D10" s="18">
        <v>0</v>
      </c>
      <c r="E10" s="62"/>
      <c r="F10" s="62"/>
      <c r="G10" s="62"/>
      <c r="H10" s="62"/>
    </row>
    <row r="11" spans="1:8" ht="30" x14ac:dyDescent="0.25">
      <c r="A11" s="90"/>
      <c r="B11" s="70">
        <v>1.2</v>
      </c>
      <c r="C11" s="1" t="s">
        <v>30</v>
      </c>
      <c r="D11" s="20">
        <v>10</v>
      </c>
      <c r="E11" t="str">
        <f>"union all select '"&amp;B11&amp;"' sno, '"&amp;C11&amp;"' param1, '"&amp;D11&amp;"' maxrate, '"&amp;C12&amp;"' p1, '"&amp;C13&amp;"' p2, '"&amp;C14&amp;"' p3 ,' "&amp;C15&amp;"' p4 , '' p5, '' p6"</f>
        <v>union all select '1.2' sno, 'Percentage of students placed against students certified by the TP (PMKVY 2016-20)' param1, '10' maxrate, 'Greater than or equal to 70%' p1, 'Less than 70% but more than or equal to 50%' p2, 'Less than 50% but more than or equal to 25%' p3 ,' Less than 25%' p4 , '' p5, '' p6</v>
      </c>
      <c r="F11" s="63"/>
      <c r="G11" s="63"/>
      <c r="H11" s="63"/>
    </row>
    <row r="12" spans="1:8" x14ac:dyDescent="0.25">
      <c r="A12" s="90"/>
      <c r="B12" s="71" t="s">
        <v>50</v>
      </c>
      <c r="C12" s="14" t="s">
        <v>120</v>
      </c>
      <c r="D12" s="21">
        <v>10</v>
      </c>
      <c r="E12" s="63"/>
      <c r="F12" s="63"/>
      <c r="G12" s="63"/>
      <c r="H12" s="63"/>
    </row>
    <row r="13" spans="1:8" x14ac:dyDescent="0.25">
      <c r="A13" s="90"/>
      <c r="B13" s="71" t="s">
        <v>51</v>
      </c>
      <c r="C13" s="14" t="s">
        <v>20</v>
      </c>
      <c r="D13" s="21">
        <v>8</v>
      </c>
      <c r="E13" s="63"/>
      <c r="F13" s="63"/>
      <c r="G13" s="63"/>
      <c r="H13" s="63"/>
    </row>
    <row r="14" spans="1:8" x14ac:dyDescent="0.25">
      <c r="A14" s="90"/>
      <c r="B14" s="71" t="s">
        <v>52</v>
      </c>
      <c r="C14" s="14" t="s">
        <v>121</v>
      </c>
      <c r="D14" s="21">
        <v>5</v>
      </c>
      <c r="E14" s="63"/>
      <c r="F14" s="63"/>
      <c r="G14" s="63"/>
      <c r="H14" s="63"/>
    </row>
    <row r="15" spans="1:8" x14ac:dyDescent="0.25">
      <c r="A15" s="90"/>
      <c r="B15" s="71" t="s">
        <v>53</v>
      </c>
      <c r="C15" s="14" t="s">
        <v>122</v>
      </c>
      <c r="D15" s="21">
        <v>0</v>
      </c>
      <c r="E15" s="63"/>
      <c r="F15" s="63"/>
      <c r="G15" s="63"/>
      <c r="H15" s="63"/>
    </row>
    <row r="16" spans="1:8" ht="45" x14ac:dyDescent="0.25">
      <c r="A16" s="90"/>
      <c r="B16" s="70">
        <v>1.3</v>
      </c>
      <c r="C16" s="1" t="s">
        <v>125</v>
      </c>
      <c r="D16" s="20">
        <v>13</v>
      </c>
      <c r="E16" t="str">
        <f>"union all select '"&amp;B16&amp;"' sno, '"&amp;C16&amp;"' param1, '"&amp;D16&amp;"' maxrate, '"&amp;C17&amp;"' p1, '"&amp;C18&amp;"' p2, '"&amp;C19&amp;"' p3 ,' "&amp;C20&amp;"' p4 , '' p5, '' p6"</f>
        <v>union all select '1.3' sno, 'Percentage of TCs( for the TP ) who have achieved 70% of more placement against students certified by the TP (PMKVY 2016-20) as per PMKVY placement guidelines' param1, '13' maxrate, '80% or more TCs for the TP with overall Placement % Greater than or equal to 70%' p1, 'Less than 80% or more than 60% TCs for the TP with overall Placement % Less than 70% but more than or equal to 50%' p2, 'Less than 60% or more than 50% TCs for the TP with overall Placement % Less than 50% but more than or equal to 40%' p3 ,' Less than 50% TCs for the TPs with overall placement % less than 40%' p4 , '' p5, '' p6</v>
      </c>
      <c r="F16" s="63"/>
      <c r="G16" s="63"/>
      <c r="H16" s="63"/>
    </row>
    <row r="17" spans="1:8" x14ac:dyDescent="0.25">
      <c r="A17" s="90"/>
      <c r="B17" s="71" t="s">
        <v>54</v>
      </c>
      <c r="C17" s="14" t="s">
        <v>126</v>
      </c>
      <c r="D17" s="21">
        <v>13</v>
      </c>
      <c r="E17" s="63"/>
      <c r="F17" s="63"/>
      <c r="G17" s="63"/>
      <c r="H17" s="63"/>
    </row>
    <row r="18" spans="1:8" ht="30" x14ac:dyDescent="0.25">
      <c r="A18" s="90"/>
      <c r="B18" s="71" t="s">
        <v>55</v>
      </c>
      <c r="C18" s="12" t="s">
        <v>127</v>
      </c>
      <c r="D18" s="21">
        <v>8</v>
      </c>
      <c r="E18" s="63"/>
      <c r="F18" s="63"/>
      <c r="G18" s="63"/>
      <c r="H18" s="63"/>
    </row>
    <row r="19" spans="1:8" ht="30" x14ac:dyDescent="0.25">
      <c r="A19" s="90"/>
      <c r="B19" s="71" t="s">
        <v>130</v>
      </c>
      <c r="C19" s="12" t="s">
        <v>128</v>
      </c>
      <c r="D19" s="21">
        <v>5</v>
      </c>
      <c r="E19" s="63"/>
      <c r="F19" s="63"/>
      <c r="G19" s="63"/>
      <c r="H19" s="63"/>
    </row>
    <row r="20" spans="1:8" x14ac:dyDescent="0.25">
      <c r="A20" s="90"/>
      <c r="B20" s="71" t="s">
        <v>131</v>
      </c>
      <c r="C20" t="s">
        <v>129</v>
      </c>
      <c r="D20" s="21">
        <v>0</v>
      </c>
      <c r="E20" s="63"/>
      <c r="F20" s="63"/>
      <c r="G20" s="63"/>
      <c r="H20" s="63"/>
    </row>
    <row r="21" spans="1:8" ht="30" x14ac:dyDescent="0.25">
      <c r="A21" s="90"/>
      <c r="B21" s="70">
        <v>1.4</v>
      </c>
      <c r="C21" s="1" t="s">
        <v>39</v>
      </c>
      <c r="D21" s="20">
        <v>5</v>
      </c>
      <c r="E21" t="str">
        <f>"union all select '"&amp;B21&amp;"' sno, '"&amp;C21&amp;"' param1, '"&amp;D21&amp;"' maxrate, '"&amp;C22&amp;"' p1, '"&amp;C23&amp;"' p2, '' p3 ,' ' p4 , '' p5, '' p6"</f>
        <v>union all select '1.4' sno, 'Monitoring Reporting status [Parameters: Surprise visit, Call Validation, OBD, AEBAS attendance, Self - Audit Reports (SAR)] (PMKVY 2016-20)' param1, '5' maxrate, 'Positive- No instance of negative report/observation by Monitoring ' p1, 'Negative - Any instance of negative report/observation by Monitoring ' p2, '' p3 ,' ' p4 , '' p5, '' p6</v>
      </c>
      <c r="F21" s="63"/>
      <c r="G21" s="63"/>
      <c r="H21" s="63"/>
    </row>
    <row r="22" spans="1:8" x14ac:dyDescent="0.25">
      <c r="A22" s="90"/>
      <c r="B22" s="71" t="s">
        <v>63</v>
      </c>
      <c r="C22" s="11" t="s">
        <v>40</v>
      </c>
      <c r="D22" s="21">
        <v>5</v>
      </c>
      <c r="E22" s="63"/>
      <c r="F22" s="63"/>
      <c r="G22" s="63"/>
      <c r="H22" s="63"/>
    </row>
    <row r="23" spans="1:8" x14ac:dyDescent="0.25">
      <c r="A23" s="90"/>
      <c r="B23" s="71" t="s">
        <v>64</v>
      </c>
      <c r="C23" s="11" t="s">
        <v>41</v>
      </c>
      <c r="D23" s="21">
        <v>0</v>
      </c>
      <c r="E23" s="63"/>
      <c r="F23" s="63"/>
      <c r="G23" s="63"/>
      <c r="H23" s="63"/>
    </row>
    <row r="24" spans="1:8" ht="60" x14ac:dyDescent="0.25">
      <c r="A24" s="90"/>
      <c r="B24" s="72">
        <v>1.5</v>
      </c>
      <c r="C24" s="1" t="s">
        <v>148</v>
      </c>
      <c r="D24" s="20">
        <v>5</v>
      </c>
      <c r="E24" t="str">
        <f>"union all select '"&amp;B24&amp;"' sno, '"&amp;C24&amp;"' param1, '"&amp;D24&amp;"' maxrate, '"&amp;C25&amp;"' p1, '"&amp;C26&amp;"' p2, '"&amp;C27&amp;"' p3 ,' "&amp;C28&amp;"' p4 , '"&amp;C29&amp;"' p5, '"&amp;C30&amp;"' p6"</f>
        <v>union all select '1.5' sno, 'Star Rating of centers of TP as per SMART''Percentage of existence of 4 or 5 Star SMART accredited (including conditional )and affiliated TCs ( Total No. of 4 or 5 star TCs accredited (including conditional )and affiliated on SMART/Total No. of TCs accredited (including conditional )and affiliated on SMART)' param1, '5' maxrate, 'Equal to 100%' p1, 'Less than 100% but more than or equal to 80%' p2, 'Less than 80% but more than or equal to 60%' p3 ,' Less than 60% but more than or equal to 40%' p4 , 'Less than 40% but more than or equal to 20%' p5, 'Less than 20%' p6</v>
      </c>
      <c r="F24" s="63"/>
      <c r="G24" s="63"/>
      <c r="H24" s="63"/>
    </row>
    <row r="25" spans="1:8" x14ac:dyDescent="0.25">
      <c r="A25" s="90"/>
      <c r="B25" s="71" t="s">
        <v>132</v>
      </c>
      <c r="C25" s="14" t="s">
        <v>16</v>
      </c>
      <c r="D25" s="38">
        <v>5</v>
      </c>
      <c r="E25" s="57"/>
      <c r="F25" s="57"/>
      <c r="G25" s="57"/>
      <c r="H25" s="57"/>
    </row>
    <row r="26" spans="1:8" x14ac:dyDescent="0.25">
      <c r="A26" s="90"/>
      <c r="B26" s="71" t="s">
        <v>134</v>
      </c>
      <c r="C26" s="14" t="s">
        <v>17</v>
      </c>
      <c r="D26" s="38">
        <v>4</v>
      </c>
      <c r="E26" s="57"/>
      <c r="F26" s="57"/>
      <c r="G26" s="57"/>
      <c r="H26" s="57"/>
    </row>
    <row r="27" spans="1:8" x14ac:dyDescent="0.25">
      <c r="A27" s="90"/>
      <c r="B27" s="71" t="s">
        <v>135</v>
      </c>
      <c r="C27" s="14" t="s">
        <v>14</v>
      </c>
      <c r="D27" s="38">
        <v>3</v>
      </c>
      <c r="E27" s="57"/>
      <c r="F27" s="57"/>
      <c r="G27" s="57"/>
      <c r="H27" s="57"/>
    </row>
    <row r="28" spans="1:8" x14ac:dyDescent="0.25">
      <c r="A28" s="90"/>
      <c r="B28" s="71" t="s">
        <v>136</v>
      </c>
      <c r="C28" s="14" t="s">
        <v>15</v>
      </c>
      <c r="D28" s="38">
        <v>2</v>
      </c>
      <c r="E28" s="57"/>
      <c r="F28" s="57"/>
      <c r="G28" s="57"/>
      <c r="H28" s="57"/>
    </row>
    <row r="29" spans="1:8" x14ac:dyDescent="0.25">
      <c r="A29" s="90"/>
      <c r="B29" s="71" t="s">
        <v>137</v>
      </c>
      <c r="C29" s="14" t="s">
        <v>18</v>
      </c>
      <c r="D29" s="38">
        <v>1</v>
      </c>
      <c r="E29" s="57"/>
      <c r="F29" s="57"/>
      <c r="G29" s="57"/>
      <c r="H29" s="57"/>
    </row>
    <row r="30" spans="1:8" x14ac:dyDescent="0.25">
      <c r="A30" s="90"/>
      <c r="B30" s="71" t="s">
        <v>138</v>
      </c>
      <c r="C30" s="14" t="s">
        <v>19</v>
      </c>
      <c r="D30" s="38">
        <v>0</v>
      </c>
      <c r="E30" s="57"/>
      <c r="F30" s="57"/>
      <c r="G30" s="57"/>
      <c r="H30" s="57"/>
    </row>
    <row r="31" spans="1:8" ht="30" x14ac:dyDescent="0.25">
      <c r="A31" s="90"/>
      <c r="B31" s="73">
        <v>2</v>
      </c>
      <c r="C31" s="7" t="s">
        <v>7</v>
      </c>
      <c r="D31" s="4">
        <v>2</v>
      </c>
      <c r="E31" t="str">
        <f>"union all select '"&amp;B31&amp;"' sno, '"&amp;C31&amp;"' param1, '"&amp;D31&amp;"' maxrate, '"&amp;C32&amp;"' p1, '"&amp;C33&amp;"' p2, '' p3 ,' ' p4 , '' p5, '' p6"</f>
        <v>union all select '2' sno, 'Exisiting NSDC Training Partner (Funded/Non Funded) at the time of application' param1, '2' maxrate, 'Yes' p1, 'No' p2, '' p3 ,' ' p4 , '' p5, '' p6</v>
      </c>
      <c r="F31" s="64"/>
      <c r="G31" s="64"/>
      <c r="H31" s="64"/>
    </row>
    <row r="32" spans="1:8" x14ac:dyDescent="0.25">
      <c r="A32" s="90"/>
      <c r="B32" s="71">
        <v>2.1</v>
      </c>
      <c r="C32" s="11" t="s">
        <v>12</v>
      </c>
      <c r="D32" s="18">
        <v>2</v>
      </c>
      <c r="E32" s="62"/>
      <c r="F32" s="62"/>
      <c r="G32" s="62"/>
      <c r="H32" s="62"/>
    </row>
    <row r="33" spans="1:11" x14ac:dyDescent="0.25">
      <c r="A33" s="90"/>
      <c r="B33" s="71">
        <v>2.2000000000000002</v>
      </c>
      <c r="C33" s="11" t="s">
        <v>13</v>
      </c>
      <c r="D33" s="18">
        <v>0</v>
      </c>
      <c r="E33" s="62"/>
      <c r="F33" s="62"/>
      <c r="G33" s="62"/>
      <c r="H33" s="62"/>
    </row>
    <row r="34" spans="1:11" ht="30" x14ac:dyDescent="0.25">
      <c r="A34" s="90"/>
      <c r="B34" s="69">
        <v>3</v>
      </c>
      <c r="C34" s="7" t="s">
        <v>124</v>
      </c>
      <c r="D34" s="4">
        <v>5</v>
      </c>
      <c r="E34" t="str">
        <f>"union all select '"&amp;B34&amp;"' sno, '"&amp;C34&amp;"' param1, '"&amp;D34&amp;"' maxrate, '"&amp;C35&amp;"' p1, '"&amp;C36&amp;"' p2, '' p3 ,' ' p4 , '' p5, '' p6"</f>
        <v>union all select '3' sno, 'Average annual turnover of the applicant in last 3 FYs (FY, 2015-16, 2016-17, 2017-18) ' param1, '5' maxrate, 'Greater than or equal to 1 cr.' p1, 'Less than 1 cr. ' p2, '' p3 ,' ' p4 , '' p5, '' p6</v>
      </c>
      <c r="F34" s="53"/>
      <c r="G34" s="53"/>
      <c r="H34" s="53"/>
    </row>
    <row r="35" spans="1:11" x14ac:dyDescent="0.25">
      <c r="A35" s="90"/>
      <c r="B35" s="71">
        <v>3.1</v>
      </c>
      <c r="C35" s="14" t="s">
        <v>115</v>
      </c>
      <c r="D35" s="18">
        <v>5</v>
      </c>
      <c r="E35" s="49"/>
      <c r="F35" s="49"/>
      <c r="G35" s="49"/>
      <c r="H35" s="49"/>
    </row>
    <row r="36" spans="1:11" x14ac:dyDescent="0.25">
      <c r="A36" s="90"/>
      <c r="B36" s="71">
        <v>3.2</v>
      </c>
      <c r="C36" s="14" t="s">
        <v>110</v>
      </c>
      <c r="D36" s="18">
        <v>0</v>
      </c>
      <c r="E36" s="49"/>
      <c r="F36" s="49"/>
      <c r="G36" s="49"/>
      <c r="H36" s="49"/>
    </row>
    <row r="37" spans="1:11" x14ac:dyDescent="0.25">
      <c r="A37" s="90"/>
      <c r="B37" s="69">
        <v>4</v>
      </c>
      <c r="C37" s="7" t="s">
        <v>27</v>
      </c>
      <c r="D37" s="4">
        <v>5</v>
      </c>
      <c r="E37" t="str">
        <f>"union all select '"&amp;B37&amp;"' sno, '"&amp;C37&amp;"' param1, '"&amp;D37&amp;"' maxrate, '"&amp;C38&amp;"' p1, '"&amp;C39&amp;"' p2, '' p3 ,' ' p4 , '' p5, '' p6"</f>
        <v>union all select '4' sno, 'Net worth of the Organization as on 31st March 2018' param1, '5' maxrate, 'Greater than or equal to 50 lacs ' p1, 'Less than 50 lacs. ' p2, '' p3 ,' ' p4 , '' p5, '' p6</v>
      </c>
      <c r="F37" s="53"/>
      <c r="G37" s="53"/>
      <c r="H37" s="53"/>
    </row>
    <row r="38" spans="1:11" x14ac:dyDescent="0.25">
      <c r="A38" s="90"/>
      <c r="B38" s="77">
        <v>4.0999999999999996</v>
      </c>
      <c r="C38" s="16" t="s">
        <v>116</v>
      </c>
      <c r="D38" s="29">
        <v>5</v>
      </c>
      <c r="E38" s="54"/>
      <c r="F38" s="54"/>
      <c r="G38" s="54"/>
      <c r="H38" s="54"/>
    </row>
    <row r="39" spans="1:11" ht="15.75" thickBot="1" x14ac:dyDescent="0.3">
      <c r="A39" s="90"/>
      <c r="B39" s="71">
        <v>4.2</v>
      </c>
      <c r="C39" s="35" t="s">
        <v>117</v>
      </c>
      <c r="D39" s="37">
        <v>0</v>
      </c>
      <c r="E39" s="54"/>
      <c r="F39" s="54"/>
      <c r="G39" s="54"/>
      <c r="H39" s="54"/>
    </row>
    <row r="40" spans="1:11" x14ac:dyDescent="0.25">
      <c r="A40" s="90"/>
      <c r="B40" s="73">
        <v>5</v>
      </c>
      <c r="C40" s="7" t="s">
        <v>29</v>
      </c>
      <c r="D40" s="31">
        <v>5</v>
      </c>
      <c r="E40" t="str">
        <f>"union all select '"&amp;B40&amp;"' sno, '"&amp;C40&amp;"' param1, '"&amp;D40&amp;"' maxrate, '"&amp;C41&amp;"' p1, '"&amp;C42&amp;"' p2, '' p3 ,' ' p4 , '' p5, '' p6"</f>
        <v>union all select '5' sno, 'Debt Equity Ratio as on 31st march,2018' param1, '5' maxrate, 'Less than or equal to 3:1' p1, 'More than 3:1' p2, '' p3 ,' ' p4 , '' p5, '' p6</v>
      </c>
      <c r="F40" s="55"/>
      <c r="G40" s="55"/>
      <c r="H40" s="55"/>
    </row>
    <row r="41" spans="1:11" x14ac:dyDescent="0.25">
      <c r="A41" s="90"/>
      <c r="B41" s="71">
        <v>5.0999999999999996</v>
      </c>
      <c r="C41" s="11" t="s">
        <v>91</v>
      </c>
      <c r="D41" s="39">
        <v>5</v>
      </c>
      <c r="E41" s="51"/>
      <c r="F41" s="51"/>
      <c r="G41" s="51"/>
      <c r="H41" s="51"/>
    </row>
    <row r="42" spans="1:11" x14ac:dyDescent="0.25">
      <c r="A42" s="91"/>
      <c r="B42" s="71">
        <v>5.2</v>
      </c>
      <c r="C42" s="11" t="s">
        <v>92</v>
      </c>
      <c r="D42" s="39">
        <v>0</v>
      </c>
      <c r="E42" s="51"/>
      <c r="F42" s="51"/>
      <c r="G42" s="51"/>
      <c r="H42" s="51"/>
    </row>
    <row r="43" spans="1:11" x14ac:dyDescent="0.25">
      <c r="A43" s="23"/>
      <c r="B43" s="78"/>
      <c r="C43" s="11"/>
      <c r="D43" s="25"/>
      <c r="E43" s="52"/>
      <c r="F43" s="52"/>
      <c r="G43" s="52"/>
      <c r="H43" s="52"/>
    </row>
    <row r="44" spans="1:11" x14ac:dyDescent="0.25">
      <c r="A44" s="88" t="s">
        <v>22</v>
      </c>
      <c r="B44" s="69">
        <v>6</v>
      </c>
      <c r="C44" s="3" t="s">
        <v>8</v>
      </c>
      <c r="D44" s="9">
        <v>0.4</v>
      </c>
      <c r="E44" s="58"/>
      <c r="F44" s="58"/>
      <c r="G44" s="58"/>
      <c r="H44" s="58"/>
    </row>
    <row r="45" spans="1:11" ht="30" x14ac:dyDescent="0.25">
      <c r="A45" s="88"/>
      <c r="B45" s="70">
        <v>6.1</v>
      </c>
      <c r="C45" s="1" t="s">
        <v>149</v>
      </c>
      <c r="D45" s="2">
        <v>10</v>
      </c>
      <c r="E45" t="str">
        <f>"union all select '"&amp;B45&amp;"' sno, '"&amp;C45&amp;"' param1, '"&amp;D45&amp;"' maxrate, '"&amp;C46&amp;"' p1, '"&amp;C47&amp;"' p2, '' p3 ,' ' p4 , '' p5, '' p6"</f>
        <v>union all select '6.1' sno, 'Training Center situated in underserve and/or aspirational locations in PMKVY 2016-20''List as per RFP document' param1, '10' maxrate, 'Yes' p1, 'No' p2, '' p3 ,' ' p4 , '' p5, '' p6</v>
      </c>
      <c r="F45" s="49"/>
      <c r="G45" s="49"/>
      <c r="H45" s="49"/>
    </row>
    <row r="46" spans="1:11" x14ac:dyDescent="0.25">
      <c r="A46" s="88"/>
      <c r="B46" s="71" t="s">
        <v>65</v>
      </c>
      <c r="C46" s="12" t="s">
        <v>12</v>
      </c>
      <c r="D46" s="13">
        <v>10</v>
      </c>
      <c r="E46" s="50"/>
      <c r="F46" s="50"/>
      <c r="G46" s="50"/>
      <c r="H46" s="50"/>
    </row>
    <row r="47" spans="1:11" x14ac:dyDescent="0.25">
      <c r="A47" s="88"/>
      <c r="B47" s="71" t="s">
        <v>66</v>
      </c>
      <c r="C47" s="12" t="s">
        <v>13</v>
      </c>
      <c r="D47" s="13">
        <v>0</v>
      </c>
      <c r="E47" s="60"/>
      <c r="F47" s="60"/>
      <c r="G47" s="60"/>
      <c r="H47" s="60"/>
    </row>
    <row r="48" spans="1:11" ht="60" x14ac:dyDescent="0.25">
      <c r="A48" s="88"/>
      <c r="B48" s="70">
        <v>6.2</v>
      </c>
      <c r="C48" s="1" t="s">
        <v>88</v>
      </c>
      <c r="D48" s="2">
        <v>15</v>
      </c>
      <c r="E48" t="str">
        <f>"union all select '"&amp;B48&amp;"' sno, '"&amp;C48&amp;"' param1, '"&amp;D48&amp;"' maxrate, '"&amp;C49&amp;"' p1, '"&amp;C50&amp;"' p2, '"&amp;C51&amp;"' p3 ,' ' p4 , '' p5, '' p6"</f>
        <v>union all select '6.2' sno, 'Proposed % of job roles at the TC in accordance with the district-sector combination  (Total no. of Proposed Job roles at the TC  in accordance with the  District - sector Combination/Total No. of job roles Proposed at the TC)- note:  List of district-sector combination as per the RFP document' param1, '15' maxrate, 'Equal to 100%' p1, 'Less than 100% but more than or equal to 50%' p2, 'Less than 50%' p3 ,' ' p4 , '' p5, '' p6</v>
      </c>
      <c r="H48" s="49"/>
      <c r="I48" s="94" t="s">
        <v>140</v>
      </c>
      <c r="J48" s="95"/>
      <c r="K48" s="95"/>
    </row>
    <row r="49" spans="1:11" x14ac:dyDescent="0.25">
      <c r="A49" s="88"/>
      <c r="B49" s="71" t="s">
        <v>67</v>
      </c>
      <c r="C49" s="12" t="s">
        <v>16</v>
      </c>
      <c r="D49" s="13">
        <v>15</v>
      </c>
      <c r="H49" s="50"/>
      <c r="I49" s="94"/>
      <c r="J49" s="95"/>
      <c r="K49" s="95"/>
    </row>
    <row r="50" spans="1:11" x14ac:dyDescent="0.25">
      <c r="A50" s="88"/>
      <c r="B50" s="71" t="s">
        <v>68</v>
      </c>
      <c r="C50" s="12" t="s">
        <v>101</v>
      </c>
      <c r="D50" s="13">
        <v>10</v>
      </c>
      <c r="H50" s="50"/>
      <c r="I50" s="94"/>
      <c r="J50" s="95"/>
      <c r="K50" s="95"/>
    </row>
    <row r="51" spans="1:11" x14ac:dyDescent="0.25">
      <c r="A51" s="88"/>
      <c r="B51" s="71" t="s">
        <v>69</v>
      </c>
      <c r="C51" s="12" t="s">
        <v>21</v>
      </c>
      <c r="D51" s="13">
        <v>0</v>
      </c>
      <c r="H51" s="50"/>
      <c r="I51" s="94"/>
      <c r="J51" s="95"/>
      <c r="K51" s="95"/>
    </row>
    <row r="52" spans="1:11" ht="18.75" x14ac:dyDescent="0.3">
      <c r="A52" s="88"/>
      <c r="B52" s="71"/>
      <c r="C52" s="81" t="s">
        <v>139</v>
      </c>
      <c r="D52" s="13"/>
      <c r="H52" s="50"/>
      <c r="I52" s="94"/>
      <c r="J52" s="95"/>
      <c r="K52" s="95"/>
    </row>
    <row r="53" spans="1:11" ht="30" x14ac:dyDescent="0.25">
      <c r="A53" s="88"/>
      <c r="B53" s="76">
        <v>6.2</v>
      </c>
      <c r="C53" s="1" t="s">
        <v>9</v>
      </c>
      <c r="D53" s="28">
        <v>15</v>
      </c>
      <c r="E53" t="str">
        <f>"union all select '"&amp;B53&amp;"' sno, '"&amp;C53&amp;"' param1, '"&amp;D53&amp;"' maxrate, '"&amp;C54&amp;"' p1, '"&amp;C55&amp;"' p2, '"&amp;C56&amp;"' p3 ,' ' p4 , '' p5, '' p6"</f>
        <v>union all select '6.2' sno, 'Proposed Number of candidates placed/self-employed/NAPS (as a Percentage of certified) as per PMKVY placement guidelines' param1, '15' maxrate, 'Equal to or More than 70%' p1, 'Less than 70% but more than or equal to 50%' p2, 'Less than 50%' p3 ,' ' p4 , '' p5, '' p6</v>
      </c>
      <c r="H53" s="54"/>
      <c r="I53" s="94"/>
      <c r="J53" s="95"/>
      <c r="K53" s="95"/>
    </row>
    <row r="54" spans="1:11" x14ac:dyDescent="0.25">
      <c r="A54" s="88"/>
      <c r="B54" s="77" t="s">
        <v>67</v>
      </c>
      <c r="C54" s="14" t="s">
        <v>102</v>
      </c>
      <c r="D54" s="29">
        <v>15</v>
      </c>
      <c r="H54" s="54"/>
      <c r="I54" s="94"/>
      <c r="J54" s="95"/>
      <c r="K54" s="95"/>
    </row>
    <row r="55" spans="1:11" x14ac:dyDescent="0.25">
      <c r="A55" s="88"/>
      <c r="B55" s="77" t="s">
        <v>68</v>
      </c>
      <c r="C55" s="14" t="s">
        <v>20</v>
      </c>
      <c r="D55" s="29">
        <v>10</v>
      </c>
      <c r="H55" s="54"/>
      <c r="I55" s="94"/>
      <c r="J55" s="95"/>
      <c r="K55" s="95"/>
    </row>
    <row r="56" spans="1:11" x14ac:dyDescent="0.25">
      <c r="A56" s="88"/>
      <c r="B56" s="77" t="s">
        <v>69</v>
      </c>
      <c r="C56" s="14" t="s">
        <v>21</v>
      </c>
      <c r="D56" s="29">
        <v>0</v>
      </c>
      <c r="H56" s="54"/>
      <c r="I56" s="94"/>
      <c r="J56" s="95"/>
      <c r="K56" s="95"/>
    </row>
    <row r="57" spans="1:11" ht="75" x14ac:dyDescent="0.25">
      <c r="A57" s="88"/>
      <c r="B57" s="70">
        <v>6.3</v>
      </c>
      <c r="C57" s="1" t="s">
        <v>87</v>
      </c>
      <c r="D57" s="43">
        <v>10</v>
      </c>
      <c r="E57" t="str">
        <f>"union all select '"&amp;B57&amp;"' sno, '"&amp;C57&amp;"' param1, '"&amp;D57&amp;"' maxrate, '"&amp;C58&amp;"' p1, '"&amp;C59&amp;"' p2, '"&amp;C60&amp;"' p3 ,' ' p4 , '' p5, '' p6"</f>
        <v>union all select '6.3' sno, 'Proposed % of job roles at the TC in accordance with the Apprenticeship enabled list of job role (Total no. of Proposed of Job roles at the TC  in accordance with the  Apprenticeship enabled list of job role/Total No. of job roles Proposed at the TC)- note:  List of  Apprenticeship enabled list of job role as per the RFP document' param1, '10' maxrate, 'Equal to 100%' p1, 'Less than 100% but more than or equal to 50%' p2, 'Less than 50%' p3 ,' ' p4 , '' p5, '' p6</v>
      </c>
      <c r="F57" s="59"/>
      <c r="G57" s="59"/>
      <c r="H57" s="59"/>
    </row>
    <row r="58" spans="1:11" x14ac:dyDescent="0.25">
      <c r="A58" s="88"/>
      <c r="B58" s="75" t="s">
        <v>70</v>
      </c>
      <c r="C58" s="12" t="s">
        <v>16</v>
      </c>
      <c r="D58" s="17">
        <v>10</v>
      </c>
      <c r="E58" s="52"/>
      <c r="F58" s="52"/>
      <c r="G58" s="52"/>
      <c r="H58" s="52"/>
    </row>
    <row r="59" spans="1:11" x14ac:dyDescent="0.25">
      <c r="A59" s="88"/>
      <c r="B59" s="75" t="s">
        <v>71</v>
      </c>
      <c r="C59" s="12" t="s">
        <v>101</v>
      </c>
      <c r="D59" s="17">
        <v>5</v>
      </c>
      <c r="E59" s="52"/>
      <c r="F59" s="52"/>
      <c r="G59" s="52"/>
      <c r="H59" s="52"/>
    </row>
    <row r="60" spans="1:11" x14ac:dyDescent="0.25">
      <c r="A60" s="88"/>
      <c r="B60" s="75" t="s">
        <v>72</v>
      </c>
      <c r="C60" s="12" t="s">
        <v>21</v>
      </c>
      <c r="D60" s="17">
        <v>0</v>
      </c>
      <c r="E60" s="52"/>
      <c r="F60" s="52"/>
      <c r="G60" s="52"/>
      <c r="H60" s="52"/>
    </row>
    <row r="61" spans="1:11" x14ac:dyDescent="0.25">
      <c r="A61" s="88"/>
      <c r="B61" s="80">
        <v>6.4</v>
      </c>
      <c r="C61" s="1" t="s">
        <v>25</v>
      </c>
      <c r="D61" s="1">
        <v>5</v>
      </c>
      <c r="E61" t="str">
        <f>"union all select '"&amp;B61&amp;"' sno, '"&amp;C61&amp;"' param1, '"&amp;D61&amp;"' maxrate, '"&amp;C62&amp;"' p1, '"&amp;C63&amp;"' p2, '' p3 ,' ' p4 , '' p5, '' p6"</f>
        <v>union all select '6.4' sno, 'Total area of existing training center that can be used for training' param1, '5' maxrate, 'More than or equal to 3000 sq. ft' p1, 'Less than 3000 sq. ft' p2, '' p3 ,' ' p4 , '' p5, '' p6</v>
      </c>
      <c r="F61" s="44"/>
      <c r="G61" s="44"/>
      <c r="H61" s="44"/>
    </row>
    <row r="62" spans="1:11" x14ac:dyDescent="0.25">
      <c r="A62" s="88"/>
      <c r="B62" s="78" t="s">
        <v>73</v>
      </c>
      <c r="C62" s="11" t="s">
        <v>109</v>
      </c>
      <c r="D62" s="18">
        <v>5</v>
      </c>
      <c r="E62" s="49"/>
      <c r="F62" s="49"/>
      <c r="G62" s="49"/>
      <c r="H62" s="49"/>
    </row>
    <row r="63" spans="1:11" x14ac:dyDescent="0.25">
      <c r="A63" s="88"/>
      <c r="B63" s="78" t="s">
        <v>74</v>
      </c>
      <c r="C63" s="11" t="s">
        <v>108</v>
      </c>
      <c r="D63" s="18">
        <v>0</v>
      </c>
      <c r="E63" s="49"/>
      <c r="F63" s="49"/>
      <c r="G63" s="49"/>
      <c r="H63" s="49"/>
    </row>
    <row r="65" spans="1:3" x14ac:dyDescent="0.25">
      <c r="A65" s="47"/>
      <c r="B65" s="79"/>
      <c r="C65" s="48"/>
    </row>
    <row r="66" spans="1:3" x14ac:dyDescent="0.25">
      <c r="C66" s="44"/>
    </row>
    <row r="67" spans="1:3" x14ac:dyDescent="0.25">
      <c r="C67" s="45"/>
    </row>
    <row r="68" spans="1:3" x14ac:dyDescent="0.25">
      <c r="C68" s="46"/>
    </row>
  </sheetData>
  <mergeCells count="3">
    <mergeCell ref="A3:A42"/>
    <mergeCell ref="A44:A63"/>
    <mergeCell ref="I48:K5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tabSelected="1" workbookViewId="0">
      <selection sqref="A1:B4"/>
    </sheetView>
  </sheetViews>
  <sheetFormatPr defaultRowHeight="15" x14ac:dyDescent="0.25"/>
  <cols>
    <col min="1" max="1" width="20.85546875" bestFit="1" customWidth="1"/>
    <col min="2" max="2" width="19" bestFit="1" customWidth="1"/>
  </cols>
  <sheetData>
    <row r="1" spans="1:2" s="47" customFormat="1" x14ac:dyDescent="0.25">
      <c r="A1" s="96" t="s">
        <v>158</v>
      </c>
      <c r="B1" s="96" t="s">
        <v>159</v>
      </c>
    </row>
    <row r="2" spans="1:2" x14ac:dyDescent="0.25">
      <c r="A2" s="97" t="s">
        <v>152</v>
      </c>
      <c r="B2" s="97" t="s">
        <v>153</v>
      </c>
    </row>
    <row r="3" spans="1:2" x14ac:dyDescent="0.25">
      <c r="A3" s="97" t="s">
        <v>154</v>
      </c>
      <c r="B3" s="97" t="s">
        <v>155</v>
      </c>
    </row>
    <row r="4" spans="1:2" x14ac:dyDescent="0.25">
      <c r="A4" s="97" t="s">
        <v>156</v>
      </c>
      <c r="B4" s="97" t="s">
        <v>157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topLeftCell="B10" workbookViewId="0">
      <selection activeCell="C55" sqref="C55"/>
    </sheetView>
  </sheetViews>
  <sheetFormatPr defaultColWidth="128.140625" defaultRowHeight="15" x14ac:dyDescent="0.25"/>
  <cols>
    <col min="1" max="1" width="8.42578125" hidden="1" customWidth="1"/>
    <col min="2" max="2" width="5.140625" bestFit="1" customWidth="1"/>
    <col min="3" max="3" width="63.7109375" customWidth="1"/>
    <col min="4" max="4" width="10.7109375" bestFit="1" customWidth="1"/>
    <col min="5" max="7" width="10.7109375" customWidth="1"/>
    <col min="8" max="8" width="10.28515625" customWidth="1"/>
    <col min="9" max="9" width="9.5703125" customWidth="1"/>
    <col min="10" max="10" width="11.85546875" customWidth="1"/>
  </cols>
  <sheetData>
    <row r="1" spans="1:5" ht="30" x14ac:dyDescent="0.25">
      <c r="A1" s="6"/>
      <c r="B1" s="67"/>
      <c r="C1" s="66" t="s">
        <v>133</v>
      </c>
    </row>
    <row r="2" spans="1:5" x14ac:dyDescent="0.25">
      <c r="A2" s="19" t="s">
        <v>4</v>
      </c>
      <c r="B2" s="68" t="s">
        <v>119</v>
      </c>
      <c r="C2" s="19" t="s">
        <v>0</v>
      </c>
      <c r="D2" s="19" t="s">
        <v>1</v>
      </c>
    </row>
    <row r="3" spans="1:5" x14ac:dyDescent="0.25">
      <c r="A3" s="87" t="s">
        <v>10</v>
      </c>
      <c r="B3" s="69">
        <v>1</v>
      </c>
      <c r="C3" s="3" t="s">
        <v>31</v>
      </c>
      <c r="D3" s="9">
        <v>0.43</v>
      </c>
    </row>
    <row r="4" spans="1:5" ht="30" x14ac:dyDescent="0.25">
      <c r="A4" s="87"/>
      <c r="B4" s="70">
        <v>1.1000000000000001</v>
      </c>
      <c r="C4" s="1" t="s">
        <v>123</v>
      </c>
      <c r="D4" s="2">
        <v>10</v>
      </c>
      <c r="E4" t="str">
        <f>"select '"&amp;B4&amp;"' sno, '"&amp;C4&amp;"' param1, '"&amp;D4&amp;"' maxrate, '"&amp;C5&amp;"' p1, '"&amp;C6&amp;"' p2, '"&amp;C7&amp;"' p3 ,' "&amp;C8&amp;"' p4 , '"&amp;C9&amp;"' p5, '"&amp;C10&amp;"' p6"</f>
        <v>select '1.1' sno, 'Number of students certified against target allotted to the TP (PMKVY 2016-20)' param1, '10' maxrate, 'Greater than 10,000' p1, 'Less than or equal to 10,000 but more than 5,000' p2, 'Less than or equal to 5,000 but more than 2,500' p3 ,' Less than or equal to 2,500 but more than 1,000' p4 , 'Less than or equal to 1,000 but more than or equal to 500' p5, 'Less than 500' p6</v>
      </c>
    </row>
    <row r="5" spans="1:5" x14ac:dyDescent="0.25">
      <c r="A5" s="87"/>
      <c r="B5" s="71" t="s">
        <v>44</v>
      </c>
      <c r="C5" s="11" t="s">
        <v>11</v>
      </c>
      <c r="D5" s="18">
        <v>10</v>
      </c>
    </row>
    <row r="6" spans="1:5" x14ac:dyDescent="0.25">
      <c r="A6" s="87"/>
      <c r="B6" s="71" t="s">
        <v>45</v>
      </c>
      <c r="C6" s="11" t="s">
        <v>111</v>
      </c>
      <c r="D6" s="18">
        <v>8</v>
      </c>
    </row>
    <row r="7" spans="1:5" x14ac:dyDescent="0.25">
      <c r="A7" s="87"/>
      <c r="B7" s="71" t="s">
        <v>46</v>
      </c>
      <c r="C7" s="11" t="s">
        <v>112</v>
      </c>
      <c r="D7" s="18">
        <v>6</v>
      </c>
    </row>
    <row r="8" spans="1:5" x14ac:dyDescent="0.25">
      <c r="A8" s="87"/>
      <c r="B8" s="71" t="s">
        <v>47</v>
      </c>
      <c r="C8" s="11" t="s">
        <v>113</v>
      </c>
      <c r="D8" s="18">
        <v>4</v>
      </c>
    </row>
    <row r="9" spans="1:5" x14ac:dyDescent="0.25">
      <c r="A9" s="87"/>
      <c r="B9" s="71" t="s">
        <v>48</v>
      </c>
      <c r="C9" s="11" t="s">
        <v>114</v>
      </c>
      <c r="D9" s="18">
        <v>2</v>
      </c>
    </row>
    <row r="10" spans="1:5" x14ac:dyDescent="0.25">
      <c r="A10" s="87"/>
      <c r="B10" s="71" t="s">
        <v>49</v>
      </c>
      <c r="C10" s="11" t="s">
        <v>95</v>
      </c>
      <c r="D10" s="18">
        <v>0</v>
      </c>
    </row>
    <row r="11" spans="1:5" ht="30" x14ac:dyDescent="0.25">
      <c r="A11" s="87"/>
      <c r="B11" s="70">
        <v>1.2</v>
      </c>
      <c r="C11" s="1" t="s">
        <v>30</v>
      </c>
      <c r="D11" s="20">
        <v>10</v>
      </c>
      <c r="E11" t="str">
        <f>"union all select '"&amp;B11&amp;"' sno, '"&amp;C11&amp;"' param1, '"&amp;D11&amp;"' maxrate, '"&amp;C12&amp;"' p1, '"&amp;C13&amp;"' p2, '"&amp;C14&amp;"' p3 ,' "&amp;C15&amp;"' p4 , '' p5, '' p6"</f>
        <v>union all select '1.2' sno, 'Percentage of students placed against students certified by the TP (PMKVY 2016-20)' param1, '10' maxrate, 'Greater than or equal to 70%' p1, 'Less than 70% but more than or equal to 50%' p2, 'Less than 50% but more than or equal to 25%' p3 ,' Less than 25%' p4 , '' p5, '' p6</v>
      </c>
    </row>
    <row r="12" spans="1:5" x14ac:dyDescent="0.25">
      <c r="A12" s="87"/>
      <c r="B12" s="71" t="s">
        <v>50</v>
      </c>
      <c r="C12" s="14" t="s">
        <v>120</v>
      </c>
      <c r="D12" s="21">
        <v>10</v>
      </c>
    </row>
    <row r="13" spans="1:5" x14ac:dyDescent="0.25">
      <c r="A13" s="87"/>
      <c r="B13" s="71" t="s">
        <v>51</v>
      </c>
      <c r="C13" s="14" t="s">
        <v>20</v>
      </c>
      <c r="D13" s="21">
        <v>8</v>
      </c>
    </row>
    <row r="14" spans="1:5" x14ac:dyDescent="0.25">
      <c r="A14" s="87"/>
      <c r="B14" s="71" t="s">
        <v>52</v>
      </c>
      <c r="C14" s="14" t="s">
        <v>121</v>
      </c>
      <c r="D14" s="21">
        <v>5</v>
      </c>
    </row>
    <row r="15" spans="1:5" x14ac:dyDescent="0.25">
      <c r="A15" s="87"/>
      <c r="B15" s="71" t="s">
        <v>53</v>
      </c>
      <c r="C15" s="14" t="s">
        <v>122</v>
      </c>
      <c r="D15" s="21">
        <v>0</v>
      </c>
    </row>
    <row r="16" spans="1:5" ht="45" x14ac:dyDescent="0.25">
      <c r="A16" s="87"/>
      <c r="B16" s="70">
        <v>1.3</v>
      </c>
      <c r="C16" s="1" t="s">
        <v>125</v>
      </c>
      <c r="D16" s="20">
        <v>13</v>
      </c>
      <c r="E16" t="str">
        <f>"union all select '"&amp;B16&amp;"' sno, '"&amp;C16&amp;"' param1, '"&amp;D16&amp;"' maxrate, '"&amp;C17&amp;"' p1, '"&amp;C18&amp;"' p2, '"&amp;C19&amp;"' p3 ,' "&amp;C20&amp;"' p4 , '' p5, '' p6"</f>
        <v>union all select '1.3' sno, 'Percentage of TCs( for the TP ) who have achieved 70% of more placement against students certified by the TP (PMKVY 2016-20) as per PMKVY placement guidelines' param1, '13' maxrate, '80% or more TCs for the TP with overall Placement % Greater than or equal to 70%' p1, 'Less than 80% or more than 60% TCs for the TP with overall Placement % Less than 70% but more than or equal to 50%' p2, 'Less than 60% or more than 50% TCs for the TP with overall Placement % Less than 50% but more than or equal to 40%' p3 ,' Less than 50% TCs for the TPs with overall placement % less than 40%' p4 , '' p5, '' p6</v>
      </c>
    </row>
    <row r="17" spans="1:5" x14ac:dyDescent="0.25">
      <c r="A17" s="87"/>
      <c r="B17" s="71" t="s">
        <v>54</v>
      </c>
      <c r="C17" s="14" t="s">
        <v>126</v>
      </c>
      <c r="D17" s="21">
        <v>13</v>
      </c>
    </row>
    <row r="18" spans="1:5" ht="30" x14ac:dyDescent="0.25">
      <c r="A18" s="87"/>
      <c r="B18" s="71" t="s">
        <v>55</v>
      </c>
      <c r="C18" s="12" t="s">
        <v>127</v>
      </c>
      <c r="D18" s="21">
        <v>8</v>
      </c>
    </row>
    <row r="19" spans="1:5" ht="30" x14ac:dyDescent="0.25">
      <c r="A19" s="87"/>
      <c r="B19" s="71" t="s">
        <v>130</v>
      </c>
      <c r="C19" s="12" t="s">
        <v>128</v>
      </c>
      <c r="D19" s="21">
        <v>5</v>
      </c>
    </row>
    <row r="20" spans="1:5" x14ac:dyDescent="0.25">
      <c r="A20" s="87"/>
      <c r="B20" s="71" t="s">
        <v>131</v>
      </c>
      <c r="C20" t="s">
        <v>129</v>
      </c>
      <c r="D20" s="21">
        <v>0</v>
      </c>
    </row>
    <row r="21" spans="1:5" ht="45" x14ac:dyDescent="0.25">
      <c r="A21" s="87"/>
      <c r="B21" s="70">
        <v>1.4</v>
      </c>
      <c r="C21" s="1" t="s">
        <v>39</v>
      </c>
      <c r="D21" s="20">
        <v>5</v>
      </c>
      <c r="E21" t="str">
        <f>"union all select '"&amp;B21&amp;"' sno, '"&amp;C21&amp;"' param1, '"&amp;D21&amp;"' maxrate, '"&amp;C22&amp;"' p1, '"&amp;C23&amp;"' p2, '' p3 ,'' p4 , '' p5, '' p6"</f>
        <v>union all select '1.4' sno, 'Monitoring Reporting status [Parameters: Surprise visit, Call Validation, OBD, AEBAS attendance, Self - Audit Reports (SAR)] (PMKVY 2016-20)' param1, '5' maxrate, 'Positive- No instance of negative report/observation by Monitoring ' p1, 'Negative - Any instance of negative report/observation by Monitoring ' p2, '' p3 ,'' p4 , '' p5, '' p6</v>
      </c>
    </row>
    <row r="22" spans="1:5" x14ac:dyDescent="0.25">
      <c r="A22" s="87"/>
      <c r="B22" s="71" t="s">
        <v>63</v>
      </c>
      <c r="C22" s="11" t="s">
        <v>40</v>
      </c>
      <c r="D22" s="21">
        <v>5</v>
      </c>
    </row>
    <row r="23" spans="1:5" ht="30" x14ac:dyDescent="0.25">
      <c r="A23" s="87"/>
      <c r="B23" s="71" t="s">
        <v>64</v>
      </c>
      <c r="C23" s="11" t="s">
        <v>41</v>
      </c>
      <c r="D23" s="21">
        <v>0</v>
      </c>
    </row>
    <row r="24" spans="1:5" ht="75" x14ac:dyDescent="0.25">
      <c r="A24" s="87"/>
      <c r="B24" s="72">
        <v>1.5</v>
      </c>
      <c r="C24" s="1" t="s">
        <v>150</v>
      </c>
      <c r="D24" s="20">
        <v>5</v>
      </c>
      <c r="E24" t="str">
        <f>"union all select '"&amp;B24&amp;"' sno, '"&amp;C24&amp;"' param1, '"&amp;D24&amp;"' maxrate, '"&amp;C25&amp;"' p1, '"&amp;C26&amp;"' p2, '"&amp;C27&amp;"' p3 ,' "&amp;C28&amp;"' p4 , '"&amp;C29&amp;"' p5, '"&amp;C30&amp;"' p6"</f>
        <v>union all select '1.5' sno, 'Star Rating of centers of TP as per SMART Percentage of existence of 4 or 5 Star SMART accredited (including conditional )and affiliated TCs ( Total No. of 4 or 5 star TCs accredited (including conditional )and affiliated on SMART/Total No. of TCs accredited (including conditional )and affiliated on SMART)' param1, '5' maxrate, 'Equal to 100%' p1, 'Less than 100% but more than or equal to 80%' p2, 'Less than 80% but more than or equal to 60%' p3 ,' Less than 60% but more than or equal to 40%' p4 , 'Less than 40% but more than or equal to 20%' p5, 'Less than 20%' p6</v>
      </c>
    </row>
    <row r="25" spans="1:5" x14ac:dyDescent="0.25">
      <c r="A25" s="87"/>
      <c r="B25" s="71" t="s">
        <v>132</v>
      </c>
      <c r="C25" s="14" t="s">
        <v>16</v>
      </c>
      <c r="D25" s="29">
        <v>5</v>
      </c>
    </row>
    <row r="26" spans="1:5" x14ac:dyDescent="0.25">
      <c r="A26" s="87"/>
      <c r="B26" s="71" t="s">
        <v>134</v>
      </c>
      <c r="C26" s="14" t="s">
        <v>17</v>
      </c>
      <c r="D26" s="29">
        <v>4</v>
      </c>
    </row>
    <row r="27" spans="1:5" x14ac:dyDescent="0.25">
      <c r="A27" s="87"/>
      <c r="B27" s="71" t="s">
        <v>135</v>
      </c>
      <c r="C27" s="14" t="s">
        <v>14</v>
      </c>
      <c r="D27" s="29">
        <v>3</v>
      </c>
    </row>
    <row r="28" spans="1:5" x14ac:dyDescent="0.25">
      <c r="A28" s="87"/>
      <c r="B28" s="71" t="s">
        <v>136</v>
      </c>
      <c r="C28" s="14" t="s">
        <v>15</v>
      </c>
      <c r="D28" s="29">
        <v>2</v>
      </c>
    </row>
    <row r="29" spans="1:5" x14ac:dyDescent="0.25">
      <c r="A29" s="87"/>
      <c r="B29" s="71" t="s">
        <v>137</v>
      </c>
      <c r="C29" s="14" t="s">
        <v>18</v>
      </c>
      <c r="D29" s="29">
        <v>1</v>
      </c>
    </row>
    <row r="30" spans="1:5" x14ac:dyDescent="0.25">
      <c r="A30" s="87"/>
      <c r="B30" s="71" t="s">
        <v>138</v>
      </c>
      <c r="C30" s="14" t="s">
        <v>19</v>
      </c>
      <c r="D30" s="29">
        <v>0</v>
      </c>
    </row>
    <row r="31" spans="1:5" ht="30" x14ac:dyDescent="0.25">
      <c r="A31" s="87"/>
      <c r="B31" s="73">
        <v>2</v>
      </c>
      <c r="C31" s="7" t="s">
        <v>7</v>
      </c>
      <c r="D31" s="4">
        <v>2</v>
      </c>
      <c r="E31" t="str">
        <f>"union all select '"&amp;B31&amp;"' sno, '"&amp;C31&amp;"' param1, '"&amp;D31&amp;"' maxrate, '"&amp;C32&amp;"' p1, '"&amp;C33&amp;"' p2, '' p3 ,'' p4 , '' p5, '' p6"</f>
        <v>union all select '2' sno, 'Exisiting NSDC Training Partner (Funded/Non Funded) at the time of application' param1, '2' maxrate, 'Yes' p1, 'No' p2, '' p3 ,'' p4 , '' p5, '' p6</v>
      </c>
    </row>
    <row r="32" spans="1:5" x14ac:dyDescent="0.25">
      <c r="A32" s="87"/>
      <c r="B32" s="71">
        <v>2.1</v>
      </c>
      <c r="C32" s="11" t="s">
        <v>12</v>
      </c>
      <c r="D32" s="18">
        <v>2</v>
      </c>
    </row>
    <row r="33" spans="1:5" x14ac:dyDescent="0.25">
      <c r="A33" s="87"/>
      <c r="B33" s="71">
        <v>2.2000000000000002</v>
      </c>
      <c r="C33" s="11" t="s">
        <v>13</v>
      </c>
      <c r="D33" s="18">
        <v>0</v>
      </c>
    </row>
    <row r="34" spans="1:5" x14ac:dyDescent="0.25">
      <c r="A34" s="87"/>
      <c r="B34" s="74">
        <v>3</v>
      </c>
      <c r="C34" s="7" t="s">
        <v>35</v>
      </c>
      <c r="D34" s="4">
        <v>5</v>
      </c>
      <c r="E34" t="str">
        <f>"union all select '"&amp;B34&amp;"' sno, '"&amp;C34&amp;"' param1, '"&amp;D34&amp;"' maxrate, '"&amp;C35&amp;"' p1, '"&amp;C36&amp;"' p2, '"&amp;C37&amp;"' p3 ,' "&amp;C38&amp;"' p4 , '' p5, '' p6"</f>
        <v>union all select '3' sno, 'Average Donation/Funding received in past 3 years' param1, '5' maxrate, 'Greater than or equal to Rs 3 cr ' p1, 'Less than Rs 3 cr. but more than or equal to Rs 1 cr' p2, 'Less than Rs 1 cr. but more than or equal to Rs 50 Lakhs' p3 ,' Less than Rs. 50 lakhs' p4 , '' p5, '' p6</v>
      </c>
    </row>
    <row r="35" spans="1:5" x14ac:dyDescent="0.25">
      <c r="A35" s="87"/>
      <c r="B35" s="75">
        <v>3.1</v>
      </c>
      <c r="C35" s="16" t="s">
        <v>105</v>
      </c>
      <c r="D35" s="18">
        <v>5</v>
      </c>
    </row>
    <row r="36" spans="1:5" x14ac:dyDescent="0.25">
      <c r="A36" s="87"/>
      <c r="B36" s="75">
        <v>3.2</v>
      </c>
      <c r="C36" s="14" t="s">
        <v>106</v>
      </c>
      <c r="D36" s="18">
        <v>3</v>
      </c>
    </row>
    <row r="37" spans="1:5" x14ac:dyDescent="0.25">
      <c r="A37" s="87"/>
      <c r="B37" s="75">
        <v>3.3</v>
      </c>
      <c r="C37" s="14" t="s">
        <v>34</v>
      </c>
      <c r="D37" s="18">
        <v>2</v>
      </c>
    </row>
    <row r="38" spans="1:5" x14ac:dyDescent="0.25">
      <c r="A38" s="87"/>
      <c r="B38" s="75">
        <v>3.4</v>
      </c>
      <c r="C38" s="11" t="s">
        <v>107</v>
      </c>
      <c r="D38" s="18">
        <v>0</v>
      </c>
    </row>
    <row r="39" spans="1:5" x14ac:dyDescent="0.25">
      <c r="A39" s="87"/>
      <c r="B39" s="74">
        <v>4</v>
      </c>
      <c r="C39" s="7" t="s">
        <v>23</v>
      </c>
      <c r="D39" s="4">
        <v>5</v>
      </c>
      <c r="E39" t="str">
        <f>"union all select '"&amp;B39&amp;"' sno, '"&amp;C39&amp;"' param1, '"&amp;D39&amp;"' maxrate, '"&amp;C40&amp;"' p1, '"&amp;C41&amp;"' p2, '' p3 ,'' p4 , '' p5, '' p6"</f>
        <v>union all select '4' sno, 'Registration under NGO Darpan' param1, '5' maxrate, 'Yes' p1, 'No' p2, '' p3 ,'' p4 , '' p5, '' p6</v>
      </c>
    </row>
    <row r="40" spans="1:5" x14ac:dyDescent="0.25">
      <c r="A40" s="87"/>
      <c r="B40" s="75">
        <v>4.0999999999999996</v>
      </c>
      <c r="C40" s="11" t="s">
        <v>12</v>
      </c>
      <c r="D40" s="34">
        <v>5</v>
      </c>
    </row>
    <row r="41" spans="1:5" x14ac:dyDescent="0.25">
      <c r="A41" s="87"/>
      <c r="B41" s="75">
        <v>4.2</v>
      </c>
      <c r="C41" s="11" t="s">
        <v>13</v>
      </c>
      <c r="D41" s="34">
        <v>0</v>
      </c>
    </row>
    <row r="42" spans="1:5" x14ac:dyDescent="0.25">
      <c r="A42" s="87"/>
      <c r="B42" s="74">
        <v>5</v>
      </c>
      <c r="C42" s="7" t="s">
        <v>24</v>
      </c>
      <c r="D42" s="31">
        <v>5</v>
      </c>
      <c r="E42" t="str">
        <f>"union all select '"&amp;B42&amp;"' sno, '"&amp;C42&amp;"' param1, '"&amp;D42&amp;"' maxrate, '"&amp;C43&amp;"' p1, '"&amp;C44&amp;"' p2, '"&amp;C45&amp;"' p3 ,' "&amp;C46&amp;"' p4 , '' p5, '' p6"</f>
        <v>union all select '5' sno, 'Past-experience in Community Engagement' param1, '5' maxrate, 'More than 5 projects in Community Engagement' p1, 'Equal to 5 Projects but more than or equal to 3 projects' p2, 'Less than 3 Projects but more than or equal to 1 projects' p3 ,' No Project' p4 , '' p5, '' p6</v>
      </c>
    </row>
    <row r="43" spans="1:5" x14ac:dyDescent="0.25">
      <c r="A43" s="87"/>
      <c r="B43" s="75">
        <v>5.0999999999999996</v>
      </c>
      <c r="C43" s="11" t="s">
        <v>36</v>
      </c>
      <c r="D43" s="18">
        <v>5</v>
      </c>
    </row>
    <row r="44" spans="1:5" x14ac:dyDescent="0.25">
      <c r="A44" s="87"/>
      <c r="B44" s="75">
        <v>5.2</v>
      </c>
      <c r="C44" s="11" t="s">
        <v>37</v>
      </c>
      <c r="D44" s="18">
        <v>3</v>
      </c>
    </row>
    <row r="45" spans="1:5" x14ac:dyDescent="0.25">
      <c r="A45" s="87"/>
      <c r="B45" s="75">
        <v>5.3</v>
      </c>
      <c r="C45" s="11" t="s">
        <v>89</v>
      </c>
      <c r="D45" s="18">
        <v>2</v>
      </c>
    </row>
    <row r="46" spans="1:5" x14ac:dyDescent="0.25">
      <c r="A46" s="87"/>
      <c r="B46" s="75">
        <v>5.4</v>
      </c>
      <c r="C46" s="11" t="s">
        <v>38</v>
      </c>
      <c r="D46" s="18">
        <v>0</v>
      </c>
    </row>
    <row r="47" spans="1:5" x14ac:dyDescent="0.25">
      <c r="A47" s="50"/>
      <c r="B47" s="67"/>
      <c r="C47" s="8"/>
      <c r="D47" s="65"/>
    </row>
    <row r="48" spans="1:5" x14ac:dyDescent="0.25">
      <c r="A48" s="88" t="s">
        <v>22</v>
      </c>
      <c r="B48" s="69">
        <v>6</v>
      </c>
      <c r="C48" s="3" t="s">
        <v>8</v>
      </c>
      <c r="D48" s="9">
        <v>40</v>
      </c>
      <c r="E48" t="str">
        <f>"union all select '"&amp;B48&amp;"' sno, '"&amp;C48&amp;"' param1, '"&amp;D48&amp;"' maxrate, '"&amp;C49&amp;"' p1, '"&amp;C50&amp;"' p2, '"&amp;C51&amp;"' p3 ,'' p4 , '' p5, '' p6"</f>
        <v>union all select '6' sno, 'Proposal Quality' param1, '40' maxrate, 'Training Center situated in underserve and/or aspirational locations in PMKVY 2016-20 List as per RFP document' p1, 'Yes' p2, 'No' p3 ,'' p4 , '' p5, '' p6</v>
      </c>
    </row>
    <row r="49" spans="1:10" ht="30" x14ac:dyDescent="0.25">
      <c r="A49" s="88"/>
      <c r="B49" s="70">
        <v>6.1</v>
      </c>
      <c r="C49" s="1" t="s">
        <v>151</v>
      </c>
      <c r="D49" s="2">
        <v>10</v>
      </c>
    </row>
    <row r="50" spans="1:10" x14ac:dyDescent="0.25">
      <c r="A50" s="88"/>
      <c r="B50" s="71" t="s">
        <v>65</v>
      </c>
      <c r="C50" s="12" t="s">
        <v>12</v>
      </c>
      <c r="D50" s="13">
        <v>10</v>
      </c>
    </row>
    <row r="51" spans="1:10" x14ac:dyDescent="0.25">
      <c r="A51" s="88"/>
      <c r="B51" s="71" t="s">
        <v>66</v>
      </c>
      <c r="C51" s="12" t="s">
        <v>13</v>
      </c>
      <c r="D51" s="13">
        <v>0</v>
      </c>
    </row>
    <row r="52" spans="1:10" ht="75" x14ac:dyDescent="0.25">
      <c r="A52" s="88"/>
      <c r="B52" s="70">
        <v>6.2</v>
      </c>
      <c r="C52" s="1" t="s">
        <v>88</v>
      </c>
      <c r="D52" s="2">
        <v>15</v>
      </c>
      <c r="E52" t="str">
        <f>"union all select '"&amp;B52&amp;"' sno, '"&amp;C52&amp;"' param1, '"&amp;D52&amp;"' maxrate, '"&amp;C53&amp;"' p1, '"&amp;C54&amp;"' p2, '"&amp;C55&amp;"' p3 ,'' p4 , '' p5, '' p6"</f>
        <v>union all select '6.2' sno, 'Proposed % of job roles at the TC in accordance with the district-sector combination  (Total no. of Proposed Job roles at the TC  in accordance with the  District - sector Combination/Total No. of job roles Proposed at the TC)- note:  List of district-sector combination as per the RFP document' param1, '15' maxrate, 'Equal to 100%' p1, 'Less than 100% but more than or equal to 50%' p2, 'Less than 50%' p3 ,'' p4 , '' p5, '' p6</v>
      </c>
      <c r="H52" s="94" t="s">
        <v>140</v>
      </c>
      <c r="I52" s="95"/>
      <c r="J52" s="95"/>
    </row>
    <row r="53" spans="1:10" x14ac:dyDescent="0.25">
      <c r="A53" s="88"/>
      <c r="B53" s="71" t="s">
        <v>67</v>
      </c>
      <c r="C53" s="12" t="s">
        <v>16</v>
      </c>
      <c r="D53" s="13">
        <v>15</v>
      </c>
      <c r="H53" s="94"/>
      <c r="I53" s="95"/>
      <c r="J53" s="95"/>
    </row>
    <row r="54" spans="1:10" x14ac:dyDescent="0.25">
      <c r="A54" s="88"/>
      <c r="B54" s="71" t="s">
        <v>68</v>
      </c>
      <c r="C54" s="12" t="s">
        <v>101</v>
      </c>
      <c r="D54" s="13">
        <v>10</v>
      </c>
      <c r="H54" s="94"/>
      <c r="I54" s="95"/>
      <c r="J54" s="95"/>
    </row>
    <row r="55" spans="1:10" x14ac:dyDescent="0.25">
      <c r="A55" s="88"/>
      <c r="B55" s="71" t="s">
        <v>69</v>
      </c>
      <c r="C55" s="12" t="s">
        <v>21</v>
      </c>
      <c r="D55" s="13">
        <v>0</v>
      </c>
      <c r="H55" s="94"/>
      <c r="I55" s="95"/>
      <c r="J55" s="95"/>
    </row>
    <row r="56" spans="1:10" ht="15.75" x14ac:dyDescent="0.25">
      <c r="A56" s="88"/>
      <c r="B56" s="67"/>
      <c r="C56" s="84" t="s">
        <v>139</v>
      </c>
      <c r="H56" s="94"/>
      <c r="I56" s="95"/>
      <c r="J56" s="95"/>
    </row>
    <row r="57" spans="1:10" ht="30" x14ac:dyDescent="0.25">
      <c r="A57" s="88"/>
      <c r="B57" s="70">
        <v>6.2</v>
      </c>
      <c r="C57" s="1" t="s">
        <v>9</v>
      </c>
      <c r="D57" s="28">
        <v>15</v>
      </c>
      <c r="E57" t="str">
        <f>"union all select '"&amp;B57&amp;"' sno, '"&amp;C57&amp;"' param1, '"&amp;D57&amp;"' maxrate, '"&amp;C58&amp;"' p1, '"&amp;C59&amp;"' p2, '"&amp;C60&amp;"' p3 ,'' p4 , '' p5, '' p6"</f>
        <v>union all select '6.2' sno, 'Proposed Number of candidates placed/self-employed/NAPS (as a Percentage of certified) as per PMKVY placement guidelines' param1, '15' maxrate, 'Equal to or More than 70%' p1, 'Less than 70% but more than or equal to 50%' p2, 'Less than 50%' p3 ,'' p4 , '' p5, '' p6</v>
      </c>
      <c r="H57" s="94"/>
      <c r="I57" s="95"/>
      <c r="J57" s="95"/>
    </row>
    <row r="58" spans="1:10" x14ac:dyDescent="0.25">
      <c r="A58" s="88"/>
      <c r="B58" s="71" t="s">
        <v>67</v>
      </c>
      <c r="C58" s="14" t="s">
        <v>102</v>
      </c>
      <c r="D58" s="29">
        <v>15</v>
      </c>
      <c r="H58" s="94"/>
      <c r="I58" s="95"/>
      <c r="J58" s="95"/>
    </row>
    <row r="59" spans="1:10" x14ac:dyDescent="0.25">
      <c r="A59" s="88"/>
      <c r="B59" s="71" t="s">
        <v>68</v>
      </c>
      <c r="C59" s="14" t="s">
        <v>20</v>
      </c>
      <c r="D59" s="29">
        <v>10</v>
      </c>
      <c r="H59" s="94"/>
      <c r="I59" s="95"/>
      <c r="J59" s="95"/>
    </row>
    <row r="60" spans="1:10" x14ac:dyDescent="0.25">
      <c r="A60" s="88"/>
      <c r="B60" s="71" t="s">
        <v>69</v>
      </c>
      <c r="C60" s="14" t="s">
        <v>21</v>
      </c>
      <c r="D60" s="29">
        <v>0</v>
      </c>
      <c r="H60" s="94"/>
      <c r="I60" s="95"/>
      <c r="J60" s="95"/>
    </row>
    <row r="61" spans="1:10" ht="75" x14ac:dyDescent="0.25">
      <c r="A61" s="88"/>
      <c r="B61" s="70">
        <v>6.3</v>
      </c>
      <c r="C61" s="1" t="s">
        <v>87</v>
      </c>
      <c r="D61" s="43">
        <v>10</v>
      </c>
      <c r="E61" t="str">
        <f>"union all select '"&amp;B61&amp;"' sno, '"&amp;C61&amp;"' param1, '"&amp;D61&amp;"' maxrate, '"&amp;C62&amp;"' p1, '"&amp;C63&amp;"' p2, '"&amp;C64&amp;"' p3 ,'' p4 , '' p5, '' p6"</f>
        <v>union all select '6.3' sno, 'Proposed % of job roles at the TC in accordance with the Apprenticeship enabled list of job role (Total no. of Proposed of Job roles at the TC  in accordance with the  Apprenticeship enabled list of job role/Total No. of job roles Proposed at the TC)- note:  List of  Apprenticeship enabled list of job role as per the RFP document' param1, '10' maxrate, 'Equal to 100%' p1, 'Less than 100% but more than or equal to 50%' p2, 'Less than 50%' p3 ,'' p4 , '' p5, '' p6</v>
      </c>
    </row>
    <row r="62" spans="1:10" x14ac:dyDescent="0.25">
      <c r="A62" s="88"/>
      <c r="B62" s="75" t="s">
        <v>70</v>
      </c>
      <c r="C62" s="12" t="s">
        <v>16</v>
      </c>
      <c r="D62" s="17">
        <v>10</v>
      </c>
    </row>
    <row r="63" spans="1:10" x14ac:dyDescent="0.25">
      <c r="A63" s="88"/>
      <c r="B63" s="75" t="s">
        <v>71</v>
      </c>
      <c r="C63" s="12" t="s">
        <v>101</v>
      </c>
      <c r="D63" s="17">
        <v>5</v>
      </c>
    </row>
    <row r="64" spans="1:10" x14ac:dyDescent="0.25">
      <c r="A64" s="88"/>
      <c r="B64" s="75" t="s">
        <v>72</v>
      </c>
      <c r="C64" s="12" t="s">
        <v>21</v>
      </c>
      <c r="D64" s="17">
        <v>0</v>
      </c>
    </row>
    <row r="65" spans="1:5" x14ac:dyDescent="0.25">
      <c r="A65" s="88"/>
      <c r="B65" s="80">
        <v>6.4</v>
      </c>
      <c r="C65" s="1" t="s">
        <v>25</v>
      </c>
      <c r="D65" s="1">
        <v>5</v>
      </c>
      <c r="E65" t="str">
        <f>"union all select '"&amp;B65&amp;"' sno, '"&amp;C65&amp;"' param1, '"&amp;D65&amp;"' maxrate, '"&amp;C66&amp;"' p1, '"&amp;C67&amp;"' p2, '' p3 ,'' p4 , '' p5, '' p6"</f>
        <v>union all select '6.4' sno, 'Total area of existing training center that can be used for training' param1, '5' maxrate, 'More than or equal to 3000 sq. ft' p1, 'Less than 3000 sq. ft' p2, '' p3 ,'' p4 , '' p5, '' p6</v>
      </c>
    </row>
    <row r="66" spans="1:5" x14ac:dyDescent="0.25">
      <c r="A66" s="88"/>
      <c r="B66" s="78" t="s">
        <v>73</v>
      </c>
      <c r="C66" s="11" t="s">
        <v>109</v>
      </c>
      <c r="D66" s="18">
        <v>5</v>
      </c>
    </row>
    <row r="67" spans="1:5" x14ac:dyDescent="0.25">
      <c r="A67" s="88"/>
      <c r="B67" s="78" t="s">
        <v>74</v>
      </c>
      <c r="C67" s="11" t="s">
        <v>108</v>
      </c>
      <c r="D67" s="18">
        <v>0</v>
      </c>
    </row>
  </sheetData>
  <mergeCells count="3">
    <mergeCell ref="H52:J60"/>
    <mergeCell ref="A48:A67"/>
    <mergeCell ref="A3:A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Cat 1</vt:lpstr>
      <vt:lpstr>Cat 2</vt:lpstr>
      <vt:lpstr>Cat 3</vt:lpstr>
      <vt:lpstr>Cat 4-profit</vt:lpstr>
      <vt:lpstr>Sheet1</vt:lpstr>
      <vt:lpstr>Cat 4-non profit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c:creator>
  <cp:lastModifiedBy>Piyush</cp:lastModifiedBy>
  <dcterms:created xsi:type="dcterms:W3CDTF">2018-08-01T07:02:32Z</dcterms:created>
  <dcterms:modified xsi:type="dcterms:W3CDTF">2018-09-06T06:40:21Z</dcterms:modified>
</cp:coreProperties>
</file>