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Ankit\Excel - Office 365\Chandoo - Youtuber\Excel Data Analysis Course\"/>
    </mc:Choice>
  </mc:AlternateContent>
  <xr:revisionPtr revIDLastSave="0" documentId="13_ncr:1_{09905A22-E426-4001-9006-4B7CE9329CB5}" xr6:coauthVersionLast="47" xr6:coauthVersionMax="47" xr10:uidLastSave="{00000000-0000-0000-0000-000000000000}"/>
  <bookViews>
    <workbookView xWindow="-108" yWindow="-108" windowWidth="23256" windowHeight="12456" tabRatio="738" firstSheet="2" activeTab="10" xr2:uid="{26D4546B-D2A1-4444-8EAF-A6228F96F0C1}"/>
  </bookViews>
  <sheets>
    <sheet name="Data" sheetId="1" r:id="rId1"/>
    <sheet name="Statistics" sheetId="2" r:id="rId2"/>
    <sheet name="EDA" sheetId="3" r:id="rId3"/>
    <sheet name="Sales by Country" sheetId="4" r:id="rId4"/>
    <sheet name="Sales by Country(Pivot)" sheetId="5" r:id="rId5"/>
    <sheet name="Top 5 Products" sheetId="6" r:id="rId6"/>
    <sheet name="Anomaly Detection" sheetId="7" r:id="rId7"/>
    <sheet name="BestSalesPerCountry" sheetId="8" r:id="rId8"/>
    <sheet name="Profit Analysis" sheetId="9" r:id="rId9"/>
    <sheet name="Category Report" sheetId="10" r:id="rId10"/>
    <sheet name="Sheet1" sheetId="11" r:id="rId11"/>
  </sheets>
  <definedNames>
    <definedName name="_xlnm._FilterDatabase" localSheetId="0" hidden="1">Data!$C$11:$G$11</definedName>
    <definedName name="_xlnm._FilterDatabase" localSheetId="3" hidden="1">'Sales by Country'!$B$4:$E$10</definedName>
    <definedName name="_xlchart.v1.0" hidden="1">'Anomaly Detection'!$C$6:$C$305</definedName>
    <definedName name="_xlchart.v1.1" hidden="1">'Anomaly Detection'!$E$5</definedName>
    <definedName name="_xlchart.v1.2" hidden="1">'Anomaly Detection'!$E$6:$E$305</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8" r:id="rId13"/>
    <pivotCache cacheId="19" r:id="rId14"/>
    <pivotCache cacheId="69" r:id="rId15"/>
  </pivotCaches>
  <extLst>
    <ext xmlns:x14="http://schemas.microsoft.com/office/spreadsheetml/2009/9/main" uri="{876F7934-8845-4945-9796-88D515C7AA90}">
      <x14:pivotCaches>
        <pivotCache cacheId="25" r:id="rId16"/>
        <pivotCache cacheId="4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0" l="1"/>
  <c r="D12" i="10"/>
  <c r="D11" i="10"/>
  <c r="D13" i="10" s="1"/>
  <c r="C14" i="10"/>
  <c r="J9" i="10"/>
  <c r="J10" i="10"/>
  <c r="J11" i="10"/>
  <c r="J12" i="10"/>
  <c r="J13" i="10"/>
  <c r="J14" i="10"/>
  <c r="J15" i="10"/>
  <c r="J16" i="10"/>
  <c r="J17" i="10"/>
  <c r="J8" i="10"/>
  <c r="I9" i="10"/>
  <c r="I10" i="10"/>
  <c r="I11" i="10"/>
  <c r="I12" i="10"/>
  <c r="I13" i="10"/>
  <c r="I14" i="10"/>
  <c r="I15" i="10"/>
  <c r="I16" i="10"/>
  <c r="I17" i="10"/>
  <c r="I8" i="10"/>
  <c r="H9" i="10"/>
  <c r="H10" i="10"/>
  <c r="H11" i="10"/>
  <c r="H12" i="10"/>
  <c r="H13" i="10"/>
  <c r="H14" i="10"/>
  <c r="H15" i="10"/>
  <c r="H16" i="10"/>
  <c r="H17" i="10"/>
  <c r="H8" i="10"/>
  <c r="C12" i="10"/>
  <c r="C11" i="10"/>
  <c r="C13" i="10" s="1"/>
  <c r="D7" i="10"/>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5" i="4" a="1"/>
  <c r="B5" i="4" s="1"/>
  <c r="E5" i="4" s="1"/>
  <c r="B14" i="2"/>
  <c r="C11" i="2"/>
  <c r="B11" i="2"/>
  <c r="C10" i="2"/>
  <c r="B10" i="2"/>
  <c r="C8" i="2"/>
  <c r="B8" i="2"/>
  <c r="C7" i="2"/>
  <c r="B7" i="2"/>
  <c r="C6" i="2"/>
  <c r="B6" i="2"/>
  <c r="C5" i="2"/>
  <c r="B5" i="2"/>
  <c r="B9" i="2" l="1"/>
  <c r="C9" i="2"/>
  <c r="C8" i="4"/>
  <c r="C6" i="4"/>
  <c r="E10" i="4"/>
  <c r="C10" i="4"/>
  <c r="C5" i="4"/>
  <c r="C9" i="4"/>
  <c r="C7" i="4"/>
  <c r="E9" i="4"/>
  <c r="E8" i="4"/>
  <c r="E7" i="4"/>
  <c r="E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401F77-9300-49FA-BB4E-013C36B9E8D5}"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0CCA7C9-6946-41EC-BA2C-6913397E1B28}"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<sst xmlns="http://schemas.openxmlformats.org/spreadsheetml/2006/main" count="2917" uniqueCount="103">
  <si>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</si>
  <si>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</si>
  <si>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</si>
  <si>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</si>
  <si>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</si>
  <si>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</si>
  <si>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</si>
  <si>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</si>
  <si>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</si>
  <si>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</si>
  <si>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</si>
  <si>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</si>
  <si>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</si>
  <si>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</si>
  <si>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</si>
  <si>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</si>
  <si>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</si>
  <si>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</si>
  <si>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</si>
  <si>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</si>
  <si>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</si>
  <si>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</si>
  <si>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</si>
  <si>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</si>
  <si>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</si>
  <si>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</si>
  <si>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</si>
  <si>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</si>
  <si>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</si>
  <si>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</si>
  <si>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</si>
  <si>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</si>
  <si>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</si>
  <si>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</si>
  <si>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</si>
  <si>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</si>
  <si>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</si>
  <si>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</si>
  <si>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</si>
  <si>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</si>
  <si>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</si>
  <si>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</si>
  <si>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</si>
  <si>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</si>
  <si>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</si>
  <si>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</si>
  <si>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</si>
  <si>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</si>
  <si>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</si>
  <si>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</si>
  <si>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</si>
  <si>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</si>
  <si>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</si>
  <si>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</si>
  <si>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</si>
  <si>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</si>
  <si>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</si>
  <si>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</si>
  <si>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</si>
  <si>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</si>
  <si>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Range</t>
  </si>
  <si>
    <t>First Quartile</t>
  </si>
  <si>
    <r>
      <rPr>
        <b/>
        <sz val="11"/>
        <color theme="1"/>
        <rFont val="Calibri"/>
        <family val="2"/>
        <scheme val="minor"/>
      </rPr>
      <t>Concepts</t>
    </r>
    <r>
      <rPr>
        <sz val="11"/>
        <color theme="1"/>
        <rFont val="Calibri"/>
        <family val="2"/>
        <scheme val="minor"/>
      </rPr>
      <t xml:space="preserve">:
1. Median: refers to the midpoint of the data. So if your data was ordered in ascending order, then the median would give the midpoint of your data.
2. Quartile: refers to 1/4th and 3/4th point of your data when it is arranged in sorted order
</t>
    </r>
  </si>
  <si>
    <t>Third Quartile</t>
  </si>
  <si>
    <r>
      <rPr>
        <b/>
        <sz val="11"/>
        <color theme="1"/>
        <rFont val="Calibri"/>
        <family val="2"/>
        <scheme val="minor"/>
      </rPr>
      <t>Observations</t>
    </r>
    <r>
      <rPr>
        <sz val="11"/>
        <color theme="1"/>
        <rFont val="Calibri"/>
        <family val="2"/>
        <scheme val="minor"/>
      </rPr>
      <t>:
1. As the average of the amounts is more than the median of the amounts, we could tell that there are more higher amounts in the data than lower amounts.
2. We could see the min amount is 0 which looks suspicious so we need to check the source data and find out the reason.
3. The First Quartile suggests that first 1/4th of the amount is less than or equal to 1652
4. The Third Quartile suggests that first 3/4th of the amount is less than or equal to 6245.75</t>
    </r>
  </si>
  <si>
    <t>Distinct Count of Products</t>
  </si>
  <si>
    <t>EXPLORATORY DATA ANALYSIS (EDA) WITH CONDITIONAL FORMATTING(CF)</t>
  </si>
  <si>
    <t>STEPS:
1. Amount --&gt; Conditional Formatting --&gt; Color Scales(To see the variation in Amount Values)
2. Units --&gt; Conditional Formatting --&gt; Data Bars (To see the unit bars in each cell)
3. Amount --&gt; Conditional Formatting --&gt; Above Average
4. Amount --&gt; Conditional Formatting --&gt; Top 10 --&gt; Filter with color
#We could see Gigi Bohling's names appear thrice in the top 10 list, so she must be one of the top salespeople.
#We could also see Mint Chip Choco appears twice so this product might be popular among customers</t>
  </si>
  <si>
    <t>Sales by Country</t>
  </si>
  <si>
    <t>Country</t>
  </si>
  <si>
    <t>Unit</t>
  </si>
  <si>
    <t>Sales by Country (Pivot)</t>
  </si>
  <si>
    <t>Row Labels</t>
  </si>
  <si>
    <t>Grand Total</t>
  </si>
  <si>
    <t>Sum of Amount</t>
  </si>
  <si>
    <t>Sum of Units</t>
  </si>
  <si>
    <t xml:space="preserve"> </t>
  </si>
  <si>
    <t>TOP 5 PRODUCTS BY $ PER UNIT (Power Pivot)</t>
  </si>
  <si>
    <t>Sales per unit</t>
  </si>
  <si>
    <t>Are there any Anomalies?</t>
  </si>
  <si>
    <t>BEST/WORST SALES PERSON BY COUNTRY</t>
  </si>
  <si>
    <t>Best sales person per country</t>
  </si>
  <si>
    <t>Worst sales person per country</t>
  </si>
  <si>
    <t>BY USING PIVOT</t>
  </si>
  <si>
    <t>Excel Data Analysis</t>
  </si>
  <si>
    <t>Cost Per unit</t>
  </si>
  <si>
    <t>Cost Price</t>
  </si>
  <si>
    <t>Profit Analysis</t>
  </si>
  <si>
    <t>Sum of Cost Price</t>
  </si>
  <si>
    <t>Profit</t>
  </si>
  <si>
    <t>DYNAMIC COUNTRY-LEVEL SALES REPORT</t>
  </si>
  <si>
    <t>PICK A COUNTRY</t>
  </si>
  <si>
    <t>Countries</t>
  </si>
  <si>
    <t>QUICK SUMMARY</t>
  </si>
  <si>
    <t>No. Of Transactions:</t>
  </si>
  <si>
    <t xml:space="preserve">Total </t>
  </si>
  <si>
    <t>Cost</t>
  </si>
  <si>
    <t>Quantity</t>
  </si>
  <si>
    <t>Sales</t>
  </si>
  <si>
    <t>By Sales</t>
  </si>
  <si>
    <t>Amount &gt; $12,000 ?</t>
  </si>
  <si>
    <t>Which Products to Discontinue ?</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</si>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</sst>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quot;₹&quot;\ * #,##0.00_ ;_ &quot;₹&quot;\ * \-#,##0.00_ ;_ &quot;₹&quot;\ * &quot;-&quot;??_ ;_ @_ "/>
    <numFmt numFmtId="43" formatCode="_ * #,##0.00_ ;_ * \-#,##0.00_ ;_ * &quot;-&quot;??_ ;_ @_ "/>
    <numFmt numFmtId="164" formatCode="&quot;$&quot;#,##0_);[Red]\(&quot;$&quot;#,##0\)"/>
    <numFmt numFmtId="165" formatCode="&quot;$&quot;#,##0.00_);[Red]\(&quot;$&quot;#,##0.00\)"/>
    <numFmt numFmtId="166" formatCode="[$$-1009]#,##0"/>
    <numFmt numFmtId="167" formatCode="\$#,##0.00;\-\$#,##0.00;\$#,##0.00"/>
    <numFmt numFmtId="168" formatCode="#,##0\ [$$-C0C]"/>
    <numFmt numFmtId="172" formatCode="_ * #,##0_ ;_ * \-#,##0_ ;_ * &quot;-&quot;??_ ;_ @_ "/>
    <numFmt numFmtId="175" formatCode="_-[$$-409]* #,##0_ ;_-[$$-409]* \-#,##0\ ;_-[$$-409]* &quot;-&quot;??_ ;_-@_ "/>
  </numFmts>
  <fonts count="8"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sz val="24"/>
      <color theme="1"/>
      <name val="Calibri"/>
      <family val="2"/>
      <scheme val="minor"/>
    </font>
    <font>
      <b/>
      <sz val="11"/>
      <color theme="1"/>
      <name val="Aharoni"/>
      <charset val="177"/>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79998168889431442"/>
        <bgColor theme="4" tint="0.79998168889431442"/>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39997558519241921"/>
        <bgColor indexed="64"/>
      </patternFill>
    </fill>
  </fills>
  <borders count="11">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theme="4" tint="0.39997558519241921"/>
      </top>
      <bottom style="thin">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6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5" borderId="2" xfId="0" applyFont="1" applyFill="1" applyBorder="1"/>
    <xf numFmtId="0" fontId="0" fillId="5" borderId="3" xfId="0" applyFont="1" applyFill="1" applyBorder="1"/>
    <xf numFmtId="0" fontId="0" fillId="0" borderId="2" xfId="0" applyFont="1" applyBorder="1"/>
    <xf numFmtId="0" fontId="0" fillId="0" borderId="3" xfId="0" applyFont="1" applyBorder="1"/>
    <xf numFmtId="0" fontId="0" fillId="0" borderId="0" xfId="0"/>
    <xf numFmtId="0" fontId="2" fillId="0" borderId="0" xfId="0" applyFont="1" applyAlignment="1">
      <alignment wrapText="1"/>
    </xf>
    <xf numFmtId="166" fontId="0" fillId="0" borderId="0" xfId="0" applyNumberFormat="1"/>
    <xf numFmtId="0" fontId="0" fillId="7" borderId="0" xfId="0" applyFill="1" applyBorder="1"/>
    <xf numFmtId="0" fontId="0" fillId="0" borderId="5" xfId="0" applyBorder="1"/>
    <xf numFmtId="166" fontId="0" fillId="0" borderId="5" xfId="0" applyNumberFormat="1" applyBorder="1"/>
    <xf numFmtId="0" fontId="0" fillId="0" borderId="6" xfId="0" applyBorder="1"/>
    <xf numFmtId="166" fontId="0" fillId="0" borderId="6" xfId="0" applyNumberFormat="1" applyBorder="1"/>
    <xf numFmtId="0" fontId="0" fillId="0" borderId="7" xfId="0" applyBorder="1"/>
    <xf numFmtId="166" fontId="0" fillId="0" borderId="7" xfId="0" applyNumberForma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4" fontId="0" fillId="5" borderId="3" xfId="0" applyNumberFormat="1" applyFont="1" applyFill="1" applyBorder="1"/>
    <xf numFmtId="3" fontId="0" fillId="5" borderId="4" xfId="0" applyNumberFormat="1" applyFont="1" applyFill="1" applyBorder="1"/>
    <xf numFmtId="164" fontId="0" fillId="0" borderId="3" xfId="0" applyNumberFormat="1" applyFont="1" applyBorder="1"/>
    <xf numFmtId="3" fontId="0" fillId="0" borderId="4" xfId="0" applyNumberFormat="1" applyFont="1" applyBorder="1"/>
    <xf numFmtId="0" fontId="4" fillId="4" borderId="2" xfId="0" applyFont="1" applyFill="1" applyBorder="1"/>
    <xf numFmtId="0" fontId="4" fillId="4" borderId="3" xfId="0" applyFont="1" applyFill="1" applyBorder="1"/>
    <xf numFmtId="0" fontId="4" fillId="4" borderId="3" xfId="0" applyFont="1" applyFill="1" applyBorder="1" applyAlignment="1">
      <alignment horizontal="right"/>
    </xf>
    <xf numFmtId="0" fontId="4" fillId="4" borderId="4" xfId="0" applyFont="1" applyFill="1" applyBorder="1" applyAlignment="1">
      <alignment horizontal="right"/>
    </xf>
    <xf numFmtId="0" fontId="0" fillId="0" borderId="0" xfId="0" applyAlignment="1">
      <alignment horizontal="left" indent="1"/>
    </xf>
    <xf numFmtId="0" fontId="0" fillId="12" borderId="8" xfId="0" applyFont="1" applyFill="1" applyBorder="1"/>
    <xf numFmtId="0" fontId="0" fillId="8" borderId="9" xfId="0" applyFont="1" applyFill="1" applyBorder="1"/>
    <xf numFmtId="0" fontId="0" fillId="12" borderId="9" xfId="0" applyFont="1" applyFill="1" applyBorder="1"/>
    <xf numFmtId="0" fontId="0" fillId="8" borderId="10" xfId="0" applyFont="1" applyFill="1" applyBorder="1"/>
    <xf numFmtId="0" fontId="0" fillId="8" borderId="0" xfId="0" applyFill="1"/>
    <xf numFmtId="0" fontId="2" fillId="8" borderId="0" xfId="0" applyFont="1" applyFill="1"/>
    <xf numFmtId="168" fontId="0" fillId="0" borderId="0" xfId="0" applyNumberFormat="1"/>
    <xf numFmtId="3" fontId="0" fillId="0" borderId="0" xfId="1" applyNumberFormat="1" applyFont="1"/>
    <xf numFmtId="0" fontId="5" fillId="6" borderId="0" xfId="0" applyFont="1"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top" wrapText="1"/>
    </xf>
    <xf numFmtId="0" fontId="6" fillId="7" borderId="0" xfId="0" applyFont="1" applyFill="1" applyAlignment="1">
      <alignment horizontal="center" vertical="center"/>
    </xf>
    <xf numFmtId="0" fontId="0" fillId="0" borderId="0" xfId="0" applyAlignment="1">
      <alignment horizontal="left" vertical="top"/>
    </xf>
    <xf numFmtId="0" fontId="6" fillId="8" borderId="0" xfId="0" applyFont="1" applyFill="1" applyAlignment="1">
      <alignment horizontal="center" vertical="center"/>
    </xf>
    <xf numFmtId="0" fontId="0" fillId="8" borderId="0" xfId="0"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10" borderId="0" xfId="0" applyFont="1" applyFill="1" applyAlignment="1">
      <alignment horizontal="center" vertical="center"/>
    </xf>
    <xf numFmtId="0" fontId="0" fillId="10" borderId="0" xfId="0" applyFill="1" applyAlignment="1">
      <alignment horizontal="center" vertical="center"/>
    </xf>
    <xf numFmtId="0" fontId="6" fillId="9" borderId="0" xfId="0" applyFont="1" applyFill="1" applyAlignment="1">
      <alignment horizontal="center" vertical="center"/>
    </xf>
    <xf numFmtId="0" fontId="6" fillId="11" borderId="0" xfId="0" applyFont="1" applyFill="1" applyAlignment="1">
      <alignment horizontal="center" vertical="center"/>
    </xf>
    <xf numFmtId="0" fontId="2" fillId="13" borderId="0" xfId="0" applyFont="1" applyFill="1"/>
    <xf numFmtId="0" fontId="2" fillId="13" borderId="0" xfId="0" applyFont="1" applyFill="1" applyAlignment="1">
      <alignment horizontal="center" vertical="center"/>
    </xf>
    <xf numFmtId="0" fontId="0" fillId="0" borderId="0" xfId="0"/>
    <xf numFmtId="0" fontId="7" fillId="6" borderId="0" xfId="0" applyFont="1" applyFill="1"/>
    <xf numFmtId="172" fontId="0" fillId="0" borderId="0" xfId="1" applyNumberFormat="1" applyFont="1"/>
    <xf numFmtId="175" fontId="0" fillId="0" borderId="0" xfId="2" applyNumberFormat="1" applyFont="1"/>
    <xf numFmtId="0" fontId="2" fillId="14" borderId="0" xfId="0" applyFont="1" applyFill="1"/>
    <xf numFmtId="0" fontId="6" fillId="15" borderId="0" xfId="0" applyFont="1" applyFill="1" applyAlignment="1">
      <alignment horizontal="center" vertical="center"/>
    </xf>
    <xf numFmtId="10" fontId="0" fillId="0" borderId="0" xfId="0" applyNumberFormat="1"/>
  </cellXfs>
  <cellStyles count="3">
    <cellStyle name="Comma" xfId="1" builtinId="3"/>
    <cellStyle name="Currency" xfId="2" builtinId="4"/>
    <cellStyle name="Normal" xfId="0" builtinId="0"/>
  </cellStyles>
  <dxfs count="2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66" formatCode="[$$-1009]#,##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vs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'Anomaly Detection'!$F$5</c:f>
              <c:strCache>
                <c:ptCount val="1"/>
                <c:pt idx="0">
                  <c:v>Units</c:v>
                </c:pt>
              </c:strCache>
            </c:strRef>
          </c:tx>
          <c:spPr>
            <a:ln w="19050" cap="rnd">
              <a:noFill/>
              <a:round/>
            </a:ln>
            <a:effectLst/>
          </c:spPr>
          <c:marker>
            <c:symbol val="circle"/>
            <c:size val="5"/>
            <c:spPr>
              <a:solidFill>
                <a:schemeClr val="accent2"/>
              </a:solidFill>
              <a:ln w="9525">
                <a:solidFill>
                  <a:schemeClr val="accent2"/>
                </a:solidFill>
              </a:ln>
              <a:effectLst/>
            </c:spPr>
          </c:marker>
          <c:xVal>
            <c:numRef>
              <c:f>'Anomaly Detection'!$E$6:$E$305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Detection'!$F$6:$F$305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C21C-4ADE-9320-2C37EAC1DE53}"/>
            </c:ext>
          </c:extLst>
        </c:ser>
        <c:dLbls>
          <c:showLegendKey val="0"/>
          <c:showVal val="0"/>
          <c:showCatName val="0"/>
          <c:showSerName val="0"/>
          <c:showPercent val="0"/>
          <c:showBubbleSize val="0"/>
        </c:dLbls>
        <c:axId val="210193968"/>
        <c:axId val="210192720"/>
      </c:scatterChart>
      <c:valAx>
        <c:axId val="2101939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92720"/>
        <c:crosses val="autoZero"/>
        <c:crossBetween val="midCat"/>
      </c:valAx>
      <c:valAx>
        <c:axId val="210192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93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Geography vs Amount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Geography vs Amount (Box plot)</a:t>
          </a:r>
        </a:p>
      </cx:txPr>
    </cx:title>
    <cx:plotArea>
      <cx:plotAreaRegion>
        <cx:series layoutId="boxWhisker" uniqueId="{3E531561-42AD-4823-B7CF-3B8C7D8E7AEA}">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266700</xdr:colOff>
      <xdr:row>1</xdr:row>
      <xdr:rowOff>167641</xdr:rowOff>
    </xdr:from>
    <xdr:to>
      <xdr:col>16</xdr:col>
      <xdr:colOff>15240</xdr:colOff>
      <xdr:row>11</xdr:row>
      <xdr:rowOff>68581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E2B92EC-A1AF-F980-1262-4CBEF1A2DDD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975860" y="350521"/>
              <a:ext cx="285750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xdr:colOff>
      <xdr:row>4</xdr:row>
      <xdr:rowOff>7620</xdr:rowOff>
    </xdr:from>
    <xdr:to>
      <xdr:col>14</xdr:col>
      <xdr:colOff>274320</xdr:colOff>
      <xdr:row>18</xdr:row>
      <xdr:rowOff>99060</xdr:rowOff>
    </xdr:to>
    <xdr:graphicFrame macro="">
      <xdr:nvGraphicFramePr>
        <xdr:cNvPr id="4" name="Chart 3">
          <a:extLst>
            <a:ext uri="{FF2B5EF4-FFF2-40B4-BE49-F238E27FC236}">
              <a16:creationId xmlns:a16="http://schemas.microsoft.com/office/drawing/2014/main" id="{DD800F97-6665-0DEA-61D5-C1B447F79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19</xdr:row>
      <xdr:rowOff>0</xdr:rowOff>
    </xdr:from>
    <xdr:to>
      <xdr:col>14</xdr:col>
      <xdr:colOff>304800</xdr:colOff>
      <xdr:row>34</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2D7AFFF-6100-0FCF-9D18-25661A768D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648200" y="34747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22860</xdr:colOff>
      <xdr:row>3</xdr:row>
      <xdr:rowOff>15241</xdr:rowOff>
    </xdr:from>
    <xdr:to>
      <xdr:col>9</xdr:col>
      <xdr:colOff>22860</xdr:colOff>
      <xdr:row>13</xdr:row>
      <xdr:rowOff>114301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A02777D-E4F1-6D17-1879-CFBB38EED052}"/>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318760" y="563881"/>
              <a:ext cx="1828800" cy="1927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38100</xdr:colOff>
      <xdr:row>4</xdr:row>
      <xdr:rowOff>22861</xdr:rowOff>
    </xdr:from>
    <xdr:to>
      <xdr:col>11</xdr:col>
      <xdr:colOff>38100</xdr:colOff>
      <xdr:row>14</xdr:row>
      <xdr:rowOff>175261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F7FE7D86-52BD-DFD2-2D73-7BEF4B655C79}"/>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256020" y="754381"/>
              <a:ext cx="1828800" cy="1981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efreshedDate="44684.599267129626" createdVersion="7" refreshedVersion="7" minRefreshableVersion="3" recordCount="300" xr:uid="{C1728C3A-1F44-486F-812F-C9537C51F098}">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Price"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8351934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02467592595" backgroundQuery="1" createdVersion="7" refreshedVersion="7" minRefreshableVersion="3" recordCount="0" supportSubquery="1" supportAdvancedDrill="1" xr:uid="{C2602A34-103C-4B14-BFE6-2156AC04F76A}">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03356597225" backgroundQuery="1" createdVersion="7" refreshedVersion="7" minRefreshableVersion="3" recordCount="0" supportSubquery="1" supportAdvancedDrill="1" xr:uid="{401A5180-CD53-48E5-9F4C-971A41FA186D}">
  <cacheSource type="external" connectionId="1"/>
  <cacheFields count="5">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Price]" caption="Sum of Cost Price" numFmtId="0" hierarchy="10"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3"/>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53970601852" backgroundQuery="1" createdVersion="7" refreshedVersion="7" minRefreshableVersion="3" recordCount="0" supportSubquery="1" supportAdvancedDrill="1" xr:uid="{C9F1A9A0-5B2D-4602-A0A2-527C76275307}">
  <cacheSource type="external" connectionId="1"/>
  <cacheFields count="6">
    <cacheField name="[Measures].[Sum of Amount]" caption="Sum of Amount" numFmtId="0" hierarchy="7" level="32767"/>
    <cacheField name="[Measures].[Sum of Units]" caption="Sum of Units" numFmtId="0" hierarchy="8" level="32767"/>
    <cacheField name="[Measures].[Profit]" caption="Profit" numFmtId="0" hierarchy="12" level="32767"/>
    <cacheField name="[data].[Product].[Product]" caption="Product" numFmtId="0" hierarchy="2" level="1">
      <sharedItems count="22">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 v="Choco Coated Almonds" u="1"/>
        <s v="Milk Bars" u="1"/>
      </sharedItems>
    </cacheField>
    <cacheField name="[Measures].[Profit%]" caption="Profit%"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3"/>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oneField="1">
      <fieldsUsage count="1">
        <fieldUsage x="0"/>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1"/>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2"/>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02851851851" backgroundQuery="1" createdVersion="3" refreshedVersion="7" minRefreshableVersion="3" recordCount="0" supportSubquery="1" supportAdvancedDrill="1" xr:uid="{4F88F054-24A6-4DCB-9ADB-BC578742B03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0746291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kit" refreshedDate="44684.653472453705" backgroundQuery="1" createdVersion="3" refreshedVersion="7" minRefreshableVersion="3" recordCount="0" supportSubquery="1" supportAdvancedDrill="1" xr:uid="{49925E09-B149-46AC-8AA3-A6FE299171EB}">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Price]" caption="Cost Price" attribute="1" defaultMemberUniqueName="[data].[Cost Price].[All]" allUniqueName="[data].[Cost Price].[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Price]" caption="Sum of Cost Price"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426470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n v="114"/>
    <n v="14.49"/>
    <n v="1651.8600000000001"/>
  </r>
  <r>
    <x v="1"/>
    <x v="1"/>
    <x v="1"/>
    <x v="1"/>
    <n v="459"/>
    <n v="8.65"/>
    <n v="3970.3500000000004"/>
  </r>
  <r>
    <x v="2"/>
    <x v="1"/>
    <x v="2"/>
    <x v="2"/>
    <n v="147"/>
    <n v="11.88"/>
    <n v="1746.3600000000001"/>
  </r>
  <r>
    <x v="3"/>
    <x v="2"/>
    <x v="3"/>
    <x v="3"/>
    <n v="288"/>
    <n v="6.47"/>
    <n v="1863.36"/>
  </r>
  <r>
    <x v="4"/>
    <x v="3"/>
    <x v="4"/>
    <x v="4"/>
    <n v="414"/>
    <n v="13.15"/>
    <n v="5444.1"/>
  </r>
  <r>
    <x v="0"/>
    <x v="1"/>
    <x v="5"/>
    <x v="5"/>
    <n v="432"/>
    <n v="12.37"/>
    <n v="5343.8399999999992"/>
  </r>
  <r>
    <x v="4"/>
    <x v="4"/>
    <x v="6"/>
    <x v="6"/>
    <n v="54"/>
    <n v="5.79"/>
    <n v="312.66000000000003"/>
  </r>
  <r>
    <x v="1"/>
    <x v="1"/>
    <x v="7"/>
    <x v="7"/>
    <n v="210"/>
    <n v="9.77"/>
    <n v="2051.6999999999998"/>
  </r>
  <r>
    <x v="5"/>
    <x v="4"/>
    <x v="8"/>
    <x v="8"/>
    <n v="75"/>
    <n v="11.7"/>
    <n v="877.5"/>
  </r>
  <r>
    <x v="6"/>
    <x v="0"/>
    <x v="8"/>
    <x v="9"/>
    <n v="12"/>
    <n v="11.7"/>
    <n v="140.39999999999998"/>
  </r>
  <r>
    <x v="7"/>
    <x v="3"/>
    <x v="4"/>
    <x v="10"/>
    <n v="462"/>
    <n v="13.15"/>
    <n v="6075.3"/>
  </r>
  <r>
    <x v="8"/>
    <x v="0"/>
    <x v="9"/>
    <x v="11"/>
    <n v="144"/>
    <n v="3.11"/>
    <n v="447.84"/>
  </r>
  <r>
    <x v="2"/>
    <x v="4"/>
    <x v="10"/>
    <x v="12"/>
    <n v="120"/>
    <n v="8.7899999999999991"/>
    <n v="1054.8"/>
  </r>
  <r>
    <x v="7"/>
    <x v="5"/>
    <x v="11"/>
    <x v="13"/>
    <n v="54"/>
    <n v="9.33"/>
    <n v="503.82"/>
  </r>
  <r>
    <x v="8"/>
    <x v="1"/>
    <x v="4"/>
    <x v="14"/>
    <n v="234"/>
    <n v="13.15"/>
    <n v="3077.1"/>
  </r>
  <r>
    <x v="8"/>
    <x v="1"/>
    <x v="12"/>
    <x v="15"/>
    <n v="66"/>
    <n v="7.16"/>
    <n v="472.56"/>
  </r>
  <r>
    <x v="4"/>
    <x v="0"/>
    <x v="6"/>
    <x v="16"/>
    <n v="87"/>
    <n v="5.79"/>
    <n v="503.73"/>
  </r>
  <r>
    <x v="6"/>
    <x v="5"/>
    <x v="13"/>
    <x v="17"/>
    <n v="339"/>
    <n v="10.62"/>
    <n v="3600.18"/>
  </r>
  <r>
    <x v="3"/>
    <x v="5"/>
    <x v="7"/>
    <x v="18"/>
    <n v="144"/>
    <n v="9.77"/>
    <n v="1406.8799999999999"/>
  </r>
  <r>
    <x v="7"/>
    <x v="3"/>
    <x v="13"/>
    <x v="19"/>
    <n v="162"/>
    <n v="10.62"/>
    <n v="1720.4399999999998"/>
  </r>
  <r>
    <x v="2"/>
    <x v="5"/>
    <x v="14"/>
    <x v="20"/>
    <n v="90"/>
    <n v="6.49"/>
    <n v="584.1"/>
  </r>
  <r>
    <x v="1"/>
    <x v="4"/>
    <x v="14"/>
    <x v="21"/>
    <n v="234"/>
    <n v="6.49"/>
    <n v="1518.66"/>
  </r>
  <r>
    <x v="9"/>
    <x v="4"/>
    <x v="7"/>
    <x v="22"/>
    <n v="141"/>
    <n v="9.77"/>
    <n v="1377.57"/>
  </r>
  <r>
    <x v="1"/>
    <x v="0"/>
    <x v="15"/>
    <x v="23"/>
    <n v="204"/>
    <n v="7.64"/>
    <n v="1558.56"/>
  </r>
  <r>
    <x v="3"/>
    <x v="1"/>
    <x v="16"/>
    <x v="15"/>
    <n v="186"/>
    <n v="11.73"/>
    <n v="2181.7800000000002"/>
  </r>
  <r>
    <x v="3"/>
    <x v="2"/>
    <x v="11"/>
    <x v="24"/>
    <n v="231"/>
    <n v="9.33"/>
    <n v="2155.23"/>
  </r>
  <r>
    <x v="8"/>
    <x v="3"/>
    <x v="10"/>
    <x v="25"/>
    <n v="168"/>
    <n v="8.7899999999999991"/>
    <n v="1476.7199999999998"/>
  </r>
  <r>
    <x v="9"/>
    <x v="1"/>
    <x v="13"/>
    <x v="26"/>
    <n v="195"/>
    <n v="10.62"/>
    <n v="2070.8999999999996"/>
  </r>
  <r>
    <x v="6"/>
    <x v="2"/>
    <x v="14"/>
    <x v="27"/>
    <n v="15"/>
    <n v="6.49"/>
    <n v="97.350000000000009"/>
  </r>
  <r>
    <x v="9"/>
    <x v="0"/>
    <x v="14"/>
    <x v="28"/>
    <n v="30"/>
    <n v="6.49"/>
    <n v="194.70000000000002"/>
  </r>
  <r>
    <x v="3"/>
    <x v="0"/>
    <x v="17"/>
    <x v="29"/>
    <n v="102"/>
    <n v="4.97"/>
    <n v="506.94"/>
  </r>
  <r>
    <x v="7"/>
    <x v="1"/>
    <x v="15"/>
    <x v="30"/>
    <n v="15"/>
    <n v="7.64"/>
    <n v="114.6"/>
  </r>
  <r>
    <x v="1"/>
    <x v="3"/>
    <x v="0"/>
    <x v="31"/>
    <n v="183"/>
    <n v="14.49"/>
    <n v="2651.67"/>
  </r>
  <r>
    <x v="0"/>
    <x v="3"/>
    <x v="7"/>
    <x v="32"/>
    <n v="12"/>
    <n v="9.77"/>
    <n v="117.24"/>
  </r>
  <r>
    <x v="3"/>
    <x v="3"/>
    <x v="8"/>
    <x v="33"/>
    <n v="72"/>
    <n v="11.7"/>
    <n v="842.4"/>
  </r>
  <r>
    <x v="4"/>
    <x v="4"/>
    <x v="18"/>
    <x v="34"/>
    <n v="282"/>
    <n v="16.73"/>
    <n v="4717.8599999999997"/>
  </r>
  <r>
    <x v="7"/>
    <x v="3"/>
    <x v="19"/>
    <x v="35"/>
    <n v="144"/>
    <n v="10.38"/>
    <n v="1494.72"/>
  </r>
  <r>
    <x v="4"/>
    <x v="0"/>
    <x v="10"/>
    <x v="36"/>
    <n v="405"/>
    <n v="8.7899999999999991"/>
    <n v="3559.95"/>
  </r>
  <r>
    <x v="5"/>
    <x v="5"/>
    <x v="1"/>
    <x v="37"/>
    <n v="75"/>
    <n v="8.65"/>
    <n v="648.75"/>
  </r>
  <r>
    <x v="0"/>
    <x v="5"/>
    <x v="18"/>
    <x v="38"/>
    <n v="135"/>
    <n v="16.73"/>
    <n v="2258.5500000000002"/>
  </r>
  <r>
    <x v="6"/>
    <x v="5"/>
    <x v="18"/>
    <x v="39"/>
    <n v="21"/>
    <n v="16.73"/>
    <n v="351.33"/>
  </r>
  <r>
    <x v="7"/>
    <x v="4"/>
    <x v="14"/>
    <x v="40"/>
    <n v="153"/>
    <n v="6.49"/>
    <n v="992.97"/>
  </r>
  <r>
    <x v="4"/>
    <x v="5"/>
    <x v="16"/>
    <x v="41"/>
    <n v="15"/>
    <n v="11.73"/>
    <n v="175.95000000000002"/>
  </r>
  <r>
    <x v="8"/>
    <x v="1"/>
    <x v="8"/>
    <x v="42"/>
    <n v="255"/>
    <n v="11.7"/>
    <n v="2983.5"/>
  </r>
  <r>
    <x v="7"/>
    <x v="0"/>
    <x v="15"/>
    <x v="43"/>
    <n v="18"/>
    <n v="7.64"/>
    <n v="137.51999999999998"/>
  </r>
  <r>
    <x v="4"/>
    <x v="0"/>
    <x v="14"/>
    <x v="44"/>
    <n v="189"/>
    <n v="6.49"/>
    <n v="1226.6100000000001"/>
  </r>
  <r>
    <x v="6"/>
    <x v="4"/>
    <x v="1"/>
    <x v="45"/>
    <n v="21"/>
    <n v="8.65"/>
    <n v="181.65"/>
  </r>
  <r>
    <x v="8"/>
    <x v="2"/>
    <x v="10"/>
    <x v="46"/>
    <n v="36"/>
    <n v="8.7899999999999991"/>
    <n v="316.43999999999994"/>
  </r>
  <r>
    <x v="4"/>
    <x v="5"/>
    <x v="12"/>
    <x v="47"/>
    <n v="75"/>
    <n v="7.16"/>
    <n v="537"/>
  </r>
  <r>
    <x v="0"/>
    <x v="5"/>
    <x v="9"/>
    <x v="48"/>
    <n v="156"/>
    <n v="3.11"/>
    <n v="485.15999999999997"/>
  </r>
  <r>
    <x v="6"/>
    <x v="2"/>
    <x v="10"/>
    <x v="49"/>
    <n v="39"/>
    <n v="8.7899999999999991"/>
    <n v="342.80999999999995"/>
  </r>
  <r>
    <x v="4"/>
    <x v="2"/>
    <x v="20"/>
    <x v="50"/>
    <n v="63"/>
    <n v="9"/>
    <n v="567"/>
  </r>
  <r>
    <x v="7"/>
    <x v="2"/>
    <x v="12"/>
    <x v="51"/>
    <n v="75"/>
    <n v="7.16"/>
    <n v="537"/>
  </r>
  <r>
    <x v="7"/>
    <x v="4"/>
    <x v="19"/>
    <x v="52"/>
    <n v="183"/>
    <n v="10.38"/>
    <n v="1899.5400000000002"/>
  </r>
  <r>
    <x v="3"/>
    <x v="1"/>
    <x v="11"/>
    <x v="53"/>
    <n v="69"/>
    <n v="9.33"/>
    <n v="643.77"/>
  </r>
  <r>
    <x v="0"/>
    <x v="2"/>
    <x v="4"/>
    <x v="54"/>
    <n v="30"/>
    <n v="13.15"/>
    <n v="394.5"/>
  </r>
  <r>
    <x v="3"/>
    <x v="5"/>
    <x v="9"/>
    <x v="55"/>
    <n v="39"/>
    <n v="3.11"/>
    <n v="121.28999999999999"/>
  </r>
  <r>
    <x v="8"/>
    <x v="5"/>
    <x v="1"/>
    <x v="56"/>
    <n v="504"/>
    <n v="8.65"/>
    <n v="4359.6000000000004"/>
  </r>
  <r>
    <x v="2"/>
    <x v="0"/>
    <x v="12"/>
    <x v="57"/>
    <n v="273"/>
    <n v="7.16"/>
    <n v="1954.68"/>
  </r>
  <r>
    <x v="6"/>
    <x v="0"/>
    <x v="6"/>
    <x v="58"/>
    <n v="48"/>
    <n v="5.79"/>
    <n v="277.92"/>
  </r>
  <r>
    <x v="4"/>
    <x v="5"/>
    <x v="18"/>
    <x v="59"/>
    <n v="207"/>
    <n v="16.73"/>
    <n v="3463.11"/>
  </r>
  <r>
    <x v="4"/>
    <x v="2"/>
    <x v="1"/>
    <x v="60"/>
    <n v="9"/>
    <n v="8.65"/>
    <n v="77.850000000000009"/>
  </r>
  <r>
    <x v="9"/>
    <x v="2"/>
    <x v="14"/>
    <x v="61"/>
    <n v="261"/>
    <n v="6.49"/>
    <n v="1693.89"/>
  </r>
  <r>
    <x v="4"/>
    <x v="4"/>
    <x v="10"/>
    <x v="62"/>
    <n v="6"/>
    <n v="8.7899999999999991"/>
    <n v="52.739999999999995"/>
  </r>
  <r>
    <x v="1"/>
    <x v="0"/>
    <x v="16"/>
    <x v="63"/>
    <n v="30"/>
    <n v="11.73"/>
    <n v="351.90000000000003"/>
  </r>
  <r>
    <x v="5"/>
    <x v="5"/>
    <x v="13"/>
    <x v="22"/>
    <n v="138"/>
    <n v="10.62"/>
    <n v="1465.56"/>
  </r>
  <r>
    <x v="5"/>
    <x v="0"/>
    <x v="9"/>
    <x v="64"/>
    <n v="111"/>
    <n v="3.11"/>
    <n v="345.21"/>
  </r>
  <r>
    <x v="6"/>
    <x v="1"/>
    <x v="3"/>
    <x v="42"/>
    <n v="15"/>
    <n v="6.47"/>
    <n v="97.05"/>
  </r>
  <r>
    <x v="0"/>
    <x v="5"/>
    <x v="15"/>
    <x v="65"/>
    <n v="162"/>
    <n v="7.64"/>
    <n v="1237.6799999999998"/>
  </r>
  <r>
    <x v="6"/>
    <x v="5"/>
    <x v="15"/>
    <x v="66"/>
    <n v="195"/>
    <n v="7.64"/>
    <n v="1489.8"/>
  </r>
  <r>
    <x v="9"/>
    <x v="4"/>
    <x v="8"/>
    <x v="67"/>
    <n v="525"/>
    <n v="11.7"/>
    <n v="6142.5"/>
  </r>
  <r>
    <x v="5"/>
    <x v="5"/>
    <x v="5"/>
    <x v="68"/>
    <n v="48"/>
    <n v="12.37"/>
    <n v="593.76"/>
  </r>
  <r>
    <x v="2"/>
    <x v="5"/>
    <x v="19"/>
    <x v="69"/>
    <n v="150"/>
    <n v="10.38"/>
    <n v="1557.0000000000002"/>
  </r>
  <r>
    <x v="2"/>
    <x v="5"/>
    <x v="13"/>
    <x v="70"/>
    <n v="492"/>
    <n v="10.62"/>
    <n v="5225.04"/>
  </r>
  <r>
    <x v="6"/>
    <x v="5"/>
    <x v="12"/>
    <x v="71"/>
    <n v="102"/>
    <n v="7.16"/>
    <n v="730.32"/>
  </r>
  <r>
    <x v="8"/>
    <x v="2"/>
    <x v="14"/>
    <x v="72"/>
    <n v="165"/>
    <n v="6.49"/>
    <n v="1070.8500000000001"/>
  </r>
  <r>
    <x v="3"/>
    <x v="2"/>
    <x v="19"/>
    <x v="73"/>
    <n v="309"/>
    <n v="10.38"/>
    <n v="3207.42"/>
  </r>
  <r>
    <x v="4"/>
    <x v="2"/>
    <x v="9"/>
    <x v="74"/>
    <n v="156"/>
    <n v="3.11"/>
    <n v="485.15999999999997"/>
  </r>
  <r>
    <x v="2"/>
    <x v="1"/>
    <x v="21"/>
    <x v="75"/>
    <n v="159"/>
    <n v="5.6"/>
    <n v="890.4"/>
  </r>
  <r>
    <x v="6"/>
    <x v="1"/>
    <x v="16"/>
    <x v="76"/>
    <n v="201"/>
    <n v="11.73"/>
    <n v="2357.73"/>
  </r>
  <r>
    <x v="1"/>
    <x v="3"/>
    <x v="6"/>
    <x v="77"/>
    <n v="210"/>
    <n v="5.79"/>
    <n v="1215.9000000000001"/>
  </r>
  <r>
    <x v="7"/>
    <x v="4"/>
    <x v="11"/>
    <x v="78"/>
    <n v="51"/>
    <n v="9.33"/>
    <n v="475.83"/>
  </r>
  <r>
    <x v="8"/>
    <x v="2"/>
    <x v="4"/>
    <x v="47"/>
    <n v="39"/>
    <n v="13.15"/>
    <n v="512.85"/>
  </r>
  <r>
    <x v="9"/>
    <x v="1"/>
    <x v="3"/>
    <x v="79"/>
    <n v="279"/>
    <n v="6.47"/>
    <n v="1805.1299999999999"/>
  </r>
  <r>
    <x v="9"/>
    <x v="4"/>
    <x v="11"/>
    <x v="80"/>
    <n v="123"/>
    <n v="9.33"/>
    <n v="1147.5899999999999"/>
  </r>
  <r>
    <x v="7"/>
    <x v="3"/>
    <x v="18"/>
    <x v="81"/>
    <n v="81"/>
    <n v="16.73"/>
    <n v="1355.13"/>
  </r>
  <r>
    <x v="0"/>
    <x v="0"/>
    <x v="15"/>
    <x v="16"/>
    <n v="21"/>
    <n v="7.64"/>
    <n v="160.44"/>
  </r>
  <r>
    <x v="8"/>
    <x v="2"/>
    <x v="19"/>
    <x v="82"/>
    <n v="162"/>
    <n v="10.38"/>
    <n v="1681.5600000000002"/>
  </r>
  <r>
    <x v="9"/>
    <x v="1"/>
    <x v="20"/>
    <x v="83"/>
    <n v="228"/>
    <n v="9"/>
    <n v="2052"/>
  </r>
  <r>
    <x v="9"/>
    <x v="2"/>
    <x v="12"/>
    <x v="84"/>
    <n v="342"/>
    <n v="7.16"/>
    <n v="2448.7200000000003"/>
  </r>
  <r>
    <x v="6"/>
    <x v="4"/>
    <x v="11"/>
    <x v="85"/>
    <n v="54"/>
    <n v="9.33"/>
    <n v="503.82"/>
  </r>
  <r>
    <x v="3"/>
    <x v="1"/>
    <x v="19"/>
    <x v="86"/>
    <n v="216"/>
    <n v="10.38"/>
    <n v="2242.0800000000004"/>
  </r>
  <r>
    <x v="8"/>
    <x v="5"/>
    <x v="21"/>
    <x v="87"/>
    <n v="54"/>
    <n v="5.6"/>
    <n v="302.39999999999998"/>
  </r>
  <r>
    <x v="4"/>
    <x v="4"/>
    <x v="4"/>
    <x v="88"/>
    <n v="75"/>
    <n v="13.15"/>
    <n v="986.25"/>
  </r>
  <r>
    <x v="2"/>
    <x v="0"/>
    <x v="14"/>
    <x v="89"/>
    <n v="93"/>
    <n v="6.49"/>
    <n v="603.57000000000005"/>
  </r>
  <r>
    <x v="2"/>
    <x v="0"/>
    <x v="4"/>
    <x v="90"/>
    <n v="156"/>
    <n v="13.15"/>
    <n v="2051.4"/>
  </r>
  <r>
    <x v="2"/>
    <x v="4"/>
    <x v="9"/>
    <x v="91"/>
    <n v="9"/>
    <n v="3.11"/>
    <n v="27.99"/>
  </r>
  <r>
    <x v="8"/>
    <x v="2"/>
    <x v="15"/>
    <x v="8"/>
    <n v="18"/>
    <n v="7.64"/>
    <n v="137.51999999999998"/>
  </r>
  <r>
    <x v="0"/>
    <x v="1"/>
    <x v="1"/>
    <x v="92"/>
    <n v="234"/>
    <n v="8.65"/>
    <n v="2024.1000000000001"/>
  </r>
  <r>
    <x v="8"/>
    <x v="5"/>
    <x v="19"/>
    <x v="93"/>
    <n v="312"/>
    <n v="10.38"/>
    <n v="3238.5600000000004"/>
  </r>
  <r>
    <x v="5"/>
    <x v="2"/>
    <x v="15"/>
    <x v="94"/>
    <n v="300"/>
    <n v="7.64"/>
    <n v="2292"/>
  </r>
  <r>
    <x v="7"/>
    <x v="2"/>
    <x v="18"/>
    <x v="95"/>
    <n v="519"/>
    <n v="16.73"/>
    <n v="8682.8700000000008"/>
  </r>
  <r>
    <x v="3"/>
    <x v="0"/>
    <x v="20"/>
    <x v="96"/>
    <n v="9"/>
    <n v="9"/>
    <n v="81"/>
  </r>
  <r>
    <x v="6"/>
    <x v="1"/>
    <x v="2"/>
    <x v="97"/>
    <n v="9"/>
    <n v="11.88"/>
    <n v="106.92"/>
  </r>
  <r>
    <x v="0"/>
    <x v="2"/>
    <x v="5"/>
    <x v="98"/>
    <n v="90"/>
    <n v="12.37"/>
    <n v="1113.3"/>
  </r>
  <r>
    <x v="5"/>
    <x v="5"/>
    <x v="4"/>
    <x v="99"/>
    <n v="96"/>
    <n v="13.15"/>
    <n v="1262.4000000000001"/>
  </r>
  <r>
    <x v="7"/>
    <x v="2"/>
    <x v="10"/>
    <x v="100"/>
    <n v="21"/>
    <n v="8.7899999999999991"/>
    <n v="184.58999999999997"/>
  </r>
  <r>
    <x v="0"/>
    <x v="5"/>
    <x v="21"/>
    <x v="101"/>
    <n v="48"/>
    <n v="5.6"/>
    <n v="268.79999999999995"/>
  </r>
  <r>
    <x v="9"/>
    <x v="2"/>
    <x v="18"/>
    <x v="102"/>
    <n v="72"/>
    <n v="16.73"/>
    <n v="1204.56"/>
  </r>
  <r>
    <x v="1"/>
    <x v="1"/>
    <x v="12"/>
    <x v="103"/>
    <n v="168"/>
    <n v="7.16"/>
    <n v="1202.8800000000001"/>
  </r>
  <r>
    <x v="6"/>
    <x v="3"/>
    <x v="21"/>
    <x v="104"/>
    <n v="51"/>
    <n v="5.6"/>
    <n v="285.59999999999997"/>
  </r>
  <r>
    <x v="3"/>
    <x v="2"/>
    <x v="15"/>
    <x v="105"/>
    <n v="192"/>
    <n v="7.64"/>
    <n v="1466.8799999999999"/>
  </r>
  <r>
    <x v="5"/>
    <x v="0"/>
    <x v="8"/>
    <x v="106"/>
    <n v="225"/>
    <n v="11.7"/>
    <n v="2632.5"/>
  </r>
  <r>
    <x v="4"/>
    <x v="5"/>
    <x v="21"/>
    <x v="107"/>
    <n v="456"/>
    <n v="5.6"/>
    <n v="2553.6"/>
  </r>
  <r>
    <x v="9"/>
    <x v="5"/>
    <x v="4"/>
    <x v="108"/>
    <n v="93"/>
    <n v="13.15"/>
    <n v="1222.95"/>
  </r>
  <r>
    <x v="4"/>
    <x v="5"/>
    <x v="2"/>
    <x v="109"/>
    <n v="48"/>
    <n v="11.88"/>
    <n v="570.24"/>
  </r>
  <r>
    <x v="4"/>
    <x v="0"/>
    <x v="3"/>
    <x v="110"/>
    <n v="102"/>
    <n v="6.47"/>
    <n v="659.93999999999994"/>
  </r>
  <r>
    <x v="5"/>
    <x v="1"/>
    <x v="0"/>
    <x v="111"/>
    <n v="252"/>
    <n v="14.49"/>
    <n v="3651.48"/>
  </r>
  <r>
    <x v="7"/>
    <x v="0"/>
    <x v="3"/>
    <x v="112"/>
    <n v="138"/>
    <n v="6.47"/>
    <n v="892.86"/>
  </r>
  <r>
    <x v="0"/>
    <x v="4"/>
    <x v="4"/>
    <x v="113"/>
    <n v="90"/>
    <n v="13.15"/>
    <n v="1183.5"/>
  </r>
  <r>
    <x v="3"/>
    <x v="0"/>
    <x v="0"/>
    <x v="114"/>
    <n v="240"/>
    <n v="14.49"/>
    <n v="3477.6"/>
  </r>
  <r>
    <x v="0"/>
    <x v="4"/>
    <x v="2"/>
    <x v="115"/>
    <n v="102"/>
    <n v="11.88"/>
    <n v="1211.76"/>
  </r>
  <r>
    <x v="3"/>
    <x v="1"/>
    <x v="18"/>
    <x v="116"/>
    <n v="129"/>
    <n v="16.73"/>
    <n v="2158.17"/>
  </r>
  <r>
    <x v="1"/>
    <x v="1"/>
    <x v="18"/>
    <x v="117"/>
    <n v="300"/>
    <n v="16.73"/>
    <n v="5019"/>
  </r>
  <r>
    <x v="4"/>
    <x v="4"/>
    <x v="5"/>
    <x v="2"/>
    <n v="135"/>
    <n v="12.37"/>
    <n v="1669.9499999999998"/>
  </r>
  <r>
    <x v="5"/>
    <x v="1"/>
    <x v="17"/>
    <x v="118"/>
    <n v="114"/>
    <n v="4.97"/>
    <n v="566.57999999999993"/>
  </r>
  <r>
    <x v="5"/>
    <x v="1"/>
    <x v="8"/>
    <x v="119"/>
    <n v="63"/>
    <n v="11.7"/>
    <n v="737.09999999999991"/>
  </r>
  <r>
    <x v="5"/>
    <x v="2"/>
    <x v="12"/>
    <x v="120"/>
    <n v="252"/>
    <n v="7.16"/>
    <n v="1804.32"/>
  </r>
  <r>
    <x v="9"/>
    <x v="2"/>
    <x v="1"/>
    <x v="121"/>
    <n v="303"/>
    <n v="8.65"/>
    <n v="2620.9500000000003"/>
  </r>
  <r>
    <x v="5"/>
    <x v="3"/>
    <x v="9"/>
    <x v="122"/>
    <n v="246"/>
    <n v="3.11"/>
    <n v="765.06"/>
  </r>
  <r>
    <x v="1"/>
    <x v="4"/>
    <x v="7"/>
    <x v="123"/>
    <n v="84"/>
    <n v="9.77"/>
    <n v="820.68"/>
  </r>
  <r>
    <x v="5"/>
    <x v="5"/>
    <x v="9"/>
    <x v="56"/>
    <n v="39"/>
    <n v="3.11"/>
    <n v="121.28999999999999"/>
  </r>
  <r>
    <x v="6"/>
    <x v="2"/>
    <x v="9"/>
    <x v="47"/>
    <n v="348"/>
    <n v="3.11"/>
    <n v="1082.28"/>
  </r>
  <r>
    <x v="5"/>
    <x v="0"/>
    <x v="5"/>
    <x v="124"/>
    <n v="48"/>
    <n v="12.37"/>
    <n v="593.76"/>
  </r>
  <r>
    <x v="6"/>
    <x v="0"/>
    <x v="7"/>
    <x v="125"/>
    <n v="75"/>
    <n v="9.77"/>
    <n v="732.75"/>
  </r>
  <r>
    <x v="5"/>
    <x v="4"/>
    <x v="19"/>
    <x v="126"/>
    <n v="258"/>
    <n v="10.38"/>
    <n v="2678.0400000000004"/>
  </r>
  <r>
    <x v="4"/>
    <x v="3"/>
    <x v="9"/>
    <x v="127"/>
    <n v="27"/>
    <n v="3.11"/>
    <n v="83.97"/>
  </r>
  <r>
    <x v="1"/>
    <x v="4"/>
    <x v="1"/>
    <x v="128"/>
    <n v="213"/>
    <n v="8.65"/>
    <n v="1842.45"/>
  </r>
  <r>
    <x v="6"/>
    <x v="1"/>
    <x v="12"/>
    <x v="129"/>
    <n v="357"/>
    <n v="7.16"/>
    <n v="2556.12"/>
  </r>
  <r>
    <x v="2"/>
    <x v="0"/>
    <x v="2"/>
    <x v="130"/>
    <n v="207"/>
    <n v="11.88"/>
    <n v="2459.1600000000003"/>
  </r>
  <r>
    <x v="1"/>
    <x v="0"/>
    <x v="0"/>
    <x v="131"/>
    <n v="150"/>
    <n v="14.49"/>
    <n v="2173.5"/>
  </r>
  <r>
    <x v="3"/>
    <x v="2"/>
    <x v="21"/>
    <x v="75"/>
    <n v="204"/>
    <n v="5.6"/>
    <n v="1142.3999999999999"/>
  </r>
  <r>
    <x v="5"/>
    <x v="1"/>
    <x v="18"/>
    <x v="132"/>
    <n v="21"/>
    <n v="16.73"/>
    <n v="351.33"/>
  </r>
  <r>
    <x v="3"/>
    <x v="5"/>
    <x v="5"/>
    <x v="133"/>
    <n v="174"/>
    <n v="12.37"/>
    <n v="2152.3799999999997"/>
  </r>
  <r>
    <x v="7"/>
    <x v="0"/>
    <x v="9"/>
    <x v="134"/>
    <n v="201"/>
    <n v="3.11"/>
    <n v="625.11"/>
  </r>
  <r>
    <x v="1"/>
    <x v="4"/>
    <x v="11"/>
    <x v="135"/>
    <n v="510"/>
    <n v="9.33"/>
    <n v="4758.3"/>
  </r>
  <r>
    <x v="4"/>
    <x v="3"/>
    <x v="12"/>
    <x v="136"/>
    <n v="378"/>
    <n v="7.16"/>
    <n v="2706.48"/>
  </r>
  <r>
    <x v="2"/>
    <x v="5"/>
    <x v="20"/>
    <x v="137"/>
    <n v="27"/>
    <n v="9"/>
    <n v="243"/>
  </r>
  <r>
    <x v="7"/>
    <x v="3"/>
    <x v="10"/>
    <x v="138"/>
    <n v="117"/>
    <n v="8.7899999999999991"/>
    <n v="1028.4299999999998"/>
  </r>
  <r>
    <x v="4"/>
    <x v="4"/>
    <x v="20"/>
    <x v="139"/>
    <n v="36"/>
    <n v="9"/>
    <n v="324"/>
  </r>
  <r>
    <x v="1"/>
    <x v="1"/>
    <x v="5"/>
    <x v="140"/>
    <n v="126"/>
    <n v="12.37"/>
    <n v="1558.62"/>
  </r>
  <r>
    <x v="2"/>
    <x v="3"/>
    <x v="4"/>
    <x v="141"/>
    <n v="72"/>
    <n v="13.15"/>
    <n v="946.80000000000007"/>
  </r>
  <r>
    <x v="5"/>
    <x v="2"/>
    <x v="7"/>
    <x v="142"/>
    <n v="42"/>
    <n v="9.77"/>
    <n v="410.34"/>
  </r>
  <r>
    <x v="0"/>
    <x v="3"/>
    <x v="12"/>
    <x v="143"/>
    <n v="135"/>
    <n v="7.16"/>
    <n v="966.6"/>
  </r>
  <r>
    <x v="5"/>
    <x v="5"/>
    <x v="17"/>
    <x v="144"/>
    <n v="189"/>
    <n v="4.97"/>
    <n v="939.32999999999993"/>
  </r>
  <r>
    <x v="4"/>
    <x v="0"/>
    <x v="19"/>
    <x v="145"/>
    <n v="459"/>
    <n v="10.38"/>
    <n v="4764.42"/>
  </r>
  <r>
    <x v="6"/>
    <x v="5"/>
    <x v="16"/>
    <x v="146"/>
    <n v="201"/>
    <n v="11.73"/>
    <n v="2357.73"/>
  </r>
  <r>
    <x v="4"/>
    <x v="5"/>
    <x v="0"/>
    <x v="147"/>
    <n v="366"/>
    <n v="14.49"/>
    <n v="5303.34"/>
  </r>
  <r>
    <x v="8"/>
    <x v="0"/>
    <x v="12"/>
    <x v="148"/>
    <n v="324"/>
    <n v="7.16"/>
    <n v="2319.84"/>
  </r>
  <r>
    <x v="2"/>
    <x v="1"/>
    <x v="16"/>
    <x v="149"/>
    <n v="243"/>
    <n v="11.73"/>
    <n v="2850.3900000000003"/>
  </r>
  <r>
    <x v="7"/>
    <x v="3"/>
    <x v="20"/>
    <x v="150"/>
    <n v="213"/>
    <n v="9"/>
    <n v="1917"/>
  </r>
  <r>
    <x v="0"/>
    <x v="1"/>
    <x v="0"/>
    <x v="151"/>
    <n v="447"/>
    <n v="14.49"/>
    <n v="6477.03"/>
  </r>
  <r>
    <x v="0"/>
    <x v="4"/>
    <x v="11"/>
    <x v="152"/>
    <n v="297"/>
    <n v="9.33"/>
    <n v="2771.01"/>
  </r>
  <r>
    <x v="5"/>
    <x v="1"/>
    <x v="10"/>
    <x v="153"/>
    <n v="27"/>
    <n v="8.7899999999999991"/>
    <n v="237.32999999999998"/>
  </r>
  <r>
    <x v="0"/>
    <x v="5"/>
    <x v="14"/>
    <x v="154"/>
    <n v="75"/>
    <n v="6.49"/>
    <n v="486.75"/>
  </r>
  <r>
    <x v="9"/>
    <x v="3"/>
    <x v="5"/>
    <x v="155"/>
    <n v="30"/>
    <n v="12.37"/>
    <n v="371.09999999999997"/>
  </r>
  <r>
    <x v="5"/>
    <x v="2"/>
    <x v="3"/>
    <x v="12"/>
    <n v="177"/>
    <n v="6.47"/>
    <n v="1145.19"/>
  </r>
  <r>
    <x v="0"/>
    <x v="5"/>
    <x v="5"/>
    <x v="156"/>
    <n v="159"/>
    <n v="12.37"/>
    <n v="1966.83"/>
  </r>
  <r>
    <x v="8"/>
    <x v="1"/>
    <x v="5"/>
    <x v="135"/>
    <n v="306"/>
    <n v="12.37"/>
    <n v="3785.22"/>
  </r>
  <r>
    <x v="8"/>
    <x v="5"/>
    <x v="13"/>
    <x v="157"/>
    <n v="18"/>
    <n v="10.62"/>
    <n v="191.16"/>
  </r>
  <r>
    <x v="5"/>
    <x v="1"/>
    <x v="15"/>
    <x v="158"/>
    <n v="240"/>
    <n v="7.64"/>
    <n v="1833.6"/>
  </r>
  <r>
    <x v="6"/>
    <x v="5"/>
    <x v="5"/>
    <x v="159"/>
    <n v="93"/>
    <n v="12.37"/>
    <n v="1150.4099999999999"/>
  </r>
  <r>
    <x v="9"/>
    <x v="5"/>
    <x v="21"/>
    <x v="9"/>
    <n v="9"/>
    <n v="5.6"/>
    <n v="50.4"/>
  </r>
  <r>
    <x v="1"/>
    <x v="5"/>
    <x v="10"/>
    <x v="160"/>
    <n v="219"/>
    <n v="8.7899999999999991"/>
    <n v="1925.0099999999998"/>
  </r>
  <r>
    <x v="7"/>
    <x v="3"/>
    <x v="7"/>
    <x v="99"/>
    <n v="141"/>
    <n v="9.77"/>
    <n v="1377.57"/>
  </r>
  <r>
    <x v="3"/>
    <x v="0"/>
    <x v="13"/>
    <x v="161"/>
    <n v="123"/>
    <n v="10.62"/>
    <n v="1306.26"/>
  </r>
  <r>
    <x v="0"/>
    <x v="4"/>
    <x v="17"/>
    <x v="162"/>
    <n v="51"/>
    <n v="4.97"/>
    <n v="253.47"/>
  </r>
  <r>
    <x v="4"/>
    <x v="2"/>
    <x v="2"/>
    <x v="163"/>
    <n v="120"/>
    <n v="11.88"/>
    <n v="1425.6000000000001"/>
  </r>
  <r>
    <x v="1"/>
    <x v="3"/>
    <x v="21"/>
    <x v="164"/>
    <n v="27"/>
    <n v="5.6"/>
    <n v="151.19999999999999"/>
  </r>
  <r>
    <x v="2"/>
    <x v="2"/>
    <x v="18"/>
    <x v="165"/>
    <n v="204"/>
    <n v="16.73"/>
    <n v="3412.92"/>
  </r>
  <r>
    <x v="4"/>
    <x v="4"/>
    <x v="11"/>
    <x v="61"/>
    <n v="123"/>
    <n v="9.33"/>
    <n v="1147.5899999999999"/>
  </r>
  <r>
    <x v="9"/>
    <x v="0"/>
    <x v="19"/>
    <x v="166"/>
    <n v="27"/>
    <n v="10.38"/>
    <n v="280.26000000000005"/>
  </r>
  <r>
    <x v="3"/>
    <x v="0"/>
    <x v="21"/>
    <x v="167"/>
    <n v="177"/>
    <n v="5.6"/>
    <n v="991.19999999999993"/>
  </r>
  <r>
    <x v="8"/>
    <x v="3"/>
    <x v="21"/>
    <x v="168"/>
    <n v="171"/>
    <n v="5.6"/>
    <n v="957.59999999999991"/>
  </r>
  <r>
    <x v="9"/>
    <x v="5"/>
    <x v="15"/>
    <x v="169"/>
    <n v="204"/>
    <n v="7.64"/>
    <n v="1558.56"/>
  </r>
  <r>
    <x v="8"/>
    <x v="5"/>
    <x v="8"/>
    <x v="170"/>
    <n v="276"/>
    <n v="11.7"/>
    <n v="3229.2"/>
  </r>
  <r>
    <x v="1"/>
    <x v="0"/>
    <x v="21"/>
    <x v="171"/>
    <n v="45"/>
    <n v="5.6"/>
    <n v="251.99999999999997"/>
  </r>
  <r>
    <x v="0"/>
    <x v="4"/>
    <x v="12"/>
    <x v="113"/>
    <n v="45"/>
    <n v="7.16"/>
    <n v="322.2"/>
  </r>
  <r>
    <x v="4"/>
    <x v="1"/>
    <x v="18"/>
    <x v="172"/>
    <n v="177"/>
    <n v="16.73"/>
    <n v="2961.21"/>
  </r>
  <r>
    <x v="6"/>
    <x v="2"/>
    <x v="11"/>
    <x v="173"/>
    <n v="63"/>
    <n v="9.33"/>
    <n v="587.79"/>
  </r>
  <r>
    <x v="2"/>
    <x v="3"/>
    <x v="3"/>
    <x v="174"/>
    <n v="204"/>
    <n v="6.47"/>
    <n v="1319.8799999999999"/>
  </r>
  <r>
    <x v="1"/>
    <x v="0"/>
    <x v="7"/>
    <x v="175"/>
    <n v="195"/>
    <n v="9.77"/>
    <n v="1905.1499999999999"/>
  </r>
  <r>
    <x v="5"/>
    <x v="5"/>
    <x v="8"/>
    <x v="176"/>
    <n v="369"/>
    <n v="11.7"/>
    <n v="4317.3"/>
  </r>
  <r>
    <x v="8"/>
    <x v="5"/>
    <x v="4"/>
    <x v="177"/>
    <n v="42"/>
    <n v="13.15"/>
    <n v="552.30000000000007"/>
  </r>
  <r>
    <x v="4"/>
    <x v="0"/>
    <x v="0"/>
    <x v="178"/>
    <n v="81"/>
    <n v="14.49"/>
    <n v="1173.69"/>
  </r>
  <r>
    <x v="2"/>
    <x v="0"/>
    <x v="21"/>
    <x v="179"/>
    <n v="246"/>
    <n v="5.6"/>
    <n v="1377.6"/>
  </r>
  <r>
    <x v="2"/>
    <x v="5"/>
    <x v="9"/>
    <x v="180"/>
    <n v="174"/>
    <n v="3.11"/>
    <n v="541.14"/>
  </r>
  <r>
    <x v="1"/>
    <x v="1"/>
    <x v="0"/>
    <x v="181"/>
    <n v="81"/>
    <n v="14.49"/>
    <n v="1173.69"/>
  </r>
  <r>
    <x v="0"/>
    <x v="1"/>
    <x v="7"/>
    <x v="182"/>
    <n v="372"/>
    <n v="9.77"/>
    <n v="3634.44"/>
  </r>
  <r>
    <x v="0"/>
    <x v="1"/>
    <x v="10"/>
    <x v="183"/>
    <n v="174"/>
    <n v="8.7899999999999991"/>
    <n v="1529.4599999999998"/>
  </r>
  <r>
    <x v="3"/>
    <x v="2"/>
    <x v="1"/>
    <x v="184"/>
    <n v="84"/>
    <n v="8.65"/>
    <n v="726.6"/>
  </r>
  <r>
    <x v="3"/>
    <x v="5"/>
    <x v="10"/>
    <x v="185"/>
    <n v="225"/>
    <n v="8.7899999999999991"/>
    <n v="1977.7499999999998"/>
  </r>
  <r>
    <x v="6"/>
    <x v="2"/>
    <x v="0"/>
    <x v="114"/>
    <n v="105"/>
    <n v="14.49"/>
    <n v="1521.45"/>
  </r>
  <r>
    <x v="0"/>
    <x v="3"/>
    <x v="19"/>
    <x v="186"/>
    <n v="225"/>
    <n v="10.38"/>
    <n v="2335.5"/>
  </r>
  <r>
    <x v="7"/>
    <x v="0"/>
    <x v="8"/>
    <x v="187"/>
    <n v="54"/>
    <n v="11.7"/>
    <n v="631.79999999999995"/>
  </r>
  <r>
    <x v="5"/>
    <x v="0"/>
    <x v="21"/>
    <x v="188"/>
    <n v="0"/>
    <n v="5.6"/>
    <n v="0"/>
  </r>
  <r>
    <x v="6"/>
    <x v="3"/>
    <x v="17"/>
    <x v="65"/>
    <n v="171"/>
    <n v="4.97"/>
    <n v="849.87"/>
  </r>
  <r>
    <x v="2"/>
    <x v="5"/>
    <x v="10"/>
    <x v="62"/>
    <n v="189"/>
    <n v="8.7899999999999991"/>
    <n v="1661.31"/>
  </r>
  <r>
    <x v="5"/>
    <x v="4"/>
    <x v="3"/>
    <x v="189"/>
    <n v="270"/>
    <n v="6.47"/>
    <n v="1746.8999999999999"/>
  </r>
  <r>
    <x v="4"/>
    <x v="3"/>
    <x v="0"/>
    <x v="190"/>
    <n v="63"/>
    <n v="14.49"/>
    <n v="912.87"/>
  </r>
  <r>
    <x v="3"/>
    <x v="4"/>
    <x v="4"/>
    <x v="191"/>
    <n v="21"/>
    <n v="13.15"/>
    <n v="276.15000000000003"/>
  </r>
  <r>
    <x v="5"/>
    <x v="0"/>
    <x v="7"/>
    <x v="192"/>
    <n v="207"/>
    <n v="9.77"/>
    <n v="2022.3899999999999"/>
  </r>
  <r>
    <x v="2"/>
    <x v="0"/>
    <x v="13"/>
    <x v="193"/>
    <n v="96"/>
    <n v="10.62"/>
    <n v="1019.52"/>
  </r>
  <r>
    <x v="6"/>
    <x v="3"/>
    <x v="7"/>
    <x v="194"/>
    <n v="81"/>
    <n v="9.77"/>
    <n v="791.37"/>
  </r>
  <r>
    <x v="2"/>
    <x v="3"/>
    <x v="17"/>
    <x v="195"/>
    <n v="306"/>
    <n v="4.97"/>
    <n v="1520.82"/>
  </r>
  <r>
    <x v="9"/>
    <x v="3"/>
    <x v="20"/>
    <x v="196"/>
    <n v="279"/>
    <n v="9"/>
    <n v="2511"/>
  </r>
  <r>
    <x v="7"/>
    <x v="4"/>
    <x v="2"/>
    <x v="197"/>
    <n v="3"/>
    <n v="11.88"/>
    <n v="35.64"/>
  </r>
  <r>
    <x v="5"/>
    <x v="3"/>
    <x v="18"/>
    <x v="198"/>
    <n v="198"/>
    <n v="16.73"/>
    <n v="3312.54"/>
  </r>
  <r>
    <x v="6"/>
    <x v="3"/>
    <x v="3"/>
    <x v="199"/>
    <n v="249"/>
    <n v="6.47"/>
    <n v="1611.03"/>
  </r>
  <r>
    <x v="4"/>
    <x v="5"/>
    <x v="10"/>
    <x v="200"/>
    <n v="75"/>
    <n v="8.7899999999999991"/>
    <n v="659.24999999999989"/>
  </r>
  <r>
    <x v="2"/>
    <x v="2"/>
    <x v="1"/>
    <x v="201"/>
    <n v="189"/>
    <n v="8.65"/>
    <n v="1634.8500000000001"/>
  </r>
  <r>
    <x v="5"/>
    <x v="2"/>
    <x v="1"/>
    <x v="202"/>
    <n v="87"/>
    <n v="8.65"/>
    <n v="752.55000000000007"/>
  </r>
  <r>
    <x v="3"/>
    <x v="2"/>
    <x v="0"/>
    <x v="60"/>
    <n v="174"/>
    <n v="14.49"/>
    <n v="2521.2600000000002"/>
  </r>
  <r>
    <x v="7"/>
    <x v="3"/>
    <x v="16"/>
    <x v="203"/>
    <n v="36"/>
    <n v="11.73"/>
    <n v="422.28000000000003"/>
  </r>
  <r>
    <x v="2"/>
    <x v="4"/>
    <x v="17"/>
    <x v="204"/>
    <n v="60"/>
    <n v="4.97"/>
    <n v="298.2"/>
  </r>
  <r>
    <x v="8"/>
    <x v="1"/>
    <x v="14"/>
    <x v="103"/>
    <n v="78"/>
    <n v="6.49"/>
    <n v="506.22"/>
  </r>
  <r>
    <x v="2"/>
    <x v="2"/>
    <x v="0"/>
    <x v="205"/>
    <n v="57"/>
    <n v="14.49"/>
    <n v="825.93000000000006"/>
  </r>
  <r>
    <x v="2"/>
    <x v="0"/>
    <x v="19"/>
    <x v="206"/>
    <n v="45"/>
    <n v="10.38"/>
    <n v="467.1"/>
  </r>
  <r>
    <x v="3"/>
    <x v="4"/>
    <x v="7"/>
    <x v="207"/>
    <n v="3"/>
    <n v="9.77"/>
    <n v="29.31"/>
  </r>
  <r>
    <x v="9"/>
    <x v="1"/>
    <x v="16"/>
    <x v="208"/>
    <n v="6"/>
    <n v="11.73"/>
    <n v="70.38"/>
  </r>
  <r>
    <x v="6"/>
    <x v="0"/>
    <x v="4"/>
    <x v="209"/>
    <n v="21"/>
    <n v="13.15"/>
    <n v="276.15000000000003"/>
  </r>
  <r>
    <x v="6"/>
    <x v="2"/>
    <x v="3"/>
    <x v="210"/>
    <n v="3"/>
    <n v="6.47"/>
    <n v="19.41"/>
  </r>
  <r>
    <x v="1"/>
    <x v="5"/>
    <x v="6"/>
    <x v="211"/>
    <n v="288"/>
    <n v="5.79"/>
    <n v="1667.52"/>
  </r>
  <r>
    <x v="4"/>
    <x v="2"/>
    <x v="11"/>
    <x v="212"/>
    <n v="30"/>
    <n v="9.33"/>
    <n v="279.89999999999998"/>
  </r>
  <r>
    <x v="0"/>
    <x v="4"/>
    <x v="21"/>
    <x v="213"/>
    <n v="87"/>
    <n v="5.6"/>
    <n v="487.2"/>
  </r>
  <r>
    <x v="0"/>
    <x v="3"/>
    <x v="18"/>
    <x v="214"/>
    <n v="30"/>
    <n v="16.73"/>
    <n v="501.90000000000003"/>
  </r>
  <r>
    <x v="6"/>
    <x v="4"/>
    <x v="15"/>
    <x v="215"/>
    <n v="168"/>
    <n v="7.64"/>
    <n v="1283.52"/>
  </r>
  <r>
    <x v="0"/>
    <x v="2"/>
    <x v="18"/>
    <x v="216"/>
    <n v="306"/>
    <n v="16.73"/>
    <n v="5119.38"/>
  </r>
  <r>
    <x v="4"/>
    <x v="1"/>
    <x v="2"/>
    <x v="217"/>
    <n v="402"/>
    <n v="11.88"/>
    <n v="4775.76"/>
  </r>
  <r>
    <x v="8"/>
    <x v="0"/>
    <x v="19"/>
    <x v="218"/>
    <n v="327"/>
    <n v="10.38"/>
    <n v="3394.26"/>
  </r>
  <r>
    <x v="0"/>
    <x v="0"/>
    <x v="18"/>
    <x v="219"/>
    <n v="93"/>
    <n v="16.73"/>
    <n v="1555.89"/>
  </r>
  <r>
    <x v="9"/>
    <x v="1"/>
    <x v="8"/>
    <x v="220"/>
    <n v="96"/>
    <n v="11.7"/>
    <n v="1123.1999999999998"/>
  </r>
  <r>
    <x v="1"/>
    <x v="3"/>
    <x v="3"/>
    <x v="221"/>
    <n v="27"/>
    <n v="6.47"/>
    <n v="174.69"/>
  </r>
  <r>
    <x v="2"/>
    <x v="4"/>
    <x v="21"/>
    <x v="222"/>
    <n v="99"/>
    <n v="5.6"/>
    <n v="554.4"/>
  </r>
  <r>
    <x v="2"/>
    <x v="4"/>
    <x v="5"/>
    <x v="223"/>
    <n v="87"/>
    <n v="12.37"/>
    <n v="1076.1899999999998"/>
  </r>
  <r>
    <x v="9"/>
    <x v="0"/>
    <x v="20"/>
    <x v="224"/>
    <n v="288"/>
    <n v="9"/>
    <n v="2592"/>
  </r>
  <r>
    <x v="1"/>
    <x v="1"/>
    <x v="13"/>
    <x v="225"/>
    <n v="363"/>
    <n v="10.62"/>
    <n v="3855.0599999999995"/>
  </r>
  <r>
    <x v="9"/>
    <x v="5"/>
    <x v="9"/>
    <x v="226"/>
    <n v="87"/>
    <n v="3.11"/>
    <n v="270.57"/>
  </r>
  <r>
    <x v="4"/>
    <x v="5"/>
    <x v="9"/>
    <x v="227"/>
    <n v="150"/>
    <n v="3.11"/>
    <n v="466.5"/>
  </r>
  <r>
    <x v="7"/>
    <x v="1"/>
    <x v="9"/>
    <x v="228"/>
    <n v="303"/>
    <n v="3.11"/>
    <n v="942.32999999999993"/>
  </r>
  <r>
    <x v="5"/>
    <x v="1"/>
    <x v="19"/>
    <x v="229"/>
    <n v="288"/>
    <n v="10.38"/>
    <n v="2989.44"/>
  </r>
  <r>
    <x v="9"/>
    <x v="2"/>
    <x v="11"/>
    <x v="230"/>
    <n v="75"/>
    <n v="9.33"/>
    <n v="699.75"/>
  </r>
  <r>
    <x v="0"/>
    <x v="4"/>
    <x v="6"/>
    <x v="231"/>
    <n v="39"/>
    <n v="5.79"/>
    <n v="225.81"/>
  </r>
  <r>
    <x v="4"/>
    <x v="5"/>
    <x v="1"/>
    <x v="232"/>
    <n v="123"/>
    <n v="8.65"/>
    <n v="1063.95"/>
  </r>
  <r>
    <x v="0"/>
    <x v="2"/>
    <x v="2"/>
    <x v="233"/>
    <n v="36"/>
    <n v="11.88"/>
    <n v="427.68"/>
  </r>
  <r>
    <x v="6"/>
    <x v="5"/>
    <x v="7"/>
    <x v="171"/>
    <n v="237"/>
    <n v="9.77"/>
    <n v="2315.4899999999998"/>
  </r>
  <r>
    <x v="0"/>
    <x v="2"/>
    <x v="11"/>
    <x v="234"/>
    <n v="201"/>
    <n v="9.33"/>
    <n v="1875.33"/>
  </r>
  <r>
    <x v="7"/>
    <x v="2"/>
    <x v="9"/>
    <x v="235"/>
    <n v="48"/>
    <n v="3.11"/>
    <n v="149.28"/>
  </r>
  <r>
    <x v="6"/>
    <x v="1"/>
    <x v="7"/>
    <x v="236"/>
    <n v="84"/>
    <n v="9.77"/>
    <n v="820.68"/>
  </r>
  <r>
    <x v="1"/>
    <x v="0"/>
    <x v="20"/>
    <x v="237"/>
    <n v="87"/>
    <n v="9"/>
    <n v="783"/>
  </r>
  <r>
    <x v="5"/>
    <x v="4"/>
    <x v="0"/>
    <x v="238"/>
    <n v="312"/>
    <n v="14.49"/>
    <n v="4520.88"/>
  </r>
  <r>
    <x v="8"/>
    <x v="3"/>
    <x v="19"/>
    <x v="159"/>
    <n v="102"/>
    <n v="10.38"/>
    <n v="1058.76"/>
  </r>
  <r>
    <x v="1"/>
    <x v="4"/>
    <x v="20"/>
    <x v="239"/>
    <n v="78"/>
    <n v="9"/>
    <n v="702"/>
  </r>
  <r>
    <x v="8"/>
    <x v="5"/>
    <x v="14"/>
    <x v="240"/>
    <n v="117"/>
    <n v="6.49"/>
    <n v="759.33"/>
  </r>
  <r>
    <x v="3"/>
    <x v="1"/>
    <x v="15"/>
    <x v="213"/>
    <n v="99"/>
    <n v="7.64"/>
    <n v="756.36"/>
  </r>
  <r>
    <x v="0"/>
    <x v="1"/>
    <x v="17"/>
    <x v="190"/>
    <n v="48"/>
    <n v="4.97"/>
    <n v="238.56"/>
  </r>
  <r>
    <x v="5"/>
    <x v="5"/>
    <x v="16"/>
    <x v="241"/>
    <n v="24"/>
    <n v="11.73"/>
    <n v="281.52"/>
  </r>
  <r>
    <x v="0"/>
    <x v="3"/>
    <x v="16"/>
    <x v="242"/>
    <n v="42"/>
    <n v="11.73"/>
    <n v="492.66"/>
  </r>
  <r>
    <x v="4"/>
    <x v="1"/>
    <x v="13"/>
    <x v="243"/>
    <n v="270"/>
    <n v="10.62"/>
    <n v="2867.3999999999996"/>
  </r>
  <r>
    <x v="1"/>
    <x v="2"/>
    <x v="14"/>
    <x v="48"/>
    <n v="150"/>
    <n v="6.49"/>
    <n v="973.5"/>
  </r>
  <r>
    <x v="7"/>
    <x v="0"/>
    <x v="16"/>
    <x v="244"/>
    <n v="42"/>
    <n v="11.73"/>
    <n v="492.66"/>
  </r>
  <r>
    <x v="0"/>
    <x v="1"/>
    <x v="12"/>
    <x v="245"/>
    <n v="126"/>
    <n v="7.16"/>
    <n v="902.16"/>
  </r>
  <r>
    <x v="4"/>
    <x v="0"/>
    <x v="21"/>
    <x v="246"/>
    <n v="6"/>
    <n v="5.6"/>
    <n v="33.599999999999994"/>
  </r>
  <r>
    <x v="8"/>
    <x v="1"/>
    <x v="16"/>
    <x v="121"/>
    <n v="276"/>
    <n v="11.73"/>
    <n v="3237.48"/>
  </r>
  <r>
    <x v="8"/>
    <x v="5"/>
    <x v="9"/>
    <x v="206"/>
    <n v="93"/>
    <n v="3.11"/>
    <n v="289.22999999999996"/>
  </r>
  <r>
    <x v="7"/>
    <x v="2"/>
    <x v="6"/>
    <x v="247"/>
    <n v="246"/>
    <n v="5.79"/>
    <n v="1424.34"/>
  </r>
  <r>
    <x v="4"/>
    <x v="3"/>
    <x v="17"/>
    <x v="248"/>
    <n v="3"/>
    <n v="4.97"/>
    <n v="14.91"/>
  </r>
  <r>
    <x v="1"/>
    <x v="4"/>
    <x v="18"/>
    <x v="249"/>
    <n v="63"/>
    <n v="16.73"/>
    <n v="1053.99"/>
  </r>
  <r>
    <x v="6"/>
    <x v="1"/>
    <x v="6"/>
    <x v="117"/>
    <n v="246"/>
    <n v="5.79"/>
    <n v="1424.34"/>
  </r>
  <r>
    <x v="7"/>
    <x v="5"/>
    <x v="15"/>
    <x v="250"/>
    <n v="120"/>
    <n v="7.64"/>
    <n v="916.8"/>
  </r>
  <r>
    <x v="7"/>
    <x v="4"/>
    <x v="6"/>
    <x v="251"/>
    <n v="348"/>
    <n v="5.79"/>
    <n v="2014.92"/>
  </r>
  <r>
    <x v="3"/>
    <x v="5"/>
    <x v="14"/>
    <x v="252"/>
    <n v="126"/>
    <n v="6.49"/>
    <n v="817.74"/>
  </r>
  <r>
    <x v="4"/>
    <x v="1"/>
    <x v="0"/>
    <x v="253"/>
    <n v="123"/>
    <n v="14.49"/>
    <n v="1782.27"/>
  </r>
  <r>
    <x v="6"/>
    <x v="4"/>
    <x v="4"/>
    <x v="254"/>
    <n v="45"/>
    <n v="13.15"/>
    <n v="591.75"/>
  </r>
  <r>
    <x v="9"/>
    <x v="4"/>
    <x v="2"/>
    <x v="255"/>
    <n v="126"/>
    <n v="11.88"/>
    <n v="1496.88"/>
  </r>
  <r>
    <x v="0"/>
    <x v="0"/>
    <x v="12"/>
    <x v="256"/>
    <n v="72"/>
    <n v="7.16"/>
    <n v="515.52"/>
  </r>
  <r>
    <x v="4"/>
    <x v="2"/>
    <x v="12"/>
    <x v="257"/>
    <n v="135"/>
    <n v="7.16"/>
    <n v="966.6"/>
  </r>
  <r>
    <x v="9"/>
    <x v="5"/>
    <x v="7"/>
    <x v="258"/>
    <n v="24"/>
    <n v="9.77"/>
    <n v="234.48"/>
  </r>
  <r>
    <x v="5"/>
    <x v="2"/>
    <x v="6"/>
    <x v="259"/>
    <n v="117"/>
    <n v="5.79"/>
    <n v="677.43"/>
  </r>
  <r>
    <x v="8"/>
    <x v="3"/>
    <x v="12"/>
    <x v="260"/>
    <n v="51"/>
    <n v="7.16"/>
    <n v="365.16"/>
  </r>
  <r>
    <x v="7"/>
    <x v="3"/>
    <x v="14"/>
    <x v="261"/>
    <n v="36"/>
    <n v="6.49"/>
    <n v="233.64000000000001"/>
  </r>
  <r>
    <x v="2"/>
    <x v="1"/>
    <x v="18"/>
    <x v="262"/>
    <n v="144"/>
    <n v="16.73"/>
    <n v="2409.12"/>
  </r>
  <r>
    <x v="2"/>
    <x v="2"/>
    <x v="4"/>
    <x v="263"/>
    <n v="114"/>
    <n v="13.15"/>
    <n v="1499.1000000000001"/>
  </r>
  <r>
    <x v="5"/>
    <x v="0"/>
    <x v="0"/>
    <x v="264"/>
    <n v="54"/>
    <n v="14.49"/>
    <n v="782.46"/>
  </r>
  <r>
    <x v="5"/>
    <x v="0"/>
    <x v="10"/>
    <x v="64"/>
    <n v="333"/>
    <n v="8.7899999999999991"/>
    <n v="2927.0699999999997"/>
  </r>
  <r>
    <x v="8"/>
    <x v="0"/>
    <x v="2"/>
    <x v="62"/>
    <n v="366"/>
    <n v="11.88"/>
    <n v="4348.08"/>
  </r>
  <r>
    <x v="8"/>
    <x v="4"/>
    <x v="21"/>
    <x v="265"/>
    <n v="303"/>
    <n v="5.6"/>
    <n v="1696.8"/>
  </r>
  <r>
    <x v="7"/>
    <x v="3"/>
    <x v="5"/>
    <x v="65"/>
    <n v="126"/>
    <n v="12.37"/>
    <n v="1558.62"/>
  </r>
  <r>
    <x v="3"/>
    <x v="0"/>
    <x v="16"/>
    <x v="266"/>
    <n v="231"/>
    <n v="11.73"/>
    <n v="2709.63"/>
  </r>
  <r>
    <x v="2"/>
    <x v="4"/>
    <x v="4"/>
    <x v="267"/>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5D0599-0F4E-4675-BA41-3216BDE4528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E11" firstHeaderRow="0" firstDataRow="1" firstDataCol="1"/>
  <pivotFields count="7">
    <pivotField showAll="0">
      <items count="11">
        <item h="1" x="7"/>
        <item x="1"/>
        <item h="1" x="3"/>
        <item h="1" x="5"/>
        <item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7">
    <i>
      <x v="2"/>
    </i>
    <i>
      <x v="1"/>
    </i>
    <i>
      <x v="5"/>
    </i>
    <i>
      <x v="3"/>
    </i>
    <i>
      <x v="4"/>
    </i>
    <i>
      <x/>
    </i>
    <i t="grand">
      <x/>
    </i>
  </rowItems>
  <colFields count="1">
    <field x="-2"/>
  </colFields>
  <colItems count="3">
    <i>
      <x/>
    </i>
    <i i="1">
      <x v="1"/>
    </i>
    <i i="2">
      <x v="2"/>
    </i>
  </colItems>
  <dataFields count="3">
    <dataField name="Sum of Amount" fld="3" baseField="0" baseItem="0" numFmtId="166"/>
    <dataField name=" " fld="3" baseField="1" baseItem="2"/>
    <dataField name="Sum of Units" fld="4" baseField="0" baseItem="0"/>
  </dataFields>
  <formats count="1">
    <format dxfId="11">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51740E-CDB5-45EE-A4D3-0027F69CEFF4}" name="PivotTable2" cacheId="1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E10"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v="3"/>
    </i>
    <i>
      <x/>
    </i>
    <i>
      <x v="2"/>
    </i>
    <i>
      <x v="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1">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FCE21C-D875-4EC6-90F4-2C2B5E4D7561}"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6:F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AF2395-125B-412D-97E3-31B4F5A3344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6:C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6217E5-3FEA-402A-BC34-3E276B674695}" name="PivotTable8" cacheId="1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E26" firstHeaderRow="0" firstDataRow="1" firstDataCol="1"/>
  <pivotFields count="5">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Sum of Amount" fld="1" baseField="0" baseItem="0"/>
    <dataField name="Sum of Cost Price" fld="2" baseField="0" baseItem="0"/>
    <dataField fld="3" subtotal="count" baseField="0" baseItem="0"/>
  </dataFields>
  <pivotHierarchies count="16">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7E2DC9-73F5-4D8E-972D-78DDDEBD238B}" name="PivotTable1" cacheId="6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5:F26" firstHeaderRow="0" firstDataRow="1" firstDataCol="1"/>
  <pivotFields count="6">
    <pivotField dataField="1" subtotalTop="0" showAll="0" defaultSubtotal="0"/>
    <pivotField dataField="1" subtotalTop="0" showAll="0" defaultSubtotal="0"/>
    <pivotField dataField="1" subtotalTop="0" showAll="0" defaultSubtotal="0"/>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3"/>
  </rowFields>
  <rowItems count="21">
    <i>
      <x v="5"/>
    </i>
    <i>
      <x v="18"/>
    </i>
    <i>
      <x v="14"/>
    </i>
    <i>
      <x v="15"/>
    </i>
    <i>
      <x v="12"/>
    </i>
    <i>
      <x v="2"/>
    </i>
    <i>
      <x v="17"/>
    </i>
    <i>
      <x v="3"/>
    </i>
    <i>
      <x v="1"/>
    </i>
    <i>
      <x v="13"/>
    </i>
    <i>
      <x v="4"/>
    </i>
    <i>
      <x v="10"/>
    </i>
    <i>
      <x/>
    </i>
    <i>
      <x v="8"/>
    </i>
    <i>
      <x v="19"/>
    </i>
    <i>
      <x v="16"/>
    </i>
    <i>
      <x v="11"/>
    </i>
    <i>
      <x v="7"/>
    </i>
    <i>
      <x v="9"/>
    </i>
    <i>
      <x v="6"/>
    </i>
    <i t="grand">
      <x/>
    </i>
  </rowItems>
  <colFields count="1">
    <field x="-2"/>
  </colFields>
  <colItems count="4">
    <i>
      <x/>
    </i>
    <i i="1">
      <x v="1"/>
    </i>
    <i i="2">
      <x v="2"/>
    </i>
    <i i="3">
      <x v="3"/>
    </i>
  </colItems>
  <dataFields count="4">
    <dataField name="Sum of Amount" fld="0" baseField="0" baseItem="0"/>
    <dataField name="Sum of Units" fld="1" baseField="0" baseItem="0"/>
    <dataField fld="2" subtotal="count" baseField="0" baseItem="0"/>
    <dataField fld="4" subtotal="count" baseField="0" baseItem="0" numFmtId="10"/>
  </dataFields>
  <formats count="1">
    <format dxfId="10">
      <pivotArea outline="0" collapsedLevelsAreSubtotals="1" fieldPosition="0">
        <references count="1">
          <reference field="4294967294" count="1" selected="0">
            <x v="3"/>
          </reference>
        </references>
      </pivotArea>
    </format>
  </formats>
  <conditionalFormats count="1">
    <conditionalFormat priority="1">
      <pivotAreas count="1">
        <pivotArea type="data" collapsedLevelsAreSubtotals="1" fieldPosition="0">
          <references count="2">
            <reference field="4294967294" count="1" selected="0">
              <x v="3"/>
            </reference>
            <reference field="3" count="22">
              <x v="0"/>
              <x v="1"/>
              <x v="2"/>
              <x v="3"/>
              <x v="4"/>
              <x v="5"/>
              <x v="6"/>
              <x v="7"/>
              <x v="8"/>
              <x v="9"/>
              <x v="10"/>
              <x v="11"/>
              <x v="12"/>
              <x v="13"/>
              <x v="14"/>
              <x v="15"/>
              <x v="16"/>
              <x v="17"/>
              <x v="18"/>
              <x v="19"/>
              <x v="20"/>
              <x v="21"/>
            </reference>
          </references>
        </pivotArea>
      </pivotAreas>
    </conditionalFormat>
  </conditionalFormats>
  <pivotHierarchies count="16">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217395F-361D-421E-943C-A7F896E3433A}" sourceName="Sales Person">
  <pivotTables>
    <pivotTable tabId="5" name="PivotTable1"/>
  </pivotTables>
  <data>
    <tabular pivotCacheId="1835193458">
      <items count="10">
        <i x="7"/>
        <i x="1" s="1"/>
        <i x="3"/>
        <i x="5"/>
        <i x="4" s="1"/>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E40AFE84-94EC-497A-BD14-10A3C56EFE13}" sourceName="[data].[Geography]">
  <pivotTables>
    <pivotTable tabId="9" name="PivotTable8"/>
  </pivotTables>
  <data>
    <olap pivotCacheId="100746291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150C28AA-A22F-4C91-B2D6-1665306FBB42}" sourceName="[data].[Geography]">
  <pivotTables>
    <pivotTable tabId="11" name="PivotTable1"/>
  </pivotTables>
  <data>
    <olap pivotCacheId="107426470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A4C2246-21F3-407F-A979-419BC86AB479}"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8E90492D-3DE8-4DDD-9D73-28BE0448B71B}"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C86DAC8-D18D-4898-B0DE-B8BFF35D12A4}"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tableColumns count="2">
    <tableColumn id="1" xr3:uid="{1B8963D1-E60F-4400-A175-651A513B826F}" name="Product"/>
    <tableColumn id="2" xr3:uid="{1798A7DA-FB9F-46D3-AA0A-B6BCA4A81AC3}" name="Cost per uni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B181D3-56B5-48F8-BA3E-8B6C4758306D}" name="Data" displayName="Data" ref="C11:I311" totalsRowShown="0" headerRowDxfId="20">
  <autoFilter ref="C11:I311" xr:uid="{22B181D3-56B5-48F8-BA3E-8B6C4758306D}"/>
  <tableColumns count="7">
    <tableColumn id="1" xr3:uid="{583A4483-CC54-4328-8114-CF5E734824C4}" name="Sales Person"/>
    <tableColumn id="2" xr3:uid="{A1A1E3C1-5ECA-4890-95C3-351E814F9AFE}" name="Geography"/>
    <tableColumn id="3" xr3:uid="{A9693541-F752-4B37-BA23-CE1378B834E5}" name="Product"/>
    <tableColumn id="4" xr3:uid="{F2AEF8FF-CE35-4115-9892-92616CCA18E3}" name="Amount" dataDxfId="19"/>
    <tableColumn id="5" xr3:uid="{D40B7608-D7BA-4B7A-B276-FADF28B574BB}" name="Units" dataDxfId="18"/>
    <tableColumn id="6" xr3:uid="{0E710291-8EAD-4993-A2B2-5DABDF979AF8}" name="Cost Per unit" dataDxfId="17">
      <calculatedColumnFormula>_xlfn.XLOOKUP(Data[[#This Row],[Product]],products[Product],products[Cost per unit])</calculatedColumnFormula>
    </tableColumn>
    <tableColumn id="7" xr3:uid="{07E2E702-5953-42F9-B1B6-6257F1ABAB94}" name="Cost Price" dataDxfId="16">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61E60D-B7EF-4694-8C05-968EAABD7A6E}" name="Data5" displayName="Data5" ref="B4:F304" totalsRowShown="0" headerRowDxfId="14">
  <autoFilter ref="B4:F304" xr:uid="{5561E60D-B7EF-4694-8C05-968EAABD7A6E}"/>
  <tableColumns count="5">
    <tableColumn id="1" xr3:uid="{F7AC78C7-5557-4E5E-987F-28362CC6233E}" name="Sales Person"/>
    <tableColumn id="2" xr3:uid="{43D1C81D-A56F-41EF-8413-C14724D1F87B}" name="Geography"/>
    <tableColumn id="3" xr3:uid="{A12785E4-7720-47D4-93D7-98FBDF2FDEB7}" name="Product"/>
    <tableColumn id="4" xr3:uid="{FA81172D-C277-4B77-9483-0CE2E3FCCA73}" name="Amount" dataDxfId="13"/>
    <tableColumn id="5" xr3:uid="{A20D9333-6A96-4016-8067-100ADBE8B843}" name="Units"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opLeftCell="A10" zoomScale="145" zoomScaleNormal="145" workbookViewId="0">
      <selection activeCell="E4" sqref="E4"/>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1" max="11" width="3.88671875" customWidth="1"/>
    <col min="12" max="12" width="53.88671875" customWidth="1"/>
    <col min="26" max="26" width="21.88671875" bestFit="1" customWidth="1"/>
    <col min="27" max="27" width="14.44140625" customWidth="1"/>
    <col min="32" max="32" width="21.88671875" customWidth="1"/>
  </cols>
  <sheetData>
    <row r="1" spans="1:27" s="2" customFormat="1" ht="52.5" customHeight="1" x14ac:dyDescent="0.3">
      <c r="A1" s="1"/>
      <c r="C1" s="3" t="s">
        <v>84</v>
      </c>
    </row>
    <row r="11" spans="1:27" x14ac:dyDescent="0.3">
      <c r="C11" s="6" t="s">
        <v>11</v>
      </c>
      <c r="D11" s="6" t="s">
        <v>12</v>
      </c>
      <c r="E11" s="6" t="s">
        <v>0</v>
      </c>
      <c r="F11" s="10" t="s">
        <v>1</v>
      </c>
      <c r="G11" s="10" t="s">
        <v>49</v>
      </c>
      <c r="H11" s="6" t="s">
        <v>85</v>
      </c>
      <c r="I11" s="6" t="s">
        <v>86</v>
      </c>
      <c r="K11" s="9" t="s">
        <v>42</v>
      </c>
      <c r="L11" s="2"/>
      <c r="Z11" t="s">
        <v>0</v>
      </c>
      <c r="AA11" t="s">
        <v>50</v>
      </c>
    </row>
    <row r="12" spans="1:27" x14ac:dyDescent="0.3">
      <c r="C12" t="s">
        <v>40</v>
      </c>
      <c r="D12" t="s">
        <v>37</v>
      </c>
      <c r="E12" t="s">
        <v>30</v>
      </c>
      <c r="F12" s="4">
        <v>1624</v>
      </c>
      <c r="G12" s="5">
        <v>114</v>
      </c>
      <c r="H12">
        <f>_xlfn.XLOOKUP(Data[[#This Row],[Product]],products[Product],products[Cost per unit])</f>
        <v>14.49</v>
      </c>
      <c r="I12">
        <f>Data[[#This Row],[Cost Per unit]]*Data[[#This Row],[Units]]</f>
        <v>1651.8600000000001</v>
      </c>
      <c r="K12" s="7">
        <v>1</v>
      </c>
      <c r="L12" s="8" t="s">
        <v>43</v>
      </c>
      <c r="Z12" t="s">
        <v>13</v>
      </c>
      <c r="AA12" s="11">
        <v>9.33</v>
      </c>
    </row>
    <row r="13" spans="1:27" x14ac:dyDescent="0.3">
      <c r="C13" t="s">
        <v>8</v>
      </c>
      <c r="D13" t="s">
        <v>35</v>
      </c>
      <c r="E13" t="s">
        <v>32</v>
      </c>
      <c r="F13" s="4">
        <v>6706</v>
      </c>
      <c r="G13" s="5">
        <v>459</v>
      </c>
      <c r="H13">
        <f>_xlfn.XLOOKUP(Data[[#This Row],[Product]],products[Product],products[Cost per unit])</f>
        <v>8.65</v>
      </c>
      <c r="I13">
        <f>Data[[#This Row],[Cost Per unit]]*Data[[#This Row],[Units]]</f>
        <v>3970.3500000000004</v>
      </c>
      <c r="K13" s="7">
        <v>2</v>
      </c>
      <c r="L13" s="8" t="s">
        <v>52</v>
      </c>
      <c r="Z13" t="s">
        <v>14</v>
      </c>
      <c r="AA13" s="11">
        <v>11.7</v>
      </c>
    </row>
    <row r="14" spans="1:27" x14ac:dyDescent="0.3">
      <c r="C14" t="s">
        <v>9</v>
      </c>
      <c r="D14" t="s">
        <v>35</v>
      </c>
      <c r="E14" t="s">
        <v>4</v>
      </c>
      <c r="F14" s="4">
        <v>959</v>
      </c>
      <c r="G14" s="5">
        <v>147</v>
      </c>
      <c r="H14">
        <f>_xlfn.XLOOKUP(Data[[#This Row],[Product]],products[Product],products[Cost per unit])</f>
        <v>11.88</v>
      </c>
      <c r="I14">
        <f>Data[[#This Row],[Cost Per unit]]*Data[[#This Row],[Units]]</f>
        <v>1746.3600000000001</v>
      </c>
      <c r="K14" s="7">
        <v>3</v>
      </c>
      <c r="L14" s="8" t="s">
        <v>44</v>
      </c>
      <c r="Z14" t="s">
        <v>4</v>
      </c>
      <c r="AA14" s="11">
        <v>11.88</v>
      </c>
    </row>
    <row r="15" spans="1:27" x14ac:dyDescent="0.3">
      <c r="C15" t="s">
        <v>41</v>
      </c>
      <c r="D15" t="s">
        <v>36</v>
      </c>
      <c r="E15" t="s">
        <v>18</v>
      </c>
      <c r="F15" s="4">
        <v>9632</v>
      </c>
      <c r="G15" s="5">
        <v>288</v>
      </c>
      <c r="H15">
        <f>_xlfn.XLOOKUP(Data[[#This Row],[Product]],products[Product],products[Cost per unit])</f>
        <v>6.47</v>
      </c>
      <c r="I15">
        <f>Data[[#This Row],[Cost Per unit]]*Data[[#This Row],[Units]]</f>
        <v>1863.36</v>
      </c>
      <c r="K15" s="7">
        <v>4</v>
      </c>
      <c r="L15" s="8" t="s">
        <v>45</v>
      </c>
      <c r="Z15" t="s">
        <v>15</v>
      </c>
      <c r="AA15" s="11">
        <v>11.73</v>
      </c>
    </row>
    <row r="16" spans="1:27" x14ac:dyDescent="0.3">
      <c r="C16" t="s">
        <v>6</v>
      </c>
      <c r="D16" t="s">
        <v>39</v>
      </c>
      <c r="E16" t="s">
        <v>25</v>
      </c>
      <c r="F16" s="4">
        <v>2100</v>
      </c>
      <c r="G16" s="5">
        <v>414</v>
      </c>
      <c r="H16">
        <f>_xlfn.XLOOKUP(Data[[#This Row],[Product]],products[Product],products[Cost per unit])</f>
        <v>13.15</v>
      </c>
      <c r="I16">
        <f>Data[[#This Row],[Cost Per unit]]*Data[[#This Row],[Units]]</f>
        <v>5444.1</v>
      </c>
      <c r="K16" s="7">
        <v>5</v>
      </c>
      <c r="L16" s="8" t="s">
        <v>53</v>
      </c>
      <c r="Z16" t="s">
        <v>16</v>
      </c>
      <c r="AA16" s="11">
        <v>8.7899999999999991</v>
      </c>
    </row>
    <row r="17" spans="3:27" x14ac:dyDescent="0.3">
      <c r="C17" t="s">
        <v>40</v>
      </c>
      <c r="D17" t="s">
        <v>35</v>
      </c>
      <c r="E17" t="s">
        <v>33</v>
      </c>
      <c r="F17" s="4">
        <v>8869</v>
      </c>
      <c r="G17" s="5">
        <v>432</v>
      </c>
      <c r="H17">
        <f>_xlfn.XLOOKUP(Data[[#This Row],[Product]],products[Product],products[Cost per unit])</f>
        <v>12.37</v>
      </c>
      <c r="I17">
        <f>Data[[#This Row],[Cost Per unit]]*Data[[#This Row],[Units]]</f>
        <v>5343.8399999999992</v>
      </c>
      <c r="K17" s="7">
        <v>6</v>
      </c>
      <c r="L17" s="8" t="s">
        <v>54</v>
      </c>
      <c r="Z17" t="s">
        <v>17</v>
      </c>
      <c r="AA17" s="11">
        <v>3.11</v>
      </c>
    </row>
    <row r="18" spans="3:27" x14ac:dyDescent="0.3">
      <c r="C18" t="s">
        <v>6</v>
      </c>
      <c r="D18" t="s">
        <v>38</v>
      </c>
      <c r="E18" t="s">
        <v>31</v>
      </c>
      <c r="F18" s="4">
        <v>2681</v>
      </c>
      <c r="G18" s="5">
        <v>54</v>
      </c>
      <c r="H18">
        <f>_xlfn.XLOOKUP(Data[[#This Row],[Product]],products[Product],products[Cost per unit])</f>
        <v>5.79</v>
      </c>
      <c r="I18">
        <f>Data[[#This Row],[Cost Per unit]]*Data[[#This Row],[Units]]</f>
        <v>312.66000000000003</v>
      </c>
      <c r="K18" s="7">
        <v>7</v>
      </c>
      <c r="L18" s="8" t="s">
        <v>48</v>
      </c>
      <c r="Z18" t="s">
        <v>18</v>
      </c>
      <c r="AA18" s="11">
        <v>6.47</v>
      </c>
    </row>
    <row r="19" spans="3:27" x14ac:dyDescent="0.3">
      <c r="C19" t="s">
        <v>8</v>
      </c>
      <c r="D19" t="s">
        <v>35</v>
      </c>
      <c r="E19" t="s">
        <v>22</v>
      </c>
      <c r="F19" s="4">
        <v>5012</v>
      </c>
      <c r="G19" s="5">
        <v>210</v>
      </c>
      <c r="H19">
        <f>_xlfn.XLOOKUP(Data[[#This Row],[Product]],products[Product],products[Cost per unit])</f>
        <v>9.77</v>
      </c>
      <c r="I19">
        <f>Data[[#This Row],[Cost Per unit]]*Data[[#This Row],[Units]]</f>
        <v>2051.6999999999998</v>
      </c>
      <c r="K19" s="7">
        <v>8</v>
      </c>
      <c r="L19" s="8" t="s">
        <v>51</v>
      </c>
      <c r="Z19" t="s">
        <v>19</v>
      </c>
      <c r="AA19" s="11">
        <v>7.64</v>
      </c>
    </row>
    <row r="20" spans="3:27" x14ac:dyDescent="0.3">
      <c r="C20" t="s">
        <v>7</v>
      </c>
      <c r="D20" t="s">
        <v>38</v>
      </c>
      <c r="E20" t="s">
        <v>14</v>
      </c>
      <c r="F20" s="4">
        <v>1281</v>
      </c>
      <c r="G20" s="5">
        <v>75</v>
      </c>
      <c r="H20">
        <f>_xlfn.XLOOKUP(Data[[#This Row],[Product]],products[Product],products[Cost per unit])</f>
        <v>11.7</v>
      </c>
      <c r="I20">
        <f>Data[[#This Row],[Cost Per unit]]*Data[[#This Row],[Units]]</f>
        <v>877.5</v>
      </c>
      <c r="K20" s="7">
        <v>9</v>
      </c>
      <c r="L20" s="8" t="s">
        <v>46</v>
      </c>
      <c r="Z20" t="s">
        <v>20</v>
      </c>
      <c r="AA20" s="11">
        <v>10.62</v>
      </c>
    </row>
    <row r="21" spans="3:27" x14ac:dyDescent="0.3">
      <c r="C21" t="s">
        <v>5</v>
      </c>
      <c r="D21" t="s">
        <v>37</v>
      </c>
      <c r="E21" t="s">
        <v>14</v>
      </c>
      <c r="F21" s="4">
        <v>4991</v>
      </c>
      <c r="G21" s="5">
        <v>12</v>
      </c>
      <c r="H21">
        <f>_xlfn.XLOOKUP(Data[[#This Row],[Product]],products[Product],products[Cost per unit])</f>
        <v>11.7</v>
      </c>
      <c r="I21">
        <f>Data[[#This Row],[Cost Per unit]]*Data[[#This Row],[Units]]</f>
        <v>140.39999999999998</v>
      </c>
      <c r="K21" s="7">
        <v>10</v>
      </c>
      <c r="L21" s="8" t="s">
        <v>47</v>
      </c>
      <c r="Z21" t="s">
        <v>21</v>
      </c>
      <c r="AA21" s="11">
        <v>9</v>
      </c>
    </row>
    <row r="22" spans="3:27" x14ac:dyDescent="0.3">
      <c r="C22" t="s">
        <v>2</v>
      </c>
      <c r="D22" t="s">
        <v>39</v>
      </c>
      <c r="E22" t="s">
        <v>25</v>
      </c>
      <c r="F22" s="4">
        <v>1785</v>
      </c>
      <c r="G22" s="5">
        <v>462</v>
      </c>
      <c r="H22">
        <f>_xlfn.XLOOKUP(Data[[#This Row],[Product]],products[Product],products[Cost per unit])</f>
        <v>13.15</v>
      </c>
      <c r="I22">
        <f>Data[[#This Row],[Cost Per unit]]*Data[[#This Row],[Units]]</f>
        <v>6075.3</v>
      </c>
      <c r="Z22" t="s">
        <v>22</v>
      </c>
      <c r="AA22" s="11">
        <v>9.77</v>
      </c>
    </row>
    <row r="23" spans="3:27" x14ac:dyDescent="0.3">
      <c r="C23" t="s">
        <v>3</v>
      </c>
      <c r="D23" t="s">
        <v>37</v>
      </c>
      <c r="E23" t="s">
        <v>17</v>
      </c>
      <c r="F23" s="4">
        <v>3983</v>
      </c>
      <c r="G23" s="5">
        <v>144</v>
      </c>
      <c r="H23">
        <f>_xlfn.XLOOKUP(Data[[#This Row],[Product]],products[Product],products[Cost per unit])</f>
        <v>3.11</v>
      </c>
      <c r="I23">
        <f>Data[[#This Row],[Cost Per unit]]*Data[[#This Row],[Units]]</f>
        <v>447.84</v>
      </c>
      <c r="Z23" t="s">
        <v>23</v>
      </c>
      <c r="AA23" s="11">
        <v>6.49</v>
      </c>
    </row>
    <row r="24" spans="3:27" x14ac:dyDescent="0.3">
      <c r="C24" t="s">
        <v>9</v>
      </c>
      <c r="D24" t="s">
        <v>38</v>
      </c>
      <c r="E24" t="s">
        <v>16</v>
      </c>
      <c r="F24" s="4">
        <v>2646</v>
      </c>
      <c r="G24" s="5">
        <v>120</v>
      </c>
      <c r="H24">
        <f>_xlfn.XLOOKUP(Data[[#This Row],[Product]],products[Product],products[Cost per unit])</f>
        <v>8.7899999999999991</v>
      </c>
      <c r="I24">
        <f>Data[[#This Row],[Cost Per unit]]*Data[[#This Row],[Units]]</f>
        <v>1054.8</v>
      </c>
      <c r="Z24" t="s">
        <v>24</v>
      </c>
      <c r="AA24" s="11">
        <v>4.97</v>
      </c>
    </row>
    <row r="25" spans="3:27" x14ac:dyDescent="0.3">
      <c r="C25" t="s">
        <v>2</v>
      </c>
      <c r="D25" t="s">
        <v>34</v>
      </c>
      <c r="E25" t="s">
        <v>13</v>
      </c>
      <c r="F25" s="4">
        <v>252</v>
      </c>
      <c r="G25" s="5">
        <v>54</v>
      </c>
      <c r="H25">
        <f>_xlfn.XLOOKUP(Data[[#This Row],[Product]],products[Product],products[Cost per unit])</f>
        <v>9.33</v>
      </c>
      <c r="I25">
        <f>Data[[#This Row],[Cost Per unit]]*Data[[#This Row],[Units]]</f>
        <v>503.82</v>
      </c>
      <c r="Z25" t="s">
        <v>25</v>
      </c>
      <c r="AA25" s="11">
        <v>13.15</v>
      </c>
    </row>
    <row r="26" spans="3:27" x14ac:dyDescent="0.3">
      <c r="C26" t="s">
        <v>3</v>
      </c>
      <c r="D26" t="s">
        <v>35</v>
      </c>
      <c r="E26" t="s">
        <v>25</v>
      </c>
      <c r="F26" s="4">
        <v>2464</v>
      </c>
      <c r="G26" s="5">
        <v>234</v>
      </c>
      <c r="H26">
        <f>_xlfn.XLOOKUP(Data[[#This Row],[Product]],products[Product],products[Cost per unit])</f>
        <v>13.15</v>
      </c>
      <c r="I26">
        <f>Data[[#This Row],[Cost Per unit]]*Data[[#This Row],[Units]]</f>
        <v>3077.1</v>
      </c>
      <c r="Z26" t="s">
        <v>26</v>
      </c>
      <c r="AA26" s="11">
        <v>5.6</v>
      </c>
    </row>
    <row r="27" spans="3:27" x14ac:dyDescent="0.3">
      <c r="C27" t="s">
        <v>3</v>
      </c>
      <c r="D27" t="s">
        <v>35</v>
      </c>
      <c r="E27" t="s">
        <v>29</v>
      </c>
      <c r="F27" s="4">
        <v>2114</v>
      </c>
      <c r="G27" s="5">
        <v>66</v>
      </c>
      <c r="H27">
        <f>_xlfn.XLOOKUP(Data[[#This Row],[Product]],products[Product],products[Cost per unit])</f>
        <v>7.16</v>
      </c>
      <c r="I27">
        <f>Data[[#This Row],[Cost Per unit]]*Data[[#This Row],[Units]]</f>
        <v>472.56</v>
      </c>
      <c r="Z27" t="s">
        <v>27</v>
      </c>
      <c r="AA27" s="11">
        <v>16.73</v>
      </c>
    </row>
    <row r="28" spans="3:27" x14ac:dyDescent="0.3">
      <c r="C28" t="s">
        <v>6</v>
      </c>
      <c r="D28" t="s">
        <v>37</v>
      </c>
      <c r="E28" t="s">
        <v>31</v>
      </c>
      <c r="F28" s="4">
        <v>7693</v>
      </c>
      <c r="G28" s="5">
        <v>87</v>
      </c>
      <c r="H28">
        <f>_xlfn.XLOOKUP(Data[[#This Row],[Product]],products[Product],products[Cost per unit])</f>
        <v>5.79</v>
      </c>
      <c r="I28">
        <f>Data[[#This Row],[Cost Per unit]]*Data[[#This Row],[Units]]</f>
        <v>503.73</v>
      </c>
      <c r="Z28" t="s">
        <v>28</v>
      </c>
      <c r="AA28" s="11">
        <v>10.38</v>
      </c>
    </row>
    <row r="29" spans="3:27" x14ac:dyDescent="0.3">
      <c r="C29" t="s">
        <v>5</v>
      </c>
      <c r="D29" t="s">
        <v>34</v>
      </c>
      <c r="E29" t="s">
        <v>20</v>
      </c>
      <c r="F29" s="4">
        <v>15610</v>
      </c>
      <c r="G29" s="5">
        <v>339</v>
      </c>
      <c r="H29">
        <f>_xlfn.XLOOKUP(Data[[#This Row],[Product]],products[Product],products[Cost per unit])</f>
        <v>10.62</v>
      </c>
      <c r="I29">
        <f>Data[[#This Row],[Cost Per unit]]*Data[[#This Row],[Units]]</f>
        <v>3600.18</v>
      </c>
      <c r="Z29" t="s">
        <v>29</v>
      </c>
      <c r="AA29" s="11">
        <v>7.16</v>
      </c>
    </row>
    <row r="30" spans="3:27" x14ac:dyDescent="0.3">
      <c r="C30" t="s">
        <v>41</v>
      </c>
      <c r="D30" t="s">
        <v>34</v>
      </c>
      <c r="E30" t="s">
        <v>22</v>
      </c>
      <c r="F30" s="4">
        <v>336</v>
      </c>
      <c r="G30" s="5">
        <v>144</v>
      </c>
      <c r="H30">
        <f>_xlfn.XLOOKUP(Data[[#This Row],[Product]],products[Product],products[Cost per unit])</f>
        <v>9.77</v>
      </c>
      <c r="I30">
        <f>Data[[#This Row],[Cost Per unit]]*Data[[#This Row],[Units]]</f>
        <v>1406.8799999999999</v>
      </c>
      <c r="Z30" t="s">
        <v>30</v>
      </c>
      <c r="AA30" s="11">
        <v>14.49</v>
      </c>
    </row>
    <row r="31" spans="3:27" x14ac:dyDescent="0.3">
      <c r="C31" t="s">
        <v>2</v>
      </c>
      <c r="D31" t="s">
        <v>39</v>
      </c>
      <c r="E31" t="s">
        <v>20</v>
      </c>
      <c r="F31" s="4">
        <v>9443</v>
      </c>
      <c r="G31" s="5">
        <v>162</v>
      </c>
      <c r="H31">
        <f>_xlfn.XLOOKUP(Data[[#This Row],[Product]],products[Product],products[Cost per unit])</f>
        <v>10.62</v>
      </c>
      <c r="I31">
        <f>Data[[#This Row],[Cost Per unit]]*Data[[#This Row],[Units]]</f>
        <v>1720.4399999999998</v>
      </c>
      <c r="Z31" t="s">
        <v>31</v>
      </c>
      <c r="AA31" s="11">
        <v>5.79</v>
      </c>
    </row>
    <row r="32" spans="3:27" x14ac:dyDescent="0.3">
      <c r="C32" t="s">
        <v>9</v>
      </c>
      <c r="D32" t="s">
        <v>34</v>
      </c>
      <c r="E32" t="s">
        <v>23</v>
      </c>
      <c r="F32" s="4">
        <v>8155</v>
      </c>
      <c r="G32" s="5">
        <v>90</v>
      </c>
      <c r="H32">
        <f>_xlfn.XLOOKUP(Data[[#This Row],[Product]],products[Product],products[Cost per unit])</f>
        <v>6.49</v>
      </c>
      <c r="I32">
        <f>Data[[#This Row],[Cost Per unit]]*Data[[#This Row],[Units]]</f>
        <v>584.1</v>
      </c>
      <c r="Z32" t="s">
        <v>32</v>
      </c>
      <c r="AA32" s="11">
        <v>8.65</v>
      </c>
    </row>
    <row r="33" spans="3:27" x14ac:dyDescent="0.3">
      <c r="C33" t="s">
        <v>8</v>
      </c>
      <c r="D33" t="s">
        <v>38</v>
      </c>
      <c r="E33" t="s">
        <v>23</v>
      </c>
      <c r="F33" s="4">
        <v>1701</v>
      </c>
      <c r="G33" s="5">
        <v>234</v>
      </c>
      <c r="H33">
        <f>_xlfn.XLOOKUP(Data[[#This Row],[Product]],products[Product],products[Cost per unit])</f>
        <v>6.49</v>
      </c>
      <c r="I33">
        <f>Data[[#This Row],[Cost Per unit]]*Data[[#This Row],[Units]]</f>
        <v>1518.66</v>
      </c>
      <c r="Z33" t="s">
        <v>33</v>
      </c>
      <c r="AA33" s="11">
        <v>12.37</v>
      </c>
    </row>
    <row r="34" spans="3:27" x14ac:dyDescent="0.3">
      <c r="C34" t="s">
        <v>10</v>
      </c>
      <c r="D34" t="s">
        <v>38</v>
      </c>
      <c r="E34" t="s">
        <v>22</v>
      </c>
      <c r="F34" s="4">
        <v>2205</v>
      </c>
      <c r="G34" s="5">
        <v>141</v>
      </c>
      <c r="H34">
        <f>_xlfn.XLOOKUP(Data[[#This Row],[Product]],products[Product],products[Cost per unit])</f>
        <v>9.77</v>
      </c>
      <c r="I34">
        <f>Data[[#This Row],[Cost Per unit]]*Data[[#This Row],[Units]]</f>
        <v>1377.57</v>
      </c>
    </row>
    <row r="35" spans="3:27" x14ac:dyDescent="0.3">
      <c r="C35" t="s">
        <v>8</v>
      </c>
      <c r="D35" t="s">
        <v>37</v>
      </c>
      <c r="E35" t="s">
        <v>19</v>
      </c>
      <c r="F35" s="4">
        <v>1771</v>
      </c>
      <c r="G35" s="5">
        <v>204</v>
      </c>
      <c r="H35">
        <f>_xlfn.XLOOKUP(Data[[#This Row],[Product]],products[Product],products[Cost per unit])</f>
        <v>7.64</v>
      </c>
      <c r="I35">
        <f>Data[[#This Row],[Cost Per unit]]*Data[[#This Row],[Units]]</f>
        <v>1558.56</v>
      </c>
    </row>
    <row r="36" spans="3:27" x14ac:dyDescent="0.3">
      <c r="C36" t="s">
        <v>41</v>
      </c>
      <c r="D36" t="s">
        <v>35</v>
      </c>
      <c r="E36" t="s">
        <v>15</v>
      </c>
      <c r="F36" s="4">
        <v>2114</v>
      </c>
      <c r="G36" s="5">
        <v>186</v>
      </c>
      <c r="H36">
        <f>_xlfn.XLOOKUP(Data[[#This Row],[Product]],products[Product],products[Cost per unit])</f>
        <v>11.73</v>
      </c>
      <c r="I36">
        <f>Data[[#This Row],[Cost Per unit]]*Data[[#This Row],[Units]]</f>
        <v>2181.7800000000002</v>
      </c>
    </row>
    <row r="37" spans="3:27" x14ac:dyDescent="0.3">
      <c r="C37" t="s">
        <v>41</v>
      </c>
      <c r="D37" t="s">
        <v>36</v>
      </c>
      <c r="E37" t="s">
        <v>13</v>
      </c>
      <c r="F37" s="4">
        <v>10311</v>
      </c>
      <c r="G37" s="5">
        <v>231</v>
      </c>
      <c r="H37">
        <f>_xlfn.XLOOKUP(Data[[#This Row],[Product]],products[Product],products[Cost per unit])</f>
        <v>9.33</v>
      </c>
      <c r="I37">
        <f>Data[[#This Row],[Cost Per unit]]*Data[[#This Row],[Units]]</f>
        <v>2155.23</v>
      </c>
    </row>
    <row r="38" spans="3:27" x14ac:dyDescent="0.3">
      <c r="C38" t="s">
        <v>3</v>
      </c>
      <c r="D38" t="s">
        <v>39</v>
      </c>
      <c r="E38" t="s">
        <v>16</v>
      </c>
      <c r="F38" s="4">
        <v>21</v>
      </c>
      <c r="G38" s="5">
        <v>168</v>
      </c>
      <c r="H38">
        <f>_xlfn.XLOOKUP(Data[[#This Row],[Product]],products[Product],products[Cost per unit])</f>
        <v>8.7899999999999991</v>
      </c>
      <c r="I38">
        <f>Data[[#This Row],[Cost Per unit]]*Data[[#This Row],[Units]]</f>
        <v>1476.7199999999998</v>
      </c>
    </row>
    <row r="39" spans="3:27" x14ac:dyDescent="0.3">
      <c r="C39" t="s">
        <v>10</v>
      </c>
      <c r="D39" t="s">
        <v>35</v>
      </c>
      <c r="E39" t="s">
        <v>20</v>
      </c>
      <c r="F39" s="4">
        <v>1974</v>
      </c>
      <c r="G39" s="5">
        <v>195</v>
      </c>
      <c r="H39">
        <f>_xlfn.XLOOKUP(Data[[#This Row],[Product]],products[Product],products[Cost per unit])</f>
        <v>10.62</v>
      </c>
      <c r="I39">
        <f>Data[[#This Row],[Cost Per unit]]*Data[[#This Row],[Units]]</f>
        <v>2070.8999999999996</v>
      </c>
    </row>
    <row r="40" spans="3:27" x14ac:dyDescent="0.3">
      <c r="C40" t="s">
        <v>5</v>
      </c>
      <c r="D40" t="s">
        <v>36</v>
      </c>
      <c r="E40" t="s">
        <v>23</v>
      </c>
      <c r="F40" s="4">
        <v>6314</v>
      </c>
      <c r="G40" s="5">
        <v>15</v>
      </c>
      <c r="H40">
        <f>_xlfn.XLOOKUP(Data[[#This Row],[Product]],products[Product],products[Cost per unit])</f>
        <v>6.49</v>
      </c>
      <c r="I40">
        <f>Data[[#This Row],[Cost Per unit]]*Data[[#This Row],[Units]]</f>
        <v>97.350000000000009</v>
      </c>
    </row>
    <row r="41" spans="3:27" x14ac:dyDescent="0.3">
      <c r="C41" t="s">
        <v>10</v>
      </c>
      <c r="D41" t="s">
        <v>37</v>
      </c>
      <c r="E41" t="s">
        <v>23</v>
      </c>
      <c r="F41" s="4">
        <v>4683</v>
      </c>
      <c r="G41" s="5">
        <v>30</v>
      </c>
      <c r="H41">
        <f>_xlfn.XLOOKUP(Data[[#This Row],[Product]],products[Product],products[Cost per unit])</f>
        <v>6.49</v>
      </c>
      <c r="I41">
        <f>Data[[#This Row],[Cost Per unit]]*Data[[#This Row],[Units]]</f>
        <v>194.70000000000002</v>
      </c>
    </row>
    <row r="42" spans="3:27" x14ac:dyDescent="0.3">
      <c r="C42" t="s">
        <v>41</v>
      </c>
      <c r="D42" t="s">
        <v>37</v>
      </c>
      <c r="E42" t="s">
        <v>24</v>
      </c>
      <c r="F42" s="4">
        <v>6398</v>
      </c>
      <c r="G42" s="5">
        <v>102</v>
      </c>
      <c r="H42">
        <f>_xlfn.XLOOKUP(Data[[#This Row],[Product]],products[Product],products[Cost per unit])</f>
        <v>4.97</v>
      </c>
      <c r="I42">
        <f>Data[[#This Row],[Cost Per unit]]*Data[[#This Row],[Units]]</f>
        <v>506.94</v>
      </c>
    </row>
    <row r="43" spans="3:27" x14ac:dyDescent="0.3">
      <c r="C43" t="s">
        <v>2</v>
      </c>
      <c r="D43" t="s">
        <v>35</v>
      </c>
      <c r="E43" t="s">
        <v>19</v>
      </c>
      <c r="F43" s="4">
        <v>553</v>
      </c>
      <c r="G43" s="5">
        <v>15</v>
      </c>
      <c r="H43">
        <f>_xlfn.XLOOKUP(Data[[#This Row],[Product]],products[Product],products[Cost per unit])</f>
        <v>7.64</v>
      </c>
      <c r="I43">
        <f>Data[[#This Row],[Cost Per unit]]*Data[[#This Row],[Units]]</f>
        <v>114.6</v>
      </c>
    </row>
    <row r="44" spans="3:27" x14ac:dyDescent="0.3">
      <c r="C44" t="s">
        <v>8</v>
      </c>
      <c r="D44" t="s">
        <v>39</v>
      </c>
      <c r="E44" t="s">
        <v>30</v>
      </c>
      <c r="F44" s="4">
        <v>7021</v>
      </c>
      <c r="G44" s="5">
        <v>183</v>
      </c>
      <c r="H44">
        <f>_xlfn.XLOOKUP(Data[[#This Row],[Product]],products[Product],products[Cost per unit])</f>
        <v>14.49</v>
      </c>
      <c r="I44">
        <f>Data[[#This Row],[Cost Per unit]]*Data[[#This Row],[Units]]</f>
        <v>2651.67</v>
      </c>
    </row>
    <row r="45" spans="3:27" x14ac:dyDescent="0.3">
      <c r="C45" t="s">
        <v>40</v>
      </c>
      <c r="D45" t="s">
        <v>39</v>
      </c>
      <c r="E45" t="s">
        <v>22</v>
      </c>
      <c r="F45" s="4">
        <v>5817</v>
      </c>
      <c r="G45" s="5">
        <v>12</v>
      </c>
      <c r="H45">
        <f>_xlfn.XLOOKUP(Data[[#This Row],[Product]],products[Product],products[Cost per unit])</f>
        <v>9.77</v>
      </c>
      <c r="I45">
        <f>Data[[#This Row],[Cost Per unit]]*Data[[#This Row],[Units]]</f>
        <v>117.24</v>
      </c>
    </row>
    <row r="46" spans="3:27" x14ac:dyDescent="0.3">
      <c r="C46" t="s">
        <v>41</v>
      </c>
      <c r="D46" t="s">
        <v>39</v>
      </c>
      <c r="E46" t="s">
        <v>14</v>
      </c>
      <c r="F46" s="4">
        <v>3976</v>
      </c>
      <c r="G46" s="5">
        <v>72</v>
      </c>
      <c r="H46">
        <f>_xlfn.XLOOKUP(Data[[#This Row],[Product]],products[Product],products[Cost per unit])</f>
        <v>11.7</v>
      </c>
      <c r="I46">
        <f>Data[[#This Row],[Cost Per unit]]*Data[[#This Row],[Units]]</f>
        <v>842.4</v>
      </c>
    </row>
    <row r="47" spans="3:27" x14ac:dyDescent="0.3">
      <c r="C47" t="s">
        <v>6</v>
      </c>
      <c r="D47" t="s">
        <v>38</v>
      </c>
      <c r="E47" t="s">
        <v>27</v>
      </c>
      <c r="F47" s="4">
        <v>1134</v>
      </c>
      <c r="G47" s="5">
        <v>282</v>
      </c>
      <c r="H47">
        <f>_xlfn.XLOOKUP(Data[[#This Row],[Product]],products[Product],products[Cost per unit])</f>
        <v>16.73</v>
      </c>
      <c r="I47">
        <f>Data[[#This Row],[Cost Per unit]]*Data[[#This Row],[Units]]</f>
        <v>4717.8599999999997</v>
      </c>
    </row>
    <row r="48" spans="3:27" x14ac:dyDescent="0.3">
      <c r="C48" t="s">
        <v>2</v>
      </c>
      <c r="D48" t="s">
        <v>39</v>
      </c>
      <c r="E48" t="s">
        <v>28</v>
      </c>
      <c r="F48" s="4">
        <v>6027</v>
      </c>
      <c r="G48" s="5">
        <v>144</v>
      </c>
      <c r="H48">
        <f>_xlfn.XLOOKUP(Data[[#This Row],[Product]],products[Product],products[Cost per unit])</f>
        <v>10.38</v>
      </c>
      <c r="I48">
        <f>Data[[#This Row],[Cost Per unit]]*Data[[#This Row],[Units]]</f>
        <v>1494.72</v>
      </c>
    </row>
    <row r="49" spans="3:9" x14ac:dyDescent="0.3">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
      <c r="C50" t="s">
        <v>7</v>
      </c>
      <c r="D50" t="s">
        <v>34</v>
      </c>
      <c r="E50" t="s">
        <v>32</v>
      </c>
      <c r="F50" s="4">
        <v>3262</v>
      </c>
      <c r="G50" s="5">
        <v>75</v>
      </c>
      <c r="H50">
        <f>_xlfn.XLOOKUP(Data[[#This Row],[Product]],products[Product],products[Cost per unit])</f>
        <v>8.65</v>
      </c>
      <c r="I50">
        <f>Data[[#This Row],[Cost Per unit]]*Data[[#This Row],[Units]]</f>
        <v>648.75</v>
      </c>
    </row>
    <row r="51" spans="3:9" x14ac:dyDescent="0.3">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
      <c r="C52" t="s">
        <v>5</v>
      </c>
      <c r="D52" t="s">
        <v>34</v>
      </c>
      <c r="E52" t="s">
        <v>27</v>
      </c>
      <c r="F52" s="4">
        <v>6986</v>
      </c>
      <c r="G52" s="5">
        <v>21</v>
      </c>
      <c r="H52">
        <f>_xlfn.XLOOKUP(Data[[#This Row],[Product]],products[Product],products[Cost per unit])</f>
        <v>16.73</v>
      </c>
      <c r="I52">
        <f>Data[[#This Row],[Cost Per unit]]*Data[[#This Row],[Units]]</f>
        <v>351.33</v>
      </c>
    </row>
    <row r="53" spans="3:9" x14ac:dyDescent="0.3">
      <c r="C53" t="s">
        <v>2</v>
      </c>
      <c r="D53" t="s">
        <v>38</v>
      </c>
      <c r="E53" t="s">
        <v>23</v>
      </c>
      <c r="F53" s="4">
        <v>4417</v>
      </c>
      <c r="G53" s="5">
        <v>153</v>
      </c>
      <c r="H53">
        <f>_xlfn.XLOOKUP(Data[[#This Row],[Product]],products[Product],products[Cost per unit])</f>
        <v>6.49</v>
      </c>
      <c r="I53">
        <f>Data[[#This Row],[Cost Per unit]]*Data[[#This Row],[Units]]</f>
        <v>992.97</v>
      </c>
    </row>
    <row r="54" spans="3:9" x14ac:dyDescent="0.3">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
      <c r="C55" t="s">
        <v>3</v>
      </c>
      <c r="D55" t="s">
        <v>35</v>
      </c>
      <c r="E55" t="s">
        <v>14</v>
      </c>
      <c r="F55" s="4">
        <v>2415</v>
      </c>
      <c r="G55" s="5">
        <v>255</v>
      </c>
      <c r="H55">
        <f>_xlfn.XLOOKUP(Data[[#This Row],[Product]],products[Product],products[Cost per unit])</f>
        <v>11.7</v>
      </c>
      <c r="I55">
        <f>Data[[#This Row],[Cost Per unit]]*Data[[#This Row],[Units]]</f>
        <v>2983.5</v>
      </c>
    </row>
    <row r="56" spans="3:9" x14ac:dyDescent="0.3">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
      <c r="C58" t="s">
        <v>5</v>
      </c>
      <c r="D58" t="s">
        <v>38</v>
      </c>
      <c r="E58" t="s">
        <v>32</v>
      </c>
      <c r="F58" s="4">
        <v>5075</v>
      </c>
      <c r="G58" s="5">
        <v>21</v>
      </c>
      <c r="H58">
        <f>_xlfn.XLOOKUP(Data[[#This Row],[Product]],products[Product],products[Cost per unit])</f>
        <v>8.65</v>
      </c>
      <c r="I58">
        <f>Data[[#This Row],[Cost Per unit]]*Data[[#This Row],[Units]]</f>
        <v>181.65</v>
      </c>
    </row>
    <row r="59" spans="3:9" x14ac:dyDescent="0.3">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Row],[Product]],products[Product],products[Cost per unit])</f>
        <v>7.16</v>
      </c>
      <c r="I60">
        <f>Data[[#This Row],[Cost Per unit]]*Data[[#This Row],[Units]]</f>
        <v>537</v>
      </c>
    </row>
    <row r="61" spans="3:9" x14ac:dyDescent="0.3">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Row],[Product]],products[Product],products[Cost per unit])</f>
        <v>9</v>
      </c>
      <c r="I63">
        <f>Data[[#This Row],[Cost Per unit]]*Data[[#This Row],[Units]]</f>
        <v>567</v>
      </c>
    </row>
    <row r="64" spans="3:9" x14ac:dyDescent="0.3">
      <c r="C64" t="s">
        <v>2</v>
      </c>
      <c r="D64" t="s">
        <v>36</v>
      </c>
      <c r="E64" t="s">
        <v>29</v>
      </c>
      <c r="F64" s="4">
        <v>8211</v>
      </c>
      <c r="G64" s="5">
        <v>75</v>
      </c>
      <c r="H64">
        <f>_xlfn.XLOOKUP(Data[[#This Row],[Product]],products[Product],products[Cost per unit])</f>
        <v>7.16</v>
      </c>
      <c r="I64">
        <f>Data[[#This Row],[Cost Per unit]]*Data[[#This Row],[Units]]</f>
        <v>537</v>
      </c>
    </row>
    <row r="65" spans="3:9" x14ac:dyDescent="0.3">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
      <c r="C66" t="s">
        <v>41</v>
      </c>
      <c r="D66" t="s">
        <v>35</v>
      </c>
      <c r="E66" t="s">
        <v>13</v>
      </c>
      <c r="F66" s="4">
        <v>4760</v>
      </c>
      <c r="G66" s="5">
        <v>69</v>
      </c>
      <c r="H66">
        <f>_xlfn.XLOOKUP(Data[[#This Row],[Product]],products[Product],products[Cost per unit])</f>
        <v>9.33</v>
      </c>
      <c r="I66">
        <f>Data[[#This Row],[Cost Per unit]]*Data[[#This Row],[Units]]</f>
        <v>643.77</v>
      </c>
    </row>
    <row r="67" spans="3:9" x14ac:dyDescent="0.3">
      <c r="C67" t="s">
        <v>40</v>
      </c>
      <c r="D67" t="s">
        <v>36</v>
      </c>
      <c r="E67" t="s">
        <v>25</v>
      </c>
      <c r="F67" s="4">
        <v>5439</v>
      </c>
      <c r="G67" s="5">
        <v>30</v>
      </c>
      <c r="H67">
        <f>_xlfn.XLOOKUP(Data[[#This Row],[Product]],products[Product],products[Cost per unit])</f>
        <v>13.15</v>
      </c>
      <c r="I67">
        <f>Data[[#This Row],[Cost Per unit]]*Data[[#This Row],[Units]]</f>
        <v>394.5</v>
      </c>
    </row>
    <row r="68" spans="3:9" x14ac:dyDescent="0.3">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
      <c r="C70" t="s">
        <v>9</v>
      </c>
      <c r="D70" t="s">
        <v>37</v>
      </c>
      <c r="E70" t="s">
        <v>29</v>
      </c>
      <c r="F70" s="4">
        <v>1085</v>
      </c>
      <c r="G70" s="5">
        <v>273</v>
      </c>
      <c r="H70">
        <f>_xlfn.XLOOKUP(Data[[#This Row],[Product]],products[Product],products[Cost per unit])</f>
        <v>7.16</v>
      </c>
      <c r="I70">
        <f>Data[[#This Row],[Cost Per unit]]*Data[[#This Row],[Units]]</f>
        <v>1954.68</v>
      </c>
    </row>
    <row r="71" spans="3:9" x14ac:dyDescent="0.3">
      <c r="C71" t="s">
        <v>5</v>
      </c>
      <c r="D71" t="s">
        <v>37</v>
      </c>
      <c r="E71" t="s">
        <v>31</v>
      </c>
      <c r="F71" s="4">
        <v>182</v>
      </c>
      <c r="G71" s="5">
        <v>48</v>
      </c>
      <c r="H71">
        <f>_xlfn.XLOOKUP(Data[[#This Row],[Product]],products[Product],products[Cost per unit])</f>
        <v>5.79</v>
      </c>
      <c r="I71">
        <f>Data[[#This Row],[Cost Per unit]]*Data[[#This Row],[Units]]</f>
        <v>277.92</v>
      </c>
    </row>
    <row r="72" spans="3:9" x14ac:dyDescent="0.3">
      <c r="C72" t="s">
        <v>6</v>
      </c>
      <c r="D72" t="s">
        <v>34</v>
      </c>
      <c r="E72" t="s">
        <v>27</v>
      </c>
      <c r="F72" s="4">
        <v>4242</v>
      </c>
      <c r="G72" s="5">
        <v>207</v>
      </c>
      <c r="H72">
        <f>_xlfn.XLOOKUP(Data[[#This Row],[Product]],products[Product],products[Cost per unit])</f>
        <v>16.73</v>
      </c>
      <c r="I72">
        <f>Data[[#This Row],[Cost Per unit]]*Data[[#This Row],[Units]]</f>
        <v>3463.11</v>
      </c>
    </row>
    <row r="73" spans="3:9" x14ac:dyDescent="0.3">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
      <c r="C74" t="s">
        <v>10</v>
      </c>
      <c r="D74" t="s">
        <v>36</v>
      </c>
      <c r="E74" t="s">
        <v>23</v>
      </c>
      <c r="F74" s="4">
        <v>2317</v>
      </c>
      <c r="G74" s="5">
        <v>261</v>
      </c>
      <c r="H74">
        <f>_xlfn.XLOOKUP(Data[[#This Row],[Product]],products[Product],products[Cost per unit])</f>
        <v>6.49</v>
      </c>
      <c r="I74">
        <f>Data[[#This Row],[Cost Per unit]]*Data[[#This Row],[Units]]</f>
        <v>1693.89</v>
      </c>
    </row>
    <row r="75" spans="3:9" x14ac:dyDescent="0.3">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
      <c r="C77" t="s">
        <v>7</v>
      </c>
      <c r="D77" t="s">
        <v>34</v>
      </c>
      <c r="E77" t="s">
        <v>20</v>
      </c>
      <c r="F77" s="4">
        <v>2205</v>
      </c>
      <c r="G77" s="5">
        <v>138</v>
      </c>
      <c r="H77">
        <f>_xlfn.XLOOKUP(Data[[#This Row],[Product]],products[Product],products[Cost per unit])</f>
        <v>10.62</v>
      </c>
      <c r="I77">
        <f>Data[[#This Row],[Cost Per unit]]*Data[[#This Row],[Units]]</f>
        <v>1465.56</v>
      </c>
    </row>
    <row r="78" spans="3:9" x14ac:dyDescent="0.3">
      <c r="C78" t="s">
        <v>7</v>
      </c>
      <c r="D78" t="s">
        <v>37</v>
      </c>
      <c r="E78" t="s">
        <v>17</v>
      </c>
      <c r="F78" s="4">
        <v>4487</v>
      </c>
      <c r="G78" s="5">
        <v>111</v>
      </c>
      <c r="H78">
        <f>_xlfn.XLOOKUP(Data[[#This Row],[Product]],products[Product],products[Cost per unit])</f>
        <v>3.11</v>
      </c>
      <c r="I78">
        <f>Data[[#This Row],[Cost Per unit]]*Data[[#This Row],[Units]]</f>
        <v>345.21</v>
      </c>
    </row>
    <row r="79" spans="3:9" x14ac:dyDescent="0.3">
      <c r="C79" t="s">
        <v>5</v>
      </c>
      <c r="D79" t="s">
        <v>35</v>
      </c>
      <c r="E79" t="s">
        <v>18</v>
      </c>
      <c r="F79" s="4">
        <v>2415</v>
      </c>
      <c r="G79" s="5">
        <v>15</v>
      </c>
      <c r="H79">
        <f>_xlfn.XLOOKUP(Data[[#This Row],[Product]],products[Product],products[Cost per unit])</f>
        <v>6.47</v>
      </c>
      <c r="I79">
        <f>Data[[#This Row],[Cost Per unit]]*Data[[#This Row],[Units]]</f>
        <v>97.05</v>
      </c>
    </row>
    <row r="80" spans="3:9" x14ac:dyDescent="0.3">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
      <c r="C81" t="s">
        <v>5</v>
      </c>
      <c r="D81" t="s">
        <v>34</v>
      </c>
      <c r="E81" t="s">
        <v>19</v>
      </c>
      <c r="F81" s="4">
        <v>861</v>
      </c>
      <c r="G81" s="5">
        <v>195</v>
      </c>
      <c r="H81">
        <f>_xlfn.XLOOKUP(Data[[#This Row],[Product]],products[Product],products[Cost per unit])</f>
        <v>7.64</v>
      </c>
      <c r="I81">
        <f>Data[[#This Row],[Cost Per unit]]*Data[[#This Row],[Units]]</f>
        <v>1489.8</v>
      </c>
    </row>
    <row r="82" spans="3:9" x14ac:dyDescent="0.3">
      <c r="C82" t="s">
        <v>10</v>
      </c>
      <c r="D82" t="s">
        <v>38</v>
      </c>
      <c r="E82" t="s">
        <v>14</v>
      </c>
      <c r="F82" s="4">
        <v>5586</v>
      </c>
      <c r="G82" s="5">
        <v>525</v>
      </c>
      <c r="H82">
        <f>_xlfn.XLOOKUP(Data[[#This Row],[Product]],products[Product],products[Cost per unit])</f>
        <v>11.7</v>
      </c>
      <c r="I82">
        <f>Data[[#This Row],[Cost Per unit]]*Data[[#This Row],[Units]]</f>
        <v>6142.5</v>
      </c>
    </row>
    <row r="83" spans="3:9" x14ac:dyDescent="0.3">
      <c r="C83" t="s">
        <v>7</v>
      </c>
      <c r="D83" t="s">
        <v>34</v>
      </c>
      <c r="E83" t="s">
        <v>33</v>
      </c>
      <c r="F83" s="4">
        <v>2226</v>
      </c>
      <c r="G83" s="5">
        <v>48</v>
      </c>
      <c r="H83">
        <f>_xlfn.XLOOKUP(Data[[#This Row],[Product]],products[Product],products[Cost per unit])</f>
        <v>12.37</v>
      </c>
      <c r="I83">
        <f>Data[[#This Row],[Cost Per unit]]*Data[[#This Row],[Units]]</f>
        <v>593.76</v>
      </c>
    </row>
    <row r="84" spans="3:9" x14ac:dyDescent="0.3">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
      <c r="C85" t="s">
        <v>9</v>
      </c>
      <c r="D85" t="s">
        <v>34</v>
      </c>
      <c r="E85" t="s">
        <v>20</v>
      </c>
      <c r="F85" s="4">
        <v>8463</v>
      </c>
      <c r="G85" s="5">
        <v>492</v>
      </c>
      <c r="H85">
        <f>_xlfn.XLOOKUP(Data[[#This Row],[Product]],products[Product],products[Cost per unit])</f>
        <v>10.62</v>
      </c>
      <c r="I85">
        <f>Data[[#This Row],[Cost Per unit]]*Data[[#This Row],[Units]]</f>
        <v>5225.04</v>
      </c>
    </row>
    <row r="86" spans="3:9" x14ac:dyDescent="0.3">
      <c r="C86" t="s">
        <v>5</v>
      </c>
      <c r="D86" t="s">
        <v>34</v>
      </c>
      <c r="E86" t="s">
        <v>29</v>
      </c>
      <c r="F86" s="4">
        <v>2891</v>
      </c>
      <c r="G86" s="5">
        <v>102</v>
      </c>
      <c r="H86">
        <f>_xlfn.XLOOKUP(Data[[#This Row],[Product]],products[Product],products[Cost per unit])</f>
        <v>7.16</v>
      </c>
      <c r="I86">
        <f>Data[[#This Row],[Cost Per unit]]*Data[[#This Row],[Units]]</f>
        <v>730.32</v>
      </c>
    </row>
    <row r="87" spans="3:9" x14ac:dyDescent="0.3">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
      <c r="C88" t="s">
        <v>41</v>
      </c>
      <c r="D88" t="s">
        <v>36</v>
      </c>
      <c r="E88" t="s">
        <v>28</v>
      </c>
      <c r="F88" s="4">
        <v>854</v>
      </c>
      <c r="G88" s="5">
        <v>309</v>
      </c>
      <c r="H88">
        <f>_xlfn.XLOOKUP(Data[[#This Row],[Product]],products[Product],products[Cost per unit])</f>
        <v>10.38</v>
      </c>
      <c r="I88">
        <f>Data[[#This Row],[Cost Per unit]]*Data[[#This Row],[Units]]</f>
        <v>3207.42</v>
      </c>
    </row>
    <row r="89" spans="3:9" x14ac:dyDescent="0.3">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
      <c r="C90" t="s">
        <v>9</v>
      </c>
      <c r="D90" t="s">
        <v>35</v>
      </c>
      <c r="E90" t="s">
        <v>26</v>
      </c>
      <c r="F90" s="4">
        <v>98</v>
      </c>
      <c r="G90" s="5">
        <v>159</v>
      </c>
      <c r="H90">
        <f>_xlfn.XLOOKUP(Data[[#This Row],[Product]],products[Product],products[Cost per unit])</f>
        <v>5.6</v>
      </c>
      <c r="I90">
        <f>Data[[#This Row],[Cost Per unit]]*Data[[#This Row],[Units]]</f>
        <v>890.4</v>
      </c>
    </row>
    <row r="91" spans="3:9" x14ac:dyDescent="0.3">
      <c r="C91" t="s">
        <v>5</v>
      </c>
      <c r="D91" t="s">
        <v>35</v>
      </c>
      <c r="E91" t="s">
        <v>15</v>
      </c>
      <c r="F91" s="4">
        <v>13391</v>
      </c>
      <c r="G91" s="5">
        <v>201</v>
      </c>
      <c r="H91">
        <f>_xlfn.XLOOKUP(Data[[#This Row],[Product]],products[Product],products[Cost per unit])</f>
        <v>11.73</v>
      </c>
      <c r="I91">
        <f>Data[[#This Row],[Cost Per unit]]*Data[[#This Row],[Units]]</f>
        <v>2357.73</v>
      </c>
    </row>
    <row r="92" spans="3:9" x14ac:dyDescent="0.3">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
      <c r="C93" t="s">
        <v>2</v>
      </c>
      <c r="D93" t="s">
        <v>38</v>
      </c>
      <c r="E93" t="s">
        <v>13</v>
      </c>
      <c r="F93" s="4">
        <v>56</v>
      </c>
      <c r="G93" s="5">
        <v>51</v>
      </c>
      <c r="H93">
        <f>_xlfn.XLOOKUP(Data[[#This Row],[Product]],products[Product],products[Cost per unit])</f>
        <v>9.33</v>
      </c>
      <c r="I93">
        <f>Data[[#This Row],[Cost Per unit]]*Data[[#This Row],[Units]]</f>
        <v>475.83</v>
      </c>
    </row>
    <row r="94" spans="3:9" x14ac:dyDescent="0.3">
      <c r="C94" t="s">
        <v>3</v>
      </c>
      <c r="D94" t="s">
        <v>36</v>
      </c>
      <c r="E94" t="s">
        <v>25</v>
      </c>
      <c r="F94" s="4">
        <v>3339</v>
      </c>
      <c r="G94" s="5">
        <v>39</v>
      </c>
      <c r="H94">
        <f>_xlfn.XLOOKUP(Data[[#This Row],[Product]],products[Product],products[Cost per unit])</f>
        <v>13.15</v>
      </c>
      <c r="I94">
        <f>Data[[#This Row],[Cost Per unit]]*Data[[#This Row],[Units]]</f>
        <v>512.85</v>
      </c>
    </row>
    <row r="95" spans="3:9" x14ac:dyDescent="0.3">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
      <c r="C97" t="s">
        <v>2</v>
      </c>
      <c r="D97" t="s">
        <v>39</v>
      </c>
      <c r="E97" t="s">
        <v>27</v>
      </c>
      <c r="F97" s="4">
        <v>7812</v>
      </c>
      <c r="G97" s="5">
        <v>81</v>
      </c>
      <c r="H97">
        <f>_xlfn.XLOOKUP(Data[[#This Row],[Product]],products[Product],products[Cost per unit])</f>
        <v>16.73</v>
      </c>
      <c r="I97">
        <f>Data[[#This Row],[Cost Per unit]]*Data[[#This Row],[Units]]</f>
        <v>1355.13</v>
      </c>
    </row>
    <row r="98" spans="3:9" x14ac:dyDescent="0.3">
      <c r="C98" t="s">
        <v>40</v>
      </c>
      <c r="D98" t="s">
        <v>37</v>
      </c>
      <c r="E98" t="s">
        <v>19</v>
      </c>
      <c r="F98" s="4">
        <v>7693</v>
      </c>
      <c r="G98" s="5">
        <v>21</v>
      </c>
      <c r="H98">
        <f>_xlfn.XLOOKUP(Data[[#This Row],[Product]],products[Product],products[Cost per unit])</f>
        <v>7.64</v>
      </c>
      <c r="I98">
        <f>Data[[#This Row],[Cost Per unit]]*Data[[#This Row],[Units]]</f>
        <v>160.44</v>
      </c>
    </row>
    <row r="99" spans="3:9" x14ac:dyDescent="0.3">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
      <c r="C100" t="s">
        <v>10</v>
      </c>
      <c r="D100" t="s">
        <v>35</v>
      </c>
      <c r="E100" t="s">
        <v>21</v>
      </c>
      <c r="F100" s="4">
        <v>567</v>
      </c>
      <c r="G100" s="5">
        <v>228</v>
      </c>
      <c r="H100">
        <f>_xlfn.XLOOKUP(Data[[#This Row],[Product]],products[Product],products[Cost per unit])</f>
        <v>9</v>
      </c>
      <c r="I100">
        <f>Data[[#This Row],[Cost Per unit]]*Data[[#This Row],[Units]]</f>
        <v>2052</v>
      </c>
    </row>
    <row r="101" spans="3:9" x14ac:dyDescent="0.3">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
      <c r="C102" t="s">
        <v>5</v>
      </c>
      <c r="D102" t="s">
        <v>38</v>
      </c>
      <c r="E102" t="s">
        <v>13</v>
      </c>
      <c r="F102" s="4">
        <v>7189</v>
      </c>
      <c r="G102" s="5">
        <v>54</v>
      </c>
      <c r="H102">
        <f>_xlfn.XLOOKUP(Data[[#This Row],[Product]],products[Product],products[Cost per unit])</f>
        <v>9.33</v>
      </c>
      <c r="I102">
        <f>Data[[#This Row],[Cost Per unit]]*Data[[#This Row],[Units]]</f>
        <v>503.82</v>
      </c>
    </row>
    <row r="103" spans="3:9" x14ac:dyDescent="0.3">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
      <c r="C105" t="s">
        <v>6</v>
      </c>
      <c r="D105" t="s">
        <v>38</v>
      </c>
      <c r="E105" t="s">
        <v>25</v>
      </c>
      <c r="F105" s="4">
        <v>469</v>
      </c>
      <c r="G105" s="5">
        <v>75</v>
      </c>
      <c r="H105">
        <f>_xlfn.XLOOKUP(Data[[#This Row],[Product]],products[Product],products[Cost per unit])</f>
        <v>13.15</v>
      </c>
      <c r="I105">
        <f>Data[[#This Row],[Cost Per unit]]*Data[[#This Row],[Units]]</f>
        <v>986.25</v>
      </c>
    </row>
    <row r="106" spans="3:9" x14ac:dyDescent="0.3">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
      <c r="C108" t="s">
        <v>9</v>
      </c>
      <c r="D108" t="s">
        <v>38</v>
      </c>
      <c r="E108" t="s">
        <v>17</v>
      </c>
      <c r="F108" s="4">
        <v>2408</v>
      </c>
      <c r="G108" s="5">
        <v>9</v>
      </c>
      <c r="H108">
        <f>_xlfn.XLOOKUP(Data[[#This Row],[Product]],products[Product],products[Cost per unit])</f>
        <v>3.11</v>
      </c>
      <c r="I108">
        <f>Data[[#This Row],[Cost Per unit]]*Data[[#This Row],[Units]]</f>
        <v>27.99</v>
      </c>
    </row>
    <row r="109" spans="3:9" x14ac:dyDescent="0.3">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
      <c r="C112" t="s">
        <v>7</v>
      </c>
      <c r="D112" t="s">
        <v>36</v>
      </c>
      <c r="E112" t="s">
        <v>19</v>
      </c>
      <c r="F112" s="4">
        <v>2870</v>
      </c>
      <c r="G112" s="5">
        <v>300</v>
      </c>
      <c r="H112">
        <f>_xlfn.XLOOKUP(Data[[#This Row],[Product]],products[Product],products[Cost per unit])</f>
        <v>7.64</v>
      </c>
      <c r="I112">
        <f>Data[[#This Row],[Cost Per unit]]*Data[[#This Row],[Units]]</f>
        <v>2292</v>
      </c>
    </row>
    <row r="113" spans="3:9" x14ac:dyDescent="0.3">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
      <c r="C114" t="s">
        <v>41</v>
      </c>
      <c r="D114" t="s">
        <v>37</v>
      </c>
      <c r="E114" t="s">
        <v>21</v>
      </c>
      <c r="F114" s="4">
        <v>2933</v>
      </c>
      <c r="G114" s="5">
        <v>9</v>
      </c>
      <c r="H114">
        <f>_xlfn.XLOOKUP(Data[[#This Row],[Product]],products[Product],products[Cost per unit])</f>
        <v>9</v>
      </c>
      <c r="I114">
        <f>Data[[#This Row],[Cost Per unit]]*Data[[#This Row],[Units]]</f>
        <v>81</v>
      </c>
    </row>
    <row r="115" spans="3:9" x14ac:dyDescent="0.3">
      <c r="C115" t="s">
        <v>5</v>
      </c>
      <c r="D115" t="s">
        <v>35</v>
      </c>
      <c r="E115" t="s">
        <v>4</v>
      </c>
      <c r="F115" s="4">
        <v>2744</v>
      </c>
      <c r="G115" s="5">
        <v>9</v>
      </c>
      <c r="H115">
        <f>_xlfn.XLOOKUP(Data[[#This Row],[Product]],products[Product],products[Cost per unit])</f>
        <v>11.88</v>
      </c>
      <c r="I115">
        <f>Data[[#This Row],[Cost Per unit]]*Data[[#This Row],[Units]]</f>
        <v>106.92</v>
      </c>
    </row>
    <row r="116" spans="3:9" x14ac:dyDescent="0.3">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
      <c r="C124" t="s">
        <v>7</v>
      </c>
      <c r="D124" t="s">
        <v>37</v>
      </c>
      <c r="E124" t="s">
        <v>14</v>
      </c>
      <c r="F124" s="4">
        <v>6608</v>
      </c>
      <c r="G124" s="5">
        <v>225</v>
      </c>
      <c r="H124">
        <f>_xlfn.XLOOKUP(Data[[#This Row],[Product]],products[Product],products[Cost per unit])</f>
        <v>11.7</v>
      </c>
      <c r="I124">
        <f>Data[[#This Row],[Cost Per unit]]*Data[[#This Row],[Units]]</f>
        <v>2632.5</v>
      </c>
    </row>
    <row r="125" spans="3:9" x14ac:dyDescent="0.3">
      <c r="C125" t="s">
        <v>6</v>
      </c>
      <c r="D125" t="s">
        <v>34</v>
      </c>
      <c r="E125" t="s">
        <v>26</v>
      </c>
      <c r="F125" s="4">
        <v>8008</v>
      </c>
      <c r="G125" s="5">
        <v>456</v>
      </c>
      <c r="H125">
        <f>_xlfn.XLOOKUP(Data[[#This Row],[Product]],products[Product],products[Cost per unit])</f>
        <v>5.6</v>
      </c>
      <c r="I125">
        <f>Data[[#This Row],[Cost Per unit]]*Data[[#This Row],[Units]]</f>
        <v>2553.6</v>
      </c>
    </row>
    <row r="126" spans="3:9" x14ac:dyDescent="0.3">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
      <c r="C127" t="s">
        <v>6</v>
      </c>
      <c r="D127" t="s">
        <v>34</v>
      </c>
      <c r="E127" t="s">
        <v>4</v>
      </c>
      <c r="F127" s="4">
        <v>525</v>
      </c>
      <c r="G127" s="5">
        <v>48</v>
      </c>
      <c r="H127">
        <f>_xlfn.XLOOKUP(Data[[#This Row],[Product]],products[Product],products[Cost per unit])</f>
        <v>11.88</v>
      </c>
      <c r="I127">
        <f>Data[[#This Row],[Cost Per unit]]*Data[[#This Row],[Units]]</f>
        <v>570.24</v>
      </c>
    </row>
    <row r="128" spans="3:9" x14ac:dyDescent="0.3">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
      <c r="C135" t="s">
        <v>8</v>
      </c>
      <c r="D135" t="s">
        <v>35</v>
      </c>
      <c r="E135" t="s">
        <v>27</v>
      </c>
      <c r="F135" s="4">
        <v>4753</v>
      </c>
      <c r="G135" s="5">
        <v>300</v>
      </c>
      <c r="H135">
        <f>_xlfn.XLOOKUP(Data[[#This Row],[Product]],products[Product],products[Cost per unit])</f>
        <v>16.73</v>
      </c>
      <c r="I135">
        <f>Data[[#This Row],[Cost Per unit]]*Data[[#This Row],[Units]]</f>
        <v>5019</v>
      </c>
    </row>
    <row r="136" spans="3:9" x14ac:dyDescent="0.3">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
      <c r="C141" t="s">
        <v>7</v>
      </c>
      <c r="D141" t="s">
        <v>39</v>
      </c>
      <c r="E141" t="s">
        <v>17</v>
      </c>
      <c r="F141" s="4">
        <v>4438</v>
      </c>
      <c r="G141" s="5">
        <v>246</v>
      </c>
      <c r="H141">
        <f>_xlfn.XLOOKUP(Data[[#This Row],[Product]],products[Product],products[Cost per unit])</f>
        <v>3.11</v>
      </c>
      <c r="I141">
        <f>Data[[#This Row],[Cost Per unit]]*Data[[#This Row],[Units]]</f>
        <v>765.06</v>
      </c>
    </row>
    <row r="142" spans="3:9" x14ac:dyDescent="0.3">
      <c r="C142" t="s">
        <v>8</v>
      </c>
      <c r="D142" t="s">
        <v>38</v>
      </c>
      <c r="E142" t="s">
        <v>22</v>
      </c>
      <c r="F142" s="4">
        <v>168</v>
      </c>
      <c r="G142" s="5">
        <v>84</v>
      </c>
      <c r="H142">
        <f>_xlfn.XLOOKUP(Data[[#This Row],[Product]],products[Product],products[Cost per unit])</f>
        <v>9.77</v>
      </c>
      <c r="I142">
        <f>Data[[#This Row],[Cost Per unit]]*Data[[#This Row],[Units]]</f>
        <v>820.68</v>
      </c>
    </row>
    <row r="143" spans="3:9" x14ac:dyDescent="0.3">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
      <c r="C145" t="s">
        <v>7</v>
      </c>
      <c r="D145" t="s">
        <v>37</v>
      </c>
      <c r="E145" t="s">
        <v>33</v>
      </c>
      <c r="F145" s="4">
        <v>6391</v>
      </c>
      <c r="G145" s="5">
        <v>48</v>
      </c>
      <c r="H145">
        <f>_xlfn.XLOOKUP(Data[[#This Row],[Product]],products[Product],products[Cost per unit])</f>
        <v>12.37</v>
      </c>
      <c r="I145">
        <f>Data[[#This Row],[Cost Per unit]]*Data[[#This Row],[Units]]</f>
        <v>593.76</v>
      </c>
    </row>
    <row r="146" spans="3:9" x14ac:dyDescent="0.3">
      <c r="C146" t="s">
        <v>5</v>
      </c>
      <c r="D146" t="s">
        <v>37</v>
      </c>
      <c r="E146" t="s">
        <v>22</v>
      </c>
      <c r="F146" s="4">
        <v>518</v>
      </c>
      <c r="G146" s="5">
        <v>75</v>
      </c>
      <c r="H146">
        <f>_xlfn.XLOOKUP(Data[[#This Row],[Product]],products[Product],products[Cost per unit])</f>
        <v>9.77</v>
      </c>
      <c r="I146">
        <f>Data[[#This Row],[Cost Per unit]]*Data[[#This Row],[Units]]</f>
        <v>732.75</v>
      </c>
    </row>
    <row r="147" spans="3:9" x14ac:dyDescent="0.3">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
      <c r="C148" t="s">
        <v>6</v>
      </c>
      <c r="D148" t="s">
        <v>39</v>
      </c>
      <c r="E148" t="s">
        <v>17</v>
      </c>
      <c r="F148" s="4">
        <v>6048</v>
      </c>
      <c r="G148" s="5">
        <v>27</v>
      </c>
      <c r="H148">
        <f>_xlfn.XLOOKUP(Data[[#This Row],[Product]],products[Product],products[Cost per unit])</f>
        <v>3.11</v>
      </c>
      <c r="I148">
        <f>Data[[#This Row],[Cost Per unit]]*Data[[#This Row],[Units]]</f>
        <v>83.97</v>
      </c>
    </row>
    <row r="149" spans="3:9" x14ac:dyDescent="0.3">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
      <c r="C152" t="s">
        <v>8</v>
      </c>
      <c r="D152" t="s">
        <v>37</v>
      </c>
      <c r="E152" t="s">
        <v>30</v>
      </c>
      <c r="F152" s="4">
        <v>42</v>
      </c>
      <c r="G152" s="5">
        <v>150</v>
      </c>
      <c r="H152">
        <f>_xlfn.XLOOKUP(Data[[#This Row],[Product]],products[Product],products[Cost per unit])</f>
        <v>14.49</v>
      </c>
      <c r="I152">
        <f>Data[[#This Row],[Cost Per unit]]*Data[[#This Row],[Units]]</f>
        <v>2173.5</v>
      </c>
    </row>
    <row r="153" spans="3:9" x14ac:dyDescent="0.3">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
      <c r="C154" t="s">
        <v>7</v>
      </c>
      <c r="D154" t="s">
        <v>35</v>
      </c>
      <c r="E154" t="s">
        <v>27</v>
      </c>
      <c r="F154" s="4">
        <v>2478</v>
      </c>
      <c r="G154" s="5">
        <v>21</v>
      </c>
      <c r="H154">
        <f>_xlfn.XLOOKUP(Data[[#This Row],[Product]],products[Product],products[Cost per unit])</f>
        <v>16.73</v>
      </c>
      <c r="I154">
        <f>Data[[#This Row],[Cost Per unit]]*Data[[#This Row],[Units]]</f>
        <v>351.33</v>
      </c>
    </row>
    <row r="155" spans="3:9" x14ac:dyDescent="0.3">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
      <c r="C156" t="s">
        <v>2</v>
      </c>
      <c r="D156" t="s">
        <v>37</v>
      </c>
      <c r="E156" t="s">
        <v>17</v>
      </c>
      <c r="F156" s="4">
        <v>9926</v>
      </c>
      <c r="G156" s="5">
        <v>201</v>
      </c>
      <c r="H156">
        <f>_xlfn.XLOOKUP(Data[[#This Row],[Product]],products[Product],products[Cost per unit])</f>
        <v>3.11</v>
      </c>
      <c r="I156">
        <f>Data[[#This Row],[Cost Per unit]]*Data[[#This Row],[Units]]</f>
        <v>625.11</v>
      </c>
    </row>
    <row r="157" spans="3:9" x14ac:dyDescent="0.3">
      <c r="C157" t="s">
        <v>8</v>
      </c>
      <c r="D157" t="s">
        <v>38</v>
      </c>
      <c r="E157" t="s">
        <v>13</v>
      </c>
      <c r="F157" s="4">
        <v>819</v>
      </c>
      <c r="G157" s="5">
        <v>510</v>
      </c>
      <c r="H157">
        <f>_xlfn.XLOOKUP(Data[[#This Row],[Product]],products[Product],products[Cost per unit])</f>
        <v>9.33</v>
      </c>
      <c r="I157">
        <f>Data[[#This Row],[Cost Per unit]]*Data[[#This Row],[Units]]</f>
        <v>4758.3</v>
      </c>
    </row>
    <row r="158" spans="3:9" x14ac:dyDescent="0.3">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
      <c r="C159" t="s">
        <v>9</v>
      </c>
      <c r="D159" t="s">
        <v>34</v>
      </c>
      <c r="E159" t="s">
        <v>21</v>
      </c>
      <c r="F159" s="4">
        <v>6832</v>
      </c>
      <c r="G159" s="5">
        <v>27</v>
      </c>
      <c r="H159">
        <f>_xlfn.XLOOKUP(Data[[#This Row],[Product]],products[Product],products[Cost per unit])</f>
        <v>9</v>
      </c>
      <c r="I159">
        <f>Data[[#This Row],[Cost Per unit]]*Data[[#This Row],[Units]]</f>
        <v>243</v>
      </c>
    </row>
    <row r="160" spans="3:9"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Row],[Product]],products[Product],products[Cost per unit])</f>
        <v>9</v>
      </c>
      <c r="I161">
        <f>Data[[#This Row],[Cost Per unit]]*Data[[#This Row],[Units]]</f>
        <v>324</v>
      </c>
    </row>
    <row r="162" spans="3:9" x14ac:dyDescent="0.3">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
      <c r="C164" t="s">
        <v>7</v>
      </c>
      <c r="D164" t="s">
        <v>36</v>
      </c>
      <c r="E164" t="s">
        <v>22</v>
      </c>
      <c r="F164" s="4">
        <v>8435</v>
      </c>
      <c r="G164" s="5">
        <v>42</v>
      </c>
      <c r="H164">
        <f>_xlfn.XLOOKUP(Data[[#This Row],[Product]],products[Product],products[Cost per unit])</f>
        <v>9.77</v>
      </c>
      <c r="I164">
        <f>Data[[#This Row],[Cost Per unit]]*Data[[#This Row],[Units]]</f>
        <v>410.34</v>
      </c>
    </row>
    <row r="165" spans="3:9" x14ac:dyDescent="0.3">
      <c r="C165" t="s">
        <v>40</v>
      </c>
      <c r="D165" t="s">
        <v>39</v>
      </c>
      <c r="E165" t="s">
        <v>29</v>
      </c>
      <c r="F165" s="4">
        <v>0</v>
      </c>
      <c r="G165" s="5">
        <v>135</v>
      </c>
      <c r="H165">
        <f>_xlfn.XLOOKUP(Data[[#This Row],[Product]],products[Product],products[Cost per unit])</f>
        <v>7.16</v>
      </c>
      <c r="I165">
        <f>Data[[#This Row],[Cost Per unit]]*Data[[#This Row],[Units]]</f>
        <v>966.6</v>
      </c>
    </row>
    <row r="166" spans="3:9" x14ac:dyDescent="0.3">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
      <c r="C172" t="s">
        <v>2</v>
      </c>
      <c r="D172" t="s">
        <v>39</v>
      </c>
      <c r="E172" t="s">
        <v>21</v>
      </c>
      <c r="F172" s="4">
        <v>7651</v>
      </c>
      <c r="G172" s="5">
        <v>213</v>
      </c>
      <c r="H172">
        <f>_xlfn.XLOOKUP(Data[[#This Row],[Product]],products[Product],products[Cost per unit])</f>
        <v>9</v>
      </c>
      <c r="I172">
        <f>Data[[#This Row],[Cost Per unit]]*Data[[#This Row],[Units]]</f>
        <v>1917</v>
      </c>
    </row>
    <row r="173" spans="3:9" x14ac:dyDescent="0.3">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Row],[Product]],products[Product],products[Cost per unit])</f>
        <v>6.49</v>
      </c>
      <c r="I176">
        <f>Data[[#This Row],[Cost Per unit]]*Data[[#This Row],[Units]]</f>
        <v>486.75</v>
      </c>
    </row>
    <row r="177" spans="3:9" x14ac:dyDescent="0.3">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
      <c r="C181" t="s">
        <v>3</v>
      </c>
      <c r="D181" t="s">
        <v>34</v>
      </c>
      <c r="E181" t="s">
        <v>20</v>
      </c>
      <c r="F181" s="4">
        <v>2583</v>
      </c>
      <c r="G181" s="5">
        <v>18</v>
      </c>
      <c r="H181">
        <f>_xlfn.XLOOKUP(Data[[#This Row],[Product]],products[Product],products[Cost per unit])</f>
        <v>10.62</v>
      </c>
      <c r="I181">
        <f>Data[[#This Row],[Cost Per unit]]*Data[[#This Row],[Units]]</f>
        <v>191.16</v>
      </c>
    </row>
    <row r="182" spans="3:9" x14ac:dyDescent="0.3">
      <c r="C182" t="s">
        <v>7</v>
      </c>
      <c r="D182" t="s">
        <v>35</v>
      </c>
      <c r="E182" t="s">
        <v>19</v>
      </c>
      <c r="F182" s="4">
        <v>4585</v>
      </c>
      <c r="G182" s="5">
        <v>240</v>
      </c>
      <c r="H182">
        <f>_xlfn.XLOOKUP(Data[[#This Row],[Product]],products[Product],products[Cost per unit])</f>
        <v>7.64</v>
      </c>
      <c r="I182">
        <f>Data[[#This Row],[Cost Per unit]]*Data[[#This Row],[Units]]</f>
        <v>1833.6</v>
      </c>
    </row>
    <row r="183" spans="3:9" x14ac:dyDescent="0.3">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
      <c r="C184" t="s">
        <v>10</v>
      </c>
      <c r="D184" t="s">
        <v>34</v>
      </c>
      <c r="E184" t="s">
        <v>26</v>
      </c>
      <c r="F184" s="4">
        <v>4991</v>
      </c>
      <c r="G184" s="5">
        <v>9</v>
      </c>
      <c r="H184">
        <f>_xlfn.XLOOKUP(Data[[#This Row],[Product]],products[Product],products[Cost per unit])</f>
        <v>5.6</v>
      </c>
      <c r="I184">
        <f>Data[[#This Row],[Cost Per unit]]*Data[[#This Row],[Units]]</f>
        <v>50.4</v>
      </c>
    </row>
    <row r="185" spans="3:9"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
      <c r="C188" t="s">
        <v>40</v>
      </c>
      <c r="D188" t="s">
        <v>38</v>
      </c>
      <c r="E188" t="s">
        <v>24</v>
      </c>
      <c r="F188" s="4">
        <v>623</v>
      </c>
      <c r="G188" s="5">
        <v>51</v>
      </c>
      <c r="H188">
        <f>_xlfn.XLOOKUP(Data[[#This Row],[Product]],products[Product],products[Cost per unit])</f>
        <v>4.97</v>
      </c>
      <c r="I188">
        <f>Data[[#This Row],[Cost Per unit]]*Data[[#This Row],[Units]]</f>
        <v>253.47</v>
      </c>
    </row>
    <row r="189" spans="3:9" x14ac:dyDescent="0.3">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
      <c r="C197" t="s">
        <v>3</v>
      </c>
      <c r="D197" t="s">
        <v>34</v>
      </c>
      <c r="E197" t="s">
        <v>14</v>
      </c>
      <c r="F197" s="4">
        <v>7259</v>
      </c>
      <c r="G197" s="5">
        <v>276</v>
      </c>
      <c r="H197">
        <f>_xlfn.XLOOKUP(Data[[#This Row],[Product]],products[Product],products[Cost per unit])</f>
        <v>11.7</v>
      </c>
      <c r="I197">
        <f>Data[[#This Row],[Cost Per unit]]*Data[[#This Row],[Units]]</f>
        <v>3229.2</v>
      </c>
    </row>
    <row r="198" spans="3:9" x14ac:dyDescent="0.3">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
      <c r="C199" t="s">
        <v>40</v>
      </c>
      <c r="D199" t="s">
        <v>38</v>
      </c>
      <c r="E199" t="s">
        <v>29</v>
      </c>
      <c r="F199" s="4">
        <v>2541</v>
      </c>
      <c r="G199" s="5">
        <v>45</v>
      </c>
      <c r="H199">
        <f>_xlfn.XLOOKUP(Data[[#This Row],[Product]],products[Product],products[Cost per unit])</f>
        <v>7.16</v>
      </c>
      <c r="I199">
        <f>Data[[#This Row],[Cost Per unit]]*Data[[#This Row],[Units]]</f>
        <v>322.2</v>
      </c>
    </row>
    <row r="200" spans="3:9" x14ac:dyDescent="0.3">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
      <c r="C201" t="s">
        <v>5</v>
      </c>
      <c r="D201" t="s">
        <v>36</v>
      </c>
      <c r="E201" t="s">
        <v>13</v>
      </c>
      <c r="F201" s="4">
        <v>6146</v>
      </c>
      <c r="G201" s="5">
        <v>63</v>
      </c>
      <c r="H201">
        <f>_xlfn.XLOOKUP(Data[[#This Row],[Product]],products[Product],products[Cost per unit])</f>
        <v>9.33</v>
      </c>
      <c r="I201">
        <f>Data[[#This Row],[Cost Per unit]]*Data[[#This Row],[Units]]</f>
        <v>587.79</v>
      </c>
    </row>
    <row r="202" spans="3:9" x14ac:dyDescent="0.3">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
      <c r="C204" t="s">
        <v>7</v>
      </c>
      <c r="D204" t="s">
        <v>34</v>
      </c>
      <c r="E204" t="s">
        <v>14</v>
      </c>
      <c r="F204" s="4">
        <v>1932</v>
      </c>
      <c r="G204" s="5">
        <v>369</v>
      </c>
      <c r="H204">
        <f>_xlfn.XLOOKUP(Data[[#This Row],[Product]],products[Product],products[Cost per unit])</f>
        <v>11.7</v>
      </c>
      <c r="I204">
        <f>Data[[#This Row],[Cost Per unit]]*Data[[#This Row],[Units]]</f>
        <v>4317.3</v>
      </c>
    </row>
    <row r="205" spans="3:9" x14ac:dyDescent="0.3">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
      <c r="C206" t="s">
        <v>6</v>
      </c>
      <c r="D206" t="s">
        <v>37</v>
      </c>
      <c r="E206" t="s">
        <v>30</v>
      </c>
      <c r="F206" s="4">
        <v>560</v>
      </c>
      <c r="G206" s="5">
        <v>81</v>
      </c>
      <c r="H206">
        <f>_xlfn.XLOOKUP(Data[[#This Row],[Product]],products[Product],products[Cost per unit])</f>
        <v>14.49</v>
      </c>
      <c r="I206">
        <f>Data[[#This Row],[Cost Per unit]]*Data[[#This Row],[Units]]</f>
        <v>1173.69</v>
      </c>
    </row>
    <row r="207" spans="3:9" x14ac:dyDescent="0.3">
      <c r="C207" t="s">
        <v>9</v>
      </c>
      <c r="D207" t="s">
        <v>37</v>
      </c>
      <c r="E207" t="s">
        <v>26</v>
      </c>
      <c r="F207" s="4">
        <v>2856</v>
      </c>
      <c r="G207" s="5">
        <v>246</v>
      </c>
      <c r="H207">
        <f>_xlfn.XLOOKUP(Data[[#This Row],[Product]],products[Product],products[Cost per unit])</f>
        <v>5.6</v>
      </c>
      <c r="I207">
        <f>Data[[#This Row],[Cost Per unit]]*Data[[#This Row],[Units]]</f>
        <v>1377.6</v>
      </c>
    </row>
    <row r="208" spans="3:9" x14ac:dyDescent="0.3">
      <c r="C208" t="s">
        <v>9</v>
      </c>
      <c r="D208" t="s">
        <v>34</v>
      </c>
      <c r="E208" t="s">
        <v>17</v>
      </c>
      <c r="F208" s="4">
        <v>707</v>
      </c>
      <c r="G208" s="5">
        <v>174</v>
      </c>
      <c r="H208">
        <f>_xlfn.XLOOKUP(Data[[#This Row],[Product]],products[Product],products[Cost per unit])</f>
        <v>3.11</v>
      </c>
      <c r="I208">
        <f>Data[[#This Row],[Cost Per unit]]*Data[[#This Row],[Units]]</f>
        <v>541.14</v>
      </c>
    </row>
    <row r="209" spans="3:9" x14ac:dyDescent="0.3">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Row],[Product]],products[Product],products[Cost per unit])</f>
        <v>8.65</v>
      </c>
      <c r="I212">
        <f>Data[[#This Row],[Cost Per unit]]*Data[[#This Row],[Units]]</f>
        <v>726.6</v>
      </c>
    </row>
    <row r="213" spans="3:9"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
      <c r="C217" t="s">
        <v>7</v>
      </c>
      <c r="D217" t="s">
        <v>37</v>
      </c>
      <c r="E217" t="s">
        <v>26</v>
      </c>
      <c r="F217" s="4">
        <v>5306</v>
      </c>
      <c r="G217" s="5">
        <v>0</v>
      </c>
      <c r="H217">
        <f>_xlfn.XLOOKUP(Data[[#This Row],[Product]],products[Product],products[Cost per unit])</f>
        <v>5.6</v>
      </c>
      <c r="I217">
        <f>Data[[#This Row],[Cost Per unit]]*Data[[#This Row],[Units]]</f>
        <v>0</v>
      </c>
    </row>
    <row r="218" spans="3:9" x14ac:dyDescent="0.3">
      <c r="C218" t="s">
        <v>5</v>
      </c>
      <c r="D218" t="s">
        <v>39</v>
      </c>
      <c r="E218" t="s">
        <v>24</v>
      </c>
      <c r="F218" s="4">
        <v>4018</v>
      </c>
      <c r="G218" s="5">
        <v>171</v>
      </c>
      <c r="H218">
        <f>_xlfn.XLOOKUP(Data[[#This Row],[Product]],products[Product],products[Cost per unit])</f>
        <v>4.97</v>
      </c>
      <c r="I218">
        <f>Data[[#This Row],[Cost Per unit]]*Data[[#This Row],[Units]]</f>
        <v>849.87</v>
      </c>
    </row>
    <row r="219" spans="3:9" x14ac:dyDescent="0.3">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
      <c r="C221" t="s">
        <v>6</v>
      </c>
      <c r="D221" t="s">
        <v>39</v>
      </c>
      <c r="E221" t="s">
        <v>30</v>
      </c>
      <c r="F221" s="4">
        <v>1638</v>
      </c>
      <c r="G221" s="5">
        <v>63</v>
      </c>
      <c r="H221">
        <f>_xlfn.XLOOKUP(Data[[#This Row],[Product]],products[Product],products[Cost per unit])</f>
        <v>14.49</v>
      </c>
      <c r="I221">
        <f>Data[[#This Row],[Cost Per unit]]*Data[[#This Row],[Units]]</f>
        <v>912.87</v>
      </c>
    </row>
    <row r="222" spans="3:9" x14ac:dyDescent="0.3">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
      <c r="C225" t="s">
        <v>5</v>
      </c>
      <c r="D225" t="s">
        <v>39</v>
      </c>
      <c r="E225" t="s">
        <v>22</v>
      </c>
      <c r="F225" s="4">
        <v>6909</v>
      </c>
      <c r="G225" s="5">
        <v>81</v>
      </c>
      <c r="H225">
        <f>_xlfn.XLOOKUP(Data[[#This Row],[Product]],products[Product],products[Cost per unit])</f>
        <v>9.77</v>
      </c>
      <c r="I225">
        <f>Data[[#This Row],[Cost Per unit]]*Data[[#This Row],[Units]]</f>
        <v>791.37</v>
      </c>
    </row>
    <row r="226" spans="3:9" x14ac:dyDescent="0.3">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
      <c r="C227" t="s">
        <v>10</v>
      </c>
      <c r="D227" t="s">
        <v>39</v>
      </c>
      <c r="E227" t="s">
        <v>21</v>
      </c>
      <c r="F227" s="4">
        <v>4858</v>
      </c>
      <c r="G227" s="5">
        <v>279</v>
      </c>
      <c r="H227">
        <f>_xlfn.XLOOKUP(Data[[#This Row],[Product]],products[Product],products[Cost per unit])</f>
        <v>9</v>
      </c>
      <c r="I227">
        <f>Data[[#This Row],[Cost Per unit]]*Data[[#This Row],[Units]]</f>
        <v>2511</v>
      </c>
    </row>
    <row r="228" spans="3:9" x14ac:dyDescent="0.3">
      <c r="C228" t="s">
        <v>2</v>
      </c>
      <c r="D228" t="s">
        <v>38</v>
      </c>
      <c r="E228" t="s">
        <v>4</v>
      </c>
      <c r="F228" s="4">
        <v>3549</v>
      </c>
      <c r="G228" s="5">
        <v>3</v>
      </c>
      <c r="H228">
        <f>_xlfn.XLOOKUP(Data[[#This Row],[Product]],products[Product],products[Cost per unit])</f>
        <v>11.88</v>
      </c>
      <c r="I228">
        <f>Data[[#This Row],[Cost Per unit]]*Data[[#This Row],[Units]]</f>
        <v>35.64</v>
      </c>
    </row>
    <row r="229" spans="3:9" x14ac:dyDescent="0.3">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
      <c r="C230" t="s">
        <v>5</v>
      </c>
      <c r="D230" t="s">
        <v>39</v>
      </c>
      <c r="E230" t="s">
        <v>18</v>
      </c>
      <c r="F230" s="4">
        <v>385</v>
      </c>
      <c r="G230" s="5">
        <v>249</v>
      </c>
      <c r="H230">
        <f>_xlfn.XLOOKUP(Data[[#This Row],[Product]],products[Product],products[Cost per unit])</f>
        <v>6.47</v>
      </c>
      <c r="I230">
        <f>Data[[#This Row],[Cost Per unit]]*Data[[#This Row],[Units]]</f>
        <v>1611.03</v>
      </c>
    </row>
    <row r="231" spans="3:9"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
      <c r="C236" t="s">
        <v>9</v>
      </c>
      <c r="D236" t="s">
        <v>38</v>
      </c>
      <c r="E236" t="s">
        <v>24</v>
      </c>
      <c r="F236" s="4">
        <v>4137</v>
      </c>
      <c r="G236" s="5">
        <v>60</v>
      </c>
      <c r="H236">
        <f>_xlfn.XLOOKUP(Data[[#This Row],[Product]],products[Product],products[Cost per unit])</f>
        <v>4.97</v>
      </c>
      <c r="I236">
        <f>Data[[#This Row],[Cost Per unit]]*Data[[#This Row],[Units]]</f>
        <v>298.2</v>
      </c>
    </row>
    <row r="237" spans="3:9" x14ac:dyDescent="0.3">
      <c r="C237" t="s">
        <v>3</v>
      </c>
      <c r="D237" t="s">
        <v>35</v>
      </c>
      <c r="E237" t="s">
        <v>23</v>
      </c>
      <c r="F237" s="4">
        <v>2023</v>
      </c>
      <c r="G237" s="5">
        <v>78</v>
      </c>
      <c r="H237">
        <f>_xlfn.XLOOKUP(Data[[#This Row],[Product]],products[Product],products[Cost per unit])</f>
        <v>6.49</v>
      </c>
      <c r="I237">
        <f>Data[[#This Row],[Cost Per unit]]*Data[[#This Row],[Units]]</f>
        <v>506.22</v>
      </c>
    </row>
    <row r="238" spans="3:9" x14ac:dyDescent="0.3">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
      <c r="C239" t="s">
        <v>9</v>
      </c>
      <c r="D239" t="s">
        <v>37</v>
      </c>
      <c r="E239" t="s">
        <v>28</v>
      </c>
      <c r="F239" s="4">
        <v>2919</v>
      </c>
      <c r="G239" s="5">
        <v>45</v>
      </c>
      <c r="H239">
        <f>_xlfn.XLOOKUP(Data[[#This Row],[Product]],products[Product],products[Cost per unit])</f>
        <v>10.38</v>
      </c>
      <c r="I239">
        <f>Data[[#This Row],[Cost Per unit]]*Data[[#This Row],[Units]]</f>
        <v>467.1</v>
      </c>
    </row>
    <row r="240" spans="3:9" x14ac:dyDescent="0.3">
      <c r="C240" t="s">
        <v>41</v>
      </c>
      <c r="D240" t="s">
        <v>38</v>
      </c>
      <c r="E240" t="s">
        <v>22</v>
      </c>
      <c r="F240" s="4">
        <v>5915</v>
      </c>
      <c r="G240" s="5">
        <v>3</v>
      </c>
      <c r="H240">
        <f>_xlfn.XLOOKUP(Data[[#This Row],[Product]],products[Product],products[Cost per unit])</f>
        <v>9.77</v>
      </c>
      <c r="I240">
        <f>Data[[#This Row],[Cost Per unit]]*Data[[#This Row],[Units]]</f>
        <v>29.31</v>
      </c>
    </row>
    <row r="241" spans="3:9" x14ac:dyDescent="0.3">
      <c r="C241" t="s">
        <v>10</v>
      </c>
      <c r="D241" t="s">
        <v>35</v>
      </c>
      <c r="E241" t="s">
        <v>15</v>
      </c>
      <c r="F241" s="4">
        <v>2562</v>
      </c>
      <c r="G241" s="5">
        <v>6</v>
      </c>
      <c r="H241">
        <f>_xlfn.XLOOKUP(Data[[#This Row],[Product]],products[Product],products[Cost per unit])</f>
        <v>11.73</v>
      </c>
      <c r="I241">
        <f>Data[[#This Row],[Cost Per unit]]*Data[[#This Row],[Units]]</f>
        <v>70.38</v>
      </c>
    </row>
    <row r="242" spans="3:9" x14ac:dyDescent="0.3">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
      <c r="C243" t="s">
        <v>5</v>
      </c>
      <c r="D243" t="s">
        <v>36</v>
      </c>
      <c r="E243" t="s">
        <v>18</v>
      </c>
      <c r="F243" s="4">
        <v>6111</v>
      </c>
      <c r="G243" s="5">
        <v>3</v>
      </c>
      <c r="H243">
        <f>_xlfn.XLOOKUP(Data[[#This Row],[Product]],products[Product],products[Cost per unit])</f>
        <v>6.47</v>
      </c>
      <c r="I243">
        <f>Data[[#This Row],[Cost Per unit]]*Data[[#This Row],[Units]]</f>
        <v>19.41</v>
      </c>
    </row>
    <row r="244" spans="3:9" x14ac:dyDescent="0.3">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
      <c r="C246" t="s">
        <v>40</v>
      </c>
      <c r="D246" t="s">
        <v>38</v>
      </c>
      <c r="E246" t="s">
        <v>26</v>
      </c>
      <c r="F246" s="4">
        <v>609</v>
      </c>
      <c r="G246" s="5">
        <v>87</v>
      </c>
      <c r="H246">
        <f>_xlfn.XLOOKUP(Data[[#This Row],[Product]],products[Product],products[Cost per unit])</f>
        <v>5.6</v>
      </c>
      <c r="I246">
        <f>Data[[#This Row],[Cost Per unit]]*Data[[#This Row],[Units]]</f>
        <v>487.2</v>
      </c>
    </row>
    <row r="247" spans="3:9" x14ac:dyDescent="0.3">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
      <c r="C254" t="s">
        <v>8</v>
      </c>
      <c r="D254" t="s">
        <v>39</v>
      </c>
      <c r="E254" t="s">
        <v>18</v>
      </c>
      <c r="F254" s="4">
        <v>9660</v>
      </c>
      <c r="G254" s="5">
        <v>27</v>
      </c>
      <c r="H254">
        <f>_xlfn.XLOOKUP(Data[[#This Row],[Product]],products[Product],products[Cost per unit])</f>
        <v>6.47</v>
      </c>
      <c r="I254">
        <f>Data[[#This Row],[Cost Per unit]]*Data[[#This Row],[Units]]</f>
        <v>174.69</v>
      </c>
    </row>
    <row r="255" spans="3:9" x14ac:dyDescent="0.3">
      <c r="C255" t="s">
        <v>9</v>
      </c>
      <c r="D255" t="s">
        <v>38</v>
      </c>
      <c r="E255" t="s">
        <v>26</v>
      </c>
      <c r="F255" s="4">
        <v>2436</v>
      </c>
      <c r="G255" s="5">
        <v>99</v>
      </c>
      <c r="H255">
        <f>_xlfn.XLOOKUP(Data[[#This Row],[Product]],products[Product],products[Cost per unit])</f>
        <v>5.6</v>
      </c>
      <c r="I255">
        <f>Data[[#This Row],[Cost Per unit]]*Data[[#This Row],[Units]]</f>
        <v>554.4</v>
      </c>
    </row>
    <row r="256" spans="3:9" x14ac:dyDescent="0.3">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
      <c r="C257" t="s">
        <v>10</v>
      </c>
      <c r="D257" t="s">
        <v>37</v>
      </c>
      <c r="E257" t="s">
        <v>21</v>
      </c>
      <c r="F257" s="4">
        <v>245</v>
      </c>
      <c r="G257" s="5">
        <v>288</v>
      </c>
      <c r="H257">
        <f>_xlfn.XLOOKUP(Data[[#This Row],[Product]],products[Product],products[Cost per unit])</f>
        <v>9</v>
      </c>
      <c r="I257">
        <f>Data[[#This Row],[Cost Per unit]]*Data[[#This Row],[Units]]</f>
        <v>2592</v>
      </c>
    </row>
    <row r="258" spans="3:9" x14ac:dyDescent="0.3">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
      <c r="C259" t="s">
        <v>10</v>
      </c>
      <c r="D259" t="s">
        <v>34</v>
      </c>
      <c r="E259" t="s">
        <v>17</v>
      </c>
      <c r="F259" s="4">
        <v>700</v>
      </c>
      <c r="G259" s="5">
        <v>87</v>
      </c>
      <c r="H259">
        <f>_xlfn.XLOOKUP(Data[[#This Row],[Product]],products[Product],products[Cost per unit])</f>
        <v>3.11</v>
      </c>
      <c r="I259">
        <f>Data[[#This Row],[Cost Per unit]]*Data[[#This Row],[Units]]</f>
        <v>270.57</v>
      </c>
    </row>
    <row r="260" spans="3:9" x14ac:dyDescent="0.3">
      <c r="C260" t="s">
        <v>6</v>
      </c>
      <c r="D260" t="s">
        <v>34</v>
      </c>
      <c r="E260" t="s">
        <v>17</v>
      </c>
      <c r="F260" s="4">
        <v>3759</v>
      </c>
      <c r="G260" s="5">
        <v>150</v>
      </c>
      <c r="H260">
        <f>_xlfn.XLOOKUP(Data[[#This Row],[Product]],products[Product],products[Cost per unit])</f>
        <v>3.11</v>
      </c>
      <c r="I260">
        <f>Data[[#This Row],[Cost Per unit]]*Data[[#This Row],[Units]]</f>
        <v>466.5</v>
      </c>
    </row>
    <row r="261" spans="3:9" x14ac:dyDescent="0.3">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
      <c r="C263" t="s">
        <v>10</v>
      </c>
      <c r="D263" t="s">
        <v>36</v>
      </c>
      <c r="E263" t="s">
        <v>13</v>
      </c>
      <c r="F263" s="4">
        <v>945</v>
      </c>
      <c r="G263" s="5">
        <v>75</v>
      </c>
      <c r="H263">
        <f>_xlfn.XLOOKUP(Data[[#This Row],[Product]],products[Product],products[Cost per unit])</f>
        <v>9.33</v>
      </c>
      <c r="I263">
        <f>Data[[#This Row],[Cost Per unit]]*Data[[#This Row],[Units]]</f>
        <v>699.75</v>
      </c>
    </row>
    <row r="264" spans="3:9" x14ac:dyDescent="0.3">
      <c r="C264" t="s">
        <v>40</v>
      </c>
      <c r="D264" t="s">
        <v>38</v>
      </c>
      <c r="E264" t="s">
        <v>31</v>
      </c>
      <c r="F264" s="4">
        <v>1988</v>
      </c>
      <c r="G264" s="5">
        <v>39</v>
      </c>
      <c r="H264">
        <f>_xlfn.XLOOKUP(Data[[#This Row],[Product]],products[Product],products[Cost per unit])</f>
        <v>5.79</v>
      </c>
      <c r="I264">
        <f>Data[[#This Row],[Cost Per unit]]*Data[[#This Row],[Units]]</f>
        <v>225.81</v>
      </c>
    </row>
    <row r="265" spans="3:9" x14ac:dyDescent="0.3">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
      <c r="C266" t="s">
        <v>40</v>
      </c>
      <c r="D266" t="s">
        <v>36</v>
      </c>
      <c r="E266" t="s">
        <v>4</v>
      </c>
      <c r="F266" s="4">
        <v>217</v>
      </c>
      <c r="G266" s="5">
        <v>36</v>
      </c>
      <c r="H266">
        <f>_xlfn.XLOOKUP(Data[[#This Row],[Product]],products[Product],products[Cost per unit])</f>
        <v>11.88</v>
      </c>
      <c r="I266">
        <f>Data[[#This Row],[Cost Per unit]]*Data[[#This Row],[Units]]</f>
        <v>427.68</v>
      </c>
    </row>
    <row r="267" spans="3:9" x14ac:dyDescent="0.3">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
      <c r="C269" t="s">
        <v>2</v>
      </c>
      <c r="D269" t="s">
        <v>36</v>
      </c>
      <c r="E269" t="s">
        <v>17</v>
      </c>
      <c r="F269" s="4">
        <v>189</v>
      </c>
      <c r="G269" s="5">
        <v>48</v>
      </c>
      <c r="H269">
        <f>_xlfn.XLOOKUP(Data[[#This Row],[Product]],products[Product],products[Cost per unit])</f>
        <v>3.11</v>
      </c>
      <c r="I269">
        <f>Data[[#This Row],[Cost Per unit]]*Data[[#This Row],[Units]]</f>
        <v>149.28</v>
      </c>
    </row>
    <row r="270" spans="3:9" x14ac:dyDescent="0.3">
      <c r="C270" t="s">
        <v>5</v>
      </c>
      <c r="D270" t="s">
        <v>35</v>
      </c>
      <c r="E270" t="s">
        <v>22</v>
      </c>
      <c r="F270" s="4">
        <v>490</v>
      </c>
      <c r="G270" s="5">
        <v>84</v>
      </c>
      <c r="H270">
        <f>_xlfn.XLOOKUP(Data[[#This Row],[Product]],products[Product],products[Cost per unit])</f>
        <v>9.77</v>
      </c>
      <c r="I270">
        <f>Data[[#This Row],[Cost Per unit]]*Data[[#This Row],[Units]]</f>
        <v>820.68</v>
      </c>
    </row>
    <row r="271" spans="3:9" x14ac:dyDescent="0.3">
      <c r="C271" t="s">
        <v>8</v>
      </c>
      <c r="D271" t="s">
        <v>37</v>
      </c>
      <c r="E271" t="s">
        <v>21</v>
      </c>
      <c r="F271" s="4">
        <v>434</v>
      </c>
      <c r="G271" s="5">
        <v>87</v>
      </c>
      <c r="H271">
        <f>_xlfn.XLOOKUP(Data[[#This Row],[Product]],products[Product],products[Cost per unit])</f>
        <v>9</v>
      </c>
      <c r="I271">
        <f>Data[[#This Row],[Cost Per unit]]*Data[[#This Row],[Units]]</f>
        <v>783</v>
      </c>
    </row>
    <row r="272" spans="3:9" x14ac:dyDescent="0.3">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
      <c r="C274" t="s">
        <v>8</v>
      </c>
      <c r="D274" t="s">
        <v>38</v>
      </c>
      <c r="E274" t="s">
        <v>21</v>
      </c>
      <c r="F274" s="4">
        <v>6433</v>
      </c>
      <c r="G274" s="5">
        <v>78</v>
      </c>
      <c r="H274">
        <f>_xlfn.XLOOKUP(Data[[#This Row],[Product]],products[Product],products[Cost per unit])</f>
        <v>9</v>
      </c>
      <c r="I274">
        <f>Data[[#This Row],[Cost Per unit]]*Data[[#This Row],[Units]]</f>
        <v>702</v>
      </c>
    </row>
    <row r="275" spans="3:9" x14ac:dyDescent="0.3">
      <c r="C275" t="s">
        <v>3</v>
      </c>
      <c r="D275" t="s">
        <v>34</v>
      </c>
      <c r="E275" t="s">
        <v>23</v>
      </c>
      <c r="F275" s="4">
        <v>2212</v>
      </c>
      <c r="G275" s="5">
        <v>117</v>
      </c>
      <c r="H275">
        <f>_xlfn.XLOOKUP(Data[[#This Row],[Product]],products[Product],products[Cost per unit])</f>
        <v>6.49</v>
      </c>
      <c r="I275">
        <f>Data[[#This Row],[Cost Per unit]]*Data[[#This Row],[Units]]</f>
        <v>759.33</v>
      </c>
    </row>
    <row r="276" spans="3:9" x14ac:dyDescent="0.3">
      <c r="C276" t="s">
        <v>41</v>
      </c>
      <c r="D276" t="s">
        <v>35</v>
      </c>
      <c r="E276" t="s">
        <v>19</v>
      </c>
      <c r="F276" s="4">
        <v>609</v>
      </c>
      <c r="G276" s="5">
        <v>99</v>
      </c>
      <c r="H276">
        <f>_xlfn.XLOOKUP(Data[[#This Row],[Product]],products[Product],products[Cost per unit])</f>
        <v>7.64</v>
      </c>
      <c r="I276">
        <f>Data[[#This Row],[Cost Per unit]]*Data[[#This Row],[Units]]</f>
        <v>756.36</v>
      </c>
    </row>
    <row r="277" spans="3:9" x14ac:dyDescent="0.3">
      <c r="C277" t="s">
        <v>40</v>
      </c>
      <c r="D277" t="s">
        <v>35</v>
      </c>
      <c r="E277" t="s">
        <v>24</v>
      </c>
      <c r="F277" s="4">
        <v>1638</v>
      </c>
      <c r="G277" s="5">
        <v>48</v>
      </c>
      <c r="H277">
        <f>_xlfn.XLOOKUP(Data[[#This Row],[Product]],products[Product],products[Cost per unit])</f>
        <v>4.97</v>
      </c>
      <c r="I277">
        <f>Data[[#This Row],[Cost Per unit]]*Data[[#This Row],[Units]]</f>
        <v>238.56</v>
      </c>
    </row>
    <row r="278" spans="3:9" x14ac:dyDescent="0.3">
      <c r="C278" t="s">
        <v>7</v>
      </c>
      <c r="D278" t="s">
        <v>34</v>
      </c>
      <c r="E278" t="s">
        <v>15</v>
      </c>
      <c r="F278" s="4">
        <v>3829</v>
      </c>
      <c r="G278" s="5">
        <v>24</v>
      </c>
      <c r="H278">
        <f>_xlfn.XLOOKUP(Data[[#This Row],[Product]],products[Product],products[Cost per unit])</f>
        <v>11.73</v>
      </c>
      <c r="I278">
        <f>Data[[#This Row],[Cost Per unit]]*Data[[#This Row],[Units]]</f>
        <v>281.52</v>
      </c>
    </row>
    <row r="279" spans="3:9" x14ac:dyDescent="0.3">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
      <c r="C281" t="s">
        <v>8</v>
      </c>
      <c r="D281" t="s">
        <v>36</v>
      </c>
      <c r="E281" t="s">
        <v>23</v>
      </c>
      <c r="F281" s="4">
        <v>5019</v>
      </c>
      <c r="G281" s="5">
        <v>150</v>
      </c>
      <c r="H281">
        <f>_xlfn.XLOOKUP(Data[[#This Row],[Product]],products[Product],products[Cost per unit])</f>
        <v>6.49</v>
      </c>
      <c r="I281">
        <f>Data[[#This Row],[Cost Per unit]]*Data[[#This Row],[Units]]</f>
        <v>973.5</v>
      </c>
    </row>
    <row r="282" spans="3:9" x14ac:dyDescent="0.3">
      <c r="C282" t="s">
        <v>2</v>
      </c>
      <c r="D282" t="s">
        <v>37</v>
      </c>
      <c r="E282" t="s">
        <v>15</v>
      </c>
      <c r="F282" s="4">
        <v>2863</v>
      </c>
      <c r="G282" s="5">
        <v>42</v>
      </c>
      <c r="H282">
        <f>_xlfn.XLOOKUP(Data[[#This Row],[Product]],products[Product],products[Cost per unit])</f>
        <v>11.73</v>
      </c>
      <c r="I282">
        <f>Data[[#This Row],[Cost Per unit]]*Data[[#This Row],[Units]]</f>
        <v>492.66</v>
      </c>
    </row>
    <row r="283" spans="3:9" x14ac:dyDescent="0.3">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
      <c r="C288" t="s">
        <v>6</v>
      </c>
      <c r="D288" t="s">
        <v>39</v>
      </c>
      <c r="E288" t="s">
        <v>24</v>
      </c>
      <c r="F288" s="4">
        <v>2989</v>
      </c>
      <c r="G288" s="5">
        <v>3</v>
      </c>
      <c r="H288">
        <f>_xlfn.XLOOKUP(Data[[#This Row],[Product]],products[Product],products[Cost per unit])</f>
        <v>4.97</v>
      </c>
      <c r="I288">
        <f>Data[[#This Row],[Cost Per unit]]*Data[[#This Row],[Units]]</f>
        <v>14.91</v>
      </c>
    </row>
    <row r="289" spans="3:9" x14ac:dyDescent="0.3">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
      <c r="C291" t="s">
        <v>2</v>
      </c>
      <c r="D291" t="s">
        <v>34</v>
      </c>
      <c r="E291" t="s">
        <v>19</v>
      </c>
      <c r="F291" s="4">
        <v>7511</v>
      </c>
      <c r="G291" s="5">
        <v>120</v>
      </c>
      <c r="H291">
        <f>_xlfn.XLOOKUP(Data[[#This Row],[Product]],products[Product],products[Cost per unit])</f>
        <v>7.64</v>
      </c>
      <c r="I291">
        <f>Data[[#This Row],[Cost Per unit]]*Data[[#This Row],[Units]]</f>
        <v>916.8</v>
      </c>
    </row>
    <row r="292" spans="3:9" x14ac:dyDescent="0.3">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
      <c r="C295" t="s">
        <v>5</v>
      </c>
      <c r="D295" t="s">
        <v>38</v>
      </c>
      <c r="E295" t="s">
        <v>25</v>
      </c>
      <c r="F295" s="4">
        <v>7483</v>
      </c>
      <c r="G295" s="5">
        <v>45</v>
      </c>
      <c r="H295">
        <f>_xlfn.XLOOKUP(Data[[#This Row],[Product]],products[Product],products[Cost per unit])</f>
        <v>13.15</v>
      </c>
      <c r="I295">
        <f>Data[[#This Row],[Cost Per unit]]*Data[[#This Row],[Units]]</f>
        <v>591.75</v>
      </c>
    </row>
    <row r="296" spans="3:9" x14ac:dyDescent="0.3">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
      <c r="C297" t="s">
        <v>40</v>
      </c>
      <c r="D297" t="s">
        <v>37</v>
      </c>
      <c r="E297" t="s">
        <v>29</v>
      </c>
      <c r="F297" s="4">
        <v>9002</v>
      </c>
      <c r="G297" s="5">
        <v>72</v>
      </c>
      <c r="H297">
        <f>_xlfn.XLOOKUP(Data[[#This Row],[Product]],products[Product],products[Cost per unit])</f>
        <v>7.16</v>
      </c>
      <c r="I297">
        <f>Data[[#This Row],[Cost Per unit]]*Data[[#This Row],[Units]]</f>
        <v>515.52</v>
      </c>
    </row>
    <row r="298" spans="3:9" x14ac:dyDescent="0.3">
      <c r="C298" t="s">
        <v>6</v>
      </c>
      <c r="D298" t="s">
        <v>36</v>
      </c>
      <c r="E298" t="s">
        <v>29</v>
      </c>
      <c r="F298" s="4">
        <v>1400</v>
      </c>
      <c r="G298" s="5">
        <v>135</v>
      </c>
      <c r="H298">
        <f>_xlfn.XLOOKUP(Data[[#This Row],[Product]],products[Product],products[Cost per unit])</f>
        <v>7.16</v>
      </c>
      <c r="I298">
        <f>Data[[#This Row],[Cost Per unit]]*Data[[#This Row],[Units]]</f>
        <v>966.6</v>
      </c>
    </row>
    <row r="299" spans="3:9" x14ac:dyDescent="0.3">
      <c r="C299" t="s">
        <v>10</v>
      </c>
      <c r="D299" t="s">
        <v>34</v>
      </c>
      <c r="E299" t="s">
        <v>22</v>
      </c>
      <c r="F299" s="4">
        <v>4053</v>
      </c>
      <c r="G299" s="5">
        <v>24</v>
      </c>
      <c r="H299">
        <f>_xlfn.XLOOKUP(Data[[#This Row],[Product]],products[Product],products[Cost per unit])</f>
        <v>9.77</v>
      </c>
      <c r="I299">
        <f>Data[[#This Row],[Cost Per unit]]*Data[[#This Row],[Units]]</f>
        <v>234.48</v>
      </c>
    </row>
    <row r="300" spans="3:9" x14ac:dyDescent="0.3">
      <c r="C300" t="s">
        <v>7</v>
      </c>
      <c r="D300" t="s">
        <v>36</v>
      </c>
      <c r="E300" t="s">
        <v>31</v>
      </c>
      <c r="F300" s="4">
        <v>2149</v>
      </c>
      <c r="G300" s="5">
        <v>117</v>
      </c>
      <c r="H300">
        <f>_xlfn.XLOOKUP(Data[[#This Row],[Product]],products[Product],products[Cost per unit])</f>
        <v>5.79</v>
      </c>
      <c r="I300">
        <f>Data[[#This Row],[Cost Per unit]]*Data[[#This Row],[Units]]</f>
        <v>677.43</v>
      </c>
    </row>
    <row r="301" spans="3:9" x14ac:dyDescent="0.3">
      <c r="C301" t="s">
        <v>3</v>
      </c>
      <c r="D301" t="s">
        <v>39</v>
      </c>
      <c r="E301" t="s">
        <v>29</v>
      </c>
      <c r="F301" s="4">
        <v>3640</v>
      </c>
      <c r="G301" s="5">
        <v>51</v>
      </c>
      <c r="H301">
        <f>_xlfn.XLOOKUP(Data[[#This Row],[Product]],products[Product],products[Cost per unit])</f>
        <v>7.16</v>
      </c>
      <c r="I301">
        <f>Data[[#This Row],[Cost Per unit]]*Data[[#This Row],[Units]]</f>
        <v>365.16</v>
      </c>
    </row>
    <row r="302" spans="3:9" x14ac:dyDescent="0.3">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
      <c r="C305" t="s">
        <v>7</v>
      </c>
      <c r="D305" t="s">
        <v>37</v>
      </c>
      <c r="E305" t="s">
        <v>30</v>
      </c>
      <c r="F305" s="4">
        <v>6454</v>
      </c>
      <c r="G305" s="5">
        <v>54</v>
      </c>
      <c r="H305">
        <f>_xlfn.XLOOKUP(Data[[#This Row],[Product]],products[Product],products[Cost per unit])</f>
        <v>14.49</v>
      </c>
      <c r="I305">
        <f>Data[[#This Row],[Cost Per unit]]*Data[[#This Row],[Units]]</f>
        <v>782.46</v>
      </c>
    </row>
    <row r="306" spans="3:9"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Row],[Product]],products[Product],products[Cost per unit])</f>
        <v>11.88</v>
      </c>
      <c r="I307">
        <f>Data[[#This Row],[Cost Per unit]]*Data[[#This Row],[Units]]</f>
        <v>4348.08</v>
      </c>
    </row>
    <row r="308" spans="3:9" x14ac:dyDescent="0.3">
      <c r="C308" t="s">
        <v>3</v>
      </c>
      <c r="D308" t="s">
        <v>38</v>
      </c>
      <c r="E308" t="s">
        <v>26</v>
      </c>
      <c r="F308" s="4">
        <v>8841</v>
      </c>
      <c r="G308" s="5">
        <v>303</v>
      </c>
      <c r="H308">
        <f>_xlfn.XLOOKUP(Data[[#This Row],[Product]],products[Product],products[Cost per unit])</f>
        <v>5.6</v>
      </c>
      <c r="I308">
        <f>Data[[#This Row],[Cost Per unit]]*Data[[#This Row],[Units]]</f>
        <v>1696.8</v>
      </c>
    </row>
    <row r="309" spans="3:9" x14ac:dyDescent="0.3">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DF3A2-4F8F-43BA-923C-236AEA08A887}">
  <dimension ref="A1:V16"/>
  <sheetViews>
    <sheetView workbookViewId="0">
      <selection activeCell="C8" sqref="C8"/>
    </sheetView>
  </sheetViews>
  <sheetFormatPr defaultRowHeight="14.4" x14ac:dyDescent="0.3"/>
  <cols>
    <col min="1" max="1" width="11.77734375" customWidth="1"/>
  </cols>
  <sheetData>
    <row r="1" spans="1:22" x14ac:dyDescent="0.3">
      <c r="A1" s="47" t="s">
        <v>55</v>
      </c>
      <c r="B1" s="48"/>
      <c r="C1" s="48"/>
      <c r="D1" s="48"/>
      <c r="E1" s="48"/>
      <c r="F1" s="48"/>
      <c r="G1" s="48"/>
      <c r="H1" s="48"/>
      <c r="I1" s="48"/>
      <c r="J1" s="48"/>
      <c r="K1" s="48"/>
    </row>
    <row r="2" spans="1:22" x14ac:dyDescent="0.3">
      <c r="A2" s="48"/>
      <c r="B2" s="48"/>
      <c r="C2" s="48"/>
      <c r="D2" s="48"/>
      <c r="E2" s="48"/>
      <c r="F2" s="48"/>
      <c r="G2" s="48"/>
      <c r="H2" s="48"/>
      <c r="I2" s="48"/>
      <c r="J2" s="48"/>
      <c r="K2" s="48"/>
    </row>
    <row r="4" spans="1:22" ht="14.4" customHeight="1" x14ac:dyDescent="0.3">
      <c r="B4" s="6" t="s">
        <v>1</v>
      </c>
      <c r="C4" s="6" t="s">
        <v>49</v>
      </c>
      <c r="H4" s="49" t="s">
        <v>64</v>
      </c>
      <c r="I4" s="49"/>
      <c r="J4" s="49"/>
      <c r="K4" s="49"/>
      <c r="L4" s="49"/>
      <c r="M4" s="49"/>
      <c r="O4" s="49" t="s">
        <v>62</v>
      </c>
      <c r="P4" s="49"/>
      <c r="Q4" s="49"/>
      <c r="R4" s="49"/>
      <c r="S4" s="49"/>
      <c r="T4" s="49"/>
      <c r="U4" s="49"/>
      <c r="V4" s="49"/>
    </row>
    <row r="5" spans="1:22" x14ac:dyDescent="0.3">
      <c r="A5" s="6" t="s">
        <v>56</v>
      </c>
      <c r="B5">
        <f>AVERAGE(Data[Amount])</f>
        <v>4136.2299999999996</v>
      </c>
      <c r="C5">
        <f>AVERAGE(Data[Units])</f>
        <v>152.19999999999999</v>
      </c>
      <c r="H5" s="49"/>
      <c r="I5" s="49"/>
      <c r="J5" s="49"/>
      <c r="K5" s="49"/>
      <c r="L5" s="49"/>
      <c r="M5" s="49"/>
      <c r="O5" s="49"/>
      <c r="P5" s="49"/>
      <c r="Q5" s="49"/>
      <c r="R5" s="49"/>
      <c r="S5" s="49"/>
      <c r="T5" s="49"/>
      <c r="U5" s="49"/>
      <c r="V5" s="49"/>
    </row>
    <row r="6" spans="1:22" x14ac:dyDescent="0.3">
      <c r="A6" s="6" t="s">
        <v>57</v>
      </c>
      <c r="B6">
        <f>MEDIAN(Data[Amount])</f>
        <v>3437</v>
      </c>
      <c r="C6">
        <f>MEDIAN(Data[Units])</f>
        <v>124.5</v>
      </c>
      <c r="H6" s="49"/>
      <c r="I6" s="49"/>
      <c r="J6" s="49"/>
      <c r="K6" s="49"/>
      <c r="L6" s="49"/>
      <c r="M6" s="49"/>
      <c r="O6" s="49"/>
      <c r="P6" s="49"/>
      <c r="Q6" s="49"/>
      <c r="R6" s="49"/>
      <c r="S6" s="49"/>
      <c r="T6" s="49"/>
      <c r="U6" s="49"/>
      <c r="V6" s="49"/>
    </row>
    <row r="7" spans="1:22" x14ac:dyDescent="0.3">
      <c r="A7" s="6" t="s">
        <v>58</v>
      </c>
      <c r="B7">
        <f>MIN(Data[Amount])</f>
        <v>0</v>
      </c>
      <c r="C7">
        <f>MIN(Data[Units])</f>
        <v>0</v>
      </c>
      <c r="H7" s="49"/>
      <c r="I7" s="49"/>
      <c r="J7" s="49"/>
      <c r="K7" s="49"/>
      <c r="L7" s="49"/>
      <c r="M7" s="49"/>
      <c r="O7" s="49"/>
      <c r="P7" s="49"/>
      <c r="Q7" s="49"/>
      <c r="R7" s="49"/>
      <c r="S7" s="49"/>
      <c r="T7" s="49"/>
      <c r="U7" s="49"/>
      <c r="V7" s="49"/>
    </row>
    <row r="8" spans="1:22" x14ac:dyDescent="0.3">
      <c r="A8" s="6" t="s">
        <v>59</v>
      </c>
      <c r="B8">
        <f>MAX(Data[Amount])</f>
        <v>16184</v>
      </c>
      <c r="C8">
        <f>MAX(Data[Units])</f>
        <v>525</v>
      </c>
      <c r="H8" s="49"/>
      <c r="I8" s="49"/>
      <c r="J8" s="49"/>
      <c r="K8" s="49"/>
      <c r="L8" s="49"/>
      <c r="M8" s="49"/>
      <c r="O8" s="49"/>
      <c r="P8" s="49"/>
      <c r="Q8" s="49"/>
      <c r="R8" s="49"/>
      <c r="S8" s="49"/>
      <c r="T8" s="49"/>
      <c r="U8" s="49"/>
      <c r="V8" s="49"/>
    </row>
    <row r="9" spans="1:22" x14ac:dyDescent="0.3">
      <c r="A9" s="6" t="s">
        <v>60</v>
      </c>
      <c r="B9">
        <f>B8-B7</f>
        <v>16184</v>
      </c>
      <c r="C9">
        <f>C8-C7</f>
        <v>525</v>
      </c>
      <c r="H9" s="49"/>
      <c r="I9" s="49"/>
      <c r="J9" s="49"/>
      <c r="K9" s="49"/>
      <c r="L9" s="49"/>
      <c r="M9" s="49"/>
      <c r="O9" s="49"/>
      <c r="P9" s="49"/>
      <c r="Q9" s="49"/>
      <c r="R9" s="49"/>
      <c r="S9" s="49"/>
      <c r="T9" s="49"/>
      <c r="U9" s="49"/>
      <c r="V9" s="49"/>
    </row>
    <row r="10" spans="1:22" x14ac:dyDescent="0.3">
      <c r="A10" s="6" t="s">
        <v>61</v>
      </c>
      <c r="B10">
        <f>_xlfn.PERCENTILE.EXC(Data[Amount],0.25)</f>
        <v>1652</v>
      </c>
      <c r="C10">
        <f>_xlfn.PERCENTILE.EXC(Data[Units],0.25)</f>
        <v>54</v>
      </c>
      <c r="H10" s="49"/>
      <c r="I10" s="49"/>
      <c r="J10" s="49"/>
      <c r="K10" s="49"/>
      <c r="L10" s="49"/>
      <c r="M10" s="49"/>
      <c r="O10" s="49"/>
      <c r="P10" s="49"/>
      <c r="Q10" s="49"/>
      <c r="R10" s="49"/>
      <c r="S10" s="49"/>
      <c r="T10" s="49"/>
      <c r="U10" s="49"/>
      <c r="V10" s="49"/>
    </row>
    <row r="11" spans="1:22" x14ac:dyDescent="0.3">
      <c r="A11" s="6" t="s">
        <v>63</v>
      </c>
      <c r="B11">
        <f>_xlfn.PERCENTILE.EXC(Data[Amount],0.75)</f>
        <v>6245.75</v>
      </c>
      <c r="C11">
        <f>_xlfn.PERCENTILE.EXC(Data[Units],0.75)</f>
        <v>223.5</v>
      </c>
      <c r="H11" s="49"/>
      <c r="I11" s="49"/>
      <c r="J11" s="49"/>
      <c r="K11" s="49"/>
      <c r="L11" s="49"/>
      <c r="M11" s="49"/>
      <c r="O11" s="49"/>
      <c r="P11" s="49"/>
      <c r="Q11" s="49"/>
      <c r="R11" s="49"/>
      <c r="S11" s="49"/>
      <c r="T11" s="49"/>
      <c r="U11" s="49"/>
      <c r="V11" s="49"/>
    </row>
    <row r="12" spans="1:22" x14ac:dyDescent="0.3">
      <c r="H12" s="49"/>
      <c r="I12" s="49"/>
      <c r="J12" s="49"/>
      <c r="K12" s="49"/>
      <c r="L12" s="49"/>
      <c r="M12" s="49"/>
      <c r="O12" s="49"/>
      <c r="P12" s="49"/>
      <c r="Q12" s="49"/>
      <c r="R12" s="49"/>
      <c r="S12" s="49"/>
      <c r="T12" s="49"/>
      <c r="U12" s="49"/>
      <c r="V12" s="49"/>
    </row>
    <row r="13" spans="1:22" x14ac:dyDescent="0.3">
      <c r="H13" s="49"/>
      <c r="I13" s="49"/>
      <c r="J13" s="49"/>
      <c r="K13" s="49"/>
      <c r="L13" s="49"/>
      <c r="M13" s="49"/>
      <c r="O13" s="49"/>
      <c r="P13" s="49"/>
      <c r="Q13" s="49"/>
      <c r="R13" s="49"/>
      <c r="S13" s="49"/>
      <c r="T13" s="49"/>
      <c r="U13" s="49"/>
      <c r="V13" s="49"/>
    </row>
    <row r="14" spans="1:22" ht="43.2" x14ac:dyDescent="0.3">
      <c r="A14" s="17" t="s">
        <v>65</v>
      </c>
      <c r="B14">
        <f>COUNTA(_xlfn.UNIQUE(Data[Product]))</f>
        <v>22</v>
      </c>
      <c r="H14" s="49"/>
      <c r="I14" s="49"/>
      <c r="J14" s="49"/>
      <c r="K14" s="49"/>
      <c r="L14" s="49"/>
      <c r="M14" s="49"/>
      <c r="O14" s="49"/>
      <c r="P14" s="49"/>
      <c r="Q14" s="49"/>
      <c r="R14" s="49"/>
      <c r="S14" s="49"/>
      <c r="T14" s="49"/>
      <c r="U14" s="49"/>
      <c r="V14" s="49"/>
    </row>
    <row r="15" spans="1:22" x14ac:dyDescent="0.3">
      <c r="H15" s="49"/>
      <c r="I15" s="49"/>
      <c r="J15" s="49"/>
      <c r="K15" s="49"/>
      <c r="L15" s="49"/>
      <c r="M15" s="49"/>
      <c r="O15" s="49"/>
      <c r="P15" s="49"/>
      <c r="Q15" s="49"/>
      <c r="R15" s="49"/>
      <c r="S15" s="49"/>
      <c r="T15" s="49"/>
      <c r="U15" s="49"/>
      <c r="V15" s="49"/>
    </row>
    <row r="16" spans="1:22" x14ac:dyDescent="0.3">
      <c r="H16" s="49"/>
      <c r="I16" s="49"/>
      <c r="J16" s="49"/>
      <c r="K16" s="49"/>
      <c r="L16" s="49"/>
      <c r="M16" s="49"/>
      <c r="O16" s="49"/>
      <c r="P16" s="49"/>
      <c r="Q16" s="49"/>
      <c r="R16" s="49"/>
      <c r="S16" s="49"/>
      <c r="T16" s="49"/>
      <c r="U16" s="49"/>
      <c r="V16" s="49"/>
    </row>
  </sheetData>
  <mergeCells count="3">
    <mergeCell ref="A1:K2"/>
    <mergeCell ref="O4:V16"/>
    <mergeCell ref="H4:M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15A62-0912-410F-9827-50C5E219758B}">
  <dimension ref="A1:Q304"/>
  <sheetViews>
    <sheetView workbookViewId="0">
      <selection activeCell="K20" sqref="K20"/>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17" x14ac:dyDescent="0.3">
      <c r="A1" s="50" t="s">
        <v>66</v>
      </c>
      <c r="B1" s="50"/>
      <c r="C1" s="50"/>
      <c r="D1" s="50"/>
      <c r="E1" s="50"/>
      <c r="F1" s="50"/>
      <c r="G1" s="50"/>
      <c r="H1" s="50"/>
      <c r="I1" s="50"/>
      <c r="J1" s="50"/>
      <c r="K1" s="50"/>
      <c r="L1" s="50"/>
      <c r="M1" s="50"/>
      <c r="N1" s="50"/>
      <c r="O1" s="50"/>
      <c r="P1" s="50"/>
      <c r="Q1" s="50"/>
    </row>
    <row r="2" spans="1:17" x14ac:dyDescent="0.3">
      <c r="A2" s="50"/>
      <c r="B2" s="50"/>
      <c r="C2" s="50"/>
      <c r="D2" s="50"/>
      <c r="E2" s="50"/>
      <c r="F2" s="50"/>
      <c r="G2" s="50"/>
      <c r="H2" s="50"/>
      <c r="I2" s="50"/>
      <c r="J2" s="50"/>
      <c r="K2" s="50"/>
      <c r="L2" s="50"/>
      <c r="M2" s="50"/>
      <c r="N2" s="50"/>
      <c r="O2" s="50"/>
      <c r="P2" s="50"/>
      <c r="Q2" s="50"/>
    </row>
    <row r="4" spans="1:17" x14ac:dyDescent="0.3">
      <c r="B4" s="6" t="s">
        <v>11</v>
      </c>
      <c r="C4" s="6" t="s">
        <v>12</v>
      </c>
      <c r="D4" s="6" t="s">
        <v>0</v>
      </c>
      <c r="E4" s="10" t="s">
        <v>1</v>
      </c>
      <c r="F4" s="10" t="s">
        <v>49</v>
      </c>
      <c r="K4" s="49" t="s">
        <v>67</v>
      </c>
      <c r="L4" s="51"/>
      <c r="M4" s="51"/>
      <c r="N4" s="51"/>
      <c r="O4" s="51"/>
      <c r="P4" s="51"/>
      <c r="Q4" s="51"/>
    </row>
    <row r="5" spans="1:17" x14ac:dyDescent="0.3">
      <c r="B5" t="s">
        <v>40</v>
      </c>
      <c r="C5" t="s">
        <v>37</v>
      </c>
      <c r="D5" t="s">
        <v>30</v>
      </c>
      <c r="E5" s="4">
        <v>1624</v>
      </c>
      <c r="F5" s="5">
        <v>114</v>
      </c>
      <c r="K5" s="51"/>
      <c r="L5" s="51"/>
      <c r="M5" s="51"/>
      <c r="N5" s="51"/>
      <c r="O5" s="51"/>
      <c r="P5" s="51"/>
      <c r="Q5" s="51"/>
    </row>
    <row r="6" spans="1:17" x14ac:dyDescent="0.3">
      <c r="B6" t="s">
        <v>8</v>
      </c>
      <c r="C6" t="s">
        <v>35</v>
      </c>
      <c r="D6" t="s">
        <v>32</v>
      </c>
      <c r="E6" s="4">
        <v>6706</v>
      </c>
      <c r="F6" s="5">
        <v>459</v>
      </c>
      <c r="K6" s="51"/>
      <c r="L6" s="51"/>
      <c r="M6" s="51"/>
      <c r="N6" s="51"/>
      <c r="O6" s="51"/>
      <c r="P6" s="51"/>
      <c r="Q6" s="51"/>
    </row>
    <row r="7" spans="1:17" x14ac:dyDescent="0.3">
      <c r="B7" t="s">
        <v>9</v>
      </c>
      <c r="C7" t="s">
        <v>35</v>
      </c>
      <c r="D7" t="s">
        <v>4</v>
      </c>
      <c r="E7" s="4">
        <v>959</v>
      </c>
      <c r="F7" s="5">
        <v>147</v>
      </c>
      <c r="K7" s="51"/>
      <c r="L7" s="51"/>
      <c r="M7" s="51"/>
      <c r="N7" s="51"/>
      <c r="O7" s="51"/>
      <c r="P7" s="51"/>
      <c r="Q7" s="51"/>
    </row>
    <row r="8" spans="1:17" x14ac:dyDescent="0.3">
      <c r="B8" t="s">
        <v>41</v>
      </c>
      <c r="C8" t="s">
        <v>36</v>
      </c>
      <c r="D8" t="s">
        <v>18</v>
      </c>
      <c r="E8" s="4">
        <v>9632</v>
      </c>
      <c r="F8" s="5">
        <v>288</v>
      </c>
      <c r="K8" s="51"/>
      <c r="L8" s="51"/>
      <c r="M8" s="51"/>
      <c r="N8" s="51"/>
      <c r="O8" s="51"/>
      <c r="P8" s="51"/>
      <c r="Q8" s="51"/>
    </row>
    <row r="9" spans="1:17" x14ac:dyDescent="0.3">
      <c r="B9" t="s">
        <v>6</v>
      </c>
      <c r="C9" t="s">
        <v>39</v>
      </c>
      <c r="D9" t="s">
        <v>25</v>
      </c>
      <c r="E9" s="4">
        <v>2100</v>
      </c>
      <c r="F9" s="5">
        <v>414</v>
      </c>
      <c r="K9" s="51"/>
      <c r="L9" s="51"/>
      <c r="M9" s="51"/>
      <c r="N9" s="51"/>
      <c r="O9" s="51"/>
      <c r="P9" s="51"/>
      <c r="Q9" s="51"/>
    </row>
    <row r="10" spans="1:17" x14ac:dyDescent="0.3">
      <c r="B10" t="s">
        <v>40</v>
      </c>
      <c r="C10" t="s">
        <v>35</v>
      </c>
      <c r="D10" t="s">
        <v>33</v>
      </c>
      <c r="E10" s="4">
        <v>8869</v>
      </c>
      <c r="F10" s="5">
        <v>432</v>
      </c>
      <c r="K10" s="51"/>
      <c r="L10" s="51"/>
      <c r="M10" s="51"/>
      <c r="N10" s="51"/>
      <c r="O10" s="51"/>
      <c r="P10" s="51"/>
      <c r="Q10" s="51"/>
    </row>
    <row r="11" spans="1:17" x14ac:dyDescent="0.3">
      <c r="B11" t="s">
        <v>6</v>
      </c>
      <c r="C11" t="s">
        <v>38</v>
      </c>
      <c r="D11" t="s">
        <v>31</v>
      </c>
      <c r="E11" s="4">
        <v>2681</v>
      </c>
      <c r="F11" s="5">
        <v>54</v>
      </c>
      <c r="K11" s="51"/>
      <c r="L11" s="51"/>
      <c r="M11" s="51"/>
      <c r="N11" s="51"/>
      <c r="O11" s="51"/>
      <c r="P11" s="51"/>
      <c r="Q11" s="51"/>
    </row>
    <row r="12" spans="1:17" x14ac:dyDescent="0.3">
      <c r="B12" t="s">
        <v>8</v>
      </c>
      <c r="C12" t="s">
        <v>35</v>
      </c>
      <c r="D12" t="s">
        <v>22</v>
      </c>
      <c r="E12" s="4">
        <v>5012</v>
      </c>
      <c r="F12" s="5">
        <v>210</v>
      </c>
      <c r="K12" s="51"/>
      <c r="L12" s="51"/>
      <c r="M12" s="51"/>
      <c r="N12" s="51"/>
      <c r="O12" s="51"/>
      <c r="P12" s="51"/>
      <c r="Q12" s="51"/>
    </row>
    <row r="13" spans="1:17" x14ac:dyDescent="0.3">
      <c r="B13" t="s">
        <v>7</v>
      </c>
      <c r="C13" t="s">
        <v>38</v>
      </c>
      <c r="D13" t="s">
        <v>14</v>
      </c>
      <c r="E13" s="4">
        <v>1281</v>
      </c>
      <c r="F13" s="5">
        <v>75</v>
      </c>
      <c r="K13" s="51"/>
      <c r="L13" s="51"/>
      <c r="M13" s="51"/>
      <c r="N13" s="51"/>
      <c r="O13" s="51"/>
      <c r="P13" s="51"/>
      <c r="Q13" s="51"/>
    </row>
    <row r="14" spans="1:17" x14ac:dyDescent="0.3">
      <c r="B14" t="s">
        <v>5</v>
      </c>
      <c r="C14" t="s">
        <v>37</v>
      </c>
      <c r="D14" t="s">
        <v>14</v>
      </c>
      <c r="E14" s="4">
        <v>4991</v>
      </c>
      <c r="F14" s="5">
        <v>12</v>
      </c>
    </row>
    <row r="15" spans="1:17" x14ac:dyDescent="0.3">
      <c r="B15" t="s">
        <v>2</v>
      </c>
      <c r="C15" t="s">
        <v>39</v>
      </c>
      <c r="D15" t="s">
        <v>25</v>
      </c>
      <c r="E15" s="4">
        <v>1785</v>
      </c>
      <c r="F15" s="5">
        <v>462</v>
      </c>
    </row>
    <row r="16" spans="1:17" x14ac:dyDescent="0.3">
      <c r="B16" t="s">
        <v>3</v>
      </c>
      <c r="C16" t="s">
        <v>37</v>
      </c>
      <c r="D16" t="s">
        <v>17</v>
      </c>
      <c r="E16" s="4">
        <v>3983</v>
      </c>
      <c r="F16" s="5">
        <v>144</v>
      </c>
    </row>
    <row r="17" spans="2:6" x14ac:dyDescent="0.3">
      <c r="B17" t="s">
        <v>9</v>
      </c>
      <c r="C17" t="s">
        <v>38</v>
      </c>
      <c r="D17" t="s">
        <v>16</v>
      </c>
      <c r="E17" s="4">
        <v>2646</v>
      </c>
      <c r="F17" s="5">
        <v>120</v>
      </c>
    </row>
    <row r="18" spans="2:6" x14ac:dyDescent="0.3">
      <c r="B18" t="s">
        <v>2</v>
      </c>
      <c r="C18" t="s">
        <v>34</v>
      </c>
      <c r="D18" t="s">
        <v>13</v>
      </c>
      <c r="E18" s="4">
        <v>252</v>
      </c>
      <c r="F18" s="5">
        <v>54</v>
      </c>
    </row>
    <row r="19" spans="2:6" x14ac:dyDescent="0.3">
      <c r="B19" t="s">
        <v>3</v>
      </c>
      <c r="C19" t="s">
        <v>35</v>
      </c>
      <c r="D19" t="s">
        <v>25</v>
      </c>
      <c r="E19" s="4">
        <v>2464</v>
      </c>
      <c r="F19" s="5">
        <v>234</v>
      </c>
    </row>
    <row r="20" spans="2:6" x14ac:dyDescent="0.3">
      <c r="B20" t="s">
        <v>3</v>
      </c>
      <c r="C20" t="s">
        <v>35</v>
      </c>
      <c r="D20" t="s">
        <v>29</v>
      </c>
      <c r="E20" s="4">
        <v>2114</v>
      </c>
      <c r="F20" s="5">
        <v>66</v>
      </c>
    </row>
    <row r="21" spans="2:6" x14ac:dyDescent="0.3">
      <c r="B21" t="s">
        <v>6</v>
      </c>
      <c r="C21" t="s">
        <v>37</v>
      </c>
      <c r="D21" t="s">
        <v>31</v>
      </c>
      <c r="E21" s="4">
        <v>7693</v>
      </c>
      <c r="F21" s="5">
        <v>87</v>
      </c>
    </row>
    <row r="22" spans="2:6" x14ac:dyDescent="0.3">
      <c r="B22" t="s">
        <v>5</v>
      </c>
      <c r="C22" t="s">
        <v>34</v>
      </c>
      <c r="D22" t="s">
        <v>20</v>
      </c>
      <c r="E22" s="4">
        <v>15610</v>
      </c>
      <c r="F22" s="5">
        <v>339</v>
      </c>
    </row>
    <row r="23" spans="2:6" x14ac:dyDescent="0.3">
      <c r="B23" t="s">
        <v>41</v>
      </c>
      <c r="C23" t="s">
        <v>34</v>
      </c>
      <c r="D23" t="s">
        <v>22</v>
      </c>
      <c r="E23" s="4">
        <v>336</v>
      </c>
      <c r="F23" s="5">
        <v>144</v>
      </c>
    </row>
    <row r="24" spans="2:6" x14ac:dyDescent="0.3">
      <c r="B24" t="s">
        <v>2</v>
      </c>
      <c r="C24" t="s">
        <v>39</v>
      </c>
      <c r="D24" t="s">
        <v>20</v>
      </c>
      <c r="E24" s="4">
        <v>9443</v>
      </c>
      <c r="F24" s="5">
        <v>162</v>
      </c>
    </row>
    <row r="25" spans="2:6" x14ac:dyDescent="0.3">
      <c r="B25" t="s">
        <v>9</v>
      </c>
      <c r="C25" t="s">
        <v>34</v>
      </c>
      <c r="D25" t="s">
        <v>23</v>
      </c>
      <c r="E25" s="4">
        <v>8155</v>
      </c>
      <c r="F25" s="5">
        <v>90</v>
      </c>
    </row>
    <row r="26" spans="2:6" x14ac:dyDescent="0.3">
      <c r="B26" t="s">
        <v>8</v>
      </c>
      <c r="C26" t="s">
        <v>38</v>
      </c>
      <c r="D26" t="s">
        <v>23</v>
      </c>
      <c r="E26" s="4">
        <v>1701</v>
      </c>
      <c r="F26" s="5">
        <v>234</v>
      </c>
    </row>
    <row r="27" spans="2:6" x14ac:dyDescent="0.3">
      <c r="B27" t="s">
        <v>10</v>
      </c>
      <c r="C27" t="s">
        <v>38</v>
      </c>
      <c r="D27" t="s">
        <v>22</v>
      </c>
      <c r="E27" s="4">
        <v>2205</v>
      </c>
      <c r="F27" s="5">
        <v>141</v>
      </c>
    </row>
    <row r="28" spans="2:6" x14ac:dyDescent="0.3">
      <c r="B28" t="s">
        <v>8</v>
      </c>
      <c r="C28" t="s">
        <v>37</v>
      </c>
      <c r="D28" t="s">
        <v>19</v>
      </c>
      <c r="E28" s="4">
        <v>1771</v>
      </c>
      <c r="F28" s="5">
        <v>204</v>
      </c>
    </row>
    <row r="29" spans="2:6" x14ac:dyDescent="0.3">
      <c r="B29" t="s">
        <v>41</v>
      </c>
      <c r="C29" t="s">
        <v>35</v>
      </c>
      <c r="D29" t="s">
        <v>15</v>
      </c>
      <c r="E29" s="4">
        <v>2114</v>
      </c>
      <c r="F29" s="5">
        <v>186</v>
      </c>
    </row>
    <row r="30" spans="2:6" x14ac:dyDescent="0.3">
      <c r="B30" t="s">
        <v>41</v>
      </c>
      <c r="C30" t="s">
        <v>36</v>
      </c>
      <c r="D30" t="s">
        <v>13</v>
      </c>
      <c r="E30" s="4">
        <v>10311</v>
      </c>
      <c r="F30" s="5">
        <v>231</v>
      </c>
    </row>
    <row r="31" spans="2:6" x14ac:dyDescent="0.3">
      <c r="B31" t="s">
        <v>3</v>
      </c>
      <c r="C31" t="s">
        <v>39</v>
      </c>
      <c r="D31" t="s">
        <v>16</v>
      </c>
      <c r="E31" s="4">
        <v>21</v>
      </c>
      <c r="F31" s="5">
        <v>168</v>
      </c>
    </row>
    <row r="32" spans="2:6" x14ac:dyDescent="0.3">
      <c r="B32" t="s">
        <v>10</v>
      </c>
      <c r="C32" t="s">
        <v>35</v>
      </c>
      <c r="D32" t="s">
        <v>20</v>
      </c>
      <c r="E32" s="4">
        <v>1974</v>
      </c>
      <c r="F32" s="5">
        <v>195</v>
      </c>
    </row>
    <row r="33" spans="2:6" x14ac:dyDescent="0.3">
      <c r="B33" t="s">
        <v>5</v>
      </c>
      <c r="C33" t="s">
        <v>36</v>
      </c>
      <c r="D33" t="s">
        <v>23</v>
      </c>
      <c r="E33" s="4">
        <v>6314</v>
      </c>
      <c r="F33" s="5">
        <v>15</v>
      </c>
    </row>
    <row r="34" spans="2:6" x14ac:dyDescent="0.3">
      <c r="B34" t="s">
        <v>10</v>
      </c>
      <c r="C34" t="s">
        <v>37</v>
      </c>
      <c r="D34" t="s">
        <v>23</v>
      </c>
      <c r="E34" s="4">
        <v>4683</v>
      </c>
      <c r="F34" s="5">
        <v>30</v>
      </c>
    </row>
    <row r="35" spans="2:6" x14ac:dyDescent="0.3">
      <c r="B35" t="s">
        <v>41</v>
      </c>
      <c r="C35" t="s">
        <v>37</v>
      </c>
      <c r="D35" t="s">
        <v>24</v>
      </c>
      <c r="E35" s="4">
        <v>6398</v>
      </c>
      <c r="F35" s="5">
        <v>102</v>
      </c>
    </row>
    <row r="36" spans="2:6" x14ac:dyDescent="0.3">
      <c r="B36" t="s">
        <v>2</v>
      </c>
      <c r="C36" t="s">
        <v>35</v>
      </c>
      <c r="D36" t="s">
        <v>19</v>
      </c>
      <c r="E36" s="4">
        <v>553</v>
      </c>
      <c r="F36" s="5">
        <v>15</v>
      </c>
    </row>
    <row r="37" spans="2:6" x14ac:dyDescent="0.3">
      <c r="B37" t="s">
        <v>8</v>
      </c>
      <c r="C37" t="s">
        <v>39</v>
      </c>
      <c r="D37" t="s">
        <v>30</v>
      </c>
      <c r="E37" s="4">
        <v>7021</v>
      </c>
      <c r="F37" s="5">
        <v>183</v>
      </c>
    </row>
    <row r="38" spans="2:6" x14ac:dyDescent="0.3">
      <c r="B38" t="s">
        <v>40</v>
      </c>
      <c r="C38" t="s">
        <v>39</v>
      </c>
      <c r="D38" t="s">
        <v>22</v>
      </c>
      <c r="E38" s="4">
        <v>5817</v>
      </c>
      <c r="F38" s="5">
        <v>12</v>
      </c>
    </row>
    <row r="39" spans="2:6" x14ac:dyDescent="0.3">
      <c r="B39" t="s">
        <v>41</v>
      </c>
      <c r="C39" t="s">
        <v>39</v>
      </c>
      <c r="D39" t="s">
        <v>14</v>
      </c>
      <c r="E39" s="4">
        <v>3976</v>
      </c>
      <c r="F39" s="5">
        <v>72</v>
      </c>
    </row>
    <row r="40" spans="2:6" x14ac:dyDescent="0.3">
      <c r="B40" t="s">
        <v>6</v>
      </c>
      <c r="C40" t="s">
        <v>38</v>
      </c>
      <c r="D40" t="s">
        <v>27</v>
      </c>
      <c r="E40" s="4">
        <v>1134</v>
      </c>
      <c r="F40" s="5">
        <v>282</v>
      </c>
    </row>
    <row r="41" spans="2:6" x14ac:dyDescent="0.3">
      <c r="B41" t="s">
        <v>2</v>
      </c>
      <c r="C41" t="s">
        <v>39</v>
      </c>
      <c r="D41" t="s">
        <v>28</v>
      </c>
      <c r="E41" s="4">
        <v>6027</v>
      </c>
      <c r="F41" s="5">
        <v>144</v>
      </c>
    </row>
    <row r="42" spans="2:6" x14ac:dyDescent="0.3">
      <c r="B42" t="s">
        <v>6</v>
      </c>
      <c r="C42" t="s">
        <v>37</v>
      </c>
      <c r="D42" t="s">
        <v>16</v>
      </c>
      <c r="E42" s="4">
        <v>1904</v>
      </c>
      <c r="F42" s="5">
        <v>405</v>
      </c>
    </row>
    <row r="43" spans="2:6" x14ac:dyDescent="0.3">
      <c r="B43" t="s">
        <v>7</v>
      </c>
      <c r="C43" t="s">
        <v>34</v>
      </c>
      <c r="D43" t="s">
        <v>32</v>
      </c>
      <c r="E43" s="4">
        <v>3262</v>
      </c>
      <c r="F43" s="5">
        <v>75</v>
      </c>
    </row>
    <row r="44" spans="2:6" x14ac:dyDescent="0.3">
      <c r="B44" t="s">
        <v>40</v>
      </c>
      <c r="C44" t="s">
        <v>34</v>
      </c>
      <c r="D44" t="s">
        <v>27</v>
      </c>
      <c r="E44" s="4">
        <v>2289</v>
      </c>
      <c r="F44" s="5">
        <v>135</v>
      </c>
    </row>
    <row r="45" spans="2:6" x14ac:dyDescent="0.3">
      <c r="B45" t="s">
        <v>5</v>
      </c>
      <c r="C45" t="s">
        <v>34</v>
      </c>
      <c r="D45" t="s">
        <v>27</v>
      </c>
      <c r="E45" s="4">
        <v>6986</v>
      </c>
      <c r="F45" s="5">
        <v>21</v>
      </c>
    </row>
    <row r="46" spans="2:6" x14ac:dyDescent="0.3">
      <c r="B46" t="s">
        <v>2</v>
      </c>
      <c r="C46" t="s">
        <v>38</v>
      </c>
      <c r="D46" t="s">
        <v>23</v>
      </c>
      <c r="E46" s="4">
        <v>4417</v>
      </c>
      <c r="F46" s="5">
        <v>153</v>
      </c>
    </row>
    <row r="47" spans="2:6" x14ac:dyDescent="0.3">
      <c r="B47" t="s">
        <v>6</v>
      </c>
      <c r="C47" t="s">
        <v>34</v>
      </c>
      <c r="D47" t="s">
        <v>15</v>
      </c>
      <c r="E47" s="4">
        <v>1442</v>
      </c>
      <c r="F47" s="5">
        <v>15</v>
      </c>
    </row>
    <row r="48" spans="2:6" x14ac:dyDescent="0.3">
      <c r="B48" t="s">
        <v>3</v>
      </c>
      <c r="C48" t="s">
        <v>35</v>
      </c>
      <c r="D48" t="s">
        <v>14</v>
      </c>
      <c r="E48" s="4">
        <v>2415</v>
      </c>
      <c r="F48" s="5">
        <v>255</v>
      </c>
    </row>
    <row r="49" spans="2:6" x14ac:dyDescent="0.3">
      <c r="B49" t="s">
        <v>2</v>
      </c>
      <c r="C49" t="s">
        <v>37</v>
      </c>
      <c r="D49" t="s">
        <v>19</v>
      </c>
      <c r="E49" s="4">
        <v>238</v>
      </c>
      <c r="F49" s="5">
        <v>18</v>
      </c>
    </row>
    <row r="50" spans="2:6" x14ac:dyDescent="0.3">
      <c r="B50" t="s">
        <v>6</v>
      </c>
      <c r="C50" t="s">
        <v>37</v>
      </c>
      <c r="D50" t="s">
        <v>23</v>
      </c>
      <c r="E50" s="4">
        <v>4949</v>
      </c>
      <c r="F50" s="5">
        <v>189</v>
      </c>
    </row>
    <row r="51" spans="2:6" x14ac:dyDescent="0.3">
      <c r="B51" t="s">
        <v>5</v>
      </c>
      <c r="C51" t="s">
        <v>38</v>
      </c>
      <c r="D51" t="s">
        <v>32</v>
      </c>
      <c r="E51" s="4">
        <v>5075</v>
      </c>
      <c r="F51" s="5">
        <v>21</v>
      </c>
    </row>
    <row r="52" spans="2:6" x14ac:dyDescent="0.3">
      <c r="B52" t="s">
        <v>3</v>
      </c>
      <c r="C52" t="s">
        <v>36</v>
      </c>
      <c r="D52" t="s">
        <v>16</v>
      </c>
      <c r="E52" s="4">
        <v>9198</v>
      </c>
      <c r="F52" s="5">
        <v>36</v>
      </c>
    </row>
    <row r="53" spans="2:6" x14ac:dyDescent="0.3">
      <c r="B53" t="s">
        <v>6</v>
      </c>
      <c r="C53" t="s">
        <v>34</v>
      </c>
      <c r="D53" t="s">
        <v>29</v>
      </c>
      <c r="E53" s="4">
        <v>3339</v>
      </c>
      <c r="F53" s="5">
        <v>75</v>
      </c>
    </row>
    <row r="54" spans="2:6" x14ac:dyDescent="0.3">
      <c r="B54" t="s">
        <v>40</v>
      </c>
      <c r="C54" t="s">
        <v>34</v>
      </c>
      <c r="D54" t="s">
        <v>17</v>
      </c>
      <c r="E54" s="4">
        <v>5019</v>
      </c>
      <c r="F54" s="5">
        <v>156</v>
      </c>
    </row>
    <row r="55" spans="2:6" x14ac:dyDescent="0.3">
      <c r="B55" t="s">
        <v>5</v>
      </c>
      <c r="C55" t="s">
        <v>36</v>
      </c>
      <c r="D55" t="s">
        <v>16</v>
      </c>
      <c r="E55" s="4">
        <v>16184</v>
      </c>
      <c r="F55" s="5">
        <v>39</v>
      </c>
    </row>
    <row r="56" spans="2:6" x14ac:dyDescent="0.3">
      <c r="B56" t="s">
        <v>6</v>
      </c>
      <c r="C56" t="s">
        <v>36</v>
      </c>
      <c r="D56" t="s">
        <v>21</v>
      </c>
      <c r="E56" s="4">
        <v>497</v>
      </c>
      <c r="F56" s="5">
        <v>63</v>
      </c>
    </row>
    <row r="57" spans="2:6" x14ac:dyDescent="0.3">
      <c r="B57" t="s">
        <v>2</v>
      </c>
      <c r="C57" t="s">
        <v>36</v>
      </c>
      <c r="D57" t="s">
        <v>29</v>
      </c>
      <c r="E57" s="4">
        <v>8211</v>
      </c>
      <c r="F57" s="5">
        <v>75</v>
      </c>
    </row>
    <row r="58" spans="2:6" x14ac:dyDescent="0.3">
      <c r="B58" t="s">
        <v>2</v>
      </c>
      <c r="C58" t="s">
        <v>38</v>
      </c>
      <c r="D58" t="s">
        <v>28</v>
      </c>
      <c r="E58" s="4">
        <v>6580</v>
      </c>
      <c r="F58" s="5">
        <v>183</v>
      </c>
    </row>
    <row r="59" spans="2:6" x14ac:dyDescent="0.3">
      <c r="B59" t="s">
        <v>41</v>
      </c>
      <c r="C59" t="s">
        <v>35</v>
      </c>
      <c r="D59" t="s">
        <v>13</v>
      </c>
      <c r="E59" s="4">
        <v>4760</v>
      </c>
      <c r="F59" s="5">
        <v>69</v>
      </c>
    </row>
    <row r="60" spans="2:6" x14ac:dyDescent="0.3">
      <c r="B60" t="s">
        <v>40</v>
      </c>
      <c r="C60" t="s">
        <v>36</v>
      </c>
      <c r="D60" t="s">
        <v>25</v>
      </c>
      <c r="E60" s="4">
        <v>5439</v>
      </c>
      <c r="F60" s="5">
        <v>30</v>
      </c>
    </row>
    <row r="61" spans="2:6" x14ac:dyDescent="0.3">
      <c r="B61" t="s">
        <v>41</v>
      </c>
      <c r="C61" t="s">
        <v>34</v>
      </c>
      <c r="D61" t="s">
        <v>17</v>
      </c>
      <c r="E61" s="4">
        <v>1463</v>
      </c>
      <c r="F61" s="5">
        <v>39</v>
      </c>
    </row>
    <row r="62" spans="2:6" x14ac:dyDescent="0.3">
      <c r="B62" t="s">
        <v>3</v>
      </c>
      <c r="C62" t="s">
        <v>34</v>
      </c>
      <c r="D62" t="s">
        <v>32</v>
      </c>
      <c r="E62" s="4">
        <v>7777</v>
      </c>
      <c r="F62" s="5">
        <v>504</v>
      </c>
    </row>
    <row r="63" spans="2:6" x14ac:dyDescent="0.3">
      <c r="B63" t="s">
        <v>9</v>
      </c>
      <c r="C63" t="s">
        <v>37</v>
      </c>
      <c r="D63" t="s">
        <v>29</v>
      </c>
      <c r="E63" s="4">
        <v>1085</v>
      </c>
      <c r="F63" s="5">
        <v>273</v>
      </c>
    </row>
    <row r="64" spans="2:6" x14ac:dyDescent="0.3">
      <c r="B64" t="s">
        <v>5</v>
      </c>
      <c r="C64" t="s">
        <v>37</v>
      </c>
      <c r="D64" t="s">
        <v>31</v>
      </c>
      <c r="E64" s="4">
        <v>182</v>
      </c>
      <c r="F64" s="5">
        <v>48</v>
      </c>
    </row>
    <row r="65" spans="2:6" x14ac:dyDescent="0.3">
      <c r="B65" t="s">
        <v>6</v>
      </c>
      <c r="C65" t="s">
        <v>34</v>
      </c>
      <c r="D65" t="s">
        <v>27</v>
      </c>
      <c r="E65" s="4">
        <v>4242</v>
      </c>
      <c r="F65" s="5">
        <v>207</v>
      </c>
    </row>
    <row r="66" spans="2:6" x14ac:dyDescent="0.3">
      <c r="B66" t="s">
        <v>6</v>
      </c>
      <c r="C66" t="s">
        <v>36</v>
      </c>
      <c r="D66" t="s">
        <v>32</v>
      </c>
      <c r="E66" s="4">
        <v>6118</v>
      </c>
      <c r="F66" s="5">
        <v>9</v>
      </c>
    </row>
    <row r="67" spans="2:6" x14ac:dyDescent="0.3">
      <c r="B67" t="s">
        <v>10</v>
      </c>
      <c r="C67" t="s">
        <v>36</v>
      </c>
      <c r="D67" t="s">
        <v>23</v>
      </c>
      <c r="E67" s="4">
        <v>2317</v>
      </c>
      <c r="F67" s="5">
        <v>261</v>
      </c>
    </row>
    <row r="68" spans="2:6" x14ac:dyDescent="0.3">
      <c r="B68" t="s">
        <v>6</v>
      </c>
      <c r="C68" t="s">
        <v>38</v>
      </c>
      <c r="D68" t="s">
        <v>16</v>
      </c>
      <c r="E68" s="4">
        <v>938</v>
      </c>
      <c r="F68" s="5">
        <v>6</v>
      </c>
    </row>
    <row r="69" spans="2:6" x14ac:dyDescent="0.3">
      <c r="B69" t="s">
        <v>8</v>
      </c>
      <c r="C69" t="s">
        <v>37</v>
      </c>
      <c r="D69" t="s">
        <v>15</v>
      </c>
      <c r="E69" s="4">
        <v>9709</v>
      </c>
      <c r="F69" s="5">
        <v>30</v>
      </c>
    </row>
    <row r="70" spans="2:6" x14ac:dyDescent="0.3">
      <c r="B70" t="s">
        <v>7</v>
      </c>
      <c r="C70" t="s">
        <v>34</v>
      </c>
      <c r="D70" t="s">
        <v>20</v>
      </c>
      <c r="E70" s="4">
        <v>2205</v>
      </c>
      <c r="F70" s="5">
        <v>138</v>
      </c>
    </row>
    <row r="71" spans="2:6" x14ac:dyDescent="0.3">
      <c r="B71" t="s">
        <v>7</v>
      </c>
      <c r="C71" t="s">
        <v>37</v>
      </c>
      <c r="D71" t="s">
        <v>17</v>
      </c>
      <c r="E71" s="4">
        <v>4487</v>
      </c>
      <c r="F71" s="5">
        <v>111</v>
      </c>
    </row>
    <row r="72" spans="2:6" x14ac:dyDescent="0.3">
      <c r="B72" t="s">
        <v>5</v>
      </c>
      <c r="C72" t="s">
        <v>35</v>
      </c>
      <c r="D72" t="s">
        <v>18</v>
      </c>
      <c r="E72" s="4">
        <v>2415</v>
      </c>
      <c r="F72" s="5">
        <v>15</v>
      </c>
    </row>
    <row r="73" spans="2:6" x14ac:dyDescent="0.3">
      <c r="B73" t="s">
        <v>40</v>
      </c>
      <c r="C73" t="s">
        <v>34</v>
      </c>
      <c r="D73" t="s">
        <v>19</v>
      </c>
      <c r="E73" s="4">
        <v>4018</v>
      </c>
      <c r="F73" s="5">
        <v>162</v>
      </c>
    </row>
    <row r="74" spans="2:6" x14ac:dyDescent="0.3">
      <c r="B74" t="s">
        <v>5</v>
      </c>
      <c r="C74" t="s">
        <v>34</v>
      </c>
      <c r="D74" t="s">
        <v>19</v>
      </c>
      <c r="E74" s="4">
        <v>861</v>
      </c>
      <c r="F74" s="5">
        <v>195</v>
      </c>
    </row>
    <row r="75" spans="2:6" x14ac:dyDescent="0.3">
      <c r="B75" t="s">
        <v>10</v>
      </c>
      <c r="C75" t="s">
        <v>38</v>
      </c>
      <c r="D75" t="s">
        <v>14</v>
      </c>
      <c r="E75" s="4">
        <v>5586</v>
      </c>
      <c r="F75" s="5">
        <v>525</v>
      </c>
    </row>
    <row r="76" spans="2:6" x14ac:dyDescent="0.3">
      <c r="B76" t="s">
        <v>7</v>
      </c>
      <c r="C76" t="s">
        <v>34</v>
      </c>
      <c r="D76" t="s">
        <v>33</v>
      </c>
      <c r="E76" s="4">
        <v>2226</v>
      </c>
      <c r="F76" s="5">
        <v>48</v>
      </c>
    </row>
    <row r="77" spans="2:6" x14ac:dyDescent="0.3">
      <c r="B77" t="s">
        <v>9</v>
      </c>
      <c r="C77" t="s">
        <v>34</v>
      </c>
      <c r="D77" t="s">
        <v>28</v>
      </c>
      <c r="E77" s="4">
        <v>14329</v>
      </c>
      <c r="F77" s="5">
        <v>150</v>
      </c>
    </row>
    <row r="78" spans="2:6" x14ac:dyDescent="0.3">
      <c r="B78" t="s">
        <v>9</v>
      </c>
      <c r="C78" t="s">
        <v>34</v>
      </c>
      <c r="D78" t="s">
        <v>20</v>
      </c>
      <c r="E78" s="4">
        <v>8463</v>
      </c>
      <c r="F78" s="5">
        <v>492</v>
      </c>
    </row>
    <row r="79" spans="2:6" x14ac:dyDescent="0.3">
      <c r="B79" t="s">
        <v>5</v>
      </c>
      <c r="C79" t="s">
        <v>34</v>
      </c>
      <c r="D79" t="s">
        <v>29</v>
      </c>
      <c r="E79" s="4">
        <v>2891</v>
      </c>
      <c r="F79" s="5">
        <v>102</v>
      </c>
    </row>
    <row r="80" spans="2:6" x14ac:dyDescent="0.3">
      <c r="B80" t="s">
        <v>3</v>
      </c>
      <c r="C80" t="s">
        <v>36</v>
      </c>
      <c r="D80" t="s">
        <v>23</v>
      </c>
      <c r="E80" s="4">
        <v>3773</v>
      </c>
      <c r="F80" s="5">
        <v>165</v>
      </c>
    </row>
    <row r="81" spans="2:6" x14ac:dyDescent="0.3">
      <c r="B81" t="s">
        <v>41</v>
      </c>
      <c r="C81" t="s">
        <v>36</v>
      </c>
      <c r="D81" t="s">
        <v>28</v>
      </c>
      <c r="E81" s="4">
        <v>854</v>
      </c>
      <c r="F81" s="5">
        <v>309</v>
      </c>
    </row>
    <row r="82" spans="2:6" x14ac:dyDescent="0.3">
      <c r="B82" t="s">
        <v>6</v>
      </c>
      <c r="C82" t="s">
        <v>36</v>
      </c>
      <c r="D82" t="s">
        <v>17</v>
      </c>
      <c r="E82" s="4">
        <v>4970</v>
      </c>
      <c r="F82" s="5">
        <v>156</v>
      </c>
    </row>
    <row r="83" spans="2:6" x14ac:dyDescent="0.3">
      <c r="B83" t="s">
        <v>9</v>
      </c>
      <c r="C83" t="s">
        <v>35</v>
      </c>
      <c r="D83" t="s">
        <v>26</v>
      </c>
      <c r="E83" s="4">
        <v>98</v>
      </c>
      <c r="F83" s="5">
        <v>159</v>
      </c>
    </row>
    <row r="84" spans="2:6" x14ac:dyDescent="0.3">
      <c r="B84" t="s">
        <v>5</v>
      </c>
      <c r="C84" t="s">
        <v>35</v>
      </c>
      <c r="D84" t="s">
        <v>15</v>
      </c>
      <c r="E84" s="4">
        <v>13391</v>
      </c>
      <c r="F84" s="5">
        <v>201</v>
      </c>
    </row>
    <row r="85" spans="2:6" x14ac:dyDescent="0.3">
      <c r="B85" t="s">
        <v>8</v>
      </c>
      <c r="C85" t="s">
        <v>39</v>
      </c>
      <c r="D85" t="s">
        <v>31</v>
      </c>
      <c r="E85" s="4">
        <v>8890</v>
      </c>
      <c r="F85" s="5">
        <v>210</v>
      </c>
    </row>
    <row r="86" spans="2:6" x14ac:dyDescent="0.3">
      <c r="B86" t="s">
        <v>2</v>
      </c>
      <c r="C86" t="s">
        <v>38</v>
      </c>
      <c r="D86" t="s">
        <v>13</v>
      </c>
      <c r="E86" s="4">
        <v>56</v>
      </c>
      <c r="F86" s="5">
        <v>51</v>
      </c>
    </row>
    <row r="87" spans="2:6" x14ac:dyDescent="0.3">
      <c r="B87" t="s">
        <v>3</v>
      </c>
      <c r="C87" t="s">
        <v>36</v>
      </c>
      <c r="D87" t="s">
        <v>25</v>
      </c>
      <c r="E87" s="4">
        <v>3339</v>
      </c>
      <c r="F87" s="5">
        <v>39</v>
      </c>
    </row>
    <row r="88" spans="2:6" x14ac:dyDescent="0.3">
      <c r="B88" t="s">
        <v>10</v>
      </c>
      <c r="C88" t="s">
        <v>35</v>
      </c>
      <c r="D88" t="s">
        <v>18</v>
      </c>
      <c r="E88" s="4">
        <v>3808</v>
      </c>
      <c r="F88" s="5">
        <v>279</v>
      </c>
    </row>
    <row r="89" spans="2:6" x14ac:dyDescent="0.3">
      <c r="B89" t="s">
        <v>10</v>
      </c>
      <c r="C89" t="s">
        <v>38</v>
      </c>
      <c r="D89" t="s">
        <v>13</v>
      </c>
      <c r="E89" s="4">
        <v>63</v>
      </c>
      <c r="F89" s="5">
        <v>123</v>
      </c>
    </row>
    <row r="90" spans="2:6" x14ac:dyDescent="0.3">
      <c r="B90" t="s">
        <v>2</v>
      </c>
      <c r="C90" t="s">
        <v>39</v>
      </c>
      <c r="D90" t="s">
        <v>27</v>
      </c>
      <c r="E90" s="4">
        <v>7812</v>
      </c>
      <c r="F90" s="5">
        <v>81</v>
      </c>
    </row>
    <row r="91" spans="2:6" x14ac:dyDescent="0.3">
      <c r="B91" t="s">
        <v>40</v>
      </c>
      <c r="C91" t="s">
        <v>37</v>
      </c>
      <c r="D91" t="s">
        <v>19</v>
      </c>
      <c r="E91" s="4">
        <v>7693</v>
      </c>
      <c r="F91" s="5">
        <v>21</v>
      </c>
    </row>
    <row r="92" spans="2:6" x14ac:dyDescent="0.3">
      <c r="B92" t="s">
        <v>3</v>
      </c>
      <c r="C92" t="s">
        <v>36</v>
      </c>
      <c r="D92" t="s">
        <v>28</v>
      </c>
      <c r="E92" s="4">
        <v>973</v>
      </c>
      <c r="F92" s="5">
        <v>162</v>
      </c>
    </row>
    <row r="93" spans="2:6" x14ac:dyDescent="0.3">
      <c r="B93" t="s">
        <v>10</v>
      </c>
      <c r="C93" t="s">
        <v>35</v>
      </c>
      <c r="D93" t="s">
        <v>21</v>
      </c>
      <c r="E93" s="4">
        <v>567</v>
      </c>
      <c r="F93" s="5">
        <v>228</v>
      </c>
    </row>
    <row r="94" spans="2:6" x14ac:dyDescent="0.3">
      <c r="B94" t="s">
        <v>10</v>
      </c>
      <c r="C94" t="s">
        <v>36</v>
      </c>
      <c r="D94" t="s">
        <v>29</v>
      </c>
      <c r="E94" s="4">
        <v>2471</v>
      </c>
      <c r="F94" s="5">
        <v>342</v>
      </c>
    </row>
    <row r="95" spans="2:6" x14ac:dyDescent="0.3">
      <c r="B95" t="s">
        <v>5</v>
      </c>
      <c r="C95" t="s">
        <v>38</v>
      </c>
      <c r="D95" t="s">
        <v>13</v>
      </c>
      <c r="E95" s="4">
        <v>7189</v>
      </c>
      <c r="F95" s="5">
        <v>54</v>
      </c>
    </row>
    <row r="96" spans="2:6" x14ac:dyDescent="0.3">
      <c r="B96" t="s">
        <v>41</v>
      </c>
      <c r="C96" t="s">
        <v>35</v>
      </c>
      <c r="D96" t="s">
        <v>28</v>
      </c>
      <c r="E96" s="4">
        <v>7455</v>
      </c>
      <c r="F96" s="5">
        <v>216</v>
      </c>
    </row>
    <row r="97" spans="2:6" x14ac:dyDescent="0.3">
      <c r="B97" t="s">
        <v>3</v>
      </c>
      <c r="C97" t="s">
        <v>34</v>
      </c>
      <c r="D97" t="s">
        <v>26</v>
      </c>
      <c r="E97" s="4">
        <v>3108</v>
      </c>
      <c r="F97" s="5">
        <v>54</v>
      </c>
    </row>
    <row r="98" spans="2:6" x14ac:dyDescent="0.3">
      <c r="B98" t="s">
        <v>6</v>
      </c>
      <c r="C98" t="s">
        <v>38</v>
      </c>
      <c r="D98" t="s">
        <v>25</v>
      </c>
      <c r="E98" s="4">
        <v>469</v>
      </c>
      <c r="F98" s="5">
        <v>75</v>
      </c>
    </row>
    <row r="99" spans="2:6" x14ac:dyDescent="0.3">
      <c r="B99" t="s">
        <v>9</v>
      </c>
      <c r="C99" t="s">
        <v>37</v>
      </c>
      <c r="D99" t="s">
        <v>23</v>
      </c>
      <c r="E99" s="4">
        <v>2737</v>
      </c>
      <c r="F99" s="5">
        <v>93</v>
      </c>
    </row>
    <row r="100" spans="2:6" x14ac:dyDescent="0.3">
      <c r="B100" t="s">
        <v>9</v>
      </c>
      <c r="C100" t="s">
        <v>37</v>
      </c>
      <c r="D100" t="s">
        <v>25</v>
      </c>
      <c r="E100" s="4">
        <v>4305</v>
      </c>
      <c r="F100" s="5">
        <v>156</v>
      </c>
    </row>
    <row r="101" spans="2:6" x14ac:dyDescent="0.3">
      <c r="B101" t="s">
        <v>9</v>
      </c>
      <c r="C101" t="s">
        <v>38</v>
      </c>
      <c r="D101" t="s">
        <v>17</v>
      </c>
      <c r="E101" s="4">
        <v>2408</v>
      </c>
      <c r="F101" s="5">
        <v>9</v>
      </c>
    </row>
    <row r="102" spans="2:6" x14ac:dyDescent="0.3">
      <c r="B102" t="s">
        <v>3</v>
      </c>
      <c r="C102" t="s">
        <v>36</v>
      </c>
      <c r="D102" t="s">
        <v>19</v>
      </c>
      <c r="E102" s="4">
        <v>1281</v>
      </c>
      <c r="F102" s="5">
        <v>18</v>
      </c>
    </row>
    <row r="103" spans="2:6" x14ac:dyDescent="0.3">
      <c r="B103" t="s">
        <v>40</v>
      </c>
      <c r="C103" t="s">
        <v>35</v>
      </c>
      <c r="D103" t="s">
        <v>32</v>
      </c>
      <c r="E103" s="4">
        <v>12348</v>
      </c>
      <c r="F103" s="5">
        <v>234</v>
      </c>
    </row>
    <row r="104" spans="2:6" x14ac:dyDescent="0.3">
      <c r="B104" t="s">
        <v>3</v>
      </c>
      <c r="C104" t="s">
        <v>34</v>
      </c>
      <c r="D104" t="s">
        <v>28</v>
      </c>
      <c r="E104" s="4">
        <v>3689</v>
      </c>
      <c r="F104" s="5">
        <v>312</v>
      </c>
    </row>
    <row r="105" spans="2:6" x14ac:dyDescent="0.3">
      <c r="B105" t="s">
        <v>7</v>
      </c>
      <c r="C105" t="s">
        <v>36</v>
      </c>
      <c r="D105" t="s">
        <v>19</v>
      </c>
      <c r="E105" s="4">
        <v>2870</v>
      </c>
      <c r="F105" s="5">
        <v>300</v>
      </c>
    </row>
    <row r="106" spans="2:6" x14ac:dyDescent="0.3">
      <c r="B106" t="s">
        <v>2</v>
      </c>
      <c r="C106" t="s">
        <v>36</v>
      </c>
      <c r="D106" t="s">
        <v>27</v>
      </c>
      <c r="E106" s="4">
        <v>798</v>
      </c>
      <c r="F106" s="5">
        <v>519</v>
      </c>
    </row>
    <row r="107" spans="2:6" x14ac:dyDescent="0.3">
      <c r="B107" t="s">
        <v>41</v>
      </c>
      <c r="C107" t="s">
        <v>37</v>
      </c>
      <c r="D107" t="s">
        <v>21</v>
      </c>
      <c r="E107" s="4">
        <v>2933</v>
      </c>
      <c r="F107" s="5">
        <v>9</v>
      </c>
    </row>
    <row r="108" spans="2:6" x14ac:dyDescent="0.3">
      <c r="B108" t="s">
        <v>5</v>
      </c>
      <c r="C108" t="s">
        <v>35</v>
      </c>
      <c r="D108" t="s">
        <v>4</v>
      </c>
      <c r="E108" s="4">
        <v>2744</v>
      </c>
      <c r="F108" s="5">
        <v>9</v>
      </c>
    </row>
    <row r="109" spans="2:6" x14ac:dyDescent="0.3">
      <c r="B109" t="s">
        <v>40</v>
      </c>
      <c r="C109" t="s">
        <v>36</v>
      </c>
      <c r="D109" t="s">
        <v>33</v>
      </c>
      <c r="E109" s="4">
        <v>9772</v>
      </c>
      <c r="F109" s="5">
        <v>90</v>
      </c>
    </row>
    <row r="110" spans="2:6" x14ac:dyDescent="0.3">
      <c r="B110" t="s">
        <v>7</v>
      </c>
      <c r="C110" t="s">
        <v>34</v>
      </c>
      <c r="D110" t="s">
        <v>25</v>
      </c>
      <c r="E110" s="4">
        <v>1568</v>
      </c>
      <c r="F110" s="5">
        <v>96</v>
      </c>
    </row>
    <row r="111" spans="2:6" x14ac:dyDescent="0.3">
      <c r="B111" t="s">
        <v>2</v>
      </c>
      <c r="C111" t="s">
        <v>36</v>
      </c>
      <c r="D111" t="s">
        <v>16</v>
      </c>
      <c r="E111" s="4">
        <v>11417</v>
      </c>
      <c r="F111" s="5">
        <v>21</v>
      </c>
    </row>
    <row r="112" spans="2:6" x14ac:dyDescent="0.3">
      <c r="B112" t="s">
        <v>40</v>
      </c>
      <c r="C112" t="s">
        <v>34</v>
      </c>
      <c r="D112" t="s">
        <v>26</v>
      </c>
      <c r="E112" s="4">
        <v>6748</v>
      </c>
      <c r="F112" s="5">
        <v>48</v>
      </c>
    </row>
    <row r="113" spans="2:6" x14ac:dyDescent="0.3">
      <c r="B113" t="s">
        <v>10</v>
      </c>
      <c r="C113" t="s">
        <v>36</v>
      </c>
      <c r="D113" t="s">
        <v>27</v>
      </c>
      <c r="E113" s="4">
        <v>1407</v>
      </c>
      <c r="F113" s="5">
        <v>72</v>
      </c>
    </row>
    <row r="114" spans="2:6" x14ac:dyDescent="0.3">
      <c r="B114" t="s">
        <v>8</v>
      </c>
      <c r="C114" t="s">
        <v>35</v>
      </c>
      <c r="D114" t="s">
        <v>29</v>
      </c>
      <c r="E114" s="4">
        <v>2023</v>
      </c>
      <c r="F114" s="5">
        <v>168</v>
      </c>
    </row>
    <row r="115" spans="2:6" x14ac:dyDescent="0.3">
      <c r="B115" t="s">
        <v>5</v>
      </c>
      <c r="C115" t="s">
        <v>39</v>
      </c>
      <c r="D115" t="s">
        <v>26</v>
      </c>
      <c r="E115" s="4">
        <v>5236</v>
      </c>
      <c r="F115" s="5">
        <v>51</v>
      </c>
    </row>
    <row r="116" spans="2:6" x14ac:dyDescent="0.3">
      <c r="B116" t="s">
        <v>41</v>
      </c>
      <c r="C116" t="s">
        <v>36</v>
      </c>
      <c r="D116" t="s">
        <v>19</v>
      </c>
      <c r="E116" s="4">
        <v>1925</v>
      </c>
      <c r="F116" s="5">
        <v>192</v>
      </c>
    </row>
    <row r="117" spans="2:6" x14ac:dyDescent="0.3">
      <c r="B117" t="s">
        <v>7</v>
      </c>
      <c r="C117" t="s">
        <v>37</v>
      </c>
      <c r="D117" t="s">
        <v>14</v>
      </c>
      <c r="E117" s="4">
        <v>6608</v>
      </c>
      <c r="F117" s="5">
        <v>225</v>
      </c>
    </row>
    <row r="118" spans="2:6" x14ac:dyDescent="0.3">
      <c r="B118" t="s">
        <v>6</v>
      </c>
      <c r="C118" t="s">
        <v>34</v>
      </c>
      <c r="D118" t="s">
        <v>26</v>
      </c>
      <c r="E118" s="4">
        <v>8008</v>
      </c>
      <c r="F118" s="5">
        <v>456</v>
      </c>
    </row>
    <row r="119" spans="2:6" x14ac:dyDescent="0.3">
      <c r="B119" t="s">
        <v>10</v>
      </c>
      <c r="C119" t="s">
        <v>34</v>
      </c>
      <c r="D119" t="s">
        <v>25</v>
      </c>
      <c r="E119" s="4">
        <v>1428</v>
      </c>
      <c r="F119" s="5">
        <v>93</v>
      </c>
    </row>
    <row r="120" spans="2:6" x14ac:dyDescent="0.3">
      <c r="B120" t="s">
        <v>6</v>
      </c>
      <c r="C120" t="s">
        <v>34</v>
      </c>
      <c r="D120" t="s">
        <v>4</v>
      </c>
      <c r="E120" s="4">
        <v>525</v>
      </c>
      <c r="F120" s="5">
        <v>48</v>
      </c>
    </row>
    <row r="121" spans="2:6" x14ac:dyDescent="0.3">
      <c r="B121" t="s">
        <v>6</v>
      </c>
      <c r="C121" t="s">
        <v>37</v>
      </c>
      <c r="D121" t="s">
        <v>18</v>
      </c>
      <c r="E121" s="4">
        <v>1505</v>
      </c>
      <c r="F121" s="5">
        <v>102</v>
      </c>
    </row>
    <row r="122" spans="2:6" x14ac:dyDescent="0.3">
      <c r="B122" t="s">
        <v>7</v>
      </c>
      <c r="C122" t="s">
        <v>35</v>
      </c>
      <c r="D122" t="s">
        <v>30</v>
      </c>
      <c r="E122" s="4">
        <v>6755</v>
      </c>
      <c r="F122" s="5">
        <v>252</v>
      </c>
    </row>
    <row r="123" spans="2:6" x14ac:dyDescent="0.3">
      <c r="B123" t="s">
        <v>2</v>
      </c>
      <c r="C123" t="s">
        <v>37</v>
      </c>
      <c r="D123" t="s">
        <v>18</v>
      </c>
      <c r="E123" s="4">
        <v>11571</v>
      </c>
      <c r="F123" s="5">
        <v>138</v>
      </c>
    </row>
    <row r="124" spans="2:6" x14ac:dyDescent="0.3">
      <c r="B124" t="s">
        <v>40</v>
      </c>
      <c r="C124" t="s">
        <v>38</v>
      </c>
      <c r="D124" t="s">
        <v>25</v>
      </c>
      <c r="E124" s="4">
        <v>2541</v>
      </c>
      <c r="F124" s="5">
        <v>90</v>
      </c>
    </row>
    <row r="125" spans="2:6" x14ac:dyDescent="0.3">
      <c r="B125" t="s">
        <v>41</v>
      </c>
      <c r="C125" t="s">
        <v>37</v>
      </c>
      <c r="D125" t="s">
        <v>30</v>
      </c>
      <c r="E125" s="4">
        <v>1526</v>
      </c>
      <c r="F125" s="5">
        <v>240</v>
      </c>
    </row>
    <row r="126" spans="2:6" x14ac:dyDescent="0.3">
      <c r="B126" t="s">
        <v>40</v>
      </c>
      <c r="C126" t="s">
        <v>38</v>
      </c>
      <c r="D126" t="s">
        <v>4</v>
      </c>
      <c r="E126" s="4">
        <v>6125</v>
      </c>
      <c r="F126" s="5">
        <v>102</v>
      </c>
    </row>
    <row r="127" spans="2:6" x14ac:dyDescent="0.3">
      <c r="B127" t="s">
        <v>41</v>
      </c>
      <c r="C127" t="s">
        <v>35</v>
      </c>
      <c r="D127" t="s">
        <v>27</v>
      </c>
      <c r="E127" s="4">
        <v>847</v>
      </c>
      <c r="F127" s="5">
        <v>129</v>
      </c>
    </row>
    <row r="128" spans="2:6" x14ac:dyDescent="0.3">
      <c r="B128" t="s">
        <v>8</v>
      </c>
      <c r="C128" t="s">
        <v>35</v>
      </c>
      <c r="D128" t="s">
        <v>27</v>
      </c>
      <c r="E128" s="4">
        <v>4753</v>
      </c>
      <c r="F128" s="5">
        <v>300</v>
      </c>
    </row>
    <row r="129" spans="2:6" x14ac:dyDescent="0.3">
      <c r="B129" t="s">
        <v>6</v>
      </c>
      <c r="C129" t="s">
        <v>38</v>
      </c>
      <c r="D129" t="s">
        <v>33</v>
      </c>
      <c r="E129" s="4">
        <v>959</v>
      </c>
      <c r="F129" s="5">
        <v>135</v>
      </c>
    </row>
    <row r="130" spans="2:6" x14ac:dyDescent="0.3">
      <c r="B130" t="s">
        <v>7</v>
      </c>
      <c r="C130" t="s">
        <v>35</v>
      </c>
      <c r="D130" t="s">
        <v>24</v>
      </c>
      <c r="E130" s="4">
        <v>2793</v>
      </c>
      <c r="F130" s="5">
        <v>114</v>
      </c>
    </row>
    <row r="131" spans="2:6" x14ac:dyDescent="0.3">
      <c r="B131" t="s">
        <v>7</v>
      </c>
      <c r="C131" t="s">
        <v>35</v>
      </c>
      <c r="D131" t="s">
        <v>14</v>
      </c>
      <c r="E131" s="4">
        <v>4606</v>
      </c>
      <c r="F131" s="5">
        <v>63</v>
      </c>
    </row>
    <row r="132" spans="2:6" x14ac:dyDescent="0.3">
      <c r="B132" t="s">
        <v>7</v>
      </c>
      <c r="C132" t="s">
        <v>36</v>
      </c>
      <c r="D132" t="s">
        <v>29</v>
      </c>
      <c r="E132" s="4">
        <v>5551</v>
      </c>
      <c r="F132" s="5">
        <v>252</v>
      </c>
    </row>
    <row r="133" spans="2:6" x14ac:dyDescent="0.3">
      <c r="B133" t="s">
        <v>10</v>
      </c>
      <c r="C133" t="s">
        <v>36</v>
      </c>
      <c r="D133" t="s">
        <v>32</v>
      </c>
      <c r="E133" s="4">
        <v>6657</v>
      </c>
      <c r="F133" s="5">
        <v>303</v>
      </c>
    </row>
    <row r="134" spans="2:6" x14ac:dyDescent="0.3">
      <c r="B134" t="s">
        <v>7</v>
      </c>
      <c r="C134" t="s">
        <v>39</v>
      </c>
      <c r="D134" t="s">
        <v>17</v>
      </c>
      <c r="E134" s="4">
        <v>4438</v>
      </c>
      <c r="F134" s="5">
        <v>246</v>
      </c>
    </row>
    <row r="135" spans="2:6" x14ac:dyDescent="0.3">
      <c r="B135" t="s">
        <v>8</v>
      </c>
      <c r="C135" t="s">
        <v>38</v>
      </c>
      <c r="D135" t="s">
        <v>22</v>
      </c>
      <c r="E135" s="4">
        <v>168</v>
      </c>
      <c r="F135" s="5">
        <v>84</v>
      </c>
    </row>
    <row r="136" spans="2:6" x14ac:dyDescent="0.3">
      <c r="B136" t="s">
        <v>7</v>
      </c>
      <c r="C136" t="s">
        <v>34</v>
      </c>
      <c r="D136" t="s">
        <v>17</v>
      </c>
      <c r="E136" s="4">
        <v>7777</v>
      </c>
      <c r="F136" s="5">
        <v>39</v>
      </c>
    </row>
    <row r="137" spans="2:6" x14ac:dyDescent="0.3">
      <c r="B137" t="s">
        <v>5</v>
      </c>
      <c r="C137" t="s">
        <v>36</v>
      </c>
      <c r="D137" t="s">
        <v>17</v>
      </c>
      <c r="E137" s="4">
        <v>3339</v>
      </c>
      <c r="F137" s="5">
        <v>348</v>
      </c>
    </row>
    <row r="138" spans="2:6" x14ac:dyDescent="0.3">
      <c r="B138" t="s">
        <v>7</v>
      </c>
      <c r="C138" t="s">
        <v>37</v>
      </c>
      <c r="D138" t="s">
        <v>33</v>
      </c>
      <c r="E138" s="4">
        <v>6391</v>
      </c>
      <c r="F138" s="5">
        <v>48</v>
      </c>
    </row>
    <row r="139" spans="2:6" x14ac:dyDescent="0.3">
      <c r="B139" t="s">
        <v>5</v>
      </c>
      <c r="C139" t="s">
        <v>37</v>
      </c>
      <c r="D139" t="s">
        <v>22</v>
      </c>
      <c r="E139" s="4">
        <v>518</v>
      </c>
      <c r="F139" s="5">
        <v>75</v>
      </c>
    </row>
    <row r="140" spans="2:6" x14ac:dyDescent="0.3">
      <c r="B140" t="s">
        <v>7</v>
      </c>
      <c r="C140" t="s">
        <v>38</v>
      </c>
      <c r="D140" t="s">
        <v>28</v>
      </c>
      <c r="E140" s="4">
        <v>5677</v>
      </c>
      <c r="F140" s="5">
        <v>258</v>
      </c>
    </row>
    <row r="141" spans="2:6" x14ac:dyDescent="0.3">
      <c r="B141" t="s">
        <v>6</v>
      </c>
      <c r="C141" t="s">
        <v>39</v>
      </c>
      <c r="D141" t="s">
        <v>17</v>
      </c>
      <c r="E141" s="4">
        <v>6048</v>
      </c>
      <c r="F141" s="5">
        <v>27</v>
      </c>
    </row>
    <row r="142" spans="2:6" x14ac:dyDescent="0.3">
      <c r="B142" t="s">
        <v>8</v>
      </c>
      <c r="C142" t="s">
        <v>38</v>
      </c>
      <c r="D142" t="s">
        <v>32</v>
      </c>
      <c r="E142" s="4">
        <v>3752</v>
      </c>
      <c r="F142" s="5">
        <v>213</v>
      </c>
    </row>
    <row r="143" spans="2:6" x14ac:dyDescent="0.3">
      <c r="B143" t="s">
        <v>5</v>
      </c>
      <c r="C143" t="s">
        <v>35</v>
      </c>
      <c r="D143" t="s">
        <v>29</v>
      </c>
      <c r="E143" s="4">
        <v>4480</v>
      </c>
      <c r="F143" s="5">
        <v>357</v>
      </c>
    </row>
    <row r="144" spans="2:6" x14ac:dyDescent="0.3">
      <c r="B144" t="s">
        <v>9</v>
      </c>
      <c r="C144" t="s">
        <v>37</v>
      </c>
      <c r="D144" t="s">
        <v>4</v>
      </c>
      <c r="E144" s="4">
        <v>259</v>
      </c>
      <c r="F144" s="5">
        <v>207</v>
      </c>
    </row>
    <row r="145" spans="2:6" x14ac:dyDescent="0.3">
      <c r="B145" t="s">
        <v>8</v>
      </c>
      <c r="C145" t="s">
        <v>37</v>
      </c>
      <c r="D145" t="s">
        <v>30</v>
      </c>
      <c r="E145" s="4">
        <v>42</v>
      </c>
      <c r="F145" s="5">
        <v>150</v>
      </c>
    </row>
    <row r="146" spans="2:6" x14ac:dyDescent="0.3">
      <c r="B146" t="s">
        <v>41</v>
      </c>
      <c r="C146" t="s">
        <v>36</v>
      </c>
      <c r="D146" t="s">
        <v>26</v>
      </c>
      <c r="E146" s="4">
        <v>98</v>
      </c>
      <c r="F146" s="5">
        <v>204</v>
      </c>
    </row>
    <row r="147" spans="2:6" x14ac:dyDescent="0.3">
      <c r="B147" t="s">
        <v>7</v>
      </c>
      <c r="C147" t="s">
        <v>35</v>
      </c>
      <c r="D147" t="s">
        <v>27</v>
      </c>
      <c r="E147" s="4">
        <v>2478</v>
      </c>
      <c r="F147" s="5">
        <v>21</v>
      </c>
    </row>
    <row r="148" spans="2:6" x14ac:dyDescent="0.3">
      <c r="B148" t="s">
        <v>41</v>
      </c>
      <c r="C148" t="s">
        <v>34</v>
      </c>
      <c r="D148" t="s">
        <v>33</v>
      </c>
      <c r="E148" s="4">
        <v>7847</v>
      </c>
      <c r="F148" s="5">
        <v>174</v>
      </c>
    </row>
    <row r="149" spans="2:6" x14ac:dyDescent="0.3">
      <c r="B149" t="s">
        <v>2</v>
      </c>
      <c r="C149" t="s">
        <v>37</v>
      </c>
      <c r="D149" t="s">
        <v>17</v>
      </c>
      <c r="E149" s="4">
        <v>9926</v>
      </c>
      <c r="F149" s="5">
        <v>201</v>
      </c>
    </row>
    <row r="150" spans="2:6" x14ac:dyDescent="0.3">
      <c r="B150" t="s">
        <v>8</v>
      </c>
      <c r="C150" t="s">
        <v>38</v>
      </c>
      <c r="D150" t="s">
        <v>13</v>
      </c>
      <c r="E150" s="4">
        <v>819</v>
      </c>
      <c r="F150" s="5">
        <v>510</v>
      </c>
    </row>
    <row r="151" spans="2:6" x14ac:dyDescent="0.3">
      <c r="B151" t="s">
        <v>6</v>
      </c>
      <c r="C151" t="s">
        <v>39</v>
      </c>
      <c r="D151" t="s">
        <v>29</v>
      </c>
      <c r="E151" s="4">
        <v>3052</v>
      </c>
      <c r="F151" s="5">
        <v>378</v>
      </c>
    </row>
    <row r="152" spans="2:6" x14ac:dyDescent="0.3">
      <c r="B152" t="s">
        <v>9</v>
      </c>
      <c r="C152" t="s">
        <v>34</v>
      </c>
      <c r="D152" t="s">
        <v>21</v>
      </c>
      <c r="E152" s="4">
        <v>6832</v>
      </c>
      <c r="F152" s="5">
        <v>27</v>
      </c>
    </row>
    <row r="153" spans="2:6" x14ac:dyDescent="0.3">
      <c r="B153" t="s">
        <v>2</v>
      </c>
      <c r="C153" t="s">
        <v>39</v>
      </c>
      <c r="D153" t="s">
        <v>16</v>
      </c>
      <c r="E153" s="4">
        <v>2016</v>
      </c>
      <c r="F153" s="5">
        <v>117</v>
      </c>
    </row>
    <row r="154" spans="2:6" x14ac:dyDescent="0.3">
      <c r="B154" t="s">
        <v>6</v>
      </c>
      <c r="C154" t="s">
        <v>38</v>
      </c>
      <c r="D154" t="s">
        <v>21</v>
      </c>
      <c r="E154" s="4">
        <v>7322</v>
      </c>
      <c r="F154" s="5">
        <v>36</v>
      </c>
    </row>
    <row r="155" spans="2:6" x14ac:dyDescent="0.3">
      <c r="B155" t="s">
        <v>8</v>
      </c>
      <c r="C155" t="s">
        <v>35</v>
      </c>
      <c r="D155" t="s">
        <v>33</v>
      </c>
      <c r="E155" s="4">
        <v>357</v>
      </c>
      <c r="F155" s="5">
        <v>126</v>
      </c>
    </row>
    <row r="156" spans="2:6" x14ac:dyDescent="0.3">
      <c r="B156" t="s">
        <v>9</v>
      </c>
      <c r="C156" t="s">
        <v>39</v>
      </c>
      <c r="D156" t="s">
        <v>25</v>
      </c>
      <c r="E156" s="4">
        <v>3192</v>
      </c>
      <c r="F156" s="5">
        <v>72</v>
      </c>
    </row>
    <row r="157" spans="2:6" x14ac:dyDescent="0.3">
      <c r="B157" t="s">
        <v>7</v>
      </c>
      <c r="C157" t="s">
        <v>36</v>
      </c>
      <c r="D157" t="s">
        <v>22</v>
      </c>
      <c r="E157" s="4">
        <v>8435</v>
      </c>
      <c r="F157" s="5">
        <v>42</v>
      </c>
    </row>
    <row r="158" spans="2:6" x14ac:dyDescent="0.3">
      <c r="B158" t="s">
        <v>40</v>
      </c>
      <c r="C158" t="s">
        <v>39</v>
      </c>
      <c r="D158" t="s">
        <v>29</v>
      </c>
      <c r="E158" s="4">
        <v>0</v>
      </c>
      <c r="F158" s="5">
        <v>135</v>
      </c>
    </row>
    <row r="159" spans="2:6" x14ac:dyDescent="0.3">
      <c r="B159" t="s">
        <v>7</v>
      </c>
      <c r="C159" t="s">
        <v>34</v>
      </c>
      <c r="D159" t="s">
        <v>24</v>
      </c>
      <c r="E159" s="4">
        <v>8862</v>
      </c>
      <c r="F159" s="5">
        <v>189</v>
      </c>
    </row>
    <row r="160" spans="2:6" x14ac:dyDescent="0.3">
      <c r="B160" t="s">
        <v>6</v>
      </c>
      <c r="C160" t="s">
        <v>37</v>
      </c>
      <c r="D160" t="s">
        <v>28</v>
      </c>
      <c r="E160" s="4">
        <v>3556</v>
      </c>
      <c r="F160" s="5">
        <v>459</v>
      </c>
    </row>
    <row r="161" spans="2:6" x14ac:dyDescent="0.3">
      <c r="B161" t="s">
        <v>5</v>
      </c>
      <c r="C161" t="s">
        <v>34</v>
      </c>
      <c r="D161" t="s">
        <v>15</v>
      </c>
      <c r="E161" s="4">
        <v>7280</v>
      </c>
      <c r="F161" s="5">
        <v>201</v>
      </c>
    </row>
    <row r="162" spans="2:6" x14ac:dyDescent="0.3">
      <c r="B162" t="s">
        <v>6</v>
      </c>
      <c r="C162" t="s">
        <v>34</v>
      </c>
      <c r="D162" t="s">
        <v>30</v>
      </c>
      <c r="E162" s="4">
        <v>3402</v>
      </c>
      <c r="F162" s="5">
        <v>366</v>
      </c>
    </row>
    <row r="163" spans="2:6" x14ac:dyDescent="0.3">
      <c r="B163" t="s">
        <v>3</v>
      </c>
      <c r="C163" t="s">
        <v>37</v>
      </c>
      <c r="D163" t="s">
        <v>29</v>
      </c>
      <c r="E163" s="4">
        <v>4592</v>
      </c>
      <c r="F163" s="5">
        <v>324</v>
      </c>
    </row>
    <row r="164" spans="2:6" x14ac:dyDescent="0.3">
      <c r="B164" t="s">
        <v>9</v>
      </c>
      <c r="C164" t="s">
        <v>35</v>
      </c>
      <c r="D164" t="s">
        <v>15</v>
      </c>
      <c r="E164" s="4">
        <v>7833</v>
      </c>
      <c r="F164" s="5">
        <v>243</v>
      </c>
    </row>
    <row r="165" spans="2:6" x14ac:dyDescent="0.3">
      <c r="B165" t="s">
        <v>2</v>
      </c>
      <c r="C165" t="s">
        <v>39</v>
      </c>
      <c r="D165" t="s">
        <v>21</v>
      </c>
      <c r="E165" s="4">
        <v>7651</v>
      </c>
      <c r="F165" s="5">
        <v>213</v>
      </c>
    </row>
    <row r="166" spans="2:6" x14ac:dyDescent="0.3">
      <c r="B166" t="s">
        <v>40</v>
      </c>
      <c r="C166" t="s">
        <v>35</v>
      </c>
      <c r="D166" t="s">
        <v>30</v>
      </c>
      <c r="E166" s="4">
        <v>2275</v>
      </c>
      <c r="F166" s="5">
        <v>447</v>
      </c>
    </row>
    <row r="167" spans="2:6" x14ac:dyDescent="0.3">
      <c r="B167" t="s">
        <v>40</v>
      </c>
      <c r="C167" t="s">
        <v>38</v>
      </c>
      <c r="D167" t="s">
        <v>13</v>
      </c>
      <c r="E167" s="4">
        <v>5670</v>
      </c>
      <c r="F167" s="5">
        <v>297</v>
      </c>
    </row>
    <row r="168" spans="2:6" x14ac:dyDescent="0.3">
      <c r="B168" t="s">
        <v>7</v>
      </c>
      <c r="C168" t="s">
        <v>35</v>
      </c>
      <c r="D168" t="s">
        <v>16</v>
      </c>
      <c r="E168" s="4">
        <v>2135</v>
      </c>
      <c r="F168" s="5">
        <v>27</v>
      </c>
    </row>
    <row r="169" spans="2:6" x14ac:dyDescent="0.3">
      <c r="B169" t="s">
        <v>40</v>
      </c>
      <c r="C169" t="s">
        <v>34</v>
      </c>
      <c r="D169" t="s">
        <v>23</v>
      </c>
      <c r="E169" s="4">
        <v>2779</v>
      </c>
      <c r="F169" s="5">
        <v>75</v>
      </c>
    </row>
    <row r="170" spans="2:6" x14ac:dyDescent="0.3">
      <c r="B170" t="s">
        <v>10</v>
      </c>
      <c r="C170" t="s">
        <v>39</v>
      </c>
      <c r="D170" t="s">
        <v>33</v>
      </c>
      <c r="E170" s="4">
        <v>12950</v>
      </c>
      <c r="F170" s="5">
        <v>30</v>
      </c>
    </row>
    <row r="171" spans="2:6" x14ac:dyDescent="0.3">
      <c r="B171" t="s">
        <v>7</v>
      </c>
      <c r="C171" t="s">
        <v>36</v>
      </c>
      <c r="D171" t="s">
        <v>18</v>
      </c>
      <c r="E171" s="4">
        <v>2646</v>
      </c>
      <c r="F171" s="5">
        <v>177</v>
      </c>
    </row>
    <row r="172" spans="2:6" x14ac:dyDescent="0.3">
      <c r="B172" t="s">
        <v>40</v>
      </c>
      <c r="C172" t="s">
        <v>34</v>
      </c>
      <c r="D172" t="s">
        <v>33</v>
      </c>
      <c r="E172" s="4">
        <v>3794</v>
      </c>
      <c r="F172" s="5">
        <v>159</v>
      </c>
    </row>
    <row r="173" spans="2:6" x14ac:dyDescent="0.3">
      <c r="B173" t="s">
        <v>3</v>
      </c>
      <c r="C173" t="s">
        <v>35</v>
      </c>
      <c r="D173" t="s">
        <v>33</v>
      </c>
      <c r="E173" s="4">
        <v>819</v>
      </c>
      <c r="F173" s="5">
        <v>306</v>
      </c>
    </row>
    <row r="174" spans="2:6" x14ac:dyDescent="0.3">
      <c r="B174" t="s">
        <v>3</v>
      </c>
      <c r="C174" t="s">
        <v>34</v>
      </c>
      <c r="D174" t="s">
        <v>20</v>
      </c>
      <c r="E174" s="4">
        <v>2583</v>
      </c>
      <c r="F174" s="5">
        <v>18</v>
      </c>
    </row>
    <row r="175" spans="2:6" x14ac:dyDescent="0.3">
      <c r="B175" t="s">
        <v>7</v>
      </c>
      <c r="C175" t="s">
        <v>35</v>
      </c>
      <c r="D175" t="s">
        <v>19</v>
      </c>
      <c r="E175" s="4">
        <v>4585</v>
      </c>
      <c r="F175" s="5">
        <v>240</v>
      </c>
    </row>
    <row r="176" spans="2:6" x14ac:dyDescent="0.3">
      <c r="B176" t="s">
        <v>5</v>
      </c>
      <c r="C176" t="s">
        <v>34</v>
      </c>
      <c r="D176" t="s">
        <v>33</v>
      </c>
      <c r="E176" s="4">
        <v>1652</v>
      </c>
      <c r="F176" s="5">
        <v>93</v>
      </c>
    </row>
    <row r="177" spans="2:6" x14ac:dyDescent="0.3">
      <c r="B177" t="s">
        <v>10</v>
      </c>
      <c r="C177" t="s">
        <v>34</v>
      </c>
      <c r="D177" t="s">
        <v>26</v>
      </c>
      <c r="E177" s="4">
        <v>4991</v>
      </c>
      <c r="F177" s="5">
        <v>9</v>
      </c>
    </row>
    <row r="178" spans="2:6" x14ac:dyDescent="0.3">
      <c r="B178" t="s">
        <v>8</v>
      </c>
      <c r="C178" t="s">
        <v>34</v>
      </c>
      <c r="D178" t="s">
        <v>16</v>
      </c>
      <c r="E178" s="4">
        <v>2009</v>
      </c>
      <c r="F178" s="5">
        <v>219</v>
      </c>
    </row>
    <row r="179" spans="2:6" x14ac:dyDescent="0.3">
      <c r="B179" t="s">
        <v>2</v>
      </c>
      <c r="C179" t="s">
        <v>39</v>
      </c>
      <c r="D179" t="s">
        <v>22</v>
      </c>
      <c r="E179" s="4">
        <v>1568</v>
      </c>
      <c r="F179" s="5">
        <v>141</v>
      </c>
    </row>
    <row r="180" spans="2:6" x14ac:dyDescent="0.3">
      <c r="B180" t="s">
        <v>41</v>
      </c>
      <c r="C180" t="s">
        <v>37</v>
      </c>
      <c r="D180" t="s">
        <v>20</v>
      </c>
      <c r="E180" s="4">
        <v>3388</v>
      </c>
      <c r="F180" s="5">
        <v>123</v>
      </c>
    </row>
    <row r="181" spans="2:6" x14ac:dyDescent="0.3">
      <c r="B181" t="s">
        <v>40</v>
      </c>
      <c r="C181" t="s">
        <v>38</v>
      </c>
      <c r="D181" t="s">
        <v>24</v>
      </c>
      <c r="E181" s="4">
        <v>623</v>
      </c>
      <c r="F181" s="5">
        <v>51</v>
      </c>
    </row>
    <row r="182" spans="2:6" x14ac:dyDescent="0.3">
      <c r="B182" t="s">
        <v>6</v>
      </c>
      <c r="C182" t="s">
        <v>36</v>
      </c>
      <c r="D182" t="s">
        <v>4</v>
      </c>
      <c r="E182" s="4">
        <v>10073</v>
      </c>
      <c r="F182" s="5">
        <v>120</v>
      </c>
    </row>
    <row r="183" spans="2:6" x14ac:dyDescent="0.3">
      <c r="B183" t="s">
        <v>8</v>
      </c>
      <c r="C183" t="s">
        <v>39</v>
      </c>
      <c r="D183" t="s">
        <v>26</v>
      </c>
      <c r="E183" s="4">
        <v>1561</v>
      </c>
      <c r="F183" s="5">
        <v>27</v>
      </c>
    </row>
    <row r="184" spans="2:6" x14ac:dyDescent="0.3">
      <c r="B184" t="s">
        <v>9</v>
      </c>
      <c r="C184" t="s">
        <v>36</v>
      </c>
      <c r="D184" t="s">
        <v>27</v>
      </c>
      <c r="E184" s="4">
        <v>11522</v>
      </c>
      <c r="F184" s="5">
        <v>204</v>
      </c>
    </row>
    <row r="185" spans="2:6" x14ac:dyDescent="0.3">
      <c r="B185" t="s">
        <v>6</v>
      </c>
      <c r="C185" t="s">
        <v>38</v>
      </c>
      <c r="D185" t="s">
        <v>13</v>
      </c>
      <c r="E185" s="4">
        <v>2317</v>
      </c>
      <c r="F185" s="5">
        <v>123</v>
      </c>
    </row>
    <row r="186" spans="2:6" x14ac:dyDescent="0.3">
      <c r="B186" t="s">
        <v>10</v>
      </c>
      <c r="C186" t="s">
        <v>37</v>
      </c>
      <c r="D186" t="s">
        <v>28</v>
      </c>
      <c r="E186" s="4">
        <v>3059</v>
      </c>
      <c r="F186" s="5">
        <v>27</v>
      </c>
    </row>
    <row r="187" spans="2:6" x14ac:dyDescent="0.3">
      <c r="B187" t="s">
        <v>41</v>
      </c>
      <c r="C187" t="s">
        <v>37</v>
      </c>
      <c r="D187" t="s">
        <v>26</v>
      </c>
      <c r="E187" s="4">
        <v>2324</v>
      </c>
      <c r="F187" s="5">
        <v>177</v>
      </c>
    </row>
    <row r="188" spans="2:6" x14ac:dyDescent="0.3">
      <c r="B188" t="s">
        <v>3</v>
      </c>
      <c r="C188" t="s">
        <v>39</v>
      </c>
      <c r="D188" t="s">
        <v>26</v>
      </c>
      <c r="E188" s="4">
        <v>4956</v>
      </c>
      <c r="F188" s="5">
        <v>171</v>
      </c>
    </row>
    <row r="189" spans="2:6" x14ac:dyDescent="0.3">
      <c r="B189" t="s">
        <v>10</v>
      </c>
      <c r="C189" t="s">
        <v>34</v>
      </c>
      <c r="D189" t="s">
        <v>19</v>
      </c>
      <c r="E189" s="4">
        <v>5355</v>
      </c>
      <c r="F189" s="5">
        <v>204</v>
      </c>
    </row>
    <row r="190" spans="2:6" x14ac:dyDescent="0.3">
      <c r="B190" t="s">
        <v>3</v>
      </c>
      <c r="C190" t="s">
        <v>34</v>
      </c>
      <c r="D190" t="s">
        <v>14</v>
      </c>
      <c r="E190" s="4">
        <v>7259</v>
      </c>
      <c r="F190" s="5">
        <v>276</v>
      </c>
    </row>
    <row r="191" spans="2:6" x14ac:dyDescent="0.3">
      <c r="B191" t="s">
        <v>8</v>
      </c>
      <c r="C191" t="s">
        <v>37</v>
      </c>
      <c r="D191" t="s">
        <v>26</v>
      </c>
      <c r="E191" s="4">
        <v>6279</v>
      </c>
      <c r="F191" s="5">
        <v>45</v>
      </c>
    </row>
    <row r="192" spans="2:6" x14ac:dyDescent="0.3">
      <c r="B192" t="s">
        <v>40</v>
      </c>
      <c r="C192" t="s">
        <v>38</v>
      </c>
      <c r="D192" t="s">
        <v>29</v>
      </c>
      <c r="E192" s="4">
        <v>2541</v>
      </c>
      <c r="F192" s="5">
        <v>45</v>
      </c>
    </row>
    <row r="193" spans="2:6" x14ac:dyDescent="0.3">
      <c r="B193" t="s">
        <v>6</v>
      </c>
      <c r="C193" t="s">
        <v>35</v>
      </c>
      <c r="D193" t="s">
        <v>27</v>
      </c>
      <c r="E193" s="4">
        <v>3864</v>
      </c>
      <c r="F193" s="5">
        <v>177</v>
      </c>
    </row>
    <row r="194" spans="2:6" x14ac:dyDescent="0.3">
      <c r="B194" t="s">
        <v>5</v>
      </c>
      <c r="C194" t="s">
        <v>36</v>
      </c>
      <c r="D194" t="s">
        <v>13</v>
      </c>
      <c r="E194" s="4">
        <v>6146</v>
      </c>
      <c r="F194" s="5">
        <v>63</v>
      </c>
    </row>
    <row r="195" spans="2:6" x14ac:dyDescent="0.3">
      <c r="B195" t="s">
        <v>9</v>
      </c>
      <c r="C195" t="s">
        <v>39</v>
      </c>
      <c r="D195" t="s">
        <v>18</v>
      </c>
      <c r="E195" s="4">
        <v>2639</v>
      </c>
      <c r="F195" s="5">
        <v>204</v>
      </c>
    </row>
    <row r="196" spans="2:6" x14ac:dyDescent="0.3">
      <c r="B196" t="s">
        <v>8</v>
      </c>
      <c r="C196" t="s">
        <v>37</v>
      </c>
      <c r="D196" t="s">
        <v>22</v>
      </c>
      <c r="E196" s="4">
        <v>1890</v>
      </c>
      <c r="F196" s="5">
        <v>195</v>
      </c>
    </row>
    <row r="197" spans="2:6" x14ac:dyDescent="0.3">
      <c r="B197" t="s">
        <v>7</v>
      </c>
      <c r="C197" t="s">
        <v>34</v>
      </c>
      <c r="D197" t="s">
        <v>14</v>
      </c>
      <c r="E197" s="4">
        <v>1932</v>
      </c>
      <c r="F197" s="5">
        <v>369</v>
      </c>
    </row>
    <row r="198" spans="2:6" x14ac:dyDescent="0.3">
      <c r="B198" t="s">
        <v>3</v>
      </c>
      <c r="C198" t="s">
        <v>34</v>
      </c>
      <c r="D198" t="s">
        <v>25</v>
      </c>
      <c r="E198" s="4">
        <v>6300</v>
      </c>
      <c r="F198" s="5">
        <v>42</v>
      </c>
    </row>
    <row r="199" spans="2:6" x14ac:dyDescent="0.3">
      <c r="B199" t="s">
        <v>6</v>
      </c>
      <c r="C199" t="s">
        <v>37</v>
      </c>
      <c r="D199" t="s">
        <v>30</v>
      </c>
      <c r="E199" s="4">
        <v>560</v>
      </c>
      <c r="F199" s="5">
        <v>81</v>
      </c>
    </row>
    <row r="200" spans="2:6" x14ac:dyDescent="0.3">
      <c r="B200" t="s">
        <v>9</v>
      </c>
      <c r="C200" t="s">
        <v>37</v>
      </c>
      <c r="D200" t="s">
        <v>26</v>
      </c>
      <c r="E200" s="4">
        <v>2856</v>
      </c>
      <c r="F200" s="5">
        <v>246</v>
      </c>
    </row>
    <row r="201" spans="2:6" x14ac:dyDescent="0.3">
      <c r="B201" t="s">
        <v>9</v>
      </c>
      <c r="C201" t="s">
        <v>34</v>
      </c>
      <c r="D201" t="s">
        <v>17</v>
      </c>
      <c r="E201" s="4">
        <v>707</v>
      </c>
      <c r="F201" s="5">
        <v>174</v>
      </c>
    </row>
    <row r="202" spans="2:6" x14ac:dyDescent="0.3">
      <c r="B202" t="s">
        <v>8</v>
      </c>
      <c r="C202" t="s">
        <v>35</v>
      </c>
      <c r="D202" t="s">
        <v>30</v>
      </c>
      <c r="E202" s="4">
        <v>3598</v>
      </c>
      <c r="F202" s="5">
        <v>81</v>
      </c>
    </row>
    <row r="203" spans="2:6" x14ac:dyDescent="0.3">
      <c r="B203" t="s">
        <v>40</v>
      </c>
      <c r="C203" t="s">
        <v>35</v>
      </c>
      <c r="D203" t="s">
        <v>22</v>
      </c>
      <c r="E203" s="4">
        <v>6853</v>
      </c>
      <c r="F203" s="5">
        <v>372</v>
      </c>
    </row>
    <row r="204" spans="2:6" x14ac:dyDescent="0.3">
      <c r="B204" t="s">
        <v>40</v>
      </c>
      <c r="C204" t="s">
        <v>35</v>
      </c>
      <c r="D204" t="s">
        <v>16</v>
      </c>
      <c r="E204" s="4">
        <v>4725</v>
      </c>
      <c r="F204" s="5">
        <v>174</v>
      </c>
    </row>
    <row r="205" spans="2:6" x14ac:dyDescent="0.3">
      <c r="B205" t="s">
        <v>41</v>
      </c>
      <c r="C205" t="s">
        <v>36</v>
      </c>
      <c r="D205" t="s">
        <v>32</v>
      </c>
      <c r="E205" s="4">
        <v>10304</v>
      </c>
      <c r="F205" s="5">
        <v>84</v>
      </c>
    </row>
    <row r="206" spans="2:6" x14ac:dyDescent="0.3">
      <c r="B206" t="s">
        <v>41</v>
      </c>
      <c r="C206" t="s">
        <v>34</v>
      </c>
      <c r="D206" t="s">
        <v>16</v>
      </c>
      <c r="E206" s="4">
        <v>1274</v>
      </c>
      <c r="F206" s="5">
        <v>225</v>
      </c>
    </row>
    <row r="207" spans="2:6" x14ac:dyDescent="0.3">
      <c r="B207" t="s">
        <v>5</v>
      </c>
      <c r="C207" t="s">
        <v>36</v>
      </c>
      <c r="D207" t="s">
        <v>30</v>
      </c>
      <c r="E207" s="4">
        <v>1526</v>
      </c>
      <c r="F207" s="5">
        <v>105</v>
      </c>
    </row>
    <row r="208" spans="2:6" x14ac:dyDescent="0.3">
      <c r="B208" t="s">
        <v>40</v>
      </c>
      <c r="C208" t="s">
        <v>39</v>
      </c>
      <c r="D208" t="s">
        <v>28</v>
      </c>
      <c r="E208" s="4">
        <v>3101</v>
      </c>
      <c r="F208" s="5">
        <v>225</v>
      </c>
    </row>
    <row r="209" spans="2:6" x14ac:dyDescent="0.3">
      <c r="B209" t="s">
        <v>2</v>
      </c>
      <c r="C209" t="s">
        <v>37</v>
      </c>
      <c r="D209" t="s">
        <v>14</v>
      </c>
      <c r="E209" s="4">
        <v>1057</v>
      </c>
      <c r="F209" s="5">
        <v>54</v>
      </c>
    </row>
    <row r="210" spans="2:6" x14ac:dyDescent="0.3">
      <c r="B210" t="s">
        <v>7</v>
      </c>
      <c r="C210" t="s">
        <v>37</v>
      </c>
      <c r="D210" t="s">
        <v>26</v>
      </c>
      <c r="E210" s="4">
        <v>5306</v>
      </c>
      <c r="F210" s="5">
        <v>0</v>
      </c>
    </row>
    <row r="211" spans="2:6" x14ac:dyDescent="0.3">
      <c r="B211" t="s">
        <v>5</v>
      </c>
      <c r="C211" t="s">
        <v>39</v>
      </c>
      <c r="D211" t="s">
        <v>24</v>
      </c>
      <c r="E211" s="4">
        <v>4018</v>
      </c>
      <c r="F211" s="5">
        <v>171</v>
      </c>
    </row>
    <row r="212" spans="2:6" x14ac:dyDescent="0.3">
      <c r="B212" t="s">
        <v>9</v>
      </c>
      <c r="C212" t="s">
        <v>34</v>
      </c>
      <c r="D212" t="s">
        <v>16</v>
      </c>
      <c r="E212" s="4">
        <v>938</v>
      </c>
      <c r="F212" s="5">
        <v>189</v>
      </c>
    </row>
    <row r="213" spans="2:6" x14ac:dyDescent="0.3">
      <c r="B213" t="s">
        <v>7</v>
      </c>
      <c r="C213" t="s">
        <v>38</v>
      </c>
      <c r="D213" t="s">
        <v>18</v>
      </c>
      <c r="E213" s="4">
        <v>1778</v>
      </c>
      <c r="F213" s="5">
        <v>270</v>
      </c>
    </row>
    <row r="214" spans="2:6" x14ac:dyDescent="0.3">
      <c r="B214" t="s">
        <v>6</v>
      </c>
      <c r="C214" t="s">
        <v>39</v>
      </c>
      <c r="D214" t="s">
        <v>30</v>
      </c>
      <c r="E214" s="4">
        <v>1638</v>
      </c>
      <c r="F214" s="5">
        <v>63</v>
      </c>
    </row>
    <row r="215" spans="2:6" x14ac:dyDescent="0.3">
      <c r="B215" t="s">
        <v>41</v>
      </c>
      <c r="C215" t="s">
        <v>38</v>
      </c>
      <c r="D215" t="s">
        <v>25</v>
      </c>
      <c r="E215" s="4">
        <v>154</v>
      </c>
      <c r="F215" s="5">
        <v>21</v>
      </c>
    </row>
    <row r="216" spans="2:6" x14ac:dyDescent="0.3">
      <c r="B216" t="s">
        <v>7</v>
      </c>
      <c r="C216" t="s">
        <v>37</v>
      </c>
      <c r="D216" t="s">
        <v>22</v>
      </c>
      <c r="E216" s="4">
        <v>9835</v>
      </c>
      <c r="F216" s="5">
        <v>207</v>
      </c>
    </row>
    <row r="217" spans="2:6" x14ac:dyDescent="0.3">
      <c r="B217" t="s">
        <v>9</v>
      </c>
      <c r="C217" t="s">
        <v>37</v>
      </c>
      <c r="D217" t="s">
        <v>20</v>
      </c>
      <c r="E217" s="4">
        <v>7273</v>
      </c>
      <c r="F217" s="5">
        <v>96</v>
      </c>
    </row>
    <row r="218" spans="2:6" x14ac:dyDescent="0.3">
      <c r="B218" t="s">
        <v>5</v>
      </c>
      <c r="C218" t="s">
        <v>39</v>
      </c>
      <c r="D218" t="s">
        <v>22</v>
      </c>
      <c r="E218" s="4">
        <v>6909</v>
      </c>
      <c r="F218" s="5">
        <v>81</v>
      </c>
    </row>
    <row r="219" spans="2:6" x14ac:dyDescent="0.3">
      <c r="B219" t="s">
        <v>9</v>
      </c>
      <c r="C219" t="s">
        <v>39</v>
      </c>
      <c r="D219" t="s">
        <v>24</v>
      </c>
      <c r="E219" s="4">
        <v>3920</v>
      </c>
      <c r="F219" s="5">
        <v>306</v>
      </c>
    </row>
    <row r="220" spans="2:6" x14ac:dyDescent="0.3">
      <c r="B220" t="s">
        <v>10</v>
      </c>
      <c r="C220" t="s">
        <v>39</v>
      </c>
      <c r="D220" t="s">
        <v>21</v>
      </c>
      <c r="E220" s="4">
        <v>4858</v>
      </c>
      <c r="F220" s="5">
        <v>279</v>
      </c>
    </row>
    <row r="221" spans="2:6" x14ac:dyDescent="0.3">
      <c r="B221" t="s">
        <v>2</v>
      </c>
      <c r="C221" t="s">
        <v>38</v>
      </c>
      <c r="D221" t="s">
        <v>4</v>
      </c>
      <c r="E221" s="4">
        <v>3549</v>
      </c>
      <c r="F221" s="5">
        <v>3</v>
      </c>
    </row>
    <row r="222" spans="2:6" x14ac:dyDescent="0.3">
      <c r="B222" t="s">
        <v>7</v>
      </c>
      <c r="C222" t="s">
        <v>39</v>
      </c>
      <c r="D222" t="s">
        <v>27</v>
      </c>
      <c r="E222" s="4">
        <v>966</v>
      </c>
      <c r="F222" s="5">
        <v>198</v>
      </c>
    </row>
    <row r="223" spans="2:6" x14ac:dyDescent="0.3">
      <c r="B223" t="s">
        <v>5</v>
      </c>
      <c r="C223" t="s">
        <v>39</v>
      </c>
      <c r="D223" t="s">
        <v>18</v>
      </c>
      <c r="E223" s="4">
        <v>385</v>
      </c>
      <c r="F223" s="5">
        <v>249</v>
      </c>
    </row>
    <row r="224" spans="2:6" x14ac:dyDescent="0.3">
      <c r="B224" t="s">
        <v>6</v>
      </c>
      <c r="C224" t="s">
        <v>34</v>
      </c>
      <c r="D224" t="s">
        <v>16</v>
      </c>
      <c r="E224" s="4">
        <v>2219</v>
      </c>
      <c r="F224" s="5">
        <v>75</v>
      </c>
    </row>
    <row r="225" spans="2:6" x14ac:dyDescent="0.3">
      <c r="B225" t="s">
        <v>9</v>
      </c>
      <c r="C225" t="s">
        <v>36</v>
      </c>
      <c r="D225" t="s">
        <v>32</v>
      </c>
      <c r="E225" s="4">
        <v>2954</v>
      </c>
      <c r="F225" s="5">
        <v>189</v>
      </c>
    </row>
    <row r="226" spans="2:6" x14ac:dyDescent="0.3">
      <c r="B226" t="s">
        <v>7</v>
      </c>
      <c r="C226" t="s">
        <v>36</v>
      </c>
      <c r="D226" t="s">
        <v>32</v>
      </c>
      <c r="E226" s="4">
        <v>280</v>
      </c>
      <c r="F226" s="5">
        <v>87</v>
      </c>
    </row>
    <row r="227" spans="2:6" x14ac:dyDescent="0.3">
      <c r="B227" t="s">
        <v>41</v>
      </c>
      <c r="C227" t="s">
        <v>36</v>
      </c>
      <c r="D227" t="s">
        <v>30</v>
      </c>
      <c r="E227" s="4">
        <v>6118</v>
      </c>
      <c r="F227" s="5">
        <v>174</v>
      </c>
    </row>
    <row r="228" spans="2:6" x14ac:dyDescent="0.3">
      <c r="B228" t="s">
        <v>2</v>
      </c>
      <c r="C228" t="s">
        <v>39</v>
      </c>
      <c r="D228" t="s">
        <v>15</v>
      </c>
      <c r="E228" s="4">
        <v>4802</v>
      </c>
      <c r="F228" s="5">
        <v>36</v>
      </c>
    </row>
    <row r="229" spans="2:6" x14ac:dyDescent="0.3">
      <c r="B229" t="s">
        <v>9</v>
      </c>
      <c r="C229" t="s">
        <v>38</v>
      </c>
      <c r="D229" t="s">
        <v>24</v>
      </c>
      <c r="E229" s="4">
        <v>4137</v>
      </c>
      <c r="F229" s="5">
        <v>60</v>
      </c>
    </row>
    <row r="230" spans="2:6" x14ac:dyDescent="0.3">
      <c r="B230" t="s">
        <v>3</v>
      </c>
      <c r="C230" t="s">
        <v>35</v>
      </c>
      <c r="D230" t="s">
        <v>23</v>
      </c>
      <c r="E230" s="4">
        <v>2023</v>
      </c>
      <c r="F230" s="5">
        <v>78</v>
      </c>
    </row>
    <row r="231" spans="2:6" x14ac:dyDescent="0.3">
      <c r="B231" t="s">
        <v>9</v>
      </c>
      <c r="C231" t="s">
        <v>36</v>
      </c>
      <c r="D231" t="s">
        <v>30</v>
      </c>
      <c r="E231" s="4">
        <v>9051</v>
      </c>
      <c r="F231" s="5">
        <v>57</v>
      </c>
    </row>
    <row r="232" spans="2:6" x14ac:dyDescent="0.3">
      <c r="B232" t="s">
        <v>9</v>
      </c>
      <c r="C232" t="s">
        <v>37</v>
      </c>
      <c r="D232" t="s">
        <v>28</v>
      </c>
      <c r="E232" s="4">
        <v>2919</v>
      </c>
      <c r="F232" s="5">
        <v>45</v>
      </c>
    </row>
    <row r="233" spans="2:6" x14ac:dyDescent="0.3">
      <c r="B233" t="s">
        <v>41</v>
      </c>
      <c r="C233" t="s">
        <v>38</v>
      </c>
      <c r="D233" t="s">
        <v>22</v>
      </c>
      <c r="E233" s="4">
        <v>5915</v>
      </c>
      <c r="F233" s="5">
        <v>3</v>
      </c>
    </row>
    <row r="234" spans="2:6" x14ac:dyDescent="0.3">
      <c r="B234" t="s">
        <v>10</v>
      </c>
      <c r="C234" t="s">
        <v>35</v>
      </c>
      <c r="D234" t="s">
        <v>15</v>
      </c>
      <c r="E234" s="4">
        <v>2562</v>
      </c>
      <c r="F234" s="5">
        <v>6</v>
      </c>
    </row>
    <row r="235" spans="2:6" x14ac:dyDescent="0.3">
      <c r="B235" t="s">
        <v>5</v>
      </c>
      <c r="C235" t="s">
        <v>37</v>
      </c>
      <c r="D235" t="s">
        <v>25</v>
      </c>
      <c r="E235" s="4">
        <v>8813</v>
      </c>
      <c r="F235" s="5">
        <v>21</v>
      </c>
    </row>
    <row r="236" spans="2:6" x14ac:dyDescent="0.3">
      <c r="B236" t="s">
        <v>5</v>
      </c>
      <c r="C236" t="s">
        <v>36</v>
      </c>
      <c r="D236" t="s">
        <v>18</v>
      </c>
      <c r="E236" s="4">
        <v>6111</v>
      </c>
      <c r="F236" s="5">
        <v>3</v>
      </c>
    </row>
    <row r="237" spans="2:6" x14ac:dyDescent="0.3">
      <c r="B237" t="s">
        <v>8</v>
      </c>
      <c r="C237" t="s">
        <v>34</v>
      </c>
      <c r="D237" t="s">
        <v>31</v>
      </c>
      <c r="E237" s="4">
        <v>3507</v>
      </c>
      <c r="F237" s="5">
        <v>288</v>
      </c>
    </row>
    <row r="238" spans="2:6" x14ac:dyDescent="0.3">
      <c r="B238" t="s">
        <v>6</v>
      </c>
      <c r="C238" t="s">
        <v>36</v>
      </c>
      <c r="D238" t="s">
        <v>13</v>
      </c>
      <c r="E238" s="4">
        <v>4319</v>
      </c>
      <c r="F238" s="5">
        <v>30</v>
      </c>
    </row>
    <row r="239" spans="2:6" x14ac:dyDescent="0.3">
      <c r="B239" t="s">
        <v>40</v>
      </c>
      <c r="C239" t="s">
        <v>38</v>
      </c>
      <c r="D239" t="s">
        <v>26</v>
      </c>
      <c r="E239" s="4">
        <v>609</v>
      </c>
      <c r="F239" s="5">
        <v>87</v>
      </c>
    </row>
    <row r="240" spans="2:6" x14ac:dyDescent="0.3">
      <c r="B240" t="s">
        <v>40</v>
      </c>
      <c r="C240" t="s">
        <v>39</v>
      </c>
      <c r="D240" t="s">
        <v>27</v>
      </c>
      <c r="E240" s="4">
        <v>6370</v>
      </c>
      <c r="F240" s="5">
        <v>30</v>
      </c>
    </row>
    <row r="241" spans="2:6" x14ac:dyDescent="0.3">
      <c r="B241" t="s">
        <v>5</v>
      </c>
      <c r="C241" t="s">
        <v>38</v>
      </c>
      <c r="D241" t="s">
        <v>19</v>
      </c>
      <c r="E241" s="4">
        <v>5474</v>
      </c>
      <c r="F241" s="5">
        <v>168</v>
      </c>
    </row>
    <row r="242" spans="2:6" x14ac:dyDescent="0.3">
      <c r="B242" t="s">
        <v>40</v>
      </c>
      <c r="C242" t="s">
        <v>36</v>
      </c>
      <c r="D242" t="s">
        <v>27</v>
      </c>
      <c r="E242" s="4">
        <v>3164</v>
      </c>
      <c r="F242" s="5">
        <v>306</v>
      </c>
    </row>
    <row r="243" spans="2:6" x14ac:dyDescent="0.3">
      <c r="B243" t="s">
        <v>6</v>
      </c>
      <c r="C243" t="s">
        <v>35</v>
      </c>
      <c r="D243" t="s">
        <v>4</v>
      </c>
      <c r="E243" s="4">
        <v>1302</v>
      </c>
      <c r="F243" s="5">
        <v>402</v>
      </c>
    </row>
    <row r="244" spans="2:6" x14ac:dyDescent="0.3">
      <c r="B244" t="s">
        <v>3</v>
      </c>
      <c r="C244" t="s">
        <v>37</v>
      </c>
      <c r="D244" t="s">
        <v>28</v>
      </c>
      <c r="E244" s="4">
        <v>7308</v>
      </c>
      <c r="F244" s="5">
        <v>327</v>
      </c>
    </row>
    <row r="245" spans="2:6" x14ac:dyDescent="0.3">
      <c r="B245" t="s">
        <v>40</v>
      </c>
      <c r="C245" t="s">
        <v>37</v>
      </c>
      <c r="D245" t="s">
        <v>27</v>
      </c>
      <c r="E245" s="4">
        <v>6132</v>
      </c>
      <c r="F245" s="5">
        <v>93</v>
      </c>
    </row>
    <row r="246" spans="2:6" x14ac:dyDescent="0.3">
      <c r="B246" t="s">
        <v>10</v>
      </c>
      <c r="C246" t="s">
        <v>35</v>
      </c>
      <c r="D246" t="s">
        <v>14</v>
      </c>
      <c r="E246" s="4">
        <v>3472</v>
      </c>
      <c r="F246" s="5">
        <v>96</v>
      </c>
    </row>
    <row r="247" spans="2:6" x14ac:dyDescent="0.3">
      <c r="B247" t="s">
        <v>8</v>
      </c>
      <c r="C247" t="s">
        <v>39</v>
      </c>
      <c r="D247" t="s">
        <v>18</v>
      </c>
      <c r="E247" s="4">
        <v>9660</v>
      </c>
      <c r="F247" s="5">
        <v>27</v>
      </c>
    </row>
    <row r="248" spans="2:6" x14ac:dyDescent="0.3">
      <c r="B248" t="s">
        <v>9</v>
      </c>
      <c r="C248" t="s">
        <v>38</v>
      </c>
      <c r="D248" t="s">
        <v>26</v>
      </c>
      <c r="E248" s="4">
        <v>2436</v>
      </c>
      <c r="F248" s="5">
        <v>99</v>
      </c>
    </row>
    <row r="249" spans="2:6" x14ac:dyDescent="0.3">
      <c r="B249" t="s">
        <v>9</v>
      </c>
      <c r="C249" t="s">
        <v>38</v>
      </c>
      <c r="D249" t="s">
        <v>33</v>
      </c>
      <c r="E249" s="4">
        <v>9506</v>
      </c>
      <c r="F249" s="5">
        <v>87</v>
      </c>
    </row>
    <row r="250" spans="2:6" x14ac:dyDescent="0.3">
      <c r="B250" t="s">
        <v>10</v>
      </c>
      <c r="C250" t="s">
        <v>37</v>
      </c>
      <c r="D250" t="s">
        <v>21</v>
      </c>
      <c r="E250" s="4">
        <v>245</v>
      </c>
      <c r="F250" s="5">
        <v>288</v>
      </c>
    </row>
    <row r="251" spans="2:6" x14ac:dyDescent="0.3">
      <c r="B251" t="s">
        <v>8</v>
      </c>
      <c r="C251" t="s">
        <v>35</v>
      </c>
      <c r="D251" t="s">
        <v>20</v>
      </c>
      <c r="E251" s="4">
        <v>2702</v>
      </c>
      <c r="F251" s="5">
        <v>363</v>
      </c>
    </row>
    <row r="252" spans="2:6" x14ac:dyDescent="0.3">
      <c r="B252" t="s">
        <v>10</v>
      </c>
      <c r="C252" t="s">
        <v>34</v>
      </c>
      <c r="D252" t="s">
        <v>17</v>
      </c>
      <c r="E252" s="4">
        <v>700</v>
      </c>
      <c r="F252" s="5">
        <v>87</v>
      </c>
    </row>
    <row r="253" spans="2:6" x14ac:dyDescent="0.3">
      <c r="B253" t="s">
        <v>6</v>
      </c>
      <c r="C253" t="s">
        <v>34</v>
      </c>
      <c r="D253" t="s">
        <v>17</v>
      </c>
      <c r="E253" s="4">
        <v>3759</v>
      </c>
      <c r="F253" s="5">
        <v>150</v>
      </c>
    </row>
    <row r="254" spans="2:6" x14ac:dyDescent="0.3">
      <c r="B254" t="s">
        <v>2</v>
      </c>
      <c r="C254" t="s">
        <v>35</v>
      </c>
      <c r="D254" t="s">
        <v>17</v>
      </c>
      <c r="E254" s="4">
        <v>1589</v>
      </c>
      <c r="F254" s="5">
        <v>303</v>
      </c>
    </row>
    <row r="255" spans="2:6" x14ac:dyDescent="0.3">
      <c r="B255" t="s">
        <v>7</v>
      </c>
      <c r="C255" t="s">
        <v>35</v>
      </c>
      <c r="D255" t="s">
        <v>28</v>
      </c>
      <c r="E255" s="4">
        <v>5194</v>
      </c>
      <c r="F255" s="5">
        <v>288</v>
      </c>
    </row>
    <row r="256" spans="2:6" x14ac:dyDescent="0.3">
      <c r="B256" t="s">
        <v>10</v>
      </c>
      <c r="C256" t="s">
        <v>36</v>
      </c>
      <c r="D256" t="s">
        <v>13</v>
      </c>
      <c r="E256" s="4">
        <v>945</v>
      </c>
      <c r="F256" s="5">
        <v>75</v>
      </c>
    </row>
    <row r="257" spans="2:6" x14ac:dyDescent="0.3">
      <c r="B257" t="s">
        <v>40</v>
      </c>
      <c r="C257" t="s">
        <v>38</v>
      </c>
      <c r="D257" t="s">
        <v>31</v>
      </c>
      <c r="E257" s="4">
        <v>1988</v>
      </c>
      <c r="F257" s="5">
        <v>39</v>
      </c>
    </row>
    <row r="258" spans="2:6" x14ac:dyDescent="0.3">
      <c r="B258" t="s">
        <v>6</v>
      </c>
      <c r="C258" t="s">
        <v>34</v>
      </c>
      <c r="D258" t="s">
        <v>32</v>
      </c>
      <c r="E258" s="4">
        <v>6734</v>
      </c>
      <c r="F258" s="5">
        <v>123</v>
      </c>
    </row>
    <row r="259" spans="2:6" x14ac:dyDescent="0.3">
      <c r="B259" t="s">
        <v>40</v>
      </c>
      <c r="C259" t="s">
        <v>36</v>
      </c>
      <c r="D259" t="s">
        <v>4</v>
      </c>
      <c r="E259" s="4">
        <v>217</v>
      </c>
      <c r="F259" s="5">
        <v>36</v>
      </c>
    </row>
    <row r="260" spans="2:6" x14ac:dyDescent="0.3">
      <c r="B260" t="s">
        <v>5</v>
      </c>
      <c r="C260" t="s">
        <v>34</v>
      </c>
      <c r="D260" t="s">
        <v>22</v>
      </c>
      <c r="E260" s="4">
        <v>6279</v>
      </c>
      <c r="F260" s="5">
        <v>237</v>
      </c>
    </row>
    <row r="261" spans="2:6" x14ac:dyDescent="0.3">
      <c r="B261" t="s">
        <v>40</v>
      </c>
      <c r="C261" t="s">
        <v>36</v>
      </c>
      <c r="D261" t="s">
        <v>13</v>
      </c>
      <c r="E261" s="4">
        <v>4424</v>
      </c>
      <c r="F261" s="5">
        <v>201</v>
      </c>
    </row>
    <row r="262" spans="2:6" x14ac:dyDescent="0.3">
      <c r="B262" t="s">
        <v>2</v>
      </c>
      <c r="C262" t="s">
        <v>36</v>
      </c>
      <c r="D262" t="s">
        <v>17</v>
      </c>
      <c r="E262" s="4">
        <v>189</v>
      </c>
      <c r="F262" s="5">
        <v>48</v>
      </c>
    </row>
    <row r="263" spans="2:6" x14ac:dyDescent="0.3">
      <c r="B263" t="s">
        <v>5</v>
      </c>
      <c r="C263" t="s">
        <v>35</v>
      </c>
      <c r="D263" t="s">
        <v>22</v>
      </c>
      <c r="E263" s="4">
        <v>490</v>
      </c>
      <c r="F263" s="5">
        <v>84</v>
      </c>
    </row>
    <row r="264" spans="2:6" x14ac:dyDescent="0.3">
      <c r="B264" t="s">
        <v>8</v>
      </c>
      <c r="C264" t="s">
        <v>37</v>
      </c>
      <c r="D264" t="s">
        <v>21</v>
      </c>
      <c r="E264" s="4">
        <v>434</v>
      </c>
      <c r="F264" s="5">
        <v>87</v>
      </c>
    </row>
    <row r="265" spans="2:6" x14ac:dyDescent="0.3">
      <c r="B265" t="s">
        <v>7</v>
      </c>
      <c r="C265" t="s">
        <v>38</v>
      </c>
      <c r="D265" t="s">
        <v>30</v>
      </c>
      <c r="E265" s="4">
        <v>10129</v>
      </c>
      <c r="F265" s="5">
        <v>312</v>
      </c>
    </row>
    <row r="266" spans="2:6" x14ac:dyDescent="0.3">
      <c r="B266" t="s">
        <v>3</v>
      </c>
      <c r="C266" t="s">
        <v>39</v>
      </c>
      <c r="D266" t="s">
        <v>28</v>
      </c>
      <c r="E266" s="4">
        <v>1652</v>
      </c>
      <c r="F266" s="5">
        <v>102</v>
      </c>
    </row>
    <row r="267" spans="2:6" x14ac:dyDescent="0.3">
      <c r="B267" t="s">
        <v>8</v>
      </c>
      <c r="C267" t="s">
        <v>38</v>
      </c>
      <c r="D267" t="s">
        <v>21</v>
      </c>
      <c r="E267" s="4">
        <v>6433</v>
      </c>
      <c r="F267" s="5">
        <v>78</v>
      </c>
    </row>
    <row r="268" spans="2:6" x14ac:dyDescent="0.3">
      <c r="B268" t="s">
        <v>3</v>
      </c>
      <c r="C268" t="s">
        <v>34</v>
      </c>
      <c r="D268" t="s">
        <v>23</v>
      </c>
      <c r="E268" s="4">
        <v>2212</v>
      </c>
      <c r="F268" s="5">
        <v>117</v>
      </c>
    </row>
    <row r="269" spans="2:6" x14ac:dyDescent="0.3">
      <c r="B269" t="s">
        <v>41</v>
      </c>
      <c r="C269" t="s">
        <v>35</v>
      </c>
      <c r="D269" t="s">
        <v>19</v>
      </c>
      <c r="E269" s="4">
        <v>609</v>
      </c>
      <c r="F269" s="5">
        <v>99</v>
      </c>
    </row>
    <row r="270" spans="2:6" x14ac:dyDescent="0.3">
      <c r="B270" t="s">
        <v>40</v>
      </c>
      <c r="C270" t="s">
        <v>35</v>
      </c>
      <c r="D270" t="s">
        <v>24</v>
      </c>
      <c r="E270" s="4">
        <v>1638</v>
      </c>
      <c r="F270" s="5">
        <v>48</v>
      </c>
    </row>
    <row r="271" spans="2:6" x14ac:dyDescent="0.3">
      <c r="B271" t="s">
        <v>7</v>
      </c>
      <c r="C271" t="s">
        <v>34</v>
      </c>
      <c r="D271" t="s">
        <v>15</v>
      </c>
      <c r="E271" s="4">
        <v>3829</v>
      </c>
      <c r="F271" s="5">
        <v>24</v>
      </c>
    </row>
    <row r="272" spans="2:6" x14ac:dyDescent="0.3">
      <c r="B272" t="s">
        <v>40</v>
      </c>
      <c r="C272" t="s">
        <v>39</v>
      </c>
      <c r="D272" t="s">
        <v>15</v>
      </c>
      <c r="E272" s="4">
        <v>5775</v>
      </c>
      <c r="F272" s="5">
        <v>42</v>
      </c>
    </row>
    <row r="273" spans="2:6" x14ac:dyDescent="0.3">
      <c r="B273" t="s">
        <v>6</v>
      </c>
      <c r="C273" t="s">
        <v>35</v>
      </c>
      <c r="D273" t="s">
        <v>20</v>
      </c>
      <c r="E273" s="4">
        <v>1071</v>
      </c>
      <c r="F273" s="5">
        <v>270</v>
      </c>
    </row>
    <row r="274" spans="2:6" x14ac:dyDescent="0.3">
      <c r="B274" t="s">
        <v>8</v>
      </c>
      <c r="C274" t="s">
        <v>36</v>
      </c>
      <c r="D274" t="s">
        <v>23</v>
      </c>
      <c r="E274" s="4">
        <v>5019</v>
      </c>
      <c r="F274" s="5">
        <v>150</v>
      </c>
    </row>
    <row r="275" spans="2:6" x14ac:dyDescent="0.3">
      <c r="B275" t="s">
        <v>2</v>
      </c>
      <c r="C275" t="s">
        <v>37</v>
      </c>
      <c r="D275" t="s">
        <v>15</v>
      </c>
      <c r="E275" s="4">
        <v>2863</v>
      </c>
      <c r="F275" s="5">
        <v>42</v>
      </c>
    </row>
    <row r="276" spans="2:6" x14ac:dyDescent="0.3">
      <c r="B276" t="s">
        <v>40</v>
      </c>
      <c r="C276" t="s">
        <v>35</v>
      </c>
      <c r="D276" t="s">
        <v>29</v>
      </c>
      <c r="E276" s="4">
        <v>1617</v>
      </c>
      <c r="F276" s="5">
        <v>126</v>
      </c>
    </row>
    <row r="277" spans="2:6" x14ac:dyDescent="0.3">
      <c r="B277" t="s">
        <v>6</v>
      </c>
      <c r="C277" t="s">
        <v>37</v>
      </c>
      <c r="D277" t="s">
        <v>26</v>
      </c>
      <c r="E277" s="4">
        <v>6818</v>
      </c>
      <c r="F277" s="5">
        <v>6</v>
      </c>
    </row>
    <row r="278" spans="2:6" x14ac:dyDescent="0.3">
      <c r="B278" t="s">
        <v>3</v>
      </c>
      <c r="C278" t="s">
        <v>35</v>
      </c>
      <c r="D278" t="s">
        <v>15</v>
      </c>
      <c r="E278" s="4">
        <v>6657</v>
      </c>
      <c r="F278" s="5">
        <v>276</v>
      </c>
    </row>
    <row r="279" spans="2:6" x14ac:dyDescent="0.3">
      <c r="B279" t="s">
        <v>3</v>
      </c>
      <c r="C279" t="s">
        <v>34</v>
      </c>
      <c r="D279" t="s">
        <v>17</v>
      </c>
      <c r="E279" s="4">
        <v>2919</v>
      </c>
      <c r="F279" s="5">
        <v>93</v>
      </c>
    </row>
    <row r="280" spans="2:6" x14ac:dyDescent="0.3">
      <c r="B280" t="s">
        <v>2</v>
      </c>
      <c r="C280" t="s">
        <v>36</v>
      </c>
      <c r="D280" t="s">
        <v>31</v>
      </c>
      <c r="E280" s="4">
        <v>3094</v>
      </c>
      <c r="F280" s="5">
        <v>246</v>
      </c>
    </row>
    <row r="281" spans="2:6" x14ac:dyDescent="0.3">
      <c r="B281" t="s">
        <v>6</v>
      </c>
      <c r="C281" t="s">
        <v>39</v>
      </c>
      <c r="D281" t="s">
        <v>24</v>
      </c>
      <c r="E281" s="4">
        <v>2989</v>
      </c>
      <c r="F281" s="5">
        <v>3</v>
      </c>
    </row>
    <row r="282" spans="2:6" x14ac:dyDescent="0.3">
      <c r="B282" t="s">
        <v>8</v>
      </c>
      <c r="C282" t="s">
        <v>38</v>
      </c>
      <c r="D282" t="s">
        <v>27</v>
      </c>
      <c r="E282" s="4">
        <v>2268</v>
      </c>
      <c r="F282" s="5">
        <v>63</v>
      </c>
    </row>
    <row r="283" spans="2:6" x14ac:dyDescent="0.3">
      <c r="B283" t="s">
        <v>5</v>
      </c>
      <c r="C283" t="s">
        <v>35</v>
      </c>
      <c r="D283" t="s">
        <v>31</v>
      </c>
      <c r="E283" s="4">
        <v>4753</v>
      </c>
      <c r="F283" s="5">
        <v>246</v>
      </c>
    </row>
    <row r="284" spans="2:6" x14ac:dyDescent="0.3">
      <c r="B284" t="s">
        <v>2</v>
      </c>
      <c r="C284" t="s">
        <v>34</v>
      </c>
      <c r="D284" t="s">
        <v>19</v>
      </c>
      <c r="E284" s="4">
        <v>7511</v>
      </c>
      <c r="F284" s="5">
        <v>120</v>
      </c>
    </row>
    <row r="285" spans="2:6" x14ac:dyDescent="0.3">
      <c r="B285" t="s">
        <v>2</v>
      </c>
      <c r="C285" t="s">
        <v>38</v>
      </c>
      <c r="D285" t="s">
        <v>31</v>
      </c>
      <c r="E285" s="4">
        <v>4326</v>
      </c>
      <c r="F285" s="5">
        <v>348</v>
      </c>
    </row>
    <row r="286" spans="2:6" x14ac:dyDescent="0.3">
      <c r="B286" t="s">
        <v>41</v>
      </c>
      <c r="C286" t="s">
        <v>34</v>
      </c>
      <c r="D286" t="s">
        <v>23</v>
      </c>
      <c r="E286" s="4">
        <v>4935</v>
      </c>
      <c r="F286" s="5">
        <v>126</v>
      </c>
    </row>
    <row r="287" spans="2:6" x14ac:dyDescent="0.3">
      <c r="B287" t="s">
        <v>6</v>
      </c>
      <c r="C287" t="s">
        <v>35</v>
      </c>
      <c r="D287" t="s">
        <v>30</v>
      </c>
      <c r="E287" s="4">
        <v>4781</v>
      </c>
      <c r="F287" s="5">
        <v>123</v>
      </c>
    </row>
    <row r="288" spans="2:6" x14ac:dyDescent="0.3">
      <c r="B288" t="s">
        <v>5</v>
      </c>
      <c r="C288" t="s">
        <v>38</v>
      </c>
      <c r="D288" t="s">
        <v>25</v>
      </c>
      <c r="E288" s="4">
        <v>7483</v>
      </c>
      <c r="F288" s="5">
        <v>45</v>
      </c>
    </row>
    <row r="289" spans="2:6" x14ac:dyDescent="0.3">
      <c r="B289" t="s">
        <v>10</v>
      </c>
      <c r="C289" t="s">
        <v>38</v>
      </c>
      <c r="D289" t="s">
        <v>4</v>
      </c>
      <c r="E289" s="4">
        <v>6860</v>
      </c>
      <c r="F289" s="5">
        <v>126</v>
      </c>
    </row>
    <row r="290" spans="2:6" x14ac:dyDescent="0.3">
      <c r="B290" t="s">
        <v>40</v>
      </c>
      <c r="C290" t="s">
        <v>37</v>
      </c>
      <c r="D290" t="s">
        <v>29</v>
      </c>
      <c r="E290" s="4">
        <v>9002</v>
      </c>
      <c r="F290" s="5">
        <v>72</v>
      </c>
    </row>
    <row r="291" spans="2:6" x14ac:dyDescent="0.3">
      <c r="B291" t="s">
        <v>6</v>
      </c>
      <c r="C291" t="s">
        <v>36</v>
      </c>
      <c r="D291" t="s">
        <v>29</v>
      </c>
      <c r="E291" s="4">
        <v>1400</v>
      </c>
      <c r="F291" s="5">
        <v>135</v>
      </c>
    </row>
    <row r="292" spans="2:6" x14ac:dyDescent="0.3">
      <c r="B292" t="s">
        <v>10</v>
      </c>
      <c r="C292" t="s">
        <v>34</v>
      </c>
      <c r="D292" t="s">
        <v>22</v>
      </c>
      <c r="E292" s="4">
        <v>4053</v>
      </c>
      <c r="F292" s="5">
        <v>24</v>
      </c>
    </row>
    <row r="293" spans="2:6" x14ac:dyDescent="0.3">
      <c r="B293" t="s">
        <v>7</v>
      </c>
      <c r="C293" t="s">
        <v>36</v>
      </c>
      <c r="D293" t="s">
        <v>31</v>
      </c>
      <c r="E293" s="4">
        <v>2149</v>
      </c>
      <c r="F293" s="5">
        <v>117</v>
      </c>
    </row>
    <row r="294" spans="2:6" x14ac:dyDescent="0.3">
      <c r="B294" t="s">
        <v>3</v>
      </c>
      <c r="C294" t="s">
        <v>39</v>
      </c>
      <c r="D294" t="s">
        <v>29</v>
      </c>
      <c r="E294" s="4">
        <v>3640</v>
      </c>
      <c r="F294" s="5">
        <v>51</v>
      </c>
    </row>
    <row r="295" spans="2:6" x14ac:dyDescent="0.3">
      <c r="B295" t="s">
        <v>2</v>
      </c>
      <c r="C295" t="s">
        <v>39</v>
      </c>
      <c r="D295" t="s">
        <v>23</v>
      </c>
      <c r="E295" s="4">
        <v>630</v>
      </c>
      <c r="F295" s="5">
        <v>36</v>
      </c>
    </row>
    <row r="296" spans="2:6" x14ac:dyDescent="0.3">
      <c r="B296" t="s">
        <v>9</v>
      </c>
      <c r="C296" t="s">
        <v>35</v>
      </c>
      <c r="D296" t="s">
        <v>27</v>
      </c>
      <c r="E296" s="4">
        <v>2429</v>
      </c>
      <c r="F296" s="5">
        <v>144</v>
      </c>
    </row>
    <row r="297" spans="2:6" x14ac:dyDescent="0.3">
      <c r="B297" t="s">
        <v>9</v>
      </c>
      <c r="C297" t="s">
        <v>36</v>
      </c>
      <c r="D297" t="s">
        <v>25</v>
      </c>
      <c r="E297" s="4">
        <v>2142</v>
      </c>
      <c r="F297" s="5">
        <v>114</v>
      </c>
    </row>
    <row r="298" spans="2:6" x14ac:dyDescent="0.3">
      <c r="B298" t="s">
        <v>7</v>
      </c>
      <c r="C298" t="s">
        <v>37</v>
      </c>
      <c r="D298" t="s">
        <v>30</v>
      </c>
      <c r="E298" s="4">
        <v>6454</v>
      </c>
      <c r="F298" s="5">
        <v>54</v>
      </c>
    </row>
    <row r="299" spans="2:6" x14ac:dyDescent="0.3">
      <c r="B299" t="s">
        <v>7</v>
      </c>
      <c r="C299" t="s">
        <v>37</v>
      </c>
      <c r="D299" t="s">
        <v>16</v>
      </c>
      <c r="E299" s="4">
        <v>4487</v>
      </c>
      <c r="F299" s="5">
        <v>333</v>
      </c>
    </row>
    <row r="300" spans="2:6" x14ac:dyDescent="0.3">
      <c r="B300" t="s">
        <v>3</v>
      </c>
      <c r="C300" t="s">
        <v>37</v>
      </c>
      <c r="D300" t="s">
        <v>4</v>
      </c>
      <c r="E300" s="4">
        <v>938</v>
      </c>
      <c r="F300" s="5">
        <v>366</v>
      </c>
    </row>
    <row r="301" spans="2:6" x14ac:dyDescent="0.3">
      <c r="B301" t="s">
        <v>3</v>
      </c>
      <c r="C301" t="s">
        <v>38</v>
      </c>
      <c r="D301" t="s">
        <v>26</v>
      </c>
      <c r="E301" s="4">
        <v>8841</v>
      </c>
      <c r="F301" s="5">
        <v>303</v>
      </c>
    </row>
    <row r="302" spans="2:6" x14ac:dyDescent="0.3">
      <c r="B302" t="s">
        <v>2</v>
      </c>
      <c r="C302" t="s">
        <v>39</v>
      </c>
      <c r="D302" t="s">
        <v>33</v>
      </c>
      <c r="E302" s="4">
        <v>4018</v>
      </c>
      <c r="F302" s="5">
        <v>126</v>
      </c>
    </row>
    <row r="303" spans="2:6" x14ac:dyDescent="0.3">
      <c r="B303" t="s">
        <v>41</v>
      </c>
      <c r="C303" t="s">
        <v>37</v>
      </c>
      <c r="D303" t="s">
        <v>15</v>
      </c>
      <c r="E303" s="4">
        <v>714</v>
      </c>
      <c r="F303" s="5">
        <v>231</v>
      </c>
    </row>
    <row r="304" spans="2:6" x14ac:dyDescent="0.3">
      <c r="B304" t="s">
        <v>9</v>
      </c>
      <c r="C304" t="s">
        <v>38</v>
      </c>
      <c r="D304" t="s">
        <v>25</v>
      </c>
      <c r="E304" s="4">
        <v>3850</v>
      </c>
      <c r="F304" s="5">
        <v>102</v>
      </c>
    </row>
  </sheetData>
  <mergeCells count="2">
    <mergeCell ref="A1:Q2"/>
    <mergeCell ref="K4:Q13"/>
  </mergeCells>
  <conditionalFormatting sqref="E5:E304">
    <cfRule type="top10" dxfId="15" priority="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1129-AEB4-4A5C-860A-C2CAE29F3BCA}">
  <dimension ref="A1:K10"/>
  <sheetViews>
    <sheetView showGridLines="0" workbookViewId="0">
      <selection activeCell="H8" sqref="H8"/>
    </sheetView>
  </sheetViews>
  <sheetFormatPr defaultRowHeight="14.4" x14ac:dyDescent="0.3"/>
  <cols>
    <col min="2" max="2" width="11.109375" customWidth="1"/>
    <col min="3" max="3" width="11.88671875" customWidth="1"/>
  </cols>
  <sheetData>
    <row r="1" spans="1:11" x14ac:dyDescent="0.3">
      <c r="A1" s="52" t="s">
        <v>68</v>
      </c>
      <c r="B1" s="53"/>
      <c r="C1" s="53"/>
      <c r="D1" s="53"/>
      <c r="E1" s="53"/>
      <c r="F1" s="53"/>
      <c r="G1" s="53"/>
      <c r="H1" s="53"/>
      <c r="I1" s="53"/>
      <c r="J1" s="53"/>
      <c r="K1" s="53"/>
    </row>
    <row r="2" spans="1:11" x14ac:dyDescent="0.3">
      <c r="A2" s="53"/>
      <c r="B2" s="53"/>
      <c r="C2" s="53"/>
      <c r="D2" s="53"/>
      <c r="E2" s="53"/>
      <c r="F2" s="53"/>
      <c r="G2" s="53"/>
      <c r="H2" s="53"/>
      <c r="I2" s="53"/>
      <c r="J2" s="53"/>
      <c r="K2" s="53"/>
    </row>
    <row r="4" spans="1:11" x14ac:dyDescent="0.3">
      <c r="B4" s="19" t="s">
        <v>69</v>
      </c>
      <c r="C4" s="19" t="s">
        <v>1</v>
      </c>
      <c r="D4" s="19"/>
      <c r="E4" s="19" t="s">
        <v>70</v>
      </c>
    </row>
    <row r="5" spans="1:11" x14ac:dyDescent="0.3">
      <c r="B5" s="20" t="str" cm="1">
        <f t="array" ref="B5:B10">_xlfn.UNIQUE(Data[Geography])</f>
        <v>New Zealand</v>
      </c>
      <c r="C5" s="21">
        <f>SUMIFS(Data[Amount],Data[Geography],B5)</f>
        <v>218813</v>
      </c>
      <c r="D5" s="20">
        <v>218813</v>
      </c>
      <c r="E5" s="20">
        <f>SUMIFS(Data[Units],Data[Geography],B5)</f>
        <v>7431</v>
      </c>
    </row>
    <row r="6" spans="1:11" x14ac:dyDescent="0.3">
      <c r="B6" s="22" t="str">
        <v>USA</v>
      </c>
      <c r="C6" s="23">
        <f>SUMIFS(Data[Amount],Data[Geography],B6)</f>
        <v>189434</v>
      </c>
      <c r="D6" s="22">
        <v>189434</v>
      </c>
      <c r="E6" s="22">
        <f>SUMIFS(Data[Units],Data[Geography],B6)</f>
        <v>10158</v>
      </c>
    </row>
    <row r="7" spans="1:11" x14ac:dyDescent="0.3">
      <c r="B7" s="22" t="str">
        <v>Canada</v>
      </c>
      <c r="C7" s="23">
        <f>SUMIFS(Data[Amount],Data[Geography],B7)</f>
        <v>237944</v>
      </c>
      <c r="D7" s="22">
        <v>237944</v>
      </c>
      <c r="E7" s="22">
        <f>SUMIFS(Data[Units],Data[Geography],B7)</f>
        <v>7302</v>
      </c>
    </row>
    <row r="8" spans="1:11" x14ac:dyDescent="0.3">
      <c r="B8" s="22" t="str">
        <v>UK</v>
      </c>
      <c r="C8" s="23">
        <f>SUMIFS(Data[Amount],Data[Geography],B8)</f>
        <v>173530</v>
      </c>
      <c r="D8" s="22">
        <v>173530</v>
      </c>
      <c r="E8" s="22">
        <f>SUMIFS(Data[Units],Data[Geography],B8)</f>
        <v>5745</v>
      </c>
    </row>
    <row r="9" spans="1:11" x14ac:dyDescent="0.3">
      <c r="B9" s="22" t="str">
        <v>Australia</v>
      </c>
      <c r="C9" s="23">
        <f>SUMIFS(Data[Amount],Data[Geography],B9)</f>
        <v>168679</v>
      </c>
      <c r="D9" s="22">
        <v>168679</v>
      </c>
      <c r="E9" s="22">
        <f>SUMIFS(Data[Units],Data[Geography],B9)</f>
        <v>6264</v>
      </c>
    </row>
    <row r="10" spans="1:11" x14ac:dyDescent="0.3">
      <c r="B10" s="24" t="str">
        <v>India</v>
      </c>
      <c r="C10" s="25">
        <f>SUMIFS(Data[Amount],Data[Geography],B10)</f>
        <v>252469</v>
      </c>
      <c r="D10" s="24">
        <v>252469</v>
      </c>
      <c r="E10" s="24">
        <f>SUMIFS(Data[Units],Data[Geography],B10)</f>
        <v>8760</v>
      </c>
    </row>
  </sheetData>
  <mergeCells count="1">
    <mergeCell ref="A1:K2"/>
  </mergeCells>
  <conditionalFormatting sqref="D5:D10">
    <cfRule type="dataBar" priority="1">
      <dataBar showValue="0">
        <cfvo type="min"/>
        <cfvo type="max"/>
        <color rgb="FF638EC6"/>
      </dataBar>
      <extLst>
        <ext xmlns:x14="http://schemas.microsoft.com/office/spreadsheetml/2009/9/main" uri="{B025F937-C7B1-47D3-B67F-A62EFF666E3E}">
          <x14:id>{E90C939B-1FBF-4467-ACB3-201CA33AC9B2}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90C939B-1FBF-4467-ACB3-201CA33AC9B2}">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11B9-B7A4-4517-97F4-2D0735547B91}">
  <dimension ref="A1:K11"/>
  <sheetViews>
    <sheetView workbookViewId="0">
      <selection activeCell="O19" sqref="O19"/>
    </sheetView>
  </sheetViews>
  <sheetFormatPr defaultRowHeight="14.4" x14ac:dyDescent="0.3"/>
  <cols>
    <col min="2" max="2" width="12.5546875" bestFit="1" customWidth="1"/>
    <col min="3" max="3" width="14.44140625" bestFit="1" customWidth="1"/>
    <col min="4" max="4" width="7" bestFit="1" customWidth="1"/>
    <col min="5" max="5" width="11.77734375" bestFit="1" customWidth="1"/>
    <col min="6" max="8" width="4.6640625" bestFit="1" customWidth="1"/>
    <col min="9" max="46" width="5.6640625" bestFit="1" customWidth="1"/>
    <col min="47" max="257" width="7.21875" bestFit="1" customWidth="1"/>
    <col min="258" max="270" width="8.21875" bestFit="1" customWidth="1"/>
    <col min="271" max="271" width="10.77734375" bestFit="1" customWidth="1"/>
  </cols>
  <sheetData>
    <row r="1" spans="1:11" x14ac:dyDescent="0.3">
      <c r="A1" s="54" t="s">
        <v>71</v>
      </c>
      <c r="B1" s="55"/>
      <c r="C1" s="55"/>
      <c r="D1" s="55"/>
      <c r="E1" s="55"/>
      <c r="F1" s="55"/>
      <c r="G1" s="55"/>
      <c r="H1" s="55"/>
      <c r="I1" s="55"/>
      <c r="J1" s="55"/>
      <c r="K1" s="55"/>
    </row>
    <row r="2" spans="1:11" x14ac:dyDescent="0.3">
      <c r="A2" s="55"/>
      <c r="B2" s="55"/>
      <c r="C2" s="55"/>
      <c r="D2" s="55"/>
      <c r="E2" s="55"/>
      <c r="F2" s="55"/>
      <c r="G2" s="55"/>
      <c r="H2" s="55"/>
      <c r="I2" s="55"/>
      <c r="J2" s="55"/>
      <c r="K2" s="55"/>
    </row>
    <row r="4" spans="1:11" x14ac:dyDescent="0.3">
      <c r="B4" s="26" t="s">
        <v>72</v>
      </c>
      <c r="C4" t="s">
        <v>74</v>
      </c>
      <c r="D4" t="s">
        <v>76</v>
      </c>
      <c r="E4" t="s">
        <v>75</v>
      </c>
    </row>
    <row r="5" spans="1:11" x14ac:dyDescent="0.3">
      <c r="B5" s="27" t="s">
        <v>34</v>
      </c>
      <c r="C5" s="18">
        <v>80745</v>
      </c>
      <c r="D5" s="28">
        <v>80745</v>
      </c>
      <c r="E5" s="28">
        <v>3210</v>
      </c>
    </row>
    <row r="6" spans="1:11" x14ac:dyDescent="0.3">
      <c r="B6" s="27" t="s">
        <v>36</v>
      </c>
      <c r="C6" s="18">
        <v>72016</v>
      </c>
      <c r="D6" s="28">
        <v>72016</v>
      </c>
      <c r="E6" s="28">
        <v>1236</v>
      </c>
    </row>
    <row r="7" spans="1:11" x14ac:dyDescent="0.3">
      <c r="B7" s="27" t="s">
        <v>35</v>
      </c>
      <c r="C7" s="18">
        <v>64442</v>
      </c>
      <c r="D7" s="28">
        <v>64442</v>
      </c>
      <c r="E7" s="28">
        <v>3591</v>
      </c>
    </row>
    <row r="8" spans="1:11" x14ac:dyDescent="0.3">
      <c r="B8" s="27" t="s">
        <v>37</v>
      </c>
      <c r="C8" s="18">
        <v>61614</v>
      </c>
      <c r="D8" s="28">
        <v>61614</v>
      </c>
      <c r="E8" s="28">
        <v>2196</v>
      </c>
    </row>
    <row r="9" spans="1:11" x14ac:dyDescent="0.3">
      <c r="B9" s="27" t="s">
        <v>39</v>
      </c>
      <c r="C9" s="18">
        <v>59507</v>
      </c>
      <c r="D9" s="28">
        <v>59507</v>
      </c>
      <c r="E9" s="28">
        <v>1884</v>
      </c>
    </row>
    <row r="10" spans="1:11" x14ac:dyDescent="0.3">
      <c r="B10" s="27" t="s">
        <v>38</v>
      </c>
      <c r="C10" s="18">
        <v>56182</v>
      </c>
      <c r="D10" s="28">
        <v>56182</v>
      </c>
      <c r="E10" s="28">
        <v>2181</v>
      </c>
    </row>
    <row r="11" spans="1:11" x14ac:dyDescent="0.3">
      <c r="B11" s="27" t="s">
        <v>73</v>
      </c>
      <c r="C11" s="18">
        <v>394506</v>
      </c>
      <c r="D11" s="28">
        <v>394506</v>
      </c>
      <c r="E11" s="28">
        <v>14298</v>
      </c>
    </row>
  </sheetData>
  <mergeCells count="1">
    <mergeCell ref="A1:K2"/>
  </mergeCells>
  <conditionalFormatting pivot="1" sqref="D5:D10">
    <cfRule type="dataBar" priority="1">
      <dataBar showValue="0">
        <cfvo type="min"/>
        <cfvo type="max"/>
        <color rgb="FFD6007B"/>
      </dataBar>
      <extLst>
        <ext xmlns:x14="http://schemas.microsoft.com/office/spreadsheetml/2009/9/main" uri="{B025F937-C7B1-47D3-B67F-A62EFF666E3E}">
          <x14:id>{E7D388C3-7656-4FF4-AF95-679924EB9C1A}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7D388C3-7656-4FF4-AF95-679924EB9C1A}">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3743-42D6-4784-85F3-C3266D4BB117}">
  <dimension ref="A1:L10"/>
  <sheetViews>
    <sheetView workbookViewId="0">
      <selection activeCell="B4" sqref="B4"/>
    </sheetView>
  </sheetViews>
  <sheetFormatPr defaultRowHeight="14.4" x14ac:dyDescent="0.3"/>
  <cols>
    <col min="2" max="2" width="17.77734375" bestFit="1" customWidth="1"/>
    <col min="3" max="3" width="14.44140625" bestFit="1" customWidth="1"/>
    <col min="4" max="4" width="11.77734375" bestFit="1" customWidth="1"/>
    <col min="5" max="5" width="12.21875" bestFit="1" customWidth="1"/>
  </cols>
  <sheetData>
    <row r="1" spans="1:12" x14ac:dyDescent="0.3">
      <c r="A1" s="52" t="s">
        <v>77</v>
      </c>
      <c r="B1" s="52"/>
      <c r="C1" s="52"/>
      <c r="D1" s="52"/>
      <c r="E1" s="52"/>
      <c r="F1" s="52"/>
      <c r="G1" s="52"/>
      <c r="H1" s="52"/>
      <c r="I1" s="52"/>
      <c r="J1" s="52"/>
      <c r="K1" s="52"/>
      <c r="L1" s="52"/>
    </row>
    <row r="2" spans="1:12" x14ac:dyDescent="0.3">
      <c r="A2" s="52"/>
      <c r="B2" s="52"/>
      <c r="C2" s="52"/>
      <c r="D2" s="52"/>
      <c r="E2" s="52"/>
      <c r="F2" s="52"/>
      <c r="G2" s="52"/>
      <c r="H2" s="52"/>
      <c r="I2" s="52"/>
      <c r="J2" s="52"/>
      <c r="K2" s="52"/>
      <c r="L2" s="52"/>
    </row>
    <row r="4" spans="1:12" x14ac:dyDescent="0.3">
      <c r="B4" s="26" t="s">
        <v>72</v>
      </c>
      <c r="C4" t="s">
        <v>74</v>
      </c>
      <c r="D4" t="s">
        <v>75</v>
      </c>
      <c r="E4" t="s">
        <v>78</v>
      </c>
    </row>
    <row r="5" spans="1:12" x14ac:dyDescent="0.3">
      <c r="B5" s="27" t="s">
        <v>15</v>
      </c>
      <c r="C5" s="28">
        <v>68971</v>
      </c>
      <c r="D5" s="28">
        <v>1533</v>
      </c>
      <c r="E5" s="29">
        <v>44.990867579908674</v>
      </c>
    </row>
    <row r="6" spans="1:12" x14ac:dyDescent="0.3">
      <c r="B6" s="27" t="s">
        <v>33</v>
      </c>
      <c r="C6" s="28">
        <v>69160</v>
      </c>
      <c r="D6" s="28">
        <v>1854</v>
      </c>
      <c r="E6" s="29">
        <v>37.303128371089535</v>
      </c>
    </row>
    <row r="7" spans="1:12" x14ac:dyDescent="0.3">
      <c r="B7" s="27" t="s">
        <v>24</v>
      </c>
      <c r="C7" s="28">
        <v>35378</v>
      </c>
      <c r="D7" s="28">
        <v>1044</v>
      </c>
      <c r="E7" s="29">
        <v>33.88697318007663</v>
      </c>
    </row>
    <row r="8" spans="1:12" x14ac:dyDescent="0.3">
      <c r="B8" s="27" t="s">
        <v>26</v>
      </c>
      <c r="C8" s="28">
        <v>70273</v>
      </c>
      <c r="D8" s="28">
        <v>2142</v>
      </c>
      <c r="E8" s="29">
        <v>32.807189542483663</v>
      </c>
    </row>
    <row r="9" spans="1:12" x14ac:dyDescent="0.3">
      <c r="B9" s="27" t="s">
        <v>22</v>
      </c>
      <c r="C9" s="28">
        <v>66283</v>
      </c>
      <c r="D9" s="28">
        <v>2052</v>
      </c>
      <c r="E9" s="29">
        <v>32.301656920077974</v>
      </c>
    </row>
    <row r="10" spans="1:12" x14ac:dyDescent="0.3">
      <c r="B10" s="27" t="s">
        <v>73</v>
      </c>
      <c r="C10" s="28">
        <v>310065</v>
      </c>
      <c r="D10" s="28">
        <v>8625</v>
      </c>
      <c r="E10" s="29">
        <v>35.949565217391303</v>
      </c>
    </row>
  </sheetData>
  <mergeCells count="1">
    <mergeCell ref="A1:L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28F55-8F36-4DF5-8625-D8ACB33734CA}">
  <dimension ref="A1:M305"/>
  <sheetViews>
    <sheetView zoomScale="75" zoomScaleNormal="75" workbookViewId="0">
      <selection activeCell="I38" sqref="I38"/>
    </sheetView>
  </sheetViews>
  <sheetFormatPr defaultRowHeight="14.4" x14ac:dyDescent="0.3"/>
  <cols>
    <col min="2" max="2" width="12.21875" customWidth="1"/>
    <col min="3" max="3" width="11.109375" customWidth="1"/>
  </cols>
  <sheetData>
    <row r="1" spans="1:13" x14ac:dyDescent="0.3">
      <c r="A1" s="56" t="s">
        <v>79</v>
      </c>
      <c r="B1" s="57"/>
      <c r="C1" s="57"/>
      <c r="D1" s="57"/>
      <c r="E1" s="57"/>
      <c r="F1" s="57"/>
      <c r="G1" s="57"/>
      <c r="H1" s="57"/>
      <c r="I1" s="57"/>
      <c r="J1" s="57"/>
      <c r="K1" s="57"/>
      <c r="L1" s="57"/>
      <c r="M1" s="57"/>
    </row>
    <row r="2" spans="1:13" x14ac:dyDescent="0.3">
      <c r="A2" s="57"/>
      <c r="B2" s="57"/>
      <c r="C2" s="57"/>
      <c r="D2" s="57"/>
      <c r="E2" s="57"/>
      <c r="F2" s="57"/>
      <c r="G2" s="57"/>
      <c r="H2" s="57"/>
      <c r="I2" s="57"/>
      <c r="J2" s="57"/>
      <c r="K2" s="57"/>
      <c r="L2" s="57"/>
      <c r="M2" s="57"/>
    </row>
    <row r="5" spans="1:13" x14ac:dyDescent="0.3">
      <c r="B5" s="34" t="s">
        <v>11</v>
      </c>
      <c r="C5" s="35" t="s">
        <v>12</v>
      </c>
      <c r="D5" s="35" t="s">
        <v>0</v>
      </c>
      <c r="E5" s="36" t="s">
        <v>1</v>
      </c>
      <c r="F5" s="37" t="s">
        <v>49</v>
      </c>
    </row>
    <row r="6" spans="1:13" x14ac:dyDescent="0.3">
      <c r="B6" s="12" t="s">
        <v>40</v>
      </c>
      <c r="C6" s="13" t="s">
        <v>37</v>
      </c>
      <c r="D6" s="13" t="s">
        <v>30</v>
      </c>
      <c r="E6" s="30">
        <v>1624</v>
      </c>
      <c r="F6" s="31">
        <v>114</v>
      </c>
    </row>
    <row r="7" spans="1:13" x14ac:dyDescent="0.3">
      <c r="B7" s="14" t="s">
        <v>8</v>
      </c>
      <c r="C7" s="15" t="s">
        <v>35</v>
      </c>
      <c r="D7" s="15" t="s">
        <v>32</v>
      </c>
      <c r="E7" s="32">
        <v>6706</v>
      </c>
      <c r="F7" s="33">
        <v>459</v>
      </c>
    </row>
    <row r="8" spans="1:13" x14ac:dyDescent="0.3">
      <c r="B8" s="12" t="s">
        <v>9</v>
      </c>
      <c r="C8" s="13" t="s">
        <v>35</v>
      </c>
      <c r="D8" s="13" t="s">
        <v>4</v>
      </c>
      <c r="E8" s="30">
        <v>959</v>
      </c>
      <c r="F8" s="31">
        <v>147</v>
      </c>
    </row>
    <row r="9" spans="1:13" x14ac:dyDescent="0.3">
      <c r="B9" s="14" t="s">
        <v>41</v>
      </c>
      <c r="C9" s="15" t="s">
        <v>36</v>
      </c>
      <c r="D9" s="15" t="s">
        <v>18</v>
      </c>
      <c r="E9" s="32">
        <v>9632</v>
      </c>
      <c r="F9" s="33">
        <v>288</v>
      </c>
    </row>
    <row r="10" spans="1:13" x14ac:dyDescent="0.3">
      <c r="B10" s="12" t="s">
        <v>6</v>
      </c>
      <c r="C10" s="13" t="s">
        <v>39</v>
      </c>
      <c r="D10" s="13" t="s">
        <v>25</v>
      </c>
      <c r="E10" s="30">
        <v>2100</v>
      </c>
      <c r="F10" s="31">
        <v>414</v>
      </c>
    </row>
    <row r="11" spans="1:13" x14ac:dyDescent="0.3">
      <c r="B11" s="14" t="s">
        <v>40</v>
      </c>
      <c r="C11" s="15" t="s">
        <v>35</v>
      </c>
      <c r="D11" s="15" t="s">
        <v>33</v>
      </c>
      <c r="E11" s="32">
        <v>8869</v>
      </c>
      <c r="F11" s="33">
        <v>432</v>
      </c>
    </row>
    <row r="12" spans="1:13" x14ac:dyDescent="0.3">
      <c r="B12" s="12" t="s">
        <v>6</v>
      </c>
      <c r="C12" s="13" t="s">
        <v>38</v>
      </c>
      <c r="D12" s="13" t="s">
        <v>31</v>
      </c>
      <c r="E12" s="30">
        <v>2681</v>
      </c>
      <c r="F12" s="31">
        <v>54</v>
      </c>
    </row>
    <row r="13" spans="1:13" x14ac:dyDescent="0.3">
      <c r="B13" s="14" t="s">
        <v>8</v>
      </c>
      <c r="C13" s="15" t="s">
        <v>35</v>
      </c>
      <c r="D13" s="15" t="s">
        <v>22</v>
      </c>
      <c r="E13" s="32">
        <v>5012</v>
      </c>
      <c r="F13" s="33">
        <v>210</v>
      </c>
    </row>
    <row r="14" spans="1:13" x14ac:dyDescent="0.3">
      <c r="B14" s="12" t="s">
        <v>7</v>
      </c>
      <c r="C14" s="13" t="s">
        <v>38</v>
      </c>
      <c r="D14" s="13" t="s">
        <v>14</v>
      </c>
      <c r="E14" s="30">
        <v>1281</v>
      </c>
      <c r="F14" s="31">
        <v>75</v>
      </c>
    </row>
    <row r="15" spans="1:13" x14ac:dyDescent="0.3">
      <c r="B15" s="14" t="s">
        <v>5</v>
      </c>
      <c r="C15" s="15" t="s">
        <v>37</v>
      </c>
      <c r="D15" s="15" t="s">
        <v>14</v>
      </c>
      <c r="E15" s="32">
        <v>4991</v>
      </c>
      <c r="F15" s="33">
        <v>12</v>
      </c>
    </row>
    <row r="16" spans="1:13" x14ac:dyDescent="0.3">
      <c r="B16" s="12" t="s">
        <v>2</v>
      </c>
      <c r="C16" s="13" t="s">
        <v>39</v>
      </c>
      <c r="D16" s="13" t="s">
        <v>25</v>
      </c>
      <c r="E16" s="30">
        <v>1785</v>
      </c>
      <c r="F16" s="31">
        <v>462</v>
      </c>
    </row>
    <row r="17" spans="2:6" x14ac:dyDescent="0.3">
      <c r="B17" s="14" t="s">
        <v>3</v>
      </c>
      <c r="C17" s="15" t="s">
        <v>37</v>
      </c>
      <c r="D17" s="15" t="s">
        <v>17</v>
      </c>
      <c r="E17" s="32">
        <v>3983</v>
      </c>
      <c r="F17" s="33">
        <v>144</v>
      </c>
    </row>
    <row r="18" spans="2:6" x14ac:dyDescent="0.3">
      <c r="B18" s="12" t="s">
        <v>9</v>
      </c>
      <c r="C18" s="13" t="s">
        <v>38</v>
      </c>
      <c r="D18" s="13" t="s">
        <v>16</v>
      </c>
      <c r="E18" s="30">
        <v>2646</v>
      </c>
      <c r="F18" s="31">
        <v>120</v>
      </c>
    </row>
    <row r="19" spans="2:6" x14ac:dyDescent="0.3">
      <c r="B19" s="14" t="s">
        <v>2</v>
      </c>
      <c r="C19" s="15" t="s">
        <v>34</v>
      </c>
      <c r="D19" s="15" t="s">
        <v>13</v>
      </c>
      <c r="E19" s="32">
        <v>252</v>
      </c>
      <c r="F19" s="33">
        <v>54</v>
      </c>
    </row>
    <row r="20" spans="2:6" x14ac:dyDescent="0.3">
      <c r="B20" s="12" t="s">
        <v>3</v>
      </c>
      <c r="C20" s="13" t="s">
        <v>35</v>
      </c>
      <c r="D20" s="13" t="s">
        <v>25</v>
      </c>
      <c r="E20" s="30">
        <v>2464</v>
      </c>
      <c r="F20" s="31">
        <v>234</v>
      </c>
    </row>
    <row r="21" spans="2:6" x14ac:dyDescent="0.3">
      <c r="B21" s="14" t="s">
        <v>3</v>
      </c>
      <c r="C21" s="15" t="s">
        <v>35</v>
      </c>
      <c r="D21" s="15" t="s">
        <v>29</v>
      </c>
      <c r="E21" s="32">
        <v>2114</v>
      </c>
      <c r="F21" s="33">
        <v>66</v>
      </c>
    </row>
    <row r="22" spans="2:6" x14ac:dyDescent="0.3">
      <c r="B22" s="12" t="s">
        <v>6</v>
      </c>
      <c r="C22" s="13" t="s">
        <v>37</v>
      </c>
      <c r="D22" s="13" t="s">
        <v>31</v>
      </c>
      <c r="E22" s="30">
        <v>7693</v>
      </c>
      <c r="F22" s="31">
        <v>87</v>
      </c>
    </row>
    <row r="23" spans="2:6" x14ac:dyDescent="0.3">
      <c r="B23" s="14" t="s">
        <v>5</v>
      </c>
      <c r="C23" s="15" t="s">
        <v>34</v>
      </c>
      <c r="D23" s="15" t="s">
        <v>20</v>
      </c>
      <c r="E23" s="32">
        <v>15610</v>
      </c>
      <c r="F23" s="33">
        <v>339</v>
      </c>
    </row>
    <row r="24" spans="2:6" x14ac:dyDescent="0.3">
      <c r="B24" s="12" t="s">
        <v>41</v>
      </c>
      <c r="C24" s="13" t="s">
        <v>34</v>
      </c>
      <c r="D24" s="13" t="s">
        <v>22</v>
      </c>
      <c r="E24" s="30">
        <v>336</v>
      </c>
      <c r="F24" s="31">
        <v>144</v>
      </c>
    </row>
    <row r="25" spans="2:6" x14ac:dyDescent="0.3">
      <c r="B25" s="14" t="s">
        <v>2</v>
      </c>
      <c r="C25" s="15" t="s">
        <v>39</v>
      </c>
      <c r="D25" s="15" t="s">
        <v>20</v>
      </c>
      <c r="E25" s="32">
        <v>9443</v>
      </c>
      <c r="F25" s="33">
        <v>162</v>
      </c>
    </row>
    <row r="26" spans="2:6" x14ac:dyDescent="0.3">
      <c r="B26" s="12" t="s">
        <v>9</v>
      </c>
      <c r="C26" s="13" t="s">
        <v>34</v>
      </c>
      <c r="D26" s="13" t="s">
        <v>23</v>
      </c>
      <c r="E26" s="30">
        <v>8155</v>
      </c>
      <c r="F26" s="31">
        <v>90</v>
      </c>
    </row>
    <row r="27" spans="2:6" x14ac:dyDescent="0.3">
      <c r="B27" s="14" t="s">
        <v>8</v>
      </c>
      <c r="C27" s="15" t="s">
        <v>38</v>
      </c>
      <c r="D27" s="15" t="s">
        <v>23</v>
      </c>
      <c r="E27" s="32">
        <v>1701</v>
      </c>
      <c r="F27" s="33">
        <v>234</v>
      </c>
    </row>
    <row r="28" spans="2:6" x14ac:dyDescent="0.3">
      <c r="B28" s="12" t="s">
        <v>10</v>
      </c>
      <c r="C28" s="13" t="s">
        <v>38</v>
      </c>
      <c r="D28" s="13" t="s">
        <v>22</v>
      </c>
      <c r="E28" s="30">
        <v>2205</v>
      </c>
      <c r="F28" s="31">
        <v>141</v>
      </c>
    </row>
    <row r="29" spans="2:6" x14ac:dyDescent="0.3">
      <c r="B29" s="14" t="s">
        <v>8</v>
      </c>
      <c r="C29" s="15" t="s">
        <v>37</v>
      </c>
      <c r="D29" s="15" t="s">
        <v>19</v>
      </c>
      <c r="E29" s="32">
        <v>1771</v>
      </c>
      <c r="F29" s="33">
        <v>204</v>
      </c>
    </row>
    <row r="30" spans="2:6" x14ac:dyDescent="0.3">
      <c r="B30" s="12" t="s">
        <v>41</v>
      </c>
      <c r="C30" s="13" t="s">
        <v>35</v>
      </c>
      <c r="D30" s="13" t="s">
        <v>15</v>
      </c>
      <c r="E30" s="30">
        <v>2114</v>
      </c>
      <c r="F30" s="31">
        <v>186</v>
      </c>
    </row>
    <row r="31" spans="2:6" x14ac:dyDescent="0.3">
      <c r="B31" s="14" t="s">
        <v>41</v>
      </c>
      <c r="C31" s="15" t="s">
        <v>36</v>
      </c>
      <c r="D31" s="15" t="s">
        <v>13</v>
      </c>
      <c r="E31" s="32">
        <v>10311</v>
      </c>
      <c r="F31" s="33">
        <v>231</v>
      </c>
    </row>
    <row r="32" spans="2:6" x14ac:dyDescent="0.3">
      <c r="B32" s="12" t="s">
        <v>3</v>
      </c>
      <c r="C32" s="13" t="s">
        <v>39</v>
      </c>
      <c r="D32" s="13" t="s">
        <v>16</v>
      </c>
      <c r="E32" s="30">
        <v>21</v>
      </c>
      <c r="F32" s="31">
        <v>168</v>
      </c>
    </row>
    <row r="33" spans="2:6" x14ac:dyDescent="0.3">
      <c r="B33" s="14" t="s">
        <v>10</v>
      </c>
      <c r="C33" s="15" t="s">
        <v>35</v>
      </c>
      <c r="D33" s="15" t="s">
        <v>20</v>
      </c>
      <c r="E33" s="32">
        <v>1974</v>
      </c>
      <c r="F33" s="33">
        <v>195</v>
      </c>
    </row>
    <row r="34" spans="2:6" x14ac:dyDescent="0.3">
      <c r="B34" s="12" t="s">
        <v>5</v>
      </c>
      <c r="C34" s="13" t="s">
        <v>36</v>
      </c>
      <c r="D34" s="13" t="s">
        <v>23</v>
      </c>
      <c r="E34" s="30">
        <v>6314</v>
      </c>
      <c r="F34" s="31">
        <v>15</v>
      </c>
    </row>
    <row r="35" spans="2:6" x14ac:dyDescent="0.3">
      <c r="B35" s="14" t="s">
        <v>10</v>
      </c>
      <c r="C35" s="15" t="s">
        <v>37</v>
      </c>
      <c r="D35" s="15" t="s">
        <v>23</v>
      </c>
      <c r="E35" s="32">
        <v>4683</v>
      </c>
      <c r="F35" s="33">
        <v>30</v>
      </c>
    </row>
    <row r="36" spans="2:6" x14ac:dyDescent="0.3">
      <c r="B36" s="12" t="s">
        <v>41</v>
      </c>
      <c r="C36" s="13" t="s">
        <v>37</v>
      </c>
      <c r="D36" s="13" t="s">
        <v>24</v>
      </c>
      <c r="E36" s="30">
        <v>6398</v>
      </c>
      <c r="F36" s="31">
        <v>102</v>
      </c>
    </row>
    <row r="37" spans="2:6" x14ac:dyDescent="0.3">
      <c r="B37" s="14" t="s">
        <v>2</v>
      </c>
      <c r="C37" s="15" t="s">
        <v>35</v>
      </c>
      <c r="D37" s="15" t="s">
        <v>19</v>
      </c>
      <c r="E37" s="32">
        <v>553</v>
      </c>
      <c r="F37" s="33">
        <v>15</v>
      </c>
    </row>
    <row r="38" spans="2:6" x14ac:dyDescent="0.3">
      <c r="B38" s="12" t="s">
        <v>8</v>
      </c>
      <c r="C38" s="13" t="s">
        <v>39</v>
      </c>
      <c r="D38" s="13" t="s">
        <v>30</v>
      </c>
      <c r="E38" s="30">
        <v>7021</v>
      </c>
      <c r="F38" s="31">
        <v>183</v>
      </c>
    </row>
    <row r="39" spans="2:6" x14ac:dyDescent="0.3">
      <c r="B39" s="14" t="s">
        <v>40</v>
      </c>
      <c r="C39" s="15" t="s">
        <v>39</v>
      </c>
      <c r="D39" s="15" t="s">
        <v>22</v>
      </c>
      <c r="E39" s="32">
        <v>5817</v>
      </c>
      <c r="F39" s="33">
        <v>12</v>
      </c>
    </row>
    <row r="40" spans="2:6" x14ac:dyDescent="0.3">
      <c r="B40" s="12" t="s">
        <v>41</v>
      </c>
      <c r="C40" s="13" t="s">
        <v>39</v>
      </c>
      <c r="D40" s="13" t="s">
        <v>14</v>
      </c>
      <c r="E40" s="30">
        <v>3976</v>
      </c>
      <c r="F40" s="31">
        <v>72</v>
      </c>
    </row>
    <row r="41" spans="2:6" x14ac:dyDescent="0.3">
      <c r="B41" s="14" t="s">
        <v>6</v>
      </c>
      <c r="C41" s="15" t="s">
        <v>38</v>
      </c>
      <c r="D41" s="15" t="s">
        <v>27</v>
      </c>
      <c r="E41" s="32">
        <v>1134</v>
      </c>
      <c r="F41" s="33">
        <v>282</v>
      </c>
    </row>
    <row r="42" spans="2:6" x14ac:dyDescent="0.3">
      <c r="B42" s="12" t="s">
        <v>2</v>
      </c>
      <c r="C42" s="13" t="s">
        <v>39</v>
      </c>
      <c r="D42" s="13" t="s">
        <v>28</v>
      </c>
      <c r="E42" s="30">
        <v>6027</v>
      </c>
      <c r="F42" s="31">
        <v>144</v>
      </c>
    </row>
    <row r="43" spans="2:6" x14ac:dyDescent="0.3">
      <c r="B43" s="14" t="s">
        <v>6</v>
      </c>
      <c r="C43" s="15" t="s">
        <v>37</v>
      </c>
      <c r="D43" s="15" t="s">
        <v>16</v>
      </c>
      <c r="E43" s="32">
        <v>1904</v>
      </c>
      <c r="F43" s="33">
        <v>405</v>
      </c>
    </row>
    <row r="44" spans="2:6" x14ac:dyDescent="0.3">
      <c r="B44" s="12" t="s">
        <v>7</v>
      </c>
      <c r="C44" s="13" t="s">
        <v>34</v>
      </c>
      <c r="D44" s="13" t="s">
        <v>32</v>
      </c>
      <c r="E44" s="30">
        <v>3262</v>
      </c>
      <c r="F44" s="31">
        <v>75</v>
      </c>
    </row>
    <row r="45" spans="2:6" x14ac:dyDescent="0.3">
      <c r="B45" s="14" t="s">
        <v>40</v>
      </c>
      <c r="C45" s="15" t="s">
        <v>34</v>
      </c>
      <c r="D45" s="15" t="s">
        <v>27</v>
      </c>
      <c r="E45" s="32">
        <v>2289</v>
      </c>
      <c r="F45" s="33">
        <v>135</v>
      </c>
    </row>
    <row r="46" spans="2:6" x14ac:dyDescent="0.3">
      <c r="B46" s="12" t="s">
        <v>5</v>
      </c>
      <c r="C46" s="13" t="s">
        <v>34</v>
      </c>
      <c r="D46" s="13" t="s">
        <v>27</v>
      </c>
      <c r="E46" s="30">
        <v>6986</v>
      </c>
      <c r="F46" s="31">
        <v>21</v>
      </c>
    </row>
    <row r="47" spans="2:6" x14ac:dyDescent="0.3">
      <c r="B47" s="14" t="s">
        <v>2</v>
      </c>
      <c r="C47" s="15" t="s">
        <v>38</v>
      </c>
      <c r="D47" s="15" t="s">
        <v>23</v>
      </c>
      <c r="E47" s="32">
        <v>4417</v>
      </c>
      <c r="F47" s="33">
        <v>153</v>
      </c>
    </row>
    <row r="48" spans="2:6" x14ac:dyDescent="0.3">
      <c r="B48" s="12" t="s">
        <v>6</v>
      </c>
      <c r="C48" s="13" t="s">
        <v>34</v>
      </c>
      <c r="D48" s="13" t="s">
        <v>15</v>
      </c>
      <c r="E48" s="30">
        <v>1442</v>
      </c>
      <c r="F48" s="31">
        <v>15</v>
      </c>
    </row>
    <row r="49" spans="2:6" x14ac:dyDescent="0.3">
      <c r="B49" s="14" t="s">
        <v>3</v>
      </c>
      <c r="C49" s="15" t="s">
        <v>35</v>
      </c>
      <c r="D49" s="15" t="s">
        <v>14</v>
      </c>
      <c r="E49" s="32">
        <v>2415</v>
      </c>
      <c r="F49" s="33">
        <v>255</v>
      </c>
    </row>
    <row r="50" spans="2:6" x14ac:dyDescent="0.3">
      <c r="B50" s="12" t="s">
        <v>2</v>
      </c>
      <c r="C50" s="13" t="s">
        <v>37</v>
      </c>
      <c r="D50" s="13" t="s">
        <v>19</v>
      </c>
      <c r="E50" s="30">
        <v>238</v>
      </c>
      <c r="F50" s="31">
        <v>18</v>
      </c>
    </row>
    <row r="51" spans="2:6" x14ac:dyDescent="0.3">
      <c r="B51" s="14" t="s">
        <v>6</v>
      </c>
      <c r="C51" s="15" t="s">
        <v>37</v>
      </c>
      <c r="D51" s="15" t="s">
        <v>23</v>
      </c>
      <c r="E51" s="32">
        <v>4949</v>
      </c>
      <c r="F51" s="33">
        <v>189</v>
      </c>
    </row>
    <row r="52" spans="2:6" x14ac:dyDescent="0.3">
      <c r="B52" s="12" t="s">
        <v>5</v>
      </c>
      <c r="C52" s="13" t="s">
        <v>38</v>
      </c>
      <c r="D52" s="13" t="s">
        <v>32</v>
      </c>
      <c r="E52" s="30">
        <v>5075</v>
      </c>
      <c r="F52" s="31">
        <v>21</v>
      </c>
    </row>
    <row r="53" spans="2:6" x14ac:dyDescent="0.3">
      <c r="B53" s="14" t="s">
        <v>3</v>
      </c>
      <c r="C53" s="15" t="s">
        <v>36</v>
      </c>
      <c r="D53" s="15" t="s">
        <v>16</v>
      </c>
      <c r="E53" s="32">
        <v>9198</v>
      </c>
      <c r="F53" s="33">
        <v>36</v>
      </c>
    </row>
    <row r="54" spans="2:6" x14ac:dyDescent="0.3">
      <c r="B54" s="12" t="s">
        <v>6</v>
      </c>
      <c r="C54" s="13" t="s">
        <v>34</v>
      </c>
      <c r="D54" s="13" t="s">
        <v>29</v>
      </c>
      <c r="E54" s="30">
        <v>3339</v>
      </c>
      <c r="F54" s="31">
        <v>75</v>
      </c>
    </row>
    <row r="55" spans="2:6" x14ac:dyDescent="0.3">
      <c r="B55" s="14" t="s">
        <v>40</v>
      </c>
      <c r="C55" s="15" t="s">
        <v>34</v>
      </c>
      <c r="D55" s="15" t="s">
        <v>17</v>
      </c>
      <c r="E55" s="32">
        <v>5019</v>
      </c>
      <c r="F55" s="33">
        <v>156</v>
      </c>
    </row>
    <row r="56" spans="2:6" x14ac:dyDescent="0.3">
      <c r="B56" s="12" t="s">
        <v>5</v>
      </c>
      <c r="C56" s="13" t="s">
        <v>36</v>
      </c>
      <c r="D56" s="13" t="s">
        <v>16</v>
      </c>
      <c r="E56" s="30">
        <v>16184</v>
      </c>
      <c r="F56" s="31">
        <v>39</v>
      </c>
    </row>
    <row r="57" spans="2:6" x14ac:dyDescent="0.3">
      <c r="B57" s="14" t="s">
        <v>6</v>
      </c>
      <c r="C57" s="15" t="s">
        <v>36</v>
      </c>
      <c r="D57" s="15" t="s">
        <v>21</v>
      </c>
      <c r="E57" s="32">
        <v>497</v>
      </c>
      <c r="F57" s="33">
        <v>63</v>
      </c>
    </row>
    <row r="58" spans="2:6" x14ac:dyDescent="0.3">
      <c r="B58" s="12" t="s">
        <v>2</v>
      </c>
      <c r="C58" s="13" t="s">
        <v>36</v>
      </c>
      <c r="D58" s="13" t="s">
        <v>29</v>
      </c>
      <c r="E58" s="30">
        <v>8211</v>
      </c>
      <c r="F58" s="31">
        <v>75</v>
      </c>
    </row>
    <row r="59" spans="2:6" x14ac:dyDescent="0.3">
      <c r="B59" s="14" t="s">
        <v>2</v>
      </c>
      <c r="C59" s="15" t="s">
        <v>38</v>
      </c>
      <c r="D59" s="15" t="s">
        <v>28</v>
      </c>
      <c r="E59" s="32">
        <v>6580</v>
      </c>
      <c r="F59" s="33">
        <v>183</v>
      </c>
    </row>
    <row r="60" spans="2:6" x14ac:dyDescent="0.3">
      <c r="B60" s="12" t="s">
        <v>41</v>
      </c>
      <c r="C60" s="13" t="s">
        <v>35</v>
      </c>
      <c r="D60" s="13" t="s">
        <v>13</v>
      </c>
      <c r="E60" s="30">
        <v>4760</v>
      </c>
      <c r="F60" s="31">
        <v>69</v>
      </c>
    </row>
    <row r="61" spans="2:6" x14ac:dyDescent="0.3">
      <c r="B61" s="14" t="s">
        <v>40</v>
      </c>
      <c r="C61" s="15" t="s">
        <v>36</v>
      </c>
      <c r="D61" s="15" t="s">
        <v>25</v>
      </c>
      <c r="E61" s="32">
        <v>5439</v>
      </c>
      <c r="F61" s="33">
        <v>30</v>
      </c>
    </row>
    <row r="62" spans="2:6" x14ac:dyDescent="0.3">
      <c r="B62" s="12" t="s">
        <v>41</v>
      </c>
      <c r="C62" s="13" t="s">
        <v>34</v>
      </c>
      <c r="D62" s="13" t="s">
        <v>17</v>
      </c>
      <c r="E62" s="30">
        <v>1463</v>
      </c>
      <c r="F62" s="31">
        <v>39</v>
      </c>
    </row>
    <row r="63" spans="2:6" x14ac:dyDescent="0.3">
      <c r="B63" s="14" t="s">
        <v>3</v>
      </c>
      <c r="C63" s="15" t="s">
        <v>34</v>
      </c>
      <c r="D63" s="15" t="s">
        <v>32</v>
      </c>
      <c r="E63" s="32">
        <v>7777</v>
      </c>
      <c r="F63" s="33">
        <v>504</v>
      </c>
    </row>
    <row r="64" spans="2:6" x14ac:dyDescent="0.3">
      <c r="B64" s="12" t="s">
        <v>9</v>
      </c>
      <c r="C64" s="13" t="s">
        <v>37</v>
      </c>
      <c r="D64" s="13" t="s">
        <v>29</v>
      </c>
      <c r="E64" s="30">
        <v>1085</v>
      </c>
      <c r="F64" s="31">
        <v>273</v>
      </c>
    </row>
    <row r="65" spans="2:6" x14ac:dyDescent="0.3">
      <c r="B65" s="14" t="s">
        <v>5</v>
      </c>
      <c r="C65" s="15" t="s">
        <v>37</v>
      </c>
      <c r="D65" s="15" t="s">
        <v>31</v>
      </c>
      <c r="E65" s="32">
        <v>182</v>
      </c>
      <c r="F65" s="33">
        <v>48</v>
      </c>
    </row>
    <row r="66" spans="2:6" x14ac:dyDescent="0.3">
      <c r="B66" s="12" t="s">
        <v>6</v>
      </c>
      <c r="C66" s="13" t="s">
        <v>34</v>
      </c>
      <c r="D66" s="13" t="s">
        <v>27</v>
      </c>
      <c r="E66" s="30">
        <v>4242</v>
      </c>
      <c r="F66" s="31">
        <v>207</v>
      </c>
    </row>
    <row r="67" spans="2:6" x14ac:dyDescent="0.3">
      <c r="B67" s="14" t="s">
        <v>6</v>
      </c>
      <c r="C67" s="15" t="s">
        <v>36</v>
      </c>
      <c r="D67" s="15" t="s">
        <v>32</v>
      </c>
      <c r="E67" s="32">
        <v>6118</v>
      </c>
      <c r="F67" s="33">
        <v>9</v>
      </c>
    </row>
    <row r="68" spans="2:6" x14ac:dyDescent="0.3">
      <c r="B68" s="12" t="s">
        <v>10</v>
      </c>
      <c r="C68" s="13" t="s">
        <v>36</v>
      </c>
      <c r="D68" s="13" t="s">
        <v>23</v>
      </c>
      <c r="E68" s="30">
        <v>2317</v>
      </c>
      <c r="F68" s="31">
        <v>261</v>
      </c>
    </row>
    <row r="69" spans="2:6" x14ac:dyDescent="0.3">
      <c r="B69" s="14" t="s">
        <v>6</v>
      </c>
      <c r="C69" s="15" t="s">
        <v>38</v>
      </c>
      <c r="D69" s="15" t="s">
        <v>16</v>
      </c>
      <c r="E69" s="32">
        <v>938</v>
      </c>
      <c r="F69" s="33">
        <v>6</v>
      </c>
    </row>
    <row r="70" spans="2:6" x14ac:dyDescent="0.3">
      <c r="B70" s="12" t="s">
        <v>8</v>
      </c>
      <c r="C70" s="13" t="s">
        <v>37</v>
      </c>
      <c r="D70" s="13" t="s">
        <v>15</v>
      </c>
      <c r="E70" s="30">
        <v>9709</v>
      </c>
      <c r="F70" s="31">
        <v>30</v>
      </c>
    </row>
    <row r="71" spans="2:6" x14ac:dyDescent="0.3">
      <c r="B71" s="14" t="s">
        <v>7</v>
      </c>
      <c r="C71" s="15" t="s">
        <v>34</v>
      </c>
      <c r="D71" s="15" t="s">
        <v>20</v>
      </c>
      <c r="E71" s="32">
        <v>2205</v>
      </c>
      <c r="F71" s="33">
        <v>138</v>
      </c>
    </row>
    <row r="72" spans="2:6" x14ac:dyDescent="0.3">
      <c r="B72" s="12" t="s">
        <v>7</v>
      </c>
      <c r="C72" s="13" t="s">
        <v>37</v>
      </c>
      <c r="D72" s="13" t="s">
        <v>17</v>
      </c>
      <c r="E72" s="30">
        <v>4487</v>
      </c>
      <c r="F72" s="31">
        <v>111</v>
      </c>
    </row>
    <row r="73" spans="2:6" x14ac:dyDescent="0.3">
      <c r="B73" s="14" t="s">
        <v>5</v>
      </c>
      <c r="C73" s="15" t="s">
        <v>35</v>
      </c>
      <c r="D73" s="15" t="s">
        <v>18</v>
      </c>
      <c r="E73" s="32">
        <v>2415</v>
      </c>
      <c r="F73" s="33">
        <v>15</v>
      </c>
    </row>
    <row r="74" spans="2:6" x14ac:dyDescent="0.3">
      <c r="B74" s="12" t="s">
        <v>40</v>
      </c>
      <c r="C74" s="13" t="s">
        <v>34</v>
      </c>
      <c r="D74" s="13" t="s">
        <v>19</v>
      </c>
      <c r="E74" s="30">
        <v>4018</v>
      </c>
      <c r="F74" s="31">
        <v>162</v>
      </c>
    </row>
    <row r="75" spans="2:6" x14ac:dyDescent="0.3">
      <c r="B75" s="14" t="s">
        <v>5</v>
      </c>
      <c r="C75" s="15" t="s">
        <v>34</v>
      </c>
      <c r="D75" s="15" t="s">
        <v>19</v>
      </c>
      <c r="E75" s="32">
        <v>861</v>
      </c>
      <c r="F75" s="33">
        <v>195</v>
      </c>
    </row>
    <row r="76" spans="2:6" x14ac:dyDescent="0.3">
      <c r="B76" s="12" t="s">
        <v>10</v>
      </c>
      <c r="C76" s="13" t="s">
        <v>38</v>
      </c>
      <c r="D76" s="13" t="s">
        <v>14</v>
      </c>
      <c r="E76" s="30">
        <v>5586</v>
      </c>
      <c r="F76" s="31">
        <v>525</v>
      </c>
    </row>
    <row r="77" spans="2:6" x14ac:dyDescent="0.3">
      <c r="B77" s="14" t="s">
        <v>7</v>
      </c>
      <c r="C77" s="15" t="s">
        <v>34</v>
      </c>
      <c r="D77" s="15" t="s">
        <v>33</v>
      </c>
      <c r="E77" s="32">
        <v>2226</v>
      </c>
      <c r="F77" s="33">
        <v>48</v>
      </c>
    </row>
    <row r="78" spans="2:6" x14ac:dyDescent="0.3">
      <c r="B78" s="12" t="s">
        <v>9</v>
      </c>
      <c r="C78" s="13" t="s">
        <v>34</v>
      </c>
      <c r="D78" s="13" t="s">
        <v>28</v>
      </c>
      <c r="E78" s="30">
        <v>14329</v>
      </c>
      <c r="F78" s="31">
        <v>150</v>
      </c>
    </row>
    <row r="79" spans="2:6" x14ac:dyDescent="0.3">
      <c r="B79" s="14" t="s">
        <v>9</v>
      </c>
      <c r="C79" s="15" t="s">
        <v>34</v>
      </c>
      <c r="D79" s="15" t="s">
        <v>20</v>
      </c>
      <c r="E79" s="32">
        <v>8463</v>
      </c>
      <c r="F79" s="33">
        <v>492</v>
      </c>
    </row>
    <row r="80" spans="2:6" x14ac:dyDescent="0.3">
      <c r="B80" s="12" t="s">
        <v>5</v>
      </c>
      <c r="C80" s="13" t="s">
        <v>34</v>
      </c>
      <c r="D80" s="13" t="s">
        <v>29</v>
      </c>
      <c r="E80" s="30">
        <v>2891</v>
      </c>
      <c r="F80" s="31">
        <v>102</v>
      </c>
    </row>
    <row r="81" spans="2:6" x14ac:dyDescent="0.3">
      <c r="B81" s="14" t="s">
        <v>3</v>
      </c>
      <c r="C81" s="15" t="s">
        <v>36</v>
      </c>
      <c r="D81" s="15" t="s">
        <v>23</v>
      </c>
      <c r="E81" s="32">
        <v>3773</v>
      </c>
      <c r="F81" s="33">
        <v>165</v>
      </c>
    </row>
    <row r="82" spans="2:6" x14ac:dyDescent="0.3">
      <c r="B82" s="12" t="s">
        <v>41</v>
      </c>
      <c r="C82" s="13" t="s">
        <v>36</v>
      </c>
      <c r="D82" s="13" t="s">
        <v>28</v>
      </c>
      <c r="E82" s="30">
        <v>854</v>
      </c>
      <c r="F82" s="31">
        <v>309</v>
      </c>
    </row>
    <row r="83" spans="2:6" x14ac:dyDescent="0.3">
      <c r="B83" s="14" t="s">
        <v>6</v>
      </c>
      <c r="C83" s="15" t="s">
        <v>36</v>
      </c>
      <c r="D83" s="15" t="s">
        <v>17</v>
      </c>
      <c r="E83" s="32">
        <v>4970</v>
      </c>
      <c r="F83" s="33">
        <v>156</v>
      </c>
    </row>
    <row r="84" spans="2:6" x14ac:dyDescent="0.3">
      <c r="B84" s="12" t="s">
        <v>9</v>
      </c>
      <c r="C84" s="13" t="s">
        <v>35</v>
      </c>
      <c r="D84" s="13" t="s">
        <v>26</v>
      </c>
      <c r="E84" s="30">
        <v>98</v>
      </c>
      <c r="F84" s="31">
        <v>159</v>
      </c>
    </row>
    <row r="85" spans="2:6" x14ac:dyDescent="0.3">
      <c r="B85" s="14" t="s">
        <v>5</v>
      </c>
      <c r="C85" s="15" t="s">
        <v>35</v>
      </c>
      <c r="D85" s="15" t="s">
        <v>15</v>
      </c>
      <c r="E85" s="32">
        <v>13391</v>
      </c>
      <c r="F85" s="33">
        <v>201</v>
      </c>
    </row>
    <row r="86" spans="2:6" x14ac:dyDescent="0.3">
      <c r="B86" s="12" t="s">
        <v>8</v>
      </c>
      <c r="C86" s="13" t="s">
        <v>39</v>
      </c>
      <c r="D86" s="13" t="s">
        <v>31</v>
      </c>
      <c r="E86" s="30">
        <v>8890</v>
      </c>
      <c r="F86" s="31">
        <v>210</v>
      </c>
    </row>
    <row r="87" spans="2:6" x14ac:dyDescent="0.3">
      <c r="B87" s="14" t="s">
        <v>2</v>
      </c>
      <c r="C87" s="15" t="s">
        <v>38</v>
      </c>
      <c r="D87" s="15" t="s">
        <v>13</v>
      </c>
      <c r="E87" s="32">
        <v>56</v>
      </c>
      <c r="F87" s="33">
        <v>51</v>
      </c>
    </row>
    <row r="88" spans="2:6" x14ac:dyDescent="0.3">
      <c r="B88" s="12" t="s">
        <v>3</v>
      </c>
      <c r="C88" s="13" t="s">
        <v>36</v>
      </c>
      <c r="D88" s="13" t="s">
        <v>25</v>
      </c>
      <c r="E88" s="30">
        <v>3339</v>
      </c>
      <c r="F88" s="31">
        <v>39</v>
      </c>
    </row>
    <row r="89" spans="2:6" x14ac:dyDescent="0.3">
      <c r="B89" s="14" t="s">
        <v>10</v>
      </c>
      <c r="C89" s="15" t="s">
        <v>35</v>
      </c>
      <c r="D89" s="15" t="s">
        <v>18</v>
      </c>
      <c r="E89" s="32">
        <v>3808</v>
      </c>
      <c r="F89" s="33">
        <v>279</v>
      </c>
    </row>
    <row r="90" spans="2:6" x14ac:dyDescent="0.3">
      <c r="B90" s="12" t="s">
        <v>10</v>
      </c>
      <c r="C90" s="13" t="s">
        <v>38</v>
      </c>
      <c r="D90" s="13" t="s">
        <v>13</v>
      </c>
      <c r="E90" s="30">
        <v>63</v>
      </c>
      <c r="F90" s="31">
        <v>123</v>
      </c>
    </row>
    <row r="91" spans="2:6" x14ac:dyDescent="0.3">
      <c r="B91" s="14" t="s">
        <v>2</v>
      </c>
      <c r="C91" s="15" t="s">
        <v>39</v>
      </c>
      <c r="D91" s="15" t="s">
        <v>27</v>
      </c>
      <c r="E91" s="32">
        <v>7812</v>
      </c>
      <c r="F91" s="33">
        <v>81</v>
      </c>
    </row>
    <row r="92" spans="2:6" x14ac:dyDescent="0.3">
      <c r="B92" s="12" t="s">
        <v>40</v>
      </c>
      <c r="C92" s="13" t="s">
        <v>37</v>
      </c>
      <c r="D92" s="13" t="s">
        <v>19</v>
      </c>
      <c r="E92" s="30">
        <v>7693</v>
      </c>
      <c r="F92" s="31">
        <v>21</v>
      </c>
    </row>
    <row r="93" spans="2:6" x14ac:dyDescent="0.3">
      <c r="B93" s="14" t="s">
        <v>3</v>
      </c>
      <c r="C93" s="15" t="s">
        <v>36</v>
      </c>
      <c r="D93" s="15" t="s">
        <v>28</v>
      </c>
      <c r="E93" s="32">
        <v>973</v>
      </c>
      <c r="F93" s="33">
        <v>162</v>
      </c>
    </row>
    <row r="94" spans="2:6" x14ac:dyDescent="0.3">
      <c r="B94" s="12" t="s">
        <v>10</v>
      </c>
      <c r="C94" s="13" t="s">
        <v>35</v>
      </c>
      <c r="D94" s="13" t="s">
        <v>21</v>
      </c>
      <c r="E94" s="30">
        <v>567</v>
      </c>
      <c r="F94" s="31">
        <v>228</v>
      </c>
    </row>
    <row r="95" spans="2:6" x14ac:dyDescent="0.3">
      <c r="B95" s="14" t="s">
        <v>10</v>
      </c>
      <c r="C95" s="15" t="s">
        <v>36</v>
      </c>
      <c r="D95" s="15" t="s">
        <v>29</v>
      </c>
      <c r="E95" s="32">
        <v>2471</v>
      </c>
      <c r="F95" s="33">
        <v>342</v>
      </c>
    </row>
    <row r="96" spans="2:6" x14ac:dyDescent="0.3">
      <c r="B96" s="12" t="s">
        <v>5</v>
      </c>
      <c r="C96" s="13" t="s">
        <v>38</v>
      </c>
      <c r="D96" s="13" t="s">
        <v>13</v>
      </c>
      <c r="E96" s="30">
        <v>7189</v>
      </c>
      <c r="F96" s="31">
        <v>54</v>
      </c>
    </row>
    <row r="97" spans="2:6" x14ac:dyDescent="0.3">
      <c r="B97" s="14" t="s">
        <v>41</v>
      </c>
      <c r="C97" s="15" t="s">
        <v>35</v>
      </c>
      <c r="D97" s="15" t="s">
        <v>28</v>
      </c>
      <c r="E97" s="32">
        <v>7455</v>
      </c>
      <c r="F97" s="33">
        <v>216</v>
      </c>
    </row>
    <row r="98" spans="2:6" x14ac:dyDescent="0.3">
      <c r="B98" s="12" t="s">
        <v>3</v>
      </c>
      <c r="C98" s="13" t="s">
        <v>34</v>
      </c>
      <c r="D98" s="13" t="s">
        <v>26</v>
      </c>
      <c r="E98" s="30">
        <v>3108</v>
      </c>
      <c r="F98" s="31">
        <v>54</v>
      </c>
    </row>
    <row r="99" spans="2:6" x14ac:dyDescent="0.3">
      <c r="B99" s="14" t="s">
        <v>6</v>
      </c>
      <c r="C99" s="15" t="s">
        <v>38</v>
      </c>
      <c r="D99" s="15" t="s">
        <v>25</v>
      </c>
      <c r="E99" s="32">
        <v>469</v>
      </c>
      <c r="F99" s="33">
        <v>75</v>
      </c>
    </row>
    <row r="100" spans="2:6" x14ac:dyDescent="0.3">
      <c r="B100" s="12" t="s">
        <v>9</v>
      </c>
      <c r="C100" s="13" t="s">
        <v>37</v>
      </c>
      <c r="D100" s="13" t="s">
        <v>23</v>
      </c>
      <c r="E100" s="30">
        <v>2737</v>
      </c>
      <c r="F100" s="31">
        <v>93</v>
      </c>
    </row>
    <row r="101" spans="2:6" x14ac:dyDescent="0.3">
      <c r="B101" s="14" t="s">
        <v>9</v>
      </c>
      <c r="C101" s="15" t="s">
        <v>37</v>
      </c>
      <c r="D101" s="15" t="s">
        <v>25</v>
      </c>
      <c r="E101" s="32">
        <v>4305</v>
      </c>
      <c r="F101" s="33">
        <v>156</v>
      </c>
    </row>
    <row r="102" spans="2:6" x14ac:dyDescent="0.3">
      <c r="B102" s="12" t="s">
        <v>9</v>
      </c>
      <c r="C102" s="13" t="s">
        <v>38</v>
      </c>
      <c r="D102" s="13" t="s">
        <v>17</v>
      </c>
      <c r="E102" s="30">
        <v>2408</v>
      </c>
      <c r="F102" s="31">
        <v>9</v>
      </c>
    </row>
    <row r="103" spans="2:6" x14ac:dyDescent="0.3">
      <c r="B103" s="14" t="s">
        <v>3</v>
      </c>
      <c r="C103" s="15" t="s">
        <v>36</v>
      </c>
      <c r="D103" s="15" t="s">
        <v>19</v>
      </c>
      <c r="E103" s="32">
        <v>1281</v>
      </c>
      <c r="F103" s="33">
        <v>18</v>
      </c>
    </row>
    <row r="104" spans="2:6" x14ac:dyDescent="0.3">
      <c r="B104" s="12" t="s">
        <v>40</v>
      </c>
      <c r="C104" s="13" t="s">
        <v>35</v>
      </c>
      <c r="D104" s="13" t="s">
        <v>32</v>
      </c>
      <c r="E104" s="30">
        <v>12348</v>
      </c>
      <c r="F104" s="31">
        <v>234</v>
      </c>
    </row>
    <row r="105" spans="2:6" x14ac:dyDescent="0.3">
      <c r="B105" s="14" t="s">
        <v>3</v>
      </c>
      <c r="C105" s="15" t="s">
        <v>34</v>
      </c>
      <c r="D105" s="15" t="s">
        <v>28</v>
      </c>
      <c r="E105" s="32">
        <v>3689</v>
      </c>
      <c r="F105" s="33">
        <v>312</v>
      </c>
    </row>
    <row r="106" spans="2:6" x14ac:dyDescent="0.3">
      <c r="B106" s="12" t="s">
        <v>7</v>
      </c>
      <c r="C106" s="13" t="s">
        <v>36</v>
      </c>
      <c r="D106" s="13" t="s">
        <v>19</v>
      </c>
      <c r="E106" s="30">
        <v>2870</v>
      </c>
      <c r="F106" s="31">
        <v>300</v>
      </c>
    </row>
    <row r="107" spans="2:6" x14ac:dyDescent="0.3">
      <c r="B107" s="14" t="s">
        <v>2</v>
      </c>
      <c r="C107" s="15" t="s">
        <v>36</v>
      </c>
      <c r="D107" s="15" t="s">
        <v>27</v>
      </c>
      <c r="E107" s="32">
        <v>798</v>
      </c>
      <c r="F107" s="33">
        <v>519</v>
      </c>
    </row>
    <row r="108" spans="2:6" x14ac:dyDescent="0.3">
      <c r="B108" s="12" t="s">
        <v>41</v>
      </c>
      <c r="C108" s="13" t="s">
        <v>37</v>
      </c>
      <c r="D108" s="13" t="s">
        <v>21</v>
      </c>
      <c r="E108" s="30">
        <v>2933</v>
      </c>
      <c r="F108" s="31">
        <v>9</v>
      </c>
    </row>
    <row r="109" spans="2:6" x14ac:dyDescent="0.3">
      <c r="B109" s="14" t="s">
        <v>5</v>
      </c>
      <c r="C109" s="15" t="s">
        <v>35</v>
      </c>
      <c r="D109" s="15" t="s">
        <v>4</v>
      </c>
      <c r="E109" s="32">
        <v>2744</v>
      </c>
      <c r="F109" s="33">
        <v>9</v>
      </c>
    </row>
    <row r="110" spans="2:6" x14ac:dyDescent="0.3">
      <c r="B110" s="12" t="s">
        <v>40</v>
      </c>
      <c r="C110" s="13" t="s">
        <v>36</v>
      </c>
      <c r="D110" s="13" t="s">
        <v>33</v>
      </c>
      <c r="E110" s="30">
        <v>9772</v>
      </c>
      <c r="F110" s="31">
        <v>90</v>
      </c>
    </row>
    <row r="111" spans="2:6" x14ac:dyDescent="0.3">
      <c r="B111" s="14" t="s">
        <v>7</v>
      </c>
      <c r="C111" s="15" t="s">
        <v>34</v>
      </c>
      <c r="D111" s="15" t="s">
        <v>25</v>
      </c>
      <c r="E111" s="32">
        <v>1568</v>
      </c>
      <c r="F111" s="33">
        <v>96</v>
      </c>
    </row>
    <row r="112" spans="2:6" x14ac:dyDescent="0.3">
      <c r="B112" s="12" t="s">
        <v>2</v>
      </c>
      <c r="C112" s="13" t="s">
        <v>36</v>
      </c>
      <c r="D112" s="13" t="s">
        <v>16</v>
      </c>
      <c r="E112" s="30">
        <v>11417</v>
      </c>
      <c r="F112" s="31">
        <v>21</v>
      </c>
    </row>
    <row r="113" spans="2:6" x14ac:dyDescent="0.3">
      <c r="B113" s="14" t="s">
        <v>40</v>
      </c>
      <c r="C113" s="15" t="s">
        <v>34</v>
      </c>
      <c r="D113" s="15" t="s">
        <v>26</v>
      </c>
      <c r="E113" s="32">
        <v>6748</v>
      </c>
      <c r="F113" s="33">
        <v>48</v>
      </c>
    </row>
    <row r="114" spans="2:6" x14ac:dyDescent="0.3">
      <c r="B114" s="12" t="s">
        <v>10</v>
      </c>
      <c r="C114" s="13" t="s">
        <v>36</v>
      </c>
      <c r="D114" s="13" t="s">
        <v>27</v>
      </c>
      <c r="E114" s="30">
        <v>1407</v>
      </c>
      <c r="F114" s="31">
        <v>72</v>
      </c>
    </row>
    <row r="115" spans="2:6" x14ac:dyDescent="0.3">
      <c r="B115" s="14" t="s">
        <v>8</v>
      </c>
      <c r="C115" s="15" t="s">
        <v>35</v>
      </c>
      <c r="D115" s="15" t="s">
        <v>29</v>
      </c>
      <c r="E115" s="32">
        <v>2023</v>
      </c>
      <c r="F115" s="33">
        <v>168</v>
      </c>
    </row>
    <row r="116" spans="2:6" x14ac:dyDescent="0.3">
      <c r="B116" s="12" t="s">
        <v>5</v>
      </c>
      <c r="C116" s="13" t="s">
        <v>39</v>
      </c>
      <c r="D116" s="13" t="s">
        <v>26</v>
      </c>
      <c r="E116" s="30">
        <v>5236</v>
      </c>
      <c r="F116" s="31">
        <v>51</v>
      </c>
    </row>
    <row r="117" spans="2:6" x14ac:dyDescent="0.3">
      <c r="B117" s="14" t="s">
        <v>41</v>
      </c>
      <c r="C117" s="15" t="s">
        <v>36</v>
      </c>
      <c r="D117" s="15" t="s">
        <v>19</v>
      </c>
      <c r="E117" s="32">
        <v>1925</v>
      </c>
      <c r="F117" s="33">
        <v>192</v>
      </c>
    </row>
    <row r="118" spans="2:6" x14ac:dyDescent="0.3">
      <c r="B118" s="12" t="s">
        <v>7</v>
      </c>
      <c r="C118" s="13" t="s">
        <v>37</v>
      </c>
      <c r="D118" s="13" t="s">
        <v>14</v>
      </c>
      <c r="E118" s="30">
        <v>6608</v>
      </c>
      <c r="F118" s="31">
        <v>225</v>
      </c>
    </row>
    <row r="119" spans="2:6" x14ac:dyDescent="0.3">
      <c r="B119" s="14" t="s">
        <v>6</v>
      </c>
      <c r="C119" s="15" t="s">
        <v>34</v>
      </c>
      <c r="D119" s="15" t="s">
        <v>26</v>
      </c>
      <c r="E119" s="32">
        <v>8008</v>
      </c>
      <c r="F119" s="33">
        <v>456</v>
      </c>
    </row>
    <row r="120" spans="2:6" x14ac:dyDescent="0.3">
      <c r="B120" s="12" t="s">
        <v>10</v>
      </c>
      <c r="C120" s="13" t="s">
        <v>34</v>
      </c>
      <c r="D120" s="13" t="s">
        <v>25</v>
      </c>
      <c r="E120" s="30">
        <v>1428</v>
      </c>
      <c r="F120" s="31">
        <v>93</v>
      </c>
    </row>
    <row r="121" spans="2:6" x14ac:dyDescent="0.3">
      <c r="B121" s="14" t="s">
        <v>6</v>
      </c>
      <c r="C121" s="15" t="s">
        <v>34</v>
      </c>
      <c r="D121" s="15" t="s">
        <v>4</v>
      </c>
      <c r="E121" s="32">
        <v>525</v>
      </c>
      <c r="F121" s="33">
        <v>48</v>
      </c>
    </row>
    <row r="122" spans="2:6" x14ac:dyDescent="0.3">
      <c r="B122" s="12" t="s">
        <v>6</v>
      </c>
      <c r="C122" s="13" t="s">
        <v>37</v>
      </c>
      <c r="D122" s="13" t="s">
        <v>18</v>
      </c>
      <c r="E122" s="30">
        <v>1505</v>
      </c>
      <c r="F122" s="31">
        <v>102</v>
      </c>
    </row>
    <row r="123" spans="2:6" x14ac:dyDescent="0.3">
      <c r="B123" s="14" t="s">
        <v>7</v>
      </c>
      <c r="C123" s="15" t="s">
        <v>35</v>
      </c>
      <c r="D123" s="15" t="s">
        <v>30</v>
      </c>
      <c r="E123" s="32">
        <v>6755</v>
      </c>
      <c r="F123" s="33">
        <v>252</v>
      </c>
    </row>
    <row r="124" spans="2:6" x14ac:dyDescent="0.3">
      <c r="B124" s="12" t="s">
        <v>2</v>
      </c>
      <c r="C124" s="13" t="s">
        <v>37</v>
      </c>
      <c r="D124" s="13" t="s">
        <v>18</v>
      </c>
      <c r="E124" s="30">
        <v>11571</v>
      </c>
      <c r="F124" s="31">
        <v>138</v>
      </c>
    </row>
    <row r="125" spans="2:6" x14ac:dyDescent="0.3">
      <c r="B125" s="14" t="s">
        <v>40</v>
      </c>
      <c r="C125" s="15" t="s">
        <v>38</v>
      </c>
      <c r="D125" s="15" t="s">
        <v>25</v>
      </c>
      <c r="E125" s="32">
        <v>2541</v>
      </c>
      <c r="F125" s="33">
        <v>90</v>
      </c>
    </row>
    <row r="126" spans="2:6" x14ac:dyDescent="0.3">
      <c r="B126" s="12" t="s">
        <v>41</v>
      </c>
      <c r="C126" s="13" t="s">
        <v>37</v>
      </c>
      <c r="D126" s="13" t="s">
        <v>30</v>
      </c>
      <c r="E126" s="30">
        <v>1526</v>
      </c>
      <c r="F126" s="31">
        <v>240</v>
      </c>
    </row>
    <row r="127" spans="2:6" x14ac:dyDescent="0.3">
      <c r="B127" s="14" t="s">
        <v>40</v>
      </c>
      <c r="C127" s="15" t="s">
        <v>38</v>
      </c>
      <c r="D127" s="15" t="s">
        <v>4</v>
      </c>
      <c r="E127" s="32">
        <v>6125</v>
      </c>
      <c r="F127" s="33">
        <v>102</v>
      </c>
    </row>
    <row r="128" spans="2:6" x14ac:dyDescent="0.3">
      <c r="B128" s="12" t="s">
        <v>41</v>
      </c>
      <c r="C128" s="13" t="s">
        <v>35</v>
      </c>
      <c r="D128" s="13" t="s">
        <v>27</v>
      </c>
      <c r="E128" s="30">
        <v>847</v>
      </c>
      <c r="F128" s="31">
        <v>129</v>
      </c>
    </row>
    <row r="129" spans="2:6" x14ac:dyDescent="0.3">
      <c r="B129" s="14" t="s">
        <v>8</v>
      </c>
      <c r="C129" s="15" t="s">
        <v>35</v>
      </c>
      <c r="D129" s="15" t="s">
        <v>27</v>
      </c>
      <c r="E129" s="32">
        <v>4753</v>
      </c>
      <c r="F129" s="33">
        <v>300</v>
      </c>
    </row>
    <row r="130" spans="2:6" x14ac:dyDescent="0.3">
      <c r="B130" s="12" t="s">
        <v>6</v>
      </c>
      <c r="C130" s="13" t="s">
        <v>38</v>
      </c>
      <c r="D130" s="13" t="s">
        <v>33</v>
      </c>
      <c r="E130" s="30">
        <v>959</v>
      </c>
      <c r="F130" s="31">
        <v>135</v>
      </c>
    </row>
    <row r="131" spans="2:6" x14ac:dyDescent="0.3">
      <c r="B131" s="14" t="s">
        <v>7</v>
      </c>
      <c r="C131" s="15" t="s">
        <v>35</v>
      </c>
      <c r="D131" s="15" t="s">
        <v>24</v>
      </c>
      <c r="E131" s="32">
        <v>2793</v>
      </c>
      <c r="F131" s="33">
        <v>114</v>
      </c>
    </row>
    <row r="132" spans="2:6" x14ac:dyDescent="0.3">
      <c r="B132" s="12" t="s">
        <v>7</v>
      </c>
      <c r="C132" s="13" t="s">
        <v>35</v>
      </c>
      <c r="D132" s="13" t="s">
        <v>14</v>
      </c>
      <c r="E132" s="30">
        <v>4606</v>
      </c>
      <c r="F132" s="31">
        <v>63</v>
      </c>
    </row>
    <row r="133" spans="2:6" x14ac:dyDescent="0.3">
      <c r="B133" s="14" t="s">
        <v>7</v>
      </c>
      <c r="C133" s="15" t="s">
        <v>36</v>
      </c>
      <c r="D133" s="15" t="s">
        <v>29</v>
      </c>
      <c r="E133" s="32">
        <v>5551</v>
      </c>
      <c r="F133" s="33">
        <v>252</v>
      </c>
    </row>
    <row r="134" spans="2:6" x14ac:dyDescent="0.3">
      <c r="B134" s="12" t="s">
        <v>10</v>
      </c>
      <c r="C134" s="13" t="s">
        <v>36</v>
      </c>
      <c r="D134" s="13" t="s">
        <v>32</v>
      </c>
      <c r="E134" s="30">
        <v>6657</v>
      </c>
      <c r="F134" s="31">
        <v>303</v>
      </c>
    </row>
    <row r="135" spans="2:6" x14ac:dyDescent="0.3">
      <c r="B135" s="14" t="s">
        <v>7</v>
      </c>
      <c r="C135" s="15" t="s">
        <v>39</v>
      </c>
      <c r="D135" s="15" t="s">
        <v>17</v>
      </c>
      <c r="E135" s="32">
        <v>4438</v>
      </c>
      <c r="F135" s="33">
        <v>246</v>
      </c>
    </row>
    <row r="136" spans="2:6" x14ac:dyDescent="0.3">
      <c r="B136" s="12" t="s">
        <v>8</v>
      </c>
      <c r="C136" s="13" t="s">
        <v>38</v>
      </c>
      <c r="D136" s="13" t="s">
        <v>22</v>
      </c>
      <c r="E136" s="30">
        <v>168</v>
      </c>
      <c r="F136" s="31">
        <v>84</v>
      </c>
    </row>
    <row r="137" spans="2:6" x14ac:dyDescent="0.3">
      <c r="B137" s="14" t="s">
        <v>7</v>
      </c>
      <c r="C137" s="15" t="s">
        <v>34</v>
      </c>
      <c r="D137" s="15" t="s">
        <v>17</v>
      </c>
      <c r="E137" s="32">
        <v>7777</v>
      </c>
      <c r="F137" s="33">
        <v>39</v>
      </c>
    </row>
    <row r="138" spans="2:6" x14ac:dyDescent="0.3">
      <c r="B138" s="12" t="s">
        <v>5</v>
      </c>
      <c r="C138" s="13" t="s">
        <v>36</v>
      </c>
      <c r="D138" s="13" t="s">
        <v>17</v>
      </c>
      <c r="E138" s="30">
        <v>3339</v>
      </c>
      <c r="F138" s="31">
        <v>348</v>
      </c>
    </row>
    <row r="139" spans="2:6" x14ac:dyDescent="0.3">
      <c r="B139" s="14" t="s">
        <v>7</v>
      </c>
      <c r="C139" s="15" t="s">
        <v>37</v>
      </c>
      <c r="D139" s="15" t="s">
        <v>33</v>
      </c>
      <c r="E139" s="32">
        <v>6391</v>
      </c>
      <c r="F139" s="33">
        <v>48</v>
      </c>
    </row>
    <row r="140" spans="2:6" x14ac:dyDescent="0.3">
      <c r="B140" s="12" t="s">
        <v>5</v>
      </c>
      <c r="C140" s="13" t="s">
        <v>37</v>
      </c>
      <c r="D140" s="13" t="s">
        <v>22</v>
      </c>
      <c r="E140" s="30">
        <v>518</v>
      </c>
      <c r="F140" s="31">
        <v>75</v>
      </c>
    </row>
    <row r="141" spans="2:6" x14ac:dyDescent="0.3">
      <c r="B141" s="14" t="s">
        <v>7</v>
      </c>
      <c r="C141" s="15" t="s">
        <v>38</v>
      </c>
      <c r="D141" s="15" t="s">
        <v>28</v>
      </c>
      <c r="E141" s="32">
        <v>5677</v>
      </c>
      <c r="F141" s="33">
        <v>258</v>
      </c>
    </row>
    <row r="142" spans="2:6" x14ac:dyDescent="0.3">
      <c r="B142" s="12" t="s">
        <v>6</v>
      </c>
      <c r="C142" s="13" t="s">
        <v>39</v>
      </c>
      <c r="D142" s="13" t="s">
        <v>17</v>
      </c>
      <c r="E142" s="30">
        <v>6048</v>
      </c>
      <c r="F142" s="31">
        <v>27</v>
      </c>
    </row>
    <row r="143" spans="2:6" x14ac:dyDescent="0.3">
      <c r="B143" s="14" t="s">
        <v>8</v>
      </c>
      <c r="C143" s="15" t="s">
        <v>38</v>
      </c>
      <c r="D143" s="15" t="s">
        <v>32</v>
      </c>
      <c r="E143" s="32">
        <v>3752</v>
      </c>
      <c r="F143" s="33">
        <v>213</v>
      </c>
    </row>
    <row r="144" spans="2:6" x14ac:dyDescent="0.3">
      <c r="B144" s="12" t="s">
        <v>5</v>
      </c>
      <c r="C144" s="13" t="s">
        <v>35</v>
      </c>
      <c r="D144" s="13" t="s">
        <v>29</v>
      </c>
      <c r="E144" s="30">
        <v>4480</v>
      </c>
      <c r="F144" s="31">
        <v>357</v>
      </c>
    </row>
    <row r="145" spans="2:6" x14ac:dyDescent="0.3">
      <c r="B145" s="14" t="s">
        <v>9</v>
      </c>
      <c r="C145" s="15" t="s">
        <v>37</v>
      </c>
      <c r="D145" s="15" t="s">
        <v>4</v>
      </c>
      <c r="E145" s="32">
        <v>259</v>
      </c>
      <c r="F145" s="33">
        <v>207</v>
      </c>
    </row>
    <row r="146" spans="2:6" x14ac:dyDescent="0.3">
      <c r="B146" s="12" t="s">
        <v>8</v>
      </c>
      <c r="C146" s="13" t="s">
        <v>37</v>
      </c>
      <c r="D146" s="13" t="s">
        <v>30</v>
      </c>
      <c r="E146" s="30">
        <v>42</v>
      </c>
      <c r="F146" s="31">
        <v>150</v>
      </c>
    </row>
    <row r="147" spans="2:6" x14ac:dyDescent="0.3">
      <c r="B147" s="14" t="s">
        <v>41</v>
      </c>
      <c r="C147" s="15" t="s">
        <v>36</v>
      </c>
      <c r="D147" s="15" t="s">
        <v>26</v>
      </c>
      <c r="E147" s="32">
        <v>98</v>
      </c>
      <c r="F147" s="33">
        <v>204</v>
      </c>
    </row>
    <row r="148" spans="2:6" x14ac:dyDescent="0.3">
      <c r="B148" s="12" t="s">
        <v>7</v>
      </c>
      <c r="C148" s="13" t="s">
        <v>35</v>
      </c>
      <c r="D148" s="13" t="s">
        <v>27</v>
      </c>
      <c r="E148" s="30">
        <v>2478</v>
      </c>
      <c r="F148" s="31">
        <v>21</v>
      </c>
    </row>
    <row r="149" spans="2:6" x14ac:dyDescent="0.3">
      <c r="B149" s="14" t="s">
        <v>41</v>
      </c>
      <c r="C149" s="15" t="s">
        <v>34</v>
      </c>
      <c r="D149" s="15" t="s">
        <v>33</v>
      </c>
      <c r="E149" s="32">
        <v>7847</v>
      </c>
      <c r="F149" s="33">
        <v>174</v>
      </c>
    </row>
    <row r="150" spans="2:6" x14ac:dyDescent="0.3">
      <c r="B150" s="12" t="s">
        <v>2</v>
      </c>
      <c r="C150" s="13" t="s">
        <v>37</v>
      </c>
      <c r="D150" s="13" t="s">
        <v>17</v>
      </c>
      <c r="E150" s="30">
        <v>9926</v>
      </c>
      <c r="F150" s="31">
        <v>201</v>
      </c>
    </row>
    <row r="151" spans="2:6" x14ac:dyDescent="0.3">
      <c r="B151" s="14" t="s">
        <v>8</v>
      </c>
      <c r="C151" s="15" t="s">
        <v>38</v>
      </c>
      <c r="D151" s="15" t="s">
        <v>13</v>
      </c>
      <c r="E151" s="32">
        <v>819</v>
      </c>
      <c r="F151" s="33">
        <v>510</v>
      </c>
    </row>
    <row r="152" spans="2:6" x14ac:dyDescent="0.3">
      <c r="B152" s="12" t="s">
        <v>6</v>
      </c>
      <c r="C152" s="13" t="s">
        <v>39</v>
      </c>
      <c r="D152" s="13" t="s">
        <v>29</v>
      </c>
      <c r="E152" s="30">
        <v>3052</v>
      </c>
      <c r="F152" s="31">
        <v>378</v>
      </c>
    </row>
    <row r="153" spans="2:6" x14ac:dyDescent="0.3">
      <c r="B153" s="14" t="s">
        <v>9</v>
      </c>
      <c r="C153" s="15" t="s">
        <v>34</v>
      </c>
      <c r="D153" s="15" t="s">
        <v>21</v>
      </c>
      <c r="E153" s="32">
        <v>6832</v>
      </c>
      <c r="F153" s="33">
        <v>27</v>
      </c>
    </row>
    <row r="154" spans="2:6" x14ac:dyDescent="0.3">
      <c r="B154" s="12" t="s">
        <v>2</v>
      </c>
      <c r="C154" s="13" t="s">
        <v>39</v>
      </c>
      <c r="D154" s="13" t="s">
        <v>16</v>
      </c>
      <c r="E154" s="30">
        <v>2016</v>
      </c>
      <c r="F154" s="31">
        <v>117</v>
      </c>
    </row>
    <row r="155" spans="2:6" x14ac:dyDescent="0.3">
      <c r="B155" s="14" t="s">
        <v>6</v>
      </c>
      <c r="C155" s="15" t="s">
        <v>38</v>
      </c>
      <c r="D155" s="15" t="s">
        <v>21</v>
      </c>
      <c r="E155" s="32">
        <v>7322</v>
      </c>
      <c r="F155" s="33">
        <v>36</v>
      </c>
    </row>
    <row r="156" spans="2:6" x14ac:dyDescent="0.3">
      <c r="B156" s="12" t="s">
        <v>8</v>
      </c>
      <c r="C156" s="13" t="s">
        <v>35</v>
      </c>
      <c r="D156" s="13" t="s">
        <v>33</v>
      </c>
      <c r="E156" s="30">
        <v>357</v>
      </c>
      <c r="F156" s="31">
        <v>126</v>
      </c>
    </row>
    <row r="157" spans="2:6" x14ac:dyDescent="0.3">
      <c r="B157" s="14" t="s">
        <v>9</v>
      </c>
      <c r="C157" s="15" t="s">
        <v>39</v>
      </c>
      <c r="D157" s="15" t="s">
        <v>25</v>
      </c>
      <c r="E157" s="32">
        <v>3192</v>
      </c>
      <c r="F157" s="33">
        <v>72</v>
      </c>
    </row>
    <row r="158" spans="2:6" x14ac:dyDescent="0.3">
      <c r="B158" s="12" t="s">
        <v>7</v>
      </c>
      <c r="C158" s="13" t="s">
        <v>36</v>
      </c>
      <c r="D158" s="13" t="s">
        <v>22</v>
      </c>
      <c r="E158" s="30">
        <v>8435</v>
      </c>
      <c r="F158" s="31">
        <v>42</v>
      </c>
    </row>
    <row r="159" spans="2:6" x14ac:dyDescent="0.3">
      <c r="B159" s="14" t="s">
        <v>40</v>
      </c>
      <c r="C159" s="15" t="s">
        <v>39</v>
      </c>
      <c r="D159" s="15" t="s">
        <v>29</v>
      </c>
      <c r="E159" s="32">
        <v>0</v>
      </c>
      <c r="F159" s="33">
        <v>135</v>
      </c>
    </row>
    <row r="160" spans="2:6" x14ac:dyDescent="0.3">
      <c r="B160" s="12" t="s">
        <v>7</v>
      </c>
      <c r="C160" s="13" t="s">
        <v>34</v>
      </c>
      <c r="D160" s="13" t="s">
        <v>24</v>
      </c>
      <c r="E160" s="30">
        <v>8862</v>
      </c>
      <c r="F160" s="31">
        <v>189</v>
      </c>
    </row>
    <row r="161" spans="2:6" x14ac:dyDescent="0.3">
      <c r="B161" s="14" t="s">
        <v>6</v>
      </c>
      <c r="C161" s="15" t="s">
        <v>37</v>
      </c>
      <c r="D161" s="15" t="s">
        <v>28</v>
      </c>
      <c r="E161" s="32">
        <v>3556</v>
      </c>
      <c r="F161" s="33">
        <v>459</v>
      </c>
    </row>
    <row r="162" spans="2:6" x14ac:dyDescent="0.3">
      <c r="B162" s="12" t="s">
        <v>5</v>
      </c>
      <c r="C162" s="13" t="s">
        <v>34</v>
      </c>
      <c r="D162" s="13" t="s">
        <v>15</v>
      </c>
      <c r="E162" s="30">
        <v>7280</v>
      </c>
      <c r="F162" s="31">
        <v>201</v>
      </c>
    </row>
    <row r="163" spans="2:6" x14ac:dyDescent="0.3">
      <c r="B163" s="14" t="s">
        <v>6</v>
      </c>
      <c r="C163" s="15" t="s">
        <v>34</v>
      </c>
      <c r="D163" s="15" t="s">
        <v>30</v>
      </c>
      <c r="E163" s="32">
        <v>3402</v>
      </c>
      <c r="F163" s="33">
        <v>366</v>
      </c>
    </row>
    <row r="164" spans="2:6" x14ac:dyDescent="0.3">
      <c r="B164" s="12" t="s">
        <v>3</v>
      </c>
      <c r="C164" s="13" t="s">
        <v>37</v>
      </c>
      <c r="D164" s="13" t="s">
        <v>29</v>
      </c>
      <c r="E164" s="30">
        <v>4592</v>
      </c>
      <c r="F164" s="31">
        <v>324</v>
      </c>
    </row>
    <row r="165" spans="2:6" x14ac:dyDescent="0.3">
      <c r="B165" s="14" t="s">
        <v>9</v>
      </c>
      <c r="C165" s="15" t="s">
        <v>35</v>
      </c>
      <c r="D165" s="15" t="s">
        <v>15</v>
      </c>
      <c r="E165" s="32">
        <v>7833</v>
      </c>
      <c r="F165" s="33">
        <v>243</v>
      </c>
    </row>
    <row r="166" spans="2:6" x14ac:dyDescent="0.3">
      <c r="B166" s="12" t="s">
        <v>2</v>
      </c>
      <c r="C166" s="13" t="s">
        <v>39</v>
      </c>
      <c r="D166" s="13" t="s">
        <v>21</v>
      </c>
      <c r="E166" s="30">
        <v>7651</v>
      </c>
      <c r="F166" s="31">
        <v>213</v>
      </c>
    </row>
    <row r="167" spans="2:6" x14ac:dyDescent="0.3">
      <c r="B167" s="14" t="s">
        <v>40</v>
      </c>
      <c r="C167" s="15" t="s">
        <v>35</v>
      </c>
      <c r="D167" s="15" t="s">
        <v>30</v>
      </c>
      <c r="E167" s="32">
        <v>2275</v>
      </c>
      <c r="F167" s="33">
        <v>447</v>
      </c>
    </row>
    <row r="168" spans="2:6" x14ac:dyDescent="0.3">
      <c r="B168" s="12" t="s">
        <v>40</v>
      </c>
      <c r="C168" s="13" t="s">
        <v>38</v>
      </c>
      <c r="D168" s="13" t="s">
        <v>13</v>
      </c>
      <c r="E168" s="30">
        <v>5670</v>
      </c>
      <c r="F168" s="31">
        <v>297</v>
      </c>
    </row>
    <row r="169" spans="2:6" x14ac:dyDescent="0.3">
      <c r="B169" s="14" t="s">
        <v>7</v>
      </c>
      <c r="C169" s="15" t="s">
        <v>35</v>
      </c>
      <c r="D169" s="15" t="s">
        <v>16</v>
      </c>
      <c r="E169" s="32">
        <v>2135</v>
      </c>
      <c r="F169" s="33">
        <v>27</v>
      </c>
    </row>
    <row r="170" spans="2:6" x14ac:dyDescent="0.3">
      <c r="B170" s="12" t="s">
        <v>40</v>
      </c>
      <c r="C170" s="13" t="s">
        <v>34</v>
      </c>
      <c r="D170" s="13" t="s">
        <v>23</v>
      </c>
      <c r="E170" s="30">
        <v>2779</v>
      </c>
      <c r="F170" s="31">
        <v>75</v>
      </c>
    </row>
    <row r="171" spans="2:6" x14ac:dyDescent="0.3">
      <c r="B171" s="14" t="s">
        <v>10</v>
      </c>
      <c r="C171" s="15" t="s">
        <v>39</v>
      </c>
      <c r="D171" s="15" t="s">
        <v>33</v>
      </c>
      <c r="E171" s="32">
        <v>12950</v>
      </c>
      <c r="F171" s="33">
        <v>30</v>
      </c>
    </row>
    <row r="172" spans="2:6" x14ac:dyDescent="0.3">
      <c r="B172" s="12" t="s">
        <v>7</v>
      </c>
      <c r="C172" s="13" t="s">
        <v>36</v>
      </c>
      <c r="D172" s="13" t="s">
        <v>18</v>
      </c>
      <c r="E172" s="30">
        <v>2646</v>
      </c>
      <c r="F172" s="31">
        <v>177</v>
      </c>
    </row>
    <row r="173" spans="2:6" x14ac:dyDescent="0.3">
      <c r="B173" s="14" t="s">
        <v>40</v>
      </c>
      <c r="C173" s="15" t="s">
        <v>34</v>
      </c>
      <c r="D173" s="15" t="s">
        <v>33</v>
      </c>
      <c r="E173" s="32">
        <v>3794</v>
      </c>
      <c r="F173" s="33">
        <v>159</v>
      </c>
    </row>
    <row r="174" spans="2:6" x14ac:dyDescent="0.3">
      <c r="B174" s="12" t="s">
        <v>3</v>
      </c>
      <c r="C174" s="13" t="s">
        <v>35</v>
      </c>
      <c r="D174" s="13" t="s">
        <v>33</v>
      </c>
      <c r="E174" s="30">
        <v>819</v>
      </c>
      <c r="F174" s="31">
        <v>306</v>
      </c>
    </row>
    <row r="175" spans="2:6" x14ac:dyDescent="0.3">
      <c r="B175" s="14" t="s">
        <v>3</v>
      </c>
      <c r="C175" s="15" t="s">
        <v>34</v>
      </c>
      <c r="D175" s="15" t="s">
        <v>20</v>
      </c>
      <c r="E175" s="32">
        <v>2583</v>
      </c>
      <c r="F175" s="33">
        <v>18</v>
      </c>
    </row>
    <row r="176" spans="2:6" x14ac:dyDescent="0.3">
      <c r="B176" s="12" t="s">
        <v>7</v>
      </c>
      <c r="C176" s="13" t="s">
        <v>35</v>
      </c>
      <c r="D176" s="13" t="s">
        <v>19</v>
      </c>
      <c r="E176" s="30">
        <v>4585</v>
      </c>
      <c r="F176" s="31">
        <v>240</v>
      </c>
    </row>
    <row r="177" spans="2:6" x14ac:dyDescent="0.3">
      <c r="B177" s="14" t="s">
        <v>5</v>
      </c>
      <c r="C177" s="15" t="s">
        <v>34</v>
      </c>
      <c r="D177" s="15" t="s">
        <v>33</v>
      </c>
      <c r="E177" s="32">
        <v>1652</v>
      </c>
      <c r="F177" s="33">
        <v>93</v>
      </c>
    </row>
    <row r="178" spans="2:6" x14ac:dyDescent="0.3">
      <c r="B178" s="12" t="s">
        <v>10</v>
      </c>
      <c r="C178" s="13" t="s">
        <v>34</v>
      </c>
      <c r="D178" s="13" t="s">
        <v>26</v>
      </c>
      <c r="E178" s="30">
        <v>4991</v>
      </c>
      <c r="F178" s="31">
        <v>9</v>
      </c>
    </row>
    <row r="179" spans="2:6" x14ac:dyDescent="0.3">
      <c r="B179" s="14" t="s">
        <v>8</v>
      </c>
      <c r="C179" s="15" t="s">
        <v>34</v>
      </c>
      <c r="D179" s="15" t="s">
        <v>16</v>
      </c>
      <c r="E179" s="32">
        <v>2009</v>
      </c>
      <c r="F179" s="33">
        <v>219</v>
      </c>
    </row>
    <row r="180" spans="2:6" x14ac:dyDescent="0.3">
      <c r="B180" s="12" t="s">
        <v>2</v>
      </c>
      <c r="C180" s="13" t="s">
        <v>39</v>
      </c>
      <c r="D180" s="13" t="s">
        <v>22</v>
      </c>
      <c r="E180" s="30">
        <v>1568</v>
      </c>
      <c r="F180" s="31">
        <v>141</v>
      </c>
    </row>
    <row r="181" spans="2:6" x14ac:dyDescent="0.3">
      <c r="B181" s="14" t="s">
        <v>41</v>
      </c>
      <c r="C181" s="15" t="s">
        <v>37</v>
      </c>
      <c r="D181" s="15" t="s">
        <v>20</v>
      </c>
      <c r="E181" s="32">
        <v>3388</v>
      </c>
      <c r="F181" s="33">
        <v>123</v>
      </c>
    </row>
    <row r="182" spans="2:6" x14ac:dyDescent="0.3">
      <c r="B182" s="12" t="s">
        <v>40</v>
      </c>
      <c r="C182" s="13" t="s">
        <v>38</v>
      </c>
      <c r="D182" s="13" t="s">
        <v>24</v>
      </c>
      <c r="E182" s="30">
        <v>623</v>
      </c>
      <c r="F182" s="31">
        <v>51</v>
      </c>
    </row>
    <row r="183" spans="2:6" x14ac:dyDescent="0.3">
      <c r="B183" s="14" t="s">
        <v>6</v>
      </c>
      <c r="C183" s="15" t="s">
        <v>36</v>
      </c>
      <c r="D183" s="15" t="s">
        <v>4</v>
      </c>
      <c r="E183" s="32">
        <v>10073</v>
      </c>
      <c r="F183" s="33">
        <v>120</v>
      </c>
    </row>
    <row r="184" spans="2:6" x14ac:dyDescent="0.3">
      <c r="B184" s="12" t="s">
        <v>8</v>
      </c>
      <c r="C184" s="13" t="s">
        <v>39</v>
      </c>
      <c r="D184" s="13" t="s">
        <v>26</v>
      </c>
      <c r="E184" s="30">
        <v>1561</v>
      </c>
      <c r="F184" s="31">
        <v>27</v>
      </c>
    </row>
    <row r="185" spans="2:6" x14ac:dyDescent="0.3">
      <c r="B185" s="14" t="s">
        <v>9</v>
      </c>
      <c r="C185" s="15" t="s">
        <v>36</v>
      </c>
      <c r="D185" s="15" t="s">
        <v>27</v>
      </c>
      <c r="E185" s="32">
        <v>11522</v>
      </c>
      <c r="F185" s="33">
        <v>204</v>
      </c>
    </row>
    <row r="186" spans="2:6" x14ac:dyDescent="0.3">
      <c r="B186" s="12" t="s">
        <v>6</v>
      </c>
      <c r="C186" s="13" t="s">
        <v>38</v>
      </c>
      <c r="D186" s="13" t="s">
        <v>13</v>
      </c>
      <c r="E186" s="30">
        <v>2317</v>
      </c>
      <c r="F186" s="31">
        <v>123</v>
      </c>
    </row>
    <row r="187" spans="2:6" x14ac:dyDescent="0.3">
      <c r="B187" s="14" t="s">
        <v>10</v>
      </c>
      <c r="C187" s="15" t="s">
        <v>37</v>
      </c>
      <c r="D187" s="15" t="s">
        <v>28</v>
      </c>
      <c r="E187" s="32">
        <v>3059</v>
      </c>
      <c r="F187" s="33">
        <v>27</v>
      </c>
    </row>
    <row r="188" spans="2:6" x14ac:dyDescent="0.3">
      <c r="B188" s="12" t="s">
        <v>41</v>
      </c>
      <c r="C188" s="13" t="s">
        <v>37</v>
      </c>
      <c r="D188" s="13" t="s">
        <v>26</v>
      </c>
      <c r="E188" s="30">
        <v>2324</v>
      </c>
      <c r="F188" s="31">
        <v>177</v>
      </c>
    </row>
    <row r="189" spans="2:6" x14ac:dyDescent="0.3">
      <c r="B189" s="14" t="s">
        <v>3</v>
      </c>
      <c r="C189" s="15" t="s">
        <v>39</v>
      </c>
      <c r="D189" s="15" t="s">
        <v>26</v>
      </c>
      <c r="E189" s="32">
        <v>4956</v>
      </c>
      <c r="F189" s="33">
        <v>171</v>
      </c>
    </row>
    <row r="190" spans="2:6" x14ac:dyDescent="0.3">
      <c r="B190" s="12" t="s">
        <v>10</v>
      </c>
      <c r="C190" s="13" t="s">
        <v>34</v>
      </c>
      <c r="D190" s="13" t="s">
        <v>19</v>
      </c>
      <c r="E190" s="30">
        <v>5355</v>
      </c>
      <c r="F190" s="31">
        <v>204</v>
      </c>
    </row>
    <row r="191" spans="2:6" x14ac:dyDescent="0.3">
      <c r="B191" s="14" t="s">
        <v>3</v>
      </c>
      <c r="C191" s="15" t="s">
        <v>34</v>
      </c>
      <c r="D191" s="15" t="s">
        <v>14</v>
      </c>
      <c r="E191" s="32">
        <v>7259</v>
      </c>
      <c r="F191" s="33">
        <v>276</v>
      </c>
    </row>
    <row r="192" spans="2:6" x14ac:dyDescent="0.3">
      <c r="B192" s="12" t="s">
        <v>8</v>
      </c>
      <c r="C192" s="13" t="s">
        <v>37</v>
      </c>
      <c r="D192" s="13" t="s">
        <v>26</v>
      </c>
      <c r="E192" s="30">
        <v>6279</v>
      </c>
      <c r="F192" s="31">
        <v>45</v>
      </c>
    </row>
    <row r="193" spans="2:6" x14ac:dyDescent="0.3">
      <c r="B193" s="14" t="s">
        <v>40</v>
      </c>
      <c r="C193" s="15" t="s">
        <v>38</v>
      </c>
      <c r="D193" s="15" t="s">
        <v>29</v>
      </c>
      <c r="E193" s="32">
        <v>2541</v>
      </c>
      <c r="F193" s="33">
        <v>45</v>
      </c>
    </row>
    <row r="194" spans="2:6" x14ac:dyDescent="0.3">
      <c r="B194" s="12" t="s">
        <v>6</v>
      </c>
      <c r="C194" s="13" t="s">
        <v>35</v>
      </c>
      <c r="D194" s="13" t="s">
        <v>27</v>
      </c>
      <c r="E194" s="30">
        <v>3864</v>
      </c>
      <c r="F194" s="31">
        <v>177</v>
      </c>
    </row>
    <row r="195" spans="2:6" x14ac:dyDescent="0.3">
      <c r="B195" s="14" t="s">
        <v>5</v>
      </c>
      <c r="C195" s="15" t="s">
        <v>36</v>
      </c>
      <c r="D195" s="15" t="s">
        <v>13</v>
      </c>
      <c r="E195" s="32">
        <v>6146</v>
      </c>
      <c r="F195" s="33">
        <v>63</v>
      </c>
    </row>
    <row r="196" spans="2:6" x14ac:dyDescent="0.3">
      <c r="B196" s="12" t="s">
        <v>9</v>
      </c>
      <c r="C196" s="13" t="s">
        <v>39</v>
      </c>
      <c r="D196" s="13" t="s">
        <v>18</v>
      </c>
      <c r="E196" s="30">
        <v>2639</v>
      </c>
      <c r="F196" s="31">
        <v>204</v>
      </c>
    </row>
    <row r="197" spans="2:6" x14ac:dyDescent="0.3">
      <c r="B197" s="14" t="s">
        <v>8</v>
      </c>
      <c r="C197" s="15" t="s">
        <v>37</v>
      </c>
      <c r="D197" s="15" t="s">
        <v>22</v>
      </c>
      <c r="E197" s="32">
        <v>1890</v>
      </c>
      <c r="F197" s="33">
        <v>195</v>
      </c>
    </row>
    <row r="198" spans="2:6" x14ac:dyDescent="0.3">
      <c r="B198" s="12" t="s">
        <v>7</v>
      </c>
      <c r="C198" s="13" t="s">
        <v>34</v>
      </c>
      <c r="D198" s="13" t="s">
        <v>14</v>
      </c>
      <c r="E198" s="30">
        <v>1932</v>
      </c>
      <c r="F198" s="31">
        <v>369</v>
      </c>
    </row>
    <row r="199" spans="2:6" x14ac:dyDescent="0.3">
      <c r="B199" s="14" t="s">
        <v>3</v>
      </c>
      <c r="C199" s="15" t="s">
        <v>34</v>
      </c>
      <c r="D199" s="15" t="s">
        <v>25</v>
      </c>
      <c r="E199" s="32">
        <v>6300</v>
      </c>
      <c r="F199" s="33">
        <v>42</v>
      </c>
    </row>
    <row r="200" spans="2:6" x14ac:dyDescent="0.3">
      <c r="B200" s="12" t="s">
        <v>6</v>
      </c>
      <c r="C200" s="13" t="s">
        <v>37</v>
      </c>
      <c r="D200" s="13" t="s">
        <v>30</v>
      </c>
      <c r="E200" s="30">
        <v>560</v>
      </c>
      <c r="F200" s="31">
        <v>81</v>
      </c>
    </row>
    <row r="201" spans="2:6" x14ac:dyDescent="0.3">
      <c r="B201" s="14" t="s">
        <v>9</v>
      </c>
      <c r="C201" s="15" t="s">
        <v>37</v>
      </c>
      <c r="D201" s="15" t="s">
        <v>26</v>
      </c>
      <c r="E201" s="32">
        <v>2856</v>
      </c>
      <c r="F201" s="33">
        <v>246</v>
      </c>
    </row>
    <row r="202" spans="2:6" x14ac:dyDescent="0.3">
      <c r="B202" s="12" t="s">
        <v>9</v>
      </c>
      <c r="C202" s="13" t="s">
        <v>34</v>
      </c>
      <c r="D202" s="13" t="s">
        <v>17</v>
      </c>
      <c r="E202" s="30">
        <v>707</v>
      </c>
      <c r="F202" s="31">
        <v>174</v>
      </c>
    </row>
    <row r="203" spans="2:6" x14ac:dyDescent="0.3">
      <c r="B203" s="14" t="s">
        <v>8</v>
      </c>
      <c r="C203" s="15" t="s">
        <v>35</v>
      </c>
      <c r="D203" s="15" t="s">
        <v>30</v>
      </c>
      <c r="E203" s="32">
        <v>3598</v>
      </c>
      <c r="F203" s="33">
        <v>81</v>
      </c>
    </row>
    <row r="204" spans="2:6" x14ac:dyDescent="0.3">
      <c r="B204" s="12" t="s">
        <v>40</v>
      </c>
      <c r="C204" s="13" t="s">
        <v>35</v>
      </c>
      <c r="D204" s="13" t="s">
        <v>22</v>
      </c>
      <c r="E204" s="30">
        <v>6853</v>
      </c>
      <c r="F204" s="31">
        <v>372</v>
      </c>
    </row>
    <row r="205" spans="2:6" x14ac:dyDescent="0.3">
      <c r="B205" s="14" t="s">
        <v>40</v>
      </c>
      <c r="C205" s="15" t="s">
        <v>35</v>
      </c>
      <c r="D205" s="15" t="s">
        <v>16</v>
      </c>
      <c r="E205" s="32">
        <v>4725</v>
      </c>
      <c r="F205" s="33">
        <v>174</v>
      </c>
    </row>
    <row r="206" spans="2:6" x14ac:dyDescent="0.3">
      <c r="B206" s="12" t="s">
        <v>41</v>
      </c>
      <c r="C206" s="13" t="s">
        <v>36</v>
      </c>
      <c r="D206" s="13" t="s">
        <v>32</v>
      </c>
      <c r="E206" s="30">
        <v>10304</v>
      </c>
      <c r="F206" s="31">
        <v>84</v>
      </c>
    </row>
    <row r="207" spans="2:6" x14ac:dyDescent="0.3">
      <c r="B207" s="14" t="s">
        <v>41</v>
      </c>
      <c r="C207" s="15" t="s">
        <v>34</v>
      </c>
      <c r="D207" s="15" t="s">
        <v>16</v>
      </c>
      <c r="E207" s="32">
        <v>1274</v>
      </c>
      <c r="F207" s="33">
        <v>225</v>
      </c>
    </row>
    <row r="208" spans="2:6" x14ac:dyDescent="0.3">
      <c r="B208" s="12" t="s">
        <v>5</v>
      </c>
      <c r="C208" s="13" t="s">
        <v>36</v>
      </c>
      <c r="D208" s="13" t="s">
        <v>30</v>
      </c>
      <c r="E208" s="30">
        <v>1526</v>
      </c>
      <c r="F208" s="31">
        <v>105</v>
      </c>
    </row>
    <row r="209" spans="2:6" x14ac:dyDescent="0.3">
      <c r="B209" s="14" t="s">
        <v>40</v>
      </c>
      <c r="C209" s="15" t="s">
        <v>39</v>
      </c>
      <c r="D209" s="15" t="s">
        <v>28</v>
      </c>
      <c r="E209" s="32">
        <v>3101</v>
      </c>
      <c r="F209" s="33">
        <v>225</v>
      </c>
    </row>
    <row r="210" spans="2:6" x14ac:dyDescent="0.3">
      <c r="B210" s="12" t="s">
        <v>2</v>
      </c>
      <c r="C210" s="13" t="s">
        <v>37</v>
      </c>
      <c r="D210" s="13" t="s">
        <v>14</v>
      </c>
      <c r="E210" s="30">
        <v>1057</v>
      </c>
      <c r="F210" s="31">
        <v>54</v>
      </c>
    </row>
    <row r="211" spans="2:6" x14ac:dyDescent="0.3">
      <c r="B211" s="14" t="s">
        <v>7</v>
      </c>
      <c r="C211" s="15" t="s">
        <v>37</v>
      </c>
      <c r="D211" s="15" t="s">
        <v>26</v>
      </c>
      <c r="E211" s="32">
        <v>5306</v>
      </c>
      <c r="F211" s="33">
        <v>0</v>
      </c>
    </row>
    <row r="212" spans="2:6" x14ac:dyDescent="0.3">
      <c r="B212" s="12" t="s">
        <v>5</v>
      </c>
      <c r="C212" s="13" t="s">
        <v>39</v>
      </c>
      <c r="D212" s="13" t="s">
        <v>24</v>
      </c>
      <c r="E212" s="30">
        <v>4018</v>
      </c>
      <c r="F212" s="31">
        <v>171</v>
      </c>
    </row>
    <row r="213" spans="2:6" x14ac:dyDescent="0.3">
      <c r="B213" s="14" t="s">
        <v>9</v>
      </c>
      <c r="C213" s="15" t="s">
        <v>34</v>
      </c>
      <c r="D213" s="15" t="s">
        <v>16</v>
      </c>
      <c r="E213" s="32">
        <v>938</v>
      </c>
      <c r="F213" s="33">
        <v>189</v>
      </c>
    </row>
    <row r="214" spans="2:6" x14ac:dyDescent="0.3">
      <c r="B214" s="12" t="s">
        <v>7</v>
      </c>
      <c r="C214" s="13" t="s">
        <v>38</v>
      </c>
      <c r="D214" s="13" t="s">
        <v>18</v>
      </c>
      <c r="E214" s="30">
        <v>1778</v>
      </c>
      <c r="F214" s="31">
        <v>270</v>
      </c>
    </row>
    <row r="215" spans="2:6" x14ac:dyDescent="0.3">
      <c r="B215" s="14" t="s">
        <v>6</v>
      </c>
      <c r="C215" s="15" t="s">
        <v>39</v>
      </c>
      <c r="D215" s="15" t="s">
        <v>30</v>
      </c>
      <c r="E215" s="32">
        <v>1638</v>
      </c>
      <c r="F215" s="33">
        <v>63</v>
      </c>
    </row>
    <row r="216" spans="2:6" x14ac:dyDescent="0.3">
      <c r="B216" s="12" t="s">
        <v>41</v>
      </c>
      <c r="C216" s="13" t="s">
        <v>38</v>
      </c>
      <c r="D216" s="13" t="s">
        <v>25</v>
      </c>
      <c r="E216" s="30">
        <v>154</v>
      </c>
      <c r="F216" s="31">
        <v>21</v>
      </c>
    </row>
    <row r="217" spans="2:6" x14ac:dyDescent="0.3">
      <c r="B217" s="14" t="s">
        <v>7</v>
      </c>
      <c r="C217" s="15" t="s">
        <v>37</v>
      </c>
      <c r="D217" s="15" t="s">
        <v>22</v>
      </c>
      <c r="E217" s="32">
        <v>9835</v>
      </c>
      <c r="F217" s="33">
        <v>207</v>
      </c>
    </row>
    <row r="218" spans="2:6" x14ac:dyDescent="0.3">
      <c r="B218" s="12" t="s">
        <v>9</v>
      </c>
      <c r="C218" s="13" t="s">
        <v>37</v>
      </c>
      <c r="D218" s="13" t="s">
        <v>20</v>
      </c>
      <c r="E218" s="30">
        <v>7273</v>
      </c>
      <c r="F218" s="31">
        <v>96</v>
      </c>
    </row>
    <row r="219" spans="2:6" x14ac:dyDescent="0.3">
      <c r="B219" s="14" t="s">
        <v>5</v>
      </c>
      <c r="C219" s="15" t="s">
        <v>39</v>
      </c>
      <c r="D219" s="15" t="s">
        <v>22</v>
      </c>
      <c r="E219" s="32">
        <v>6909</v>
      </c>
      <c r="F219" s="33">
        <v>81</v>
      </c>
    </row>
    <row r="220" spans="2:6" x14ac:dyDescent="0.3">
      <c r="B220" s="12" t="s">
        <v>9</v>
      </c>
      <c r="C220" s="13" t="s">
        <v>39</v>
      </c>
      <c r="D220" s="13" t="s">
        <v>24</v>
      </c>
      <c r="E220" s="30">
        <v>3920</v>
      </c>
      <c r="F220" s="31">
        <v>306</v>
      </c>
    </row>
    <row r="221" spans="2:6" x14ac:dyDescent="0.3">
      <c r="B221" s="14" t="s">
        <v>10</v>
      </c>
      <c r="C221" s="15" t="s">
        <v>39</v>
      </c>
      <c r="D221" s="15" t="s">
        <v>21</v>
      </c>
      <c r="E221" s="32">
        <v>4858</v>
      </c>
      <c r="F221" s="33">
        <v>279</v>
      </c>
    </row>
    <row r="222" spans="2:6" x14ac:dyDescent="0.3">
      <c r="B222" s="12" t="s">
        <v>2</v>
      </c>
      <c r="C222" s="13" t="s">
        <v>38</v>
      </c>
      <c r="D222" s="13" t="s">
        <v>4</v>
      </c>
      <c r="E222" s="30">
        <v>3549</v>
      </c>
      <c r="F222" s="31">
        <v>3</v>
      </c>
    </row>
    <row r="223" spans="2:6" x14ac:dyDescent="0.3">
      <c r="B223" s="14" t="s">
        <v>7</v>
      </c>
      <c r="C223" s="15" t="s">
        <v>39</v>
      </c>
      <c r="D223" s="15" t="s">
        <v>27</v>
      </c>
      <c r="E223" s="32">
        <v>966</v>
      </c>
      <c r="F223" s="33">
        <v>198</v>
      </c>
    </row>
    <row r="224" spans="2:6" x14ac:dyDescent="0.3">
      <c r="B224" s="12" t="s">
        <v>5</v>
      </c>
      <c r="C224" s="13" t="s">
        <v>39</v>
      </c>
      <c r="D224" s="13" t="s">
        <v>18</v>
      </c>
      <c r="E224" s="30">
        <v>385</v>
      </c>
      <c r="F224" s="31">
        <v>249</v>
      </c>
    </row>
    <row r="225" spans="2:6" x14ac:dyDescent="0.3">
      <c r="B225" s="14" t="s">
        <v>6</v>
      </c>
      <c r="C225" s="15" t="s">
        <v>34</v>
      </c>
      <c r="D225" s="15" t="s">
        <v>16</v>
      </c>
      <c r="E225" s="32">
        <v>2219</v>
      </c>
      <c r="F225" s="33">
        <v>75</v>
      </c>
    </row>
    <row r="226" spans="2:6" x14ac:dyDescent="0.3">
      <c r="B226" s="12" t="s">
        <v>9</v>
      </c>
      <c r="C226" s="13" t="s">
        <v>36</v>
      </c>
      <c r="D226" s="13" t="s">
        <v>32</v>
      </c>
      <c r="E226" s="30">
        <v>2954</v>
      </c>
      <c r="F226" s="31">
        <v>189</v>
      </c>
    </row>
    <row r="227" spans="2:6" x14ac:dyDescent="0.3">
      <c r="B227" s="14" t="s">
        <v>7</v>
      </c>
      <c r="C227" s="15" t="s">
        <v>36</v>
      </c>
      <c r="D227" s="15" t="s">
        <v>32</v>
      </c>
      <c r="E227" s="32">
        <v>280</v>
      </c>
      <c r="F227" s="33">
        <v>87</v>
      </c>
    </row>
    <row r="228" spans="2:6" x14ac:dyDescent="0.3">
      <c r="B228" s="12" t="s">
        <v>41</v>
      </c>
      <c r="C228" s="13" t="s">
        <v>36</v>
      </c>
      <c r="D228" s="13" t="s">
        <v>30</v>
      </c>
      <c r="E228" s="30">
        <v>6118</v>
      </c>
      <c r="F228" s="31">
        <v>174</v>
      </c>
    </row>
    <row r="229" spans="2:6" x14ac:dyDescent="0.3">
      <c r="B229" s="14" t="s">
        <v>2</v>
      </c>
      <c r="C229" s="15" t="s">
        <v>39</v>
      </c>
      <c r="D229" s="15" t="s">
        <v>15</v>
      </c>
      <c r="E229" s="32">
        <v>4802</v>
      </c>
      <c r="F229" s="33">
        <v>36</v>
      </c>
    </row>
    <row r="230" spans="2:6" x14ac:dyDescent="0.3">
      <c r="B230" s="12" t="s">
        <v>9</v>
      </c>
      <c r="C230" s="13" t="s">
        <v>38</v>
      </c>
      <c r="D230" s="13" t="s">
        <v>24</v>
      </c>
      <c r="E230" s="30">
        <v>4137</v>
      </c>
      <c r="F230" s="31">
        <v>60</v>
      </c>
    </row>
    <row r="231" spans="2:6" x14ac:dyDescent="0.3">
      <c r="B231" s="14" t="s">
        <v>3</v>
      </c>
      <c r="C231" s="15" t="s">
        <v>35</v>
      </c>
      <c r="D231" s="15" t="s">
        <v>23</v>
      </c>
      <c r="E231" s="32">
        <v>2023</v>
      </c>
      <c r="F231" s="33">
        <v>78</v>
      </c>
    </row>
    <row r="232" spans="2:6" x14ac:dyDescent="0.3">
      <c r="B232" s="12" t="s">
        <v>9</v>
      </c>
      <c r="C232" s="13" t="s">
        <v>36</v>
      </c>
      <c r="D232" s="13" t="s">
        <v>30</v>
      </c>
      <c r="E232" s="30">
        <v>9051</v>
      </c>
      <c r="F232" s="31">
        <v>57</v>
      </c>
    </row>
    <row r="233" spans="2:6" x14ac:dyDescent="0.3">
      <c r="B233" s="14" t="s">
        <v>9</v>
      </c>
      <c r="C233" s="15" t="s">
        <v>37</v>
      </c>
      <c r="D233" s="15" t="s">
        <v>28</v>
      </c>
      <c r="E233" s="32">
        <v>2919</v>
      </c>
      <c r="F233" s="33">
        <v>45</v>
      </c>
    </row>
    <row r="234" spans="2:6" x14ac:dyDescent="0.3">
      <c r="B234" s="12" t="s">
        <v>41</v>
      </c>
      <c r="C234" s="13" t="s">
        <v>38</v>
      </c>
      <c r="D234" s="13" t="s">
        <v>22</v>
      </c>
      <c r="E234" s="30">
        <v>5915</v>
      </c>
      <c r="F234" s="31">
        <v>3</v>
      </c>
    </row>
    <row r="235" spans="2:6" x14ac:dyDescent="0.3">
      <c r="B235" s="14" t="s">
        <v>10</v>
      </c>
      <c r="C235" s="15" t="s">
        <v>35</v>
      </c>
      <c r="D235" s="15" t="s">
        <v>15</v>
      </c>
      <c r="E235" s="32">
        <v>2562</v>
      </c>
      <c r="F235" s="33">
        <v>6</v>
      </c>
    </row>
    <row r="236" spans="2:6" x14ac:dyDescent="0.3">
      <c r="B236" s="12" t="s">
        <v>5</v>
      </c>
      <c r="C236" s="13" t="s">
        <v>37</v>
      </c>
      <c r="D236" s="13" t="s">
        <v>25</v>
      </c>
      <c r="E236" s="30">
        <v>8813</v>
      </c>
      <c r="F236" s="31">
        <v>21</v>
      </c>
    </row>
    <row r="237" spans="2:6" x14ac:dyDescent="0.3">
      <c r="B237" s="14" t="s">
        <v>5</v>
      </c>
      <c r="C237" s="15" t="s">
        <v>36</v>
      </c>
      <c r="D237" s="15" t="s">
        <v>18</v>
      </c>
      <c r="E237" s="32">
        <v>6111</v>
      </c>
      <c r="F237" s="33">
        <v>3</v>
      </c>
    </row>
    <row r="238" spans="2:6" x14ac:dyDescent="0.3">
      <c r="B238" s="12" t="s">
        <v>8</v>
      </c>
      <c r="C238" s="13" t="s">
        <v>34</v>
      </c>
      <c r="D238" s="13" t="s">
        <v>31</v>
      </c>
      <c r="E238" s="30">
        <v>3507</v>
      </c>
      <c r="F238" s="31">
        <v>288</v>
      </c>
    </row>
    <row r="239" spans="2:6" x14ac:dyDescent="0.3">
      <c r="B239" s="14" t="s">
        <v>6</v>
      </c>
      <c r="C239" s="15" t="s">
        <v>36</v>
      </c>
      <c r="D239" s="15" t="s">
        <v>13</v>
      </c>
      <c r="E239" s="32">
        <v>4319</v>
      </c>
      <c r="F239" s="33">
        <v>30</v>
      </c>
    </row>
    <row r="240" spans="2:6" x14ac:dyDescent="0.3">
      <c r="B240" s="12" t="s">
        <v>40</v>
      </c>
      <c r="C240" s="13" t="s">
        <v>38</v>
      </c>
      <c r="D240" s="13" t="s">
        <v>26</v>
      </c>
      <c r="E240" s="30">
        <v>609</v>
      </c>
      <c r="F240" s="31">
        <v>87</v>
      </c>
    </row>
    <row r="241" spans="2:6" x14ac:dyDescent="0.3">
      <c r="B241" s="14" t="s">
        <v>40</v>
      </c>
      <c r="C241" s="15" t="s">
        <v>39</v>
      </c>
      <c r="D241" s="15" t="s">
        <v>27</v>
      </c>
      <c r="E241" s="32">
        <v>6370</v>
      </c>
      <c r="F241" s="33">
        <v>30</v>
      </c>
    </row>
    <row r="242" spans="2:6" x14ac:dyDescent="0.3">
      <c r="B242" s="12" t="s">
        <v>5</v>
      </c>
      <c r="C242" s="13" t="s">
        <v>38</v>
      </c>
      <c r="D242" s="13" t="s">
        <v>19</v>
      </c>
      <c r="E242" s="30">
        <v>5474</v>
      </c>
      <c r="F242" s="31">
        <v>168</v>
      </c>
    </row>
    <row r="243" spans="2:6" x14ac:dyDescent="0.3">
      <c r="B243" s="14" t="s">
        <v>40</v>
      </c>
      <c r="C243" s="15" t="s">
        <v>36</v>
      </c>
      <c r="D243" s="15" t="s">
        <v>27</v>
      </c>
      <c r="E243" s="32">
        <v>3164</v>
      </c>
      <c r="F243" s="33">
        <v>306</v>
      </c>
    </row>
    <row r="244" spans="2:6" x14ac:dyDescent="0.3">
      <c r="B244" s="12" t="s">
        <v>6</v>
      </c>
      <c r="C244" s="13" t="s">
        <v>35</v>
      </c>
      <c r="D244" s="13" t="s">
        <v>4</v>
      </c>
      <c r="E244" s="30">
        <v>1302</v>
      </c>
      <c r="F244" s="31">
        <v>402</v>
      </c>
    </row>
    <row r="245" spans="2:6" x14ac:dyDescent="0.3">
      <c r="B245" s="14" t="s">
        <v>3</v>
      </c>
      <c r="C245" s="15" t="s">
        <v>37</v>
      </c>
      <c r="D245" s="15" t="s">
        <v>28</v>
      </c>
      <c r="E245" s="32">
        <v>7308</v>
      </c>
      <c r="F245" s="33">
        <v>327</v>
      </c>
    </row>
    <row r="246" spans="2:6" x14ac:dyDescent="0.3">
      <c r="B246" s="12" t="s">
        <v>40</v>
      </c>
      <c r="C246" s="13" t="s">
        <v>37</v>
      </c>
      <c r="D246" s="13" t="s">
        <v>27</v>
      </c>
      <c r="E246" s="30">
        <v>6132</v>
      </c>
      <c r="F246" s="31">
        <v>93</v>
      </c>
    </row>
    <row r="247" spans="2:6" x14ac:dyDescent="0.3">
      <c r="B247" s="14" t="s">
        <v>10</v>
      </c>
      <c r="C247" s="15" t="s">
        <v>35</v>
      </c>
      <c r="D247" s="15" t="s">
        <v>14</v>
      </c>
      <c r="E247" s="32">
        <v>3472</v>
      </c>
      <c r="F247" s="33">
        <v>96</v>
      </c>
    </row>
    <row r="248" spans="2:6" x14ac:dyDescent="0.3">
      <c r="B248" s="12" t="s">
        <v>8</v>
      </c>
      <c r="C248" s="13" t="s">
        <v>39</v>
      </c>
      <c r="D248" s="13" t="s">
        <v>18</v>
      </c>
      <c r="E248" s="30">
        <v>9660</v>
      </c>
      <c r="F248" s="31">
        <v>27</v>
      </c>
    </row>
    <row r="249" spans="2:6" x14ac:dyDescent="0.3">
      <c r="B249" s="14" t="s">
        <v>9</v>
      </c>
      <c r="C249" s="15" t="s">
        <v>38</v>
      </c>
      <c r="D249" s="15" t="s">
        <v>26</v>
      </c>
      <c r="E249" s="32">
        <v>2436</v>
      </c>
      <c r="F249" s="33">
        <v>99</v>
      </c>
    </row>
    <row r="250" spans="2:6" x14ac:dyDescent="0.3">
      <c r="B250" s="12" t="s">
        <v>9</v>
      </c>
      <c r="C250" s="13" t="s">
        <v>38</v>
      </c>
      <c r="D250" s="13" t="s">
        <v>33</v>
      </c>
      <c r="E250" s="30">
        <v>9506</v>
      </c>
      <c r="F250" s="31">
        <v>87</v>
      </c>
    </row>
    <row r="251" spans="2:6" x14ac:dyDescent="0.3">
      <c r="B251" s="14" t="s">
        <v>10</v>
      </c>
      <c r="C251" s="15" t="s">
        <v>37</v>
      </c>
      <c r="D251" s="15" t="s">
        <v>21</v>
      </c>
      <c r="E251" s="32">
        <v>245</v>
      </c>
      <c r="F251" s="33">
        <v>288</v>
      </c>
    </row>
    <row r="252" spans="2:6" x14ac:dyDescent="0.3">
      <c r="B252" s="12" t="s">
        <v>8</v>
      </c>
      <c r="C252" s="13" t="s">
        <v>35</v>
      </c>
      <c r="D252" s="13" t="s">
        <v>20</v>
      </c>
      <c r="E252" s="30">
        <v>2702</v>
      </c>
      <c r="F252" s="31">
        <v>363</v>
      </c>
    </row>
    <row r="253" spans="2:6" x14ac:dyDescent="0.3">
      <c r="B253" s="14" t="s">
        <v>10</v>
      </c>
      <c r="C253" s="15" t="s">
        <v>34</v>
      </c>
      <c r="D253" s="15" t="s">
        <v>17</v>
      </c>
      <c r="E253" s="32">
        <v>700</v>
      </c>
      <c r="F253" s="33">
        <v>87</v>
      </c>
    </row>
    <row r="254" spans="2:6" x14ac:dyDescent="0.3">
      <c r="B254" s="12" t="s">
        <v>6</v>
      </c>
      <c r="C254" s="13" t="s">
        <v>34</v>
      </c>
      <c r="D254" s="13" t="s">
        <v>17</v>
      </c>
      <c r="E254" s="30">
        <v>3759</v>
      </c>
      <c r="F254" s="31">
        <v>150</v>
      </c>
    </row>
    <row r="255" spans="2:6" x14ac:dyDescent="0.3">
      <c r="B255" s="14" t="s">
        <v>2</v>
      </c>
      <c r="C255" s="15" t="s">
        <v>35</v>
      </c>
      <c r="D255" s="15" t="s">
        <v>17</v>
      </c>
      <c r="E255" s="32">
        <v>1589</v>
      </c>
      <c r="F255" s="33">
        <v>303</v>
      </c>
    </row>
    <row r="256" spans="2:6" x14ac:dyDescent="0.3">
      <c r="B256" s="12" t="s">
        <v>7</v>
      </c>
      <c r="C256" s="13" t="s">
        <v>35</v>
      </c>
      <c r="D256" s="13" t="s">
        <v>28</v>
      </c>
      <c r="E256" s="30">
        <v>5194</v>
      </c>
      <c r="F256" s="31">
        <v>288</v>
      </c>
    </row>
    <row r="257" spans="2:6" x14ac:dyDescent="0.3">
      <c r="B257" s="14" t="s">
        <v>10</v>
      </c>
      <c r="C257" s="15" t="s">
        <v>36</v>
      </c>
      <c r="D257" s="15" t="s">
        <v>13</v>
      </c>
      <c r="E257" s="32">
        <v>945</v>
      </c>
      <c r="F257" s="33">
        <v>75</v>
      </c>
    </row>
    <row r="258" spans="2:6" x14ac:dyDescent="0.3">
      <c r="B258" s="12" t="s">
        <v>40</v>
      </c>
      <c r="C258" s="13" t="s">
        <v>38</v>
      </c>
      <c r="D258" s="13" t="s">
        <v>31</v>
      </c>
      <c r="E258" s="30">
        <v>1988</v>
      </c>
      <c r="F258" s="31">
        <v>39</v>
      </c>
    </row>
    <row r="259" spans="2:6" x14ac:dyDescent="0.3">
      <c r="B259" s="14" t="s">
        <v>6</v>
      </c>
      <c r="C259" s="15" t="s">
        <v>34</v>
      </c>
      <c r="D259" s="15" t="s">
        <v>32</v>
      </c>
      <c r="E259" s="32">
        <v>6734</v>
      </c>
      <c r="F259" s="33">
        <v>123</v>
      </c>
    </row>
    <row r="260" spans="2:6" x14ac:dyDescent="0.3">
      <c r="B260" s="12" t="s">
        <v>40</v>
      </c>
      <c r="C260" s="13" t="s">
        <v>36</v>
      </c>
      <c r="D260" s="13" t="s">
        <v>4</v>
      </c>
      <c r="E260" s="30">
        <v>217</v>
      </c>
      <c r="F260" s="31">
        <v>36</v>
      </c>
    </row>
    <row r="261" spans="2:6" x14ac:dyDescent="0.3">
      <c r="B261" s="14" t="s">
        <v>5</v>
      </c>
      <c r="C261" s="15" t="s">
        <v>34</v>
      </c>
      <c r="D261" s="15" t="s">
        <v>22</v>
      </c>
      <c r="E261" s="32">
        <v>6279</v>
      </c>
      <c r="F261" s="33">
        <v>237</v>
      </c>
    </row>
    <row r="262" spans="2:6" x14ac:dyDescent="0.3">
      <c r="B262" s="12" t="s">
        <v>40</v>
      </c>
      <c r="C262" s="13" t="s">
        <v>36</v>
      </c>
      <c r="D262" s="13" t="s">
        <v>13</v>
      </c>
      <c r="E262" s="30">
        <v>4424</v>
      </c>
      <c r="F262" s="31">
        <v>201</v>
      </c>
    </row>
    <row r="263" spans="2:6" x14ac:dyDescent="0.3">
      <c r="B263" s="14" t="s">
        <v>2</v>
      </c>
      <c r="C263" s="15" t="s">
        <v>36</v>
      </c>
      <c r="D263" s="15" t="s">
        <v>17</v>
      </c>
      <c r="E263" s="32">
        <v>189</v>
      </c>
      <c r="F263" s="33">
        <v>48</v>
      </c>
    </row>
    <row r="264" spans="2:6" x14ac:dyDescent="0.3">
      <c r="B264" s="12" t="s">
        <v>5</v>
      </c>
      <c r="C264" s="13" t="s">
        <v>35</v>
      </c>
      <c r="D264" s="13" t="s">
        <v>22</v>
      </c>
      <c r="E264" s="30">
        <v>490</v>
      </c>
      <c r="F264" s="31">
        <v>84</v>
      </c>
    </row>
    <row r="265" spans="2:6" x14ac:dyDescent="0.3">
      <c r="B265" s="14" t="s">
        <v>8</v>
      </c>
      <c r="C265" s="15" t="s">
        <v>37</v>
      </c>
      <c r="D265" s="15" t="s">
        <v>21</v>
      </c>
      <c r="E265" s="32">
        <v>434</v>
      </c>
      <c r="F265" s="33">
        <v>87</v>
      </c>
    </row>
    <row r="266" spans="2:6" x14ac:dyDescent="0.3">
      <c r="B266" s="12" t="s">
        <v>7</v>
      </c>
      <c r="C266" s="13" t="s">
        <v>38</v>
      </c>
      <c r="D266" s="13" t="s">
        <v>30</v>
      </c>
      <c r="E266" s="30">
        <v>10129</v>
      </c>
      <c r="F266" s="31">
        <v>312</v>
      </c>
    </row>
    <row r="267" spans="2:6" x14ac:dyDescent="0.3">
      <c r="B267" s="14" t="s">
        <v>3</v>
      </c>
      <c r="C267" s="15" t="s">
        <v>39</v>
      </c>
      <c r="D267" s="15" t="s">
        <v>28</v>
      </c>
      <c r="E267" s="32">
        <v>1652</v>
      </c>
      <c r="F267" s="33">
        <v>102</v>
      </c>
    </row>
    <row r="268" spans="2:6" x14ac:dyDescent="0.3">
      <c r="B268" s="12" t="s">
        <v>8</v>
      </c>
      <c r="C268" s="13" t="s">
        <v>38</v>
      </c>
      <c r="D268" s="13" t="s">
        <v>21</v>
      </c>
      <c r="E268" s="30">
        <v>6433</v>
      </c>
      <c r="F268" s="31">
        <v>78</v>
      </c>
    </row>
    <row r="269" spans="2:6" x14ac:dyDescent="0.3">
      <c r="B269" s="14" t="s">
        <v>3</v>
      </c>
      <c r="C269" s="15" t="s">
        <v>34</v>
      </c>
      <c r="D269" s="15" t="s">
        <v>23</v>
      </c>
      <c r="E269" s="32">
        <v>2212</v>
      </c>
      <c r="F269" s="33">
        <v>117</v>
      </c>
    </row>
    <row r="270" spans="2:6" x14ac:dyDescent="0.3">
      <c r="B270" s="12" t="s">
        <v>41</v>
      </c>
      <c r="C270" s="13" t="s">
        <v>35</v>
      </c>
      <c r="D270" s="13" t="s">
        <v>19</v>
      </c>
      <c r="E270" s="30">
        <v>609</v>
      </c>
      <c r="F270" s="31">
        <v>99</v>
      </c>
    </row>
    <row r="271" spans="2:6" x14ac:dyDescent="0.3">
      <c r="B271" s="14" t="s">
        <v>40</v>
      </c>
      <c r="C271" s="15" t="s">
        <v>35</v>
      </c>
      <c r="D271" s="15" t="s">
        <v>24</v>
      </c>
      <c r="E271" s="32">
        <v>1638</v>
      </c>
      <c r="F271" s="33">
        <v>48</v>
      </c>
    </row>
    <row r="272" spans="2:6" x14ac:dyDescent="0.3">
      <c r="B272" s="12" t="s">
        <v>7</v>
      </c>
      <c r="C272" s="13" t="s">
        <v>34</v>
      </c>
      <c r="D272" s="13" t="s">
        <v>15</v>
      </c>
      <c r="E272" s="30">
        <v>3829</v>
      </c>
      <c r="F272" s="31">
        <v>24</v>
      </c>
    </row>
    <row r="273" spans="2:6" x14ac:dyDescent="0.3">
      <c r="B273" s="14" t="s">
        <v>40</v>
      </c>
      <c r="C273" s="15" t="s">
        <v>39</v>
      </c>
      <c r="D273" s="15" t="s">
        <v>15</v>
      </c>
      <c r="E273" s="32">
        <v>5775</v>
      </c>
      <c r="F273" s="33">
        <v>42</v>
      </c>
    </row>
    <row r="274" spans="2:6" x14ac:dyDescent="0.3">
      <c r="B274" s="12" t="s">
        <v>6</v>
      </c>
      <c r="C274" s="13" t="s">
        <v>35</v>
      </c>
      <c r="D274" s="13" t="s">
        <v>20</v>
      </c>
      <c r="E274" s="30">
        <v>1071</v>
      </c>
      <c r="F274" s="31">
        <v>270</v>
      </c>
    </row>
    <row r="275" spans="2:6" x14ac:dyDescent="0.3">
      <c r="B275" s="14" t="s">
        <v>8</v>
      </c>
      <c r="C275" s="15" t="s">
        <v>36</v>
      </c>
      <c r="D275" s="15" t="s">
        <v>23</v>
      </c>
      <c r="E275" s="32">
        <v>5019</v>
      </c>
      <c r="F275" s="33">
        <v>150</v>
      </c>
    </row>
    <row r="276" spans="2:6" x14ac:dyDescent="0.3">
      <c r="B276" s="12" t="s">
        <v>2</v>
      </c>
      <c r="C276" s="13" t="s">
        <v>37</v>
      </c>
      <c r="D276" s="13" t="s">
        <v>15</v>
      </c>
      <c r="E276" s="30">
        <v>2863</v>
      </c>
      <c r="F276" s="31">
        <v>42</v>
      </c>
    </row>
    <row r="277" spans="2:6" x14ac:dyDescent="0.3">
      <c r="B277" s="14" t="s">
        <v>40</v>
      </c>
      <c r="C277" s="15" t="s">
        <v>35</v>
      </c>
      <c r="D277" s="15" t="s">
        <v>29</v>
      </c>
      <c r="E277" s="32">
        <v>1617</v>
      </c>
      <c r="F277" s="33">
        <v>126</v>
      </c>
    </row>
    <row r="278" spans="2:6" x14ac:dyDescent="0.3">
      <c r="B278" s="12" t="s">
        <v>6</v>
      </c>
      <c r="C278" s="13" t="s">
        <v>37</v>
      </c>
      <c r="D278" s="13" t="s">
        <v>26</v>
      </c>
      <c r="E278" s="30">
        <v>6818</v>
      </c>
      <c r="F278" s="31">
        <v>6</v>
      </c>
    </row>
    <row r="279" spans="2:6" x14ac:dyDescent="0.3">
      <c r="B279" s="14" t="s">
        <v>3</v>
      </c>
      <c r="C279" s="15" t="s">
        <v>35</v>
      </c>
      <c r="D279" s="15" t="s">
        <v>15</v>
      </c>
      <c r="E279" s="32">
        <v>6657</v>
      </c>
      <c r="F279" s="33">
        <v>276</v>
      </c>
    </row>
    <row r="280" spans="2:6" x14ac:dyDescent="0.3">
      <c r="B280" s="12" t="s">
        <v>3</v>
      </c>
      <c r="C280" s="13" t="s">
        <v>34</v>
      </c>
      <c r="D280" s="13" t="s">
        <v>17</v>
      </c>
      <c r="E280" s="30">
        <v>2919</v>
      </c>
      <c r="F280" s="31">
        <v>93</v>
      </c>
    </row>
    <row r="281" spans="2:6" x14ac:dyDescent="0.3">
      <c r="B281" s="14" t="s">
        <v>2</v>
      </c>
      <c r="C281" s="15" t="s">
        <v>36</v>
      </c>
      <c r="D281" s="15" t="s">
        <v>31</v>
      </c>
      <c r="E281" s="32">
        <v>3094</v>
      </c>
      <c r="F281" s="33">
        <v>246</v>
      </c>
    </row>
    <row r="282" spans="2:6" x14ac:dyDescent="0.3">
      <c r="B282" s="12" t="s">
        <v>6</v>
      </c>
      <c r="C282" s="13" t="s">
        <v>39</v>
      </c>
      <c r="D282" s="13" t="s">
        <v>24</v>
      </c>
      <c r="E282" s="30">
        <v>2989</v>
      </c>
      <c r="F282" s="31">
        <v>3</v>
      </c>
    </row>
    <row r="283" spans="2:6" x14ac:dyDescent="0.3">
      <c r="B283" s="14" t="s">
        <v>8</v>
      </c>
      <c r="C283" s="15" t="s">
        <v>38</v>
      </c>
      <c r="D283" s="15" t="s">
        <v>27</v>
      </c>
      <c r="E283" s="32">
        <v>2268</v>
      </c>
      <c r="F283" s="33">
        <v>63</v>
      </c>
    </row>
    <row r="284" spans="2:6" x14ac:dyDescent="0.3">
      <c r="B284" s="12" t="s">
        <v>5</v>
      </c>
      <c r="C284" s="13" t="s">
        <v>35</v>
      </c>
      <c r="D284" s="13" t="s">
        <v>31</v>
      </c>
      <c r="E284" s="30">
        <v>4753</v>
      </c>
      <c r="F284" s="31">
        <v>246</v>
      </c>
    </row>
    <row r="285" spans="2:6" x14ac:dyDescent="0.3">
      <c r="B285" s="14" t="s">
        <v>2</v>
      </c>
      <c r="C285" s="15" t="s">
        <v>34</v>
      </c>
      <c r="D285" s="15" t="s">
        <v>19</v>
      </c>
      <c r="E285" s="32">
        <v>7511</v>
      </c>
      <c r="F285" s="33">
        <v>120</v>
      </c>
    </row>
    <row r="286" spans="2:6" x14ac:dyDescent="0.3">
      <c r="B286" s="12" t="s">
        <v>2</v>
      </c>
      <c r="C286" s="13" t="s">
        <v>38</v>
      </c>
      <c r="D286" s="13" t="s">
        <v>31</v>
      </c>
      <c r="E286" s="30">
        <v>4326</v>
      </c>
      <c r="F286" s="31">
        <v>348</v>
      </c>
    </row>
    <row r="287" spans="2:6" x14ac:dyDescent="0.3">
      <c r="B287" s="14" t="s">
        <v>41</v>
      </c>
      <c r="C287" s="15" t="s">
        <v>34</v>
      </c>
      <c r="D287" s="15" t="s">
        <v>23</v>
      </c>
      <c r="E287" s="32">
        <v>4935</v>
      </c>
      <c r="F287" s="33">
        <v>126</v>
      </c>
    </row>
    <row r="288" spans="2:6" x14ac:dyDescent="0.3">
      <c r="B288" s="12" t="s">
        <v>6</v>
      </c>
      <c r="C288" s="13" t="s">
        <v>35</v>
      </c>
      <c r="D288" s="13" t="s">
        <v>30</v>
      </c>
      <c r="E288" s="30">
        <v>4781</v>
      </c>
      <c r="F288" s="31">
        <v>123</v>
      </c>
    </row>
    <row r="289" spans="2:6" x14ac:dyDescent="0.3">
      <c r="B289" s="14" t="s">
        <v>5</v>
      </c>
      <c r="C289" s="15" t="s">
        <v>38</v>
      </c>
      <c r="D289" s="15" t="s">
        <v>25</v>
      </c>
      <c r="E289" s="32">
        <v>7483</v>
      </c>
      <c r="F289" s="33">
        <v>45</v>
      </c>
    </row>
    <row r="290" spans="2:6" x14ac:dyDescent="0.3">
      <c r="B290" s="12" t="s">
        <v>10</v>
      </c>
      <c r="C290" s="13" t="s">
        <v>38</v>
      </c>
      <c r="D290" s="13" t="s">
        <v>4</v>
      </c>
      <c r="E290" s="30">
        <v>6860</v>
      </c>
      <c r="F290" s="31">
        <v>126</v>
      </c>
    </row>
    <row r="291" spans="2:6" x14ac:dyDescent="0.3">
      <c r="B291" s="14" t="s">
        <v>40</v>
      </c>
      <c r="C291" s="15" t="s">
        <v>37</v>
      </c>
      <c r="D291" s="15" t="s">
        <v>29</v>
      </c>
      <c r="E291" s="32">
        <v>9002</v>
      </c>
      <c r="F291" s="33">
        <v>72</v>
      </c>
    </row>
    <row r="292" spans="2:6" x14ac:dyDescent="0.3">
      <c r="B292" s="12" t="s">
        <v>6</v>
      </c>
      <c r="C292" s="13" t="s">
        <v>36</v>
      </c>
      <c r="D292" s="13" t="s">
        <v>29</v>
      </c>
      <c r="E292" s="30">
        <v>1400</v>
      </c>
      <c r="F292" s="31">
        <v>135</v>
      </c>
    </row>
    <row r="293" spans="2:6" x14ac:dyDescent="0.3">
      <c r="B293" s="14" t="s">
        <v>10</v>
      </c>
      <c r="C293" s="15" t="s">
        <v>34</v>
      </c>
      <c r="D293" s="15" t="s">
        <v>22</v>
      </c>
      <c r="E293" s="32">
        <v>4053</v>
      </c>
      <c r="F293" s="33">
        <v>24</v>
      </c>
    </row>
    <row r="294" spans="2:6" x14ac:dyDescent="0.3">
      <c r="B294" s="12" t="s">
        <v>7</v>
      </c>
      <c r="C294" s="13" t="s">
        <v>36</v>
      </c>
      <c r="D294" s="13" t="s">
        <v>31</v>
      </c>
      <c r="E294" s="30">
        <v>2149</v>
      </c>
      <c r="F294" s="31">
        <v>117</v>
      </c>
    </row>
    <row r="295" spans="2:6" x14ac:dyDescent="0.3">
      <c r="B295" s="14" t="s">
        <v>3</v>
      </c>
      <c r="C295" s="15" t="s">
        <v>39</v>
      </c>
      <c r="D295" s="15" t="s">
        <v>29</v>
      </c>
      <c r="E295" s="32">
        <v>3640</v>
      </c>
      <c r="F295" s="33">
        <v>51</v>
      </c>
    </row>
    <row r="296" spans="2:6" x14ac:dyDescent="0.3">
      <c r="B296" s="12" t="s">
        <v>2</v>
      </c>
      <c r="C296" s="13" t="s">
        <v>39</v>
      </c>
      <c r="D296" s="13" t="s">
        <v>23</v>
      </c>
      <c r="E296" s="30">
        <v>630</v>
      </c>
      <c r="F296" s="31">
        <v>36</v>
      </c>
    </row>
    <row r="297" spans="2:6" x14ac:dyDescent="0.3">
      <c r="B297" s="14" t="s">
        <v>9</v>
      </c>
      <c r="C297" s="15" t="s">
        <v>35</v>
      </c>
      <c r="D297" s="15" t="s">
        <v>27</v>
      </c>
      <c r="E297" s="32">
        <v>2429</v>
      </c>
      <c r="F297" s="33">
        <v>144</v>
      </c>
    </row>
    <row r="298" spans="2:6" x14ac:dyDescent="0.3">
      <c r="B298" s="12" t="s">
        <v>9</v>
      </c>
      <c r="C298" s="13" t="s">
        <v>36</v>
      </c>
      <c r="D298" s="13" t="s">
        <v>25</v>
      </c>
      <c r="E298" s="30">
        <v>2142</v>
      </c>
      <c r="F298" s="31">
        <v>114</v>
      </c>
    </row>
    <row r="299" spans="2:6" x14ac:dyDescent="0.3">
      <c r="B299" s="14" t="s">
        <v>7</v>
      </c>
      <c r="C299" s="15" t="s">
        <v>37</v>
      </c>
      <c r="D299" s="15" t="s">
        <v>30</v>
      </c>
      <c r="E299" s="32">
        <v>6454</v>
      </c>
      <c r="F299" s="33">
        <v>54</v>
      </c>
    </row>
    <row r="300" spans="2:6" x14ac:dyDescent="0.3">
      <c r="B300" s="12" t="s">
        <v>7</v>
      </c>
      <c r="C300" s="13" t="s">
        <v>37</v>
      </c>
      <c r="D300" s="13" t="s">
        <v>16</v>
      </c>
      <c r="E300" s="30">
        <v>4487</v>
      </c>
      <c r="F300" s="31">
        <v>333</v>
      </c>
    </row>
    <row r="301" spans="2:6" x14ac:dyDescent="0.3">
      <c r="B301" s="14" t="s">
        <v>3</v>
      </c>
      <c r="C301" s="15" t="s">
        <v>37</v>
      </c>
      <c r="D301" s="15" t="s">
        <v>4</v>
      </c>
      <c r="E301" s="32">
        <v>938</v>
      </c>
      <c r="F301" s="33">
        <v>366</v>
      </c>
    </row>
    <row r="302" spans="2:6" x14ac:dyDescent="0.3">
      <c r="B302" s="12" t="s">
        <v>3</v>
      </c>
      <c r="C302" s="13" t="s">
        <v>38</v>
      </c>
      <c r="D302" s="13" t="s">
        <v>26</v>
      </c>
      <c r="E302" s="30">
        <v>8841</v>
      </c>
      <c r="F302" s="31">
        <v>303</v>
      </c>
    </row>
    <row r="303" spans="2:6" x14ac:dyDescent="0.3">
      <c r="B303" s="14" t="s">
        <v>2</v>
      </c>
      <c r="C303" s="15" t="s">
        <v>39</v>
      </c>
      <c r="D303" s="15" t="s">
        <v>33</v>
      </c>
      <c r="E303" s="32">
        <v>4018</v>
      </c>
      <c r="F303" s="33">
        <v>126</v>
      </c>
    </row>
    <row r="304" spans="2:6" x14ac:dyDescent="0.3">
      <c r="B304" s="12" t="s">
        <v>41</v>
      </c>
      <c r="C304" s="13" t="s">
        <v>37</v>
      </c>
      <c r="D304" s="13" t="s">
        <v>15</v>
      </c>
      <c r="E304" s="30">
        <v>714</v>
      </c>
      <c r="F304" s="31">
        <v>231</v>
      </c>
    </row>
    <row r="305" spans="2:6" x14ac:dyDescent="0.3">
      <c r="B305" s="14" t="s">
        <v>9</v>
      </c>
      <c r="C305" s="15" t="s">
        <v>38</v>
      </c>
      <c r="D305" s="15" t="s">
        <v>25</v>
      </c>
      <c r="E305" s="32">
        <v>3850</v>
      </c>
      <c r="F305" s="33">
        <v>102</v>
      </c>
    </row>
  </sheetData>
  <mergeCells count="1">
    <mergeCell ref="A1: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FCFE9-A139-4938-B671-77BA7A20DE5D}">
  <dimension ref="A1:M19"/>
  <sheetViews>
    <sheetView workbookViewId="0">
      <selection activeCell="B6" sqref="B6"/>
    </sheetView>
  </sheetViews>
  <sheetFormatPr defaultRowHeight="14.4" x14ac:dyDescent="0.3"/>
  <cols>
    <col min="2" max="2" width="15.5546875" bestFit="1" customWidth="1"/>
    <col min="3" max="3" width="14.44140625" bestFit="1" customWidth="1"/>
    <col min="4" max="4" width="10.21875" bestFit="1" customWidth="1"/>
    <col min="5" max="5" width="15.5546875" bestFit="1" customWidth="1"/>
    <col min="6" max="6" width="14.44140625" bestFit="1" customWidth="1"/>
    <col min="7" max="7" width="13.33203125" bestFit="1" customWidth="1"/>
    <col min="8" max="8" width="12.21875" customWidth="1"/>
    <col min="9" max="9" width="15.5546875" bestFit="1" customWidth="1"/>
    <col min="10" max="10" width="12.109375" bestFit="1" customWidth="1"/>
    <col min="11" max="11" width="9.77734375" bestFit="1" customWidth="1"/>
    <col min="12" max="12" width="12" bestFit="1" customWidth="1"/>
    <col min="13" max="13" width="10.77734375" bestFit="1" customWidth="1"/>
  </cols>
  <sheetData>
    <row r="1" spans="1:13" x14ac:dyDescent="0.3">
      <c r="A1" s="58" t="s">
        <v>80</v>
      </c>
      <c r="B1" s="58"/>
      <c r="C1" s="58"/>
      <c r="D1" s="58"/>
      <c r="E1" s="58"/>
      <c r="F1" s="58"/>
      <c r="G1" s="58"/>
      <c r="H1" s="58"/>
      <c r="I1" s="58"/>
      <c r="J1" s="58"/>
      <c r="K1" s="58"/>
      <c r="L1" s="58"/>
      <c r="M1" s="58"/>
    </row>
    <row r="2" spans="1:13" x14ac:dyDescent="0.3">
      <c r="A2" s="58"/>
      <c r="B2" s="58"/>
      <c r="C2" s="58"/>
      <c r="D2" s="58"/>
      <c r="E2" s="58"/>
      <c r="F2" s="58"/>
      <c r="G2" s="58"/>
      <c r="H2" s="58"/>
      <c r="I2" s="58"/>
      <c r="J2" s="58"/>
      <c r="K2" s="58"/>
      <c r="L2" s="58"/>
      <c r="M2" s="58"/>
    </row>
    <row r="4" spans="1:13" x14ac:dyDescent="0.3">
      <c r="B4" s="6" t="s">
        <v>83</v>
      </c>
    </row>
    <row r="5" spans="1:13" x14ac:dyDescent="0.3">
      <c r="B5" s="6" t="s">
        <v>81</v>
      </c>
      <c r="E5" s="6" t="s">
        <v>82</v>
      </c>
    </row>
    <row r="6" spans="1:13" x14ac:dyDescent="0.3">
      <c r="B6" s="26" t="s">
        <v>72</v>
      </c>
      <c r="C6" t="s">
        <v>74</v>
      </c>
      <c r="E6" s="26" t="s">
        <v>72</v>
      </c>
      <c r="F6" t="s">
        <v>74</v>
      </c>
    </row>
    <row r="7" spans="1:13" x14ac:dyDescent="0.3">
      <c r="B7" s="27" t="s">
        <v>38</v>
      </c>
      <c r="C7" s="28">
        <v>25221</v>
      </c>
      <c r="E7" s="27" t="s">
        <v>38</v>
      </c>
      <c r="F7" s="28">
        <v>6069</v>
      </c>
    </row>
    <row r="8" spans="1:13" x14ac:dyDescent="0.3">
      <c r="B8" s="38" t="s">
        <v>5</v>
      </c>
      <c r="C8" s="28">
        <v>25221</v>
      </c>
      <c r="E8" s="38" t="s">
        <v>41</v>
      </c>
      <c r="F8" s="28">
        <v>6069</v>
      </c>
    </row>
    <row r="9" spans="1:13" x14ac:dyDescent="0.3">
      <c r="B9" s="27" t="s">
        <v>36</v>
      </c>
      <c r="C9" s="28">
        <v>39620</v>
      </c>
      <c r="E9" s="27" t="s">
        <v>36</v>
      </c>
      <c r="F9" s="28">
        <v>5019</v>
      </c>
    </row>
    <row r="10" spans="1:13" x14ac:dyDescent="0.3">
      <c r="B10" s="38" t="s">
        <v>5</v>
      </c>
      <c r="C10" s="28">
        <v>39620</v>
      </c>
      <c r="E10" s="38" t="s">
        <v>8</v>
      </c>
      <c r="F10" s="28">
        <v>5019</v>
      </c>
    </row>
    <row r="11" spans="1:13" x14ac:dyDescent="0.3">
      <c r="B11" s="27" t="s">
        <v>34</v>
      </c>
      <c r="C11" s="28">
        <v>41559</v>
      </c>
      <c r="E11" s="27" t="s">
        <v>34</v>
      </c>
      <c r="F11" s="28">
        <v>5516</v>
      </c>
    </row>
    <row r="12" spans="1:13" x14ac:dyDescent="0.3">
      <c r="B12" s="38" t="s">
        <v>5</v>
      </c>
      <c r="C12" s="28">
        <v>41559</v>
      </c>
      <c r="E12" s="38" t="s">
        <v>8</v>
      </c>
      <c r="F12" s="28">
        <v>5516</v>
      </c>
    </row>
    <row r="13" spans="1:13" x14ac:dyDescent="0.3">
      <c r="B13" s="27" t="s">
        <v>37</v>
      </c>
      <c r="C13" s="28">
        <v>43568</v>
      </c>
      <c r="E13" s="27" t="s">
        <v>37</v>
      </c>
      <c r="F13" s="28">
        <v>7987</v>
      </c>
    </row>
    <row r="14" spans="1:13" x14ac:dyDescent="0.3">
      <c r="B14" s="38" t="s">
        <v>7</v>
      </c>
      <c r="C14" s="28">
        <v>43568</v>
      </c>
      <c r="E14" s="38" t="s">
        <v>10</v>
      </c>
      <c r="F14" s="28">
        <v>7987</v>
      </c>
    </row>
    <row r="15" spans="1:13" x14ac:dyDescent="0.3">
      <c r="B15" s="27" t="s">
        <v>39</v>
      </c>
      <c r="C15" s="28">
        <v>45752</v>
      </c>
      <c r="E15" s="27" t="s">
        <v>39</v>
      </c>
      <c r="F15" s="28">
        <v>3976</v>
      </c>
    </row>
    <row r="16" spans="1:13" x14ac:dyDescent="0.3">
      <c r="B16" s="38" t="s">
        <v>2</v>
      </c>
      <c r="C16" s="28">
        <v>45752</v>
      </c>
      <c r="E16" s="38" t="s">
        <v>41</v>
      </c>
      <c r="F16" s="28">
        <v>3976</v>
      </c>
    </row>
    <row r="17" spans="2:6" x14ac:dyDescent="0.3">
      <c r="B17" s="27" t="s">
        <v>35</v>
      </c>
      <c r="C17" s="28">
        <v>38325</v>
      </c>
      <c r="E17" s="27" t="s">
        <v>35</v>
      </c>
      <c r="F17" s="28">
        <v>2142</v>
      </c>
    </row>
    <row r="18" spans="2:6" x14ac:dyDescent="0.3">
      <c r="B18" s="38" t="s">
        <v>40</v>
      </c>
      <c r="C18" s="28">
        <v>38325</v>
      </c>
      <c r="E18" s="38" t="s">
        <v>2</v>
      </c>
      <c r="F18" s="28">
        <v>2142</v>
      </c>
    </row>
    <row r="19" spans="2:6" x14ac:dyDescent="0.3">
      <c r="B19" s="27" t="s">
        <v>73</v>
      </c>
      <c r="C19" s="28">
        <v>234045</v>
      </c>
      <c r="E19" s="27" t="s">
        <v>73</v>
      </c>
      <c r="F19" s="28">
        <v>30709</v>
      </c>
    </row>
  </sheetData>
  <mergeCells count="1">
    <mergeCell ref="A1: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FEF7-2197-4629-AC79-1918D6FAC346}">
  <dimension ref="A1:K26"/>
  <sheetViews>
    <sheetView workbookViewId="0">
      <selection activeCell="M15" sqref="M15"/>
    </sheetView>
  </sheetViews>
  <sheetFormatPr defaultRowHeight="14.4" x14ac:dyDescent="0.3"/>
  <cols>
    <col min="2" max="2" width="20.21875" bestFit="1" customWidth="1"/>
    <col min="3" max="3" width="14.44140625" bestFit="1" customWidth="1"/>
    <col min="4" max="4" width="15.77734375" bestFit="1" customWidth="1"/>
    <col min="5" max="5" width="9" bestFit="1" customWidth="1"/>
  </cols>
  <sheetData>
    <row r="1" spans="1:11" x14ac:dyDescent="0.3">
      <c r="A1" s="47" t="s">
        <v>87</v>
      </c>
      <c r="B1" s="48"/>
      <c r="C1" s="48"/>
      <c r="D1" s="48"/>
      <c r="E1" s="48"/>
      <c r="F1" s="48"/>
      <c r="G1" s="48"/>
      <c r="H1" s="48"/>
      <c r="I1" s="48"/>
      <c r="J1" s="48"/>
      <c r="K1" s="48"/>
    </row>
    <row r="2" spans="1:11" x14ac:dyDescent="0.3">
      <c r="A2" s="48"/>
      <c r="B2" s="48"/>
      <c r="C2" s="48"/>
      <c r="D2" s="48"/>
      <c r="E2" s="48"/>
      <c r="F2" s="48"/>
      <c r="G2" s="48"/>
      <c r="H2" s="48"/>
      <c r="I2" s="48"/>
      <c r="J2" s="48"/>
      <c r="K2" s="48"/>
    </row>
    <row r="4" spans="1:11" x14ac:dyDescent="0.3">
      <c r="B4" s="26" t="s">
        <v>72</v>
      </c>
      <c r="C4" t="s">
        <v>74</v>
      </c>
      <c r="D4" t="s">
        <v>88</v>
      </c>
      <c r="E4" t="s">
        <v>89</v>
      </c>
    </row>
    <row r="5" spans="1:11" x14ac:dyDescent="0.3">
      <c r="B5" s="27" t="s">
        <v>14</v>
      </c>
      <c r="C5" s="28">
        <v>9191</v>
      </c>
      <c r="D5" s="28">
        <v>7546.5</v>
      </c>
      <c r="E5" s="28">
        <v>1644.5</v>
      </c>
    </row>
    <row r="6" spans="1:11" x14ac:dyDescent="0.3">
      <c r="B6" s="27" t="s">
        <v>30</v>
      </c>
      <c r="C6" s="28">
        <v>3402</v>
      </c>
      <c r="D6" s="28">
        <v>5303.34</v>
      </c>
      <c r="E6" s="28">
        <v>-1901.3400000000001</v>
      </c>
    </row>
    <row r="7" spans="1:11" x14ac:dyDescent="0.3">
      <c r="B7" s="27" t="s">
        <v>24</v>
      </c>
      <c r="C7" s="28">
        <v>8862</v>
      </c>
      <c r="D7" s="28">
        <v>939.32999999999993</v>
      </c>
      <c r="E7" s="28">
        <v>7922.67</v>
      </c>
    </row>
    <row r="8" spans="1:11" x14ac:dyDescent="0.3">
      <c r="B8" s="27" t="s">
        <v>19</v>
      </c>
      <c r="C8" s="28">
        <v>17745</v>
      </c>
      <c r="D8" s="28">
        <v>5202.8399999999992</v>
      </c>
      <c r="E8" s="28">
        <v>12542.16</v>
      </c>
    </row>
    <row r="9" spans="1:11" x14ac:dyDescent="0.3">
      <c r="B9" s="27" t="s">
        <v>22</v>
      </c>
      <c r="C9" s="28">
        <v>10668</v>
      </c>
      <c r="D9" s="28">
        <v>3956.85</v>
      </c>
      <c r="E9" s="28">
        <v>6711.15</v>
      </c>
    </row>
    <row r="10" spans="1:11" x14ac:dyDescent="0.3">
      <c r="B10" s="27" t="s">
        <v>4</v>
      </c>
      <c r="C10" s="28">
        <v>525</v>
      </c>
      <c r="D10" s="28">
        <v>570.24</v>
      </c>
      <c r="E10" s="28">
        <v>-45.240000000000009</v>
      </c>
    </row>
    <row r="11" spans="1:11" x14ac:dyDescent="0.3">
      <c r="B11" s="27" t="s">
        <v>26</v>
      </c>
      <c r="C11" s="28">
        <v>22855</v>
      </c>
      <c r="D11" s="28">
        <v>3175.2</v>
      </c>
      <c r="E11" s="28">
        <v>19679.8</v>
      </c>
    </row>
    <row r="12" spans="1:11" x14ac:dyDescent="0.3">
      <c r="B12" s="27" t="s">
        <v>28</v>
      </c>
      <c r="C12" s="28">
        <v>18018</v>
      </c>
      <c r="D12" s="28">
        <v>4795.5600000000004</v>
      </c>
      <c r="E12" s="28">
        <v>13222.439999999999</v>
      </c>
    </row>
    <row r="13" spans="1:11" x14ac:dyDescent="0.3">
      <c r="B13" s="27" t="s">
        <v>32</v>
      </c>
      <c r="C13" s="28">
        <v>17773</v>
      </c>
      <c r="D13" s="28">
        <v>6072.3</v>
      </c>
      <c r="E13" s="28">
        <v>11700.7</v>
      </c>
    </row>
    <row r="14" spans="1:11" x14ac:dyDescent="0.3">
      <c r="B14" s="27" t="s">
        <v>17</v>
      </c>
      <c r="C14" s="28">
        <v>22344</v>
      </c>
      <c r="D14" s="28">
        <v>2295.1799999999998</v>
      </c>
      <c r="E14" s="28">
        <v>20048.82</v>
      </c>
    </row>
    <row r="15" spans="1:11" x14ac:dyDescent="0.3">
      <c r="B15" s="27" t="s">
        <v>23</v>
      </c>
      <c r="C15" s="28">
        <v>18081</v>
      </c>
      <c r="D15" s="28">
        <v>2647.92</v>
      </c>
      <c r="E15" s="28">
        <v>15433.08</v>
      </c>
    </row>
    <row r="16" spans="1:11" x14ac:dyDescent="0.3">
      <c r="B16" s="27" t="s">
        <v>29</v>
      </c>
      <c r="C16" s="28">
        <v>6230</v>
      </c>
      <c r="D16" s="28">
        <v>1267.3200000000002</v>
      </c>
      <c r="E16" s="28">
        <v>4962.68</v>
      </c>
    </row>
    <row r="17" spans="2:5" x14ac:dyDescent="0.3">
      <c r="B17" s="27" t="s">
        <v>13</v>
      </c>
      <c r="C17" s="28">
        <v>252</v>
      </c>
      <c r="D17" s="28">
        <v>503.82</v>
      </c>
      <c r="E17" s="28">
        <v>-251.82</v>
      </c>
    </row>
    <row r="18" spans="2:5" x14ac:dyDescent="0.3">
      <c r="B18" s="27" t="s">
        <v>16</v>
      </c>
      <c r="C18" s="28">
        <v>6440</v>
      </c>
      <c r="D18" s="28">
        <v>6223.32</v>
      </c>
      <c r="E18" s="28">
        <v>216.68000000000029</v>
      </c>
    </row>
    <row r="19" spans="2:5" x14ac:dyDescent="0.3">
      <c r="B19" s="27" t="s">
        <v>20</v>
      </c>
      <c r="C19" s="28">
        <v>28861</v>
      </c>
      <c r="D19" s="28">
        <v>10481.939999999999</v>
      </c>
      <c r="E19" s="28">
        <v>18379.060000000001</v>
      </c>
    </row>
    <row r="20" spans="2:5" x14ac:dyDescent="0.3">
      <c r="B20" s="27" t="s">
        <v>27</v>
      </c>
      <c r="C20" s="28">
        <v>13517</v>
      </c>
      <c r="D20" s="28">
        <v>6072.99</v>
      </c>
      <c r="E20" s="28">
        <v>7444.01</v>
      </c>
    </row>
    <row r="21" spans="2:5" x14ac:dyDescent="0.3">
      <c r="B21" s="27" t="s">
        <v>33</v>
      </c>
      <c r="C21" s="28">
        <v>15519</v>
      </c>
      <c r="D21" s="28">
        <v>5863.3799999999992</v>
      </c>
      <c r="E21" s="28">
        <v>9655.6200000000008</v>
      </c>
    </row>
    <row r="22" spans="2:5" x14ac:dyDescent="0.3">
      <c r="B22" s="27" t="s">
        <v>15</v>
      </c>
      <c r="C22" s="28">
        <v>12551</v>
      </c>
      <c r="D22" s="28">
        <v>2815.2</v>
      </c>
      <c r="E22" s="28">
        <v>9735.7999999999993</v>
      </c>
    </row>
    <row r="23" spans="2:5" x14ac:dyDescent="0.3">
      <c r="B23" s="27" t="s">
        <v>31</v>
      </c>
      <c r="C23" s="28">
        <v>3507</v>
      </c>
      <c r="D23" s="28">
        <v>1667.52</v>
      </c>
      <c r="E23" s="28">
        <v>1839.48</v>
      </c>
    </row>
    <row r="24" spans="2:5" x14ac:dyDescent="0.3">
      <c r="B24" s="27" t="s">
        <v>21</v>
      </c>
      <c r="C24" s="28">
        <v>6832</v>
      </c>
      <c r="D24" s="28">
        <v>243</v>
      </c>
      <c r="E24" s="28">
        <v>6589</v>
      </c>
    </row>
    <row r="25" spans="2:5" x14ac:dyDescent="0.3">
      <c r="B25" s="27" t="s">
        <v>25</v>
      </c>
      <c r="C25" s="28">
        <v>9296</v>
      </c>
      <c r="D25" s="28">
        <v>3037.6500000000005</v>
      </c>
      <c r="E25" s="28">
        <v>6258.3499999999995</v>
      </c>
    </row>
    <row r="26" spans="2:5" x14ac:dyDescent="0.3">
      <c r="B26" s="27" t="s">
        <v>73</v>
      </c>
      <c r="C26" s="28">
        <v>252469</v>
      </c>
      <c r="D26" s="28">
        <v>80681.400000000038</v>
      </c>
      <c r="E26" s="28">
        <v>171787.59999999998</v>
      </c>
    </row>
  </sheetData>
  <mergeCells count="1">
    <mergeCell ref="A1:K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B7728-B115-4568-86D5-1EB8877E630A}">
  <dimension ref="A1:R17"/>
  <sheetViews>
    <sheetView workbookViewId="0">
      <selection activeCell="G18" sqref="G18"/>
    </sheetView>
  </sheetViews>
  <sheetFormatPr defaultRowHeight="14.4" x14ac:dyDescent="0.3"/>
  <cols>
    <col min="3" max="3" width="12.77734375" bestFit="1" customWidth="1"/>
    <col min="4" max="4" width="13.44140625" customWidth="1"/>
    <col min="7" max="7" width="15.109375" bestFit="1" customWidth="1"/>
    <col min="8" max="8" width="14.44140625" bestFit="1" customWidth="1"/>
    <col min="9" max="9" width="11.77734375" bestFit="1" customWidth="1"/>
    <col min="10" max="10" width="17.6640625" customWidth="1"/>
    <col min="18" max="18" width="11.44140625" customWidth="1"/>
  </cols>
  <sheetData>
    <row r="1" spans="1:18" x14ac:dyDescent="0.3">
      <c r="A1" s="59" t="s">
        <v>90</v>
      </c>
      <c r="B1" s="59"/>
      <c r="C1" s="59"/>
      <c r="D1" s="59"/>
      <c r="E1" s="59"/>
      <c r="F1" s="59"/>
      <c r="G1" s="59"/>
      <c r="H1" s="59"/>
      <c r="I1" s="59"/>
      <c r="J1" s="59"/>
      <c r="K1" s="59"/>
      <c r="L1" s="59"/>
      <c r="M1" s="59"/>
    </row>
    <row r="2" spans="1:18" x14ac:dyDescent="0.3">
      <c r="A2" s="59"/>
      <c r="B2" s="59"/>
      <c r="C2" s="59"/>
      <c r="D2" s="59"/>
      <c r="E2" s="59"/>
      <c r="F2" s="59"/>
      <c r="G2" s="59"/>
      <c r="H2" s="59"/>
      <c r="I2" s="59"/>
      <c r="J2" s="59"/>
      <c r="K2" s="59"/>
      <c r="L2" s="59"/>
      <c r="M2" s="59"/>
    </row>
    <row r="4" spans="1:18" x14ac:dyDescent="0.3">
      <c r="B4" s="60" t="s">
        <v>91</v>
      </c>
      <c r="C4" s="60"/>
      <c r="D4" s="63" t="s">
        <v>36</v>
      </c>
      <c r="R4" s="6" t="s">
        <v>92</v>
      </c>
    </row>
    <row r="5" spans="1:18" x14ac:dyDescent="0.3">
      <c r="R5" s="39" t="s">
        <v>37</v>
      </c>
    </row>
    <row r="6" spans="1:18" x14ac:dyDescent="0.3">
      <c r="B6" s="61" t="s">
        <v>93</v>
      </c>
      <c r="C6" s="61"/>
      <c r="D6" s="61"/>
      <c r="G6" s="44" t="s">
        <v>99</v>
      </c>
      <c r="R6" s="40" t="s">
        <v>35</v>
      </c>
    </row>
    <row r="7" spans="1:18" x14ac:dyDescent="0.3">
      <c r="B7" s="62" t="s">
        <v>94</v>
      </c>
      <c r="C7" s="62"/>
      <c r="D7">
        <f>COUNTIFS(Data[Geography],D4)</f>
        <v>50</v>
      </c>
      <c r="G7" s="66" t="s">
        <v>11</v>
      </c>
      <c r="H7" s="66" t="s">
        <v>1</v>
      </c>
      <c r="I7" s="66" t="s">
        <v>49</v>
      </c>
      <c r="J7" s="66" t="s">
        <v>100</v>
      </c>
      <c r="R7" s="40" t="s">
        <v>36</v>
      </c>
    </row>
    <row r="8" spans="1:18" x14ac:dyDescent="0.3">
      <c r="G8" s="27" t="s">
        <v>2</v>
      </c>
      <c r="H8" s="45">
        <f>SUMIFS(Data[Amount],Data[Sales Person],G8,Data[Geography],$D$4)</f>
        <v>23709</v>
      </c>
      <c r="I8" s="46">
        <f>SUMIFS(Data[Units],Data[Sales Person],$G8,Data[Geography],$D$4)</f>
        <v>909</v>
      </c>
      <c r="J8">
        <f>SUMIFS(Data[Amount],Data[Sales Person],G8,Data[Geography],$D$4)</f>
        <v>23709</v>
      </c>
      <c r="R8" s="41" t="s">
        <v>39</v>
      </c>
    </row>
    <row r="9" spans="1:18" x14ac:dyDescent="0.3">
      <c r="G9" s="27" t="s">
        <v>8</v>
      </c>
      <c r="H9" s="45">
        <f>SUMIFS(Data[Amount],Data[Sales Person],G9,Data[Geography],$D$4)</f>
        <v>5019</v>
      </c>
      <c r="I9" s="46">
        <f>SUMIFS(Data[Units],Data[Sales Person],$G9,Data[Geography],$D$4)</f>
        <v>150</v>
      </c>
      <c r="J9">
        <f>SUMIFS(Data[Amount],Data[Sales Person],G9,Data[Geography],$D$4)</f>
        <v>5019</v>
      </c>
      <c r="R9" s="41" t="s">
        <v>38</v>
      </c>
    </row>
    <row r="10" spans="1:18" x14ac:dyDescent="0.3">
      <c r="B10" s="43"/>
      <c r="C10" s="44" t="s">
        <v>95</v>
      </c>
      <c r="D10" s="44" t="s">
        <v>56</v>
      </c>
      <c r="G10" s="27" t="s">
        <v>41</v>
      </c>
      <c r="H10" s="45">
        <f>SUMIFS(Data[Amount],Data[Sales Person],G10,Data[Geography],$D$4)</f>
        <v>39242</v>
      </c>
      <c r="I10" s="46">
        <f>SUMIFS(Data[Units],Data[Sales Person],$G10,Data[Geography],$D$4)</f>
        <v>1482</v>
      </c>
      <c r="J10">
        <f>SUMIFS(Data[Amount],Data[Sales Person],G10,Data[Geography],$D$4)</f>
        <v>39242</v>
      </c>
      <c r="R10" s="42" t="s">
        <v>34</v>
      </c>
    </row>
    <row r="11" spans="1:18" x14ac:dyDescent="0.3">
      <c r="B11" s="6" t="s">
        <v>98</v>
      </c>
      <c r="C11" s="65">
        <f>SUMIFS(Data[Amount],Data[Geography],$D$4)</f>
        <v>237944</v>
      </c>
      <c r="D11" s="64">
        <f>AVERAGEIFS(Data[Amount],Data[Geography],$D$4)</f>
        <v>4758.88</v>
      </c>
      <c r="G11" s="27" t="s">
        <v>7</v>
      </c>
      <c r="H11" s="45">
        <f>SUMIFS(Data[Amount],Data[Sales Person],G11,Data[Geography],$D$4)</f>
        <v>21931</v>
      </c>
      <c r="I11" s="46">
        <f>SUMIFS(Data[Units],Data[Sales Person],$G11,Data[Geography],$D$4)</f>
        <v>975</v>
      </c>
      <c r="J11">
        <f>SUMIFS(Data[Amount],Data[Sales Person],G11,Data[Geography],$D$4)</f>
        <v>21931</v>
      </c>
    </row>
    <row r="12" spans="1:18" x14ac:dyDescent="0.3">
      <c r="B12" s="6" t="s">
        <v>96</v>
      </c>
      <c r="C12" s="65">
        <f>SUMIFS(Data[Cost Price],Data[Geography],$D$4)</f>
        <v>68259.839999999997</v>
      </c>
      <c r="D12" s="64">
        <f>AVERAGEIFS(Data[Cost Price],Data[Geography],$D$4)</f>
        <v>1365.1967999999999</v>
      </c>
      <c r="G12" s="27" t="s">
        <v>6</v>
      </c>
      <c r="H12" s="45">
        <f>SUMIFS(Data[Amount],Data[Sales Person],G12,Data[Geography],$D$4)</f>
        <v>27377</v>
      </c>
      <c r="I12" s="46">
        <f>SUMIFS(Data[Units],Data[Sales Person],$G12,Data[Geography],$D$4)</f>
        <v>513</v>
      </c>
      <c r="J12">
        <f>SUMIFS(Data[Amount],Data[Sales Person],G12,Data[Geography],$D$4)</f>
        <v>27377</v>
      </c>
    </row>
    <row r="13" spans="1:18" x14ac:dyDescent="0.3">
      <c r="B13" s="6" t="s">
        <v>89</v>
      </c>
      <c r="C13" s="65">
        <f>C11-C12</f>
        <v>169684.16</v>
      </c>
      <c r="D13" s="64">
        <f>D11-D12</f>
        <v>3393.6832000000004</v>
      </c>
      <c r="G13" s="27" t="s">
        <v>5</v>
      </c>
      <c r="H13" s="45">
        <f>SUMIFS(Data[Amount],Data[Sales Person],G13,Data[Geography],$D$4)</f>
        <v>39620</v>
      </c>
      <c r="I13" s="46">
        <f>SUMIFS(Data[Units],Data[Sales Person],$G13,Data[Geography],$D$4)</f>
        <v>573</v>
      </c>
      <c r="J13">
        <f>SUMIFS(Data[Amount],Data[Sales Person],G13,Data[Geography],$D$4)</f>
        <v>39620</v>
      </c>
    </row>
    <row r="14" spans="1:18" x14ac:dyDescent="0.3">
      <c r="B14" s="6" t="s">
        <v>97</v>
      </c>
      <c r="C14" s="65">
        <f>SUMIFS(Data[Units],Data[Geography],D4)</f>
        <v>7302</v>
      </c>
      <c r="D14" s="64">
        <f>AVERAGEIFS(Data[Units],Data[Geography],D4)</f>
        <v>146.04</v>
      </c>
      <c r="G14" s="27" t="s">
        <v>3</v>
      </c>
      <c r="H14" s="45">
        <f>SUMIFS(Data[Amount],Data[Sales Person],G14,Data[Geography],$D$4)</f>
        <v>18564</v>
      </c>
      <c r="I14" s="46">
        <f>SUMIFS(Data[Units],Data[Sales Person],$G14,Data[Geography],$D$4)</f>
        <v>420</v>
      </c>
      <c r="J14">
        <f>SUMIFS(Data[Amount],Data[Sales Person],G14,Data[Geography],$D$4)</f>
        <v>18564</v>
      </c>
    </row>
    <row r="15" spans="1:18" x14ac:dyDescent="0.3">
      <c r="G15" s="27" t="s">
        <v>9</v>
      </c>
      <c r="H15" s="45">
        <f>SUMIFS(Data[Amount],Data[Sales Person],G15,Data[Geography],$D$4)</f>
        <v>25669</v>
      </c>
      <c r="I15" s="46">
        <f>SUMIFS(Data[Units],Data[Sales Person],$G15,Data[Geography],$D$4)</f>
        <v>564</v>
      </c>
      <c r="J15">
        <f>SUMIFS(Data[Amount],Data[Sales Person],G15,Data[Geography],$D$4)</f>
        <v>25669</v>
      </c>
    </row>
    <row r="16" spans="1:18" x14ac:dyDescent="0.3">
      <c r="G16" s="27" t="s">
        <v>10</v>
      </c>
      <c r="H16" s="45">
        <f>SUMIFS(Data[Amount],Data[Sales Person],G16,Data[Geography],$D$4)</f>
        <v>13797</v>
      </c>
      <c r="I16" s="46">
        <f>SUMIFS(Data[Units],Data[Sales Person],$G16,Data[Geography],$D$4)</f>
        <v>1053</v>
      </c>
      <c r="J16">
        <f>SUMIFS(Data[Amount],Data[Sales Person],G16,Data[Geography],$D$4)</f>
        <v>13797</v>
      </c>
    </row>
    <row r="17" spans="7:10" x14ac:dyDescent="0.3">
      <c r="G17" s="27" t="s">
        <v>40</v>
      </c>
      <c r="H17" s="45">
        <f>SUMIFS(Data[Amount],Data[Sales Person],G17,Data[Geography],$D$4)</f>
        <v>23016</v>
      </c>
      <c r="I17" s="46">
        <f>SUMIFS(Data[Units],Data[Sales Person],$G17,Data[Geography],$D$4)</f>
        <v>663</v>
      </c>
      <c r="J17">
        <f>SUMIFS(Data[Amount],Data[Sales Person],G17,Data[Geography],$D$4)</f>
        <v>23016</v>
      </c>
    </row>
  </sheetData>
  <mergeCells count="4">
    <mergeCell ref="A1:M2"/>
    <mergeCell ref="B4:C4"/>
    <mergeCell ref="B6:D6"/>
    <mergeCell ref="B7:C7"/>
  </mergeCells>
  <dataValidations count="1">
    <dataValidation type="list" allowBlank="1" showInputMessage="1" showErrorMessage="1" sqref="D4" xr:uid="{60A82F8B-4862-45A7-9366-E1C59C7FC646}">
      <formula1>$R$5:$R$10</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 id="{12D062E2-A04E-4D1D-8BB2-8BB74EC43CD2}">
            <x14:iconSet iconSet="3Symbols" showValue="0" custom="1">
              <x14:cfvo type="percent">
                <xm:f>0</xm:f>
              </x14:cfvo>
              <x14:cfvo type="num">
                <xm:f>0</xm:f>
              </x14:cfvo>
              <x14:cfvo type="num">
                <xm:f>12000</xm:f>
              </x14:cfvo>
              <x14:cfIcon iconSet="3Symbols" iconId="0"/>
              <x14:cfIcon iconSet="3Symbols" iconId="0"/>
              <x14:cfIcon iconSet="3Symbols" iconId="2"/>
            </x14:iconSet>
          </x14:cfRule>
          <xm:sqref>J8:J17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D9FE-BD6C-466A-95C5-33D3C4B0968B}">
  <dimension ref="A1:P26"/>
  <sheetViews>
    <sheetView tabSelected="1" topLeftCell="A2" workbookViewId="0">
      <selection activeCell="N11" sqref="N11"/>
    </sheetView>
  </sheetViews>
  <sheetFormatPr defaultRowHeight="14.4" x14ac:dyDescent="0.3"/>
  <cols>
    <col min="2" max="2" width="19.109375" bestFit="1" customWidth="1"/>
    <col min="3" max="3" width="14.44140625" bestFit="1" customWidth="1"/>
    <col min="4" max="4" width="11.77734375" bestFit="1" customWidth="1"/>
    <col min="5" max="5" width="10" bestFit="1" customWidth="1"/>
    <col min="6" max="6" width="8.6640625" bestFit="1" customWidth="1"/>
  </cols>
  <sheetData>
    <row r="1" spans="1:16" x14ac:dyDescent="0.3">
      <c r="A1" s="67" t="s">
        <v>101</v>
      </c>
      <c r="B1" s="67"/>
      <c r="C1" s="67"/>
      <c r="D1" s="67"/>
      <c r="E1" s="67"/>
      <c r="F1" s="67"/>
      <c r="G1" s="67"/>
      <c r="H1" s="67"/>
      <c r="I1" s="67"/>
      <c r="J1" s="67"/>
      <c r="K1" s="67"/>
      <c r="L1" s="67"/>
      <c r="M1" s="67"/>
      <c r="N1" s="67"/>
      <c r="O1" s="67"/>
      <c r="P1" s="67"/>
    </row>
    <row r="2" spans="1:16" x14ac:dyDescent="0.3">
      <c r="A2" s="67"/>
      <c r="B2" s="67"/>
      <c r="C2" s="67"/>
      <c r="D2" s="67"/>
      <c r="E2" s="67"/>
      <c r="F2" s="67"/>
      <c r="G2" s="67"/>
      <c r="H2" s="67"/>
      <c r="I2" s="67"/>
      <c r="J2" s="67"/>
      <c r="K2" s="67"/>
      <c r="L2" s="67"/>
      <c r="M2" s="67"/>
      <c r="N2" s="67"/>
      <c r="O2" s="67"/>
      <c r="P2" s="67"/>
    </row>
    <row r="5" spans="1:16" x14ac:dyDescent="0.3">
      <c r="B5" s="26" t="s">
        <v>72</v>
      </c>
      <c r="C5" s="16" t="s">
        <v>74</v>
      </c>
      <c r="D5" s="16" t="s">
        <v>75</v>
      </c>
      <c r="E5" s="16" t="s">
        <v>89</v>
      </c>
      <c r="F5" s="16" t="s">
        <v>102</v>
      </c>
    </row>
    <row r="6" spans="1:16" x14ac:dyDescent="0.3">
      <c r="B6" s="27" t="s">
        <v>4</v>
      </c>
      <c r="C6" s="28">
        <v>1197</v>
      </c>
      <c r="D6" s="28">
        <v>573</v>
      </c>
      <c r="E6" s="28">
        <v>-5610.24</v>
      </c>
      <c r="F6" s="68">
        <v>-4.6869172932330825</v>
      </c>
    </row>
    <row r="7" spans="1:16" x14ac:dyDescent="0.3">
      <c r="B7" s="27" t="s">
        <v>21</v>
      </c>
      <c r="C7" s="28">
        <v>3612</v>
      </c>
      <c r="D7" s="28">
        <v>384</v>
      </c>
      <c r="E7" s="28">
        <v>156</v>
      </c>
      <c r="F7" s="68">
        <v>4.3189368770764118E-2</v>
      </c>
    </row>
    <row r="8" spans="1:16" x14ac:dyDescent="0.3">
      <c r="B8" s="27" t="s">
        <v>27</v>
      </c>
      <c r="C8" s="28">
        <v>6132</v>
      </c>
      <c r="D8" s="28">
        <v>93</v>
      </c>
      <c r="E8" s="28">
        <v>4576.1099999999997</v>
      </c>
      <c r="F8" s="68">
        <v>0.7462671232876712</v>
      </c>
    </row>
    <row r="9" spans="1:16" x14ac:dyDescent="0.3">
      <c r="B9" s="27" t="s">
        <v>33</v>
      </c>
      <c r="C9" s="28">
        <v>6391</v>
      </c>
      <c r="D9" s="28">
        <v>48</v>
      </c>
      <c r="E9" s="28">
        <v>5797.24</v>
      </c>
      <c r="F9" s="68">
        <v>0.90709435143170081</v>
      </c>
    </row>
    <row r="10" spans="1:16" x14ac:dyDescent="0.3">
      <c r="B10" s="27" t="s">
        <v>16</v>
      </c>
      <c r="C10" s="28">
        <v>6391</v>
      </c>
      <c r="D10" s="28">
        <v>738</v>
      </c>
      <c r="E10" s="28">
        <v>-96.019999999999527</v>
      </c>
      <c r="F10" s="68">
        <v>-1.5024252855578082E-2</v>
      </c>
    </row>
    <row r="11" spans="1:16" x14ac:dyDescent="0.3">
      <c r="B11" s="27" t="s">
        <v>24</v>
      </c>
      <c r="C11" s="28">
        <v>6398</v>
      </c>
      <c r="D11" s="28">
        <v>102</v>
      </c>
      <c r="E11" s="28">
        <v>5891.06</v>
      </c>
      <c r="F11" s="68">
        <v>0.92076586433260399</v>
      </c>
    </row>
    <row r="12" spans="1:16" x14ac:dyDescent="0.3">
      <c r="B12" s="27" t="s">
        <v>31</v>
      </c>
      <c r="C12" s="28">
        <v>7875</v>
      </c>
      <c r="D12" s="28">
        <v>135</v>
      </c>
      <c r="E12" s="28">
        <v>7093.35</v>
      </c>
      <c r="F12" s="68">
        <v>0.90074285714285718</v>
      </c>
    </row>
    <row r="13" spans="1:16" x14ac:dyDescent="0.3">
      <c r="B13" s="27" t="s">
        <v>19</v>
      </c>
      <c r="C13" s="28">
        <v>9702</v>
      </c>
      <c r="D13" s="28">
        <v>243</v>
      </c>
      <c r="E13" s="28">
        <v>7845.48</v>
      </c>
      <c r="F13" s="68">
        <v>0.80864564007421147</v>
      </c>
    </row>
    <row r="14" spans="1:16" x14ac:dyDescent="0.3">
      <c r="B14" s="27" t="s">
        <v>30</v>
      </c>
      <c r="C14" s="28">
        <v>10206</v>
      </c>
      <c r="D14" s="28">
        <v>639</v>
      </c>
      <c r="E14" s="28">
        <v>946.88999999999942</v>
      </c>
      <c r="F14" s="68">
        <v>9.2777777777777723E-2</v>
      </c>
    </row>
    <row r="15" spans="1:16" x14ac:dyDescent="0.3">
      <c r="B15" s="27" t="s">
        <v>20</v>
      </c>
      <c r="C15" s="28">
        <v>10661</v>
      </c>
      <c r="D15" s="28">
        <v>219</v>
      </c>
      <c r="E15" s="28">
        <v>8335.2200000000012</v>
      </c>
      <c r="F15" s="68">
        <v>0.78184222868398845</v>
      </c>
    </row>
    <row r="16" spans="1:16" x14ac:dyDescent="0.3">
      <c r="B16" s="27" t="s">
        <v>22</v>
      </c>
      <c r="C16" s="28">
        <v>12243</v>
      </c>
      <c r="D16" s="28">
        <v>477</v>
      </c>
      <c r="E16" s="28">
        <v>7582.7100000000009</v>
      </c>
      <c r="F16" s="68">
        <v>0.61935064935064943</v>
      </c>
    </row>
    <row r="17" spans="2:6" x14ac:dyDescent="0.3">
      <c r="B17" s="27" t="s">
        <v>23</v>
      </c>
      <c r="C17" s="28">
        <v>12369</v>
      </c>
      <c r="D17" s="28">
        <v>312</v>
      </c>
      <c r="E17" s="28">
        <v>10344.119999999999</v>
      </c>
      <c r="F17" s="68">
        <v>0.83629396070822204</v>
      </c>
    </row>
    <row r="18" spans="2:6" x14ac:dyDescent="0.3">
      <c r="B18" s="27" t="s">
        <v>14</v>
      </c>
      <c r="C18" s="28">
        <v>12656</v>
      </c>
      <c r="D18" s="28">
        <v>291</v>
      </c>
      <c r="E18" s="28">
        <v>9251.2999999999993</v>
      </c>
      <c r="F18" s="68">
        <v>0.73098135271807829</v>
      </c>
    </row>
    <row r="19" spans="2:6" x14ac:dyDescent="0.3">
      <c r="B19" s="27" t="s">
        <v>18</v>
      </c>
      <c r="C19" s="28">
        <v>13076</v>
      </c>
      <c r="D19" s="28">
        <v>240</v>
      </c>
      <c r="E19" s="28">
        <v>11523.2</v>
      </c>
      <c r="F19" s="68">
        <v>0.8812480881003365</v>
      </c>
    </row>
    <row r="20" spans="2:6" x14ac:dyDescent="0.3">
      <c r="B20" s="27" t="s">
        <v>25</v>
      </c>
      <c r="C20" s="28">
        <v>13118</v>
      </c>
      <c r="D20" s="28">
        <v>177</v>
      </c>
      <c r="E20" s="28">
        <v>10790.45</v>
      </c>
      <c r="F20" s="68">
        <v>0.82256822686385123</v>
      </c>
    </row>
    <row r="21" spans="2:6" x14ac:dyDescent="0.3">
      <c r="B21" s="27" t="s">
        <v>15</v>
      </c>
      <c r="C21" s="28">
        <v>13286</v>
      </c>
      <c r="D21" s="28">
        <v>303</v>
      </c>
      <c r="E21" s="28">
        <v>9731.81</v>
      </c>
      <c r="F21" s="68">
        <v>0.73248607556826728</v>
      </c>
    </row>
    <row r="22" spans="2:6" x14ac:dyDescent="0.3">
      <c r="B22" s="27" t="s">
        <v>29</v>
      </c>
      <c r="C22" s="28">
        <v>14679</v>
      </c>
      <c r="D22" s="28">
        <v>669</v>
      </c>
      <c r="E22" s="28">
        <v>9888.9599999999991</v>
      </c>
      <c r="F22" s="68">
        <v>0.67368076844471692</v>
      </c>
    </row>
    <row r="23" spans="2:6" x14ac:dyDescent="0.3">
      <c r="B23" s="27" t="s">
        <v>28</v>
      </c>
      <c r="C23" s="28">
        <v>16842</v>
      </c>
      <c r="D23" s="28">
        <v>858</v>
      </c>
      <c r="E23" s="28">
        <v>7935.9599999999991</v>
      </c>
      <c r="F23" s="68">
        <v>0.47120057000356247</v>
      </c>
    </row>
    <row r="24" spans="2:6" x14ac:dyDescent="0.3">
      <c r="B24" s="27" t="s">
        <v>17</v>
      </c>
      <c r="C24" s="28">
        <v>18396</v>
      </c>
      <c r="D24" s="28">
        <v>456</v>
      </c>
      <c r="E24" s="28">
        <v>16977.84</v>
      </c>
      <c r="F24" s="68">
        <v>0.92290932811480753</v>
      </c>
    </row>
    <row r="25" spans="2:6" x14ac:dyDescent="0.3">
      <c r="B25" s="27" t="s">
        <v>26</v>
      </c>
      <c r="C25" s="28">
        <v>23583</v>
      </c>
      <c r="D25" s="28">
        <v>474</v>
      </c>
      <c r="E25" s="28">
        <v>20928.599999999999</v>
      </c>
      <c r="F25" s="68">
        <v>0.88744434550311657</v>
      </c>
    </row>
    <row r="26" spans="2:6" x14ac:dyDescent="0.3">
      <c r="B26" s="27" t="s">
        <v>73</v>
      </c>
      <c r="C26" s="28">
        <v>218813</v>
      </c>
      <c r="D26" s="28">
        <v>7431</v>
      </c>
      <c r="E26" s="28">
        <v>149890.03999999998</v>
      </c>
      <c r="F26" s="68">
        <v>0.68501432730230827</v>
      </c>
    </row>
  </sheetData>
  <mergeCells count="1">
    <mergeCell ref="A1:P2"/>
  </mergeCells>
  <conditionalFormatting pivot="1" sqref="F6:F25">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Statistics</vt:lpstr>
      <vt:lpstr>EDA</vt:lpstr>
      <vt:lpstr>Sales by Country</vt:lpstr>
      <vt:lpstr>Sales by Country(Pivot)</vt:lpstr>
      <vt:lpstr>Top 5 Products</vt:lpstr>
      <vt:lpstr>Anomaly Detection</vt:lpstr>
      <vt:lpstr>BestSalesPerCountry</vt:lpstr>
      <vt:lpstr>Profit Analysis</vt:lpstr>
      <vt:lpstr>Category 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Ankit</cp:lastModifiedBy>
  <dcterms:created xsi:type="dcterms:W3CDTF">2021-03-14T20:21:32Z</dcterms:created>
  <dcterms:modified xsi:type="dcterms:W3CDTF">2022-05-03T10:20:54Z</dcterms:modified>
</cp:coreProperties>
</file>