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esktop\DA\Courses\Udemy\Supply Chain Demand Planning (Sales Forecasting and S&amp;OP)\"/>
    </mc:Choice>
  </mc:AlternateContent>
  <xr:revisionPtr revIDLastSave="0" documentId="13_ncr:1_{9A7F9834-9783-49EF-859D-F75F4A7426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E30" i="1"/>
  <c r="D30" i="1"/>
  <c r="L28" i="1"/>
  <c r="N28" i="1" s="1"/>
  <c r="I28" i="1"/>
  <c r="J28" i="1" s="1"/>
  <c r="G28" i="1"/>
  <c r="H28" i="1" s="1"/>
  <c r="F28" i="1"/>
  <c r="L27" i="1"/>
  <c r="N27" i="1" s="1"/>
  <c r="F27" i="1"/>
  <c r="G27" i="1" s="1"/>
  <c r="H27" i="1" s="1"/>
  <c r="L26" i="1"/>
  <c r="N26" i="1" s="1"/>
  <c r="F26" i="1"/>
  <c r="I26" i="1" s="1"/>
  <c r="J26" i="1" s="1"/>
  <c r="N25" i="1"/>
  <c r="Q25" i="1" s="1"/>
  <c r="R25" i="1" s="1"/>
  <c r="L25" i="1"/>
  <c r="F25" i="1"/>
  <c r="I25" i="1" s="1"/>
  <c r="J25" i="1" s="1"/>
  <c r="L24" i="1"/>
  <c r="N24" i="1" s="1"/>
  <c r="F24" i="1"/>
  <c r="G24" i="1" s="1"/>
  <c r="H24" i="1" s="1"/>
  <c r="Q23" i="1"/>
  <c r="R23" i="1" s="1"/>
  <c r="N23" i="1"/>
  <c r="O23" i="1" s="1"/>
  <c r="P23" i="1" s="1"/>
  <c r="L23" i="1"/>
  <c r="F23" i="1"/>
  <c r="G23" i="1" s="1"/>
  <c r="H23" i="1" s="1"/>
  <c r="L22" i="1"/>
  <c r="N22" i="1" s="1"/>
  <c r="F22" i="1"/>
  <c r="I22" i="1" s="1"/>
  <c r="J22" i="1" s="1"/>
  <c r="N21" i="1"/>
  <c r="Q21" i="1" s="1"/>
  <c r="R21" i="1" s="1"/>
  <c r="L21" i="1"/>
  <c r="F21" i="1"/>
  <c r="I21" i="1" s="1"/>
  <c r="J21" i="1" s="1"/>
  <c r="L20" i="1"/>
  <c r="N20" i="1" s="1"/>
  <c r="F20" i="1"/>
  <c r="I20" i="1" s="1"/>
  <c r="J20" i="1" s="1"/>
  <c r="L19" i="1"/>
  <c r="N19" i="1" s="1"/>
  <c r="F19" i="1"/>
  <c r="I19" i="1" s="1"/>
  <c r="J19" i="1" s="1"/>
  <c r="L18" i="1"/>
  <c r="N18" i="1" s="1"/>
  <c r="I18" i="1"/>
  <c r="J18" i="1" s="1"/>
  <c r="G18" i="1"/>
  <c r="H18" i="1" s="1"/>
  <c r="F18" i="1"/>
  <c r="L17" i="1"/>
  <c r="N17" i="1" s="1"/>
  <c r="I17" i="1"/>
  <c r="J17" i="1" s="1"/>
  <c r="F17" i="1"/>
  <c r="G17" i="1" s="1"/>
  <c r="H17" i="1" s="1"/>
  <c r="L16" i="1"/>
  <c r="N16" i="1" s="1"/>
  <c r="I16" i="1"/>
  <c r="J16" i="1" s="1"/>
  <c r="G16" i="1"/>
  <c r="H16" i="1" s="1"/>
  <c r="F16" i="1"/>
  <c r="L15" i="1"/>
  <c r="N15" i="1" s="1"/>
  <c r="F15" i="1"/>
  <c r="I15" i="1" s="1"/>
  <c r="J15" i="1" s="1"/>
  <c r="L14" i="1"/>
  <c r="N14" i="1" s="1"/>
  <c r="F14" i="1"/>
  <c r="I14" i="1" s="1"/>
  <c r="J14" i="1" s="1"/>
  <c r="L13" i="1"/>
  <c r="N13" i="1" s="1"/>
  <c r="F13" i="1"/>
  <c r="G13" i="1" s="1"/>
  <c r="H13" i="1" s="1"/>
  <c r="L12" i="1"/>
  <c r="N12" i="1" s="1"/>
  <c r="F12" i="1"/>
  <c r="G12" i="1" s="1"/>
  <c r="H12" i="1" s="1"/>
  <c r="Q11" i="1"/>
  <c r="R11" i="1" s="1"/>
  <c r="N11" i="1"/>
  <c r="O11" i="1" s="1"/>
  <c r="P11" i="1" s="1"/>
  <c r="L11" i="1"/>
  <c r="F11" i="1"/>
  <c r="I11" i="1" s="1"/>
  <c r="J11" i="1" s="1"/>
  <c r="L10" i="1"/>
  <c r="N10" i="1" s="1"/>
  <c r="F10" i="1"/>
  <c r="I10" i="1" s="1"/>
  <c r="J10" i="1" s="1"/>
  <c r="N9" i="1"/>
  <c r="Q9" i="1" s="1"/>
  <c r="R9" i="1" s="1"/>
  <c r="L9" i="1"/>
  <c r="F9" i="1"/>
  <c r="I9" i="1" s="1"/>
  <c r="J9" i="1" s="1"/>
  <c r="L8" i="1"/>
  <c r="N8" i="1" s="1"/>
  <c r="F8" i="1"/>
  <c r="I8" i="1" s="1"/>
  <c r="J8" i="1" s="1"/>
  <c r="L7" i="1"/>
  <c r="N7" i="1" s="1"/>
  <c r="F7" i="1"/>
  <c r="I7" i="1" s="1"/>
  <c r="J7" i="1" s="1"/>
  <c r="L6" i="1"/>
  <c r="N6" i="1" s="1"/>
  <c r="I6" i="1"/>
  <c r="J6" i="1" s="1"/>
  <c r="G6" i="1"/>
  <c r="H6" i="1" s="1"/>
  <c r="F6" i="1"/>
  <c r="Q7" i="1" l="1"/>
  <c r="R7" i="1" s="1"/>
  <c r="O7" i="1"/>
  <c r="P7" i="1" s="1"/>
  <c r="O12" i="1"/>
  <c r="P12" i="1" s="1"/>
  <c r="Q12" i="1"/>
  <c r="R12" i="1" s="1"/>
  <c r="Q13" i="1"/>
  <c r="R13" i="1" s="1"/>
  <c r="O13" i="1"/>
  <c r="P13" i="1" s="1"/>
  <c r="O22" i="1"/>
  <c r="P22" i="1" s="1"/>
  <c r="Q22" i="1"/>
  <c r="R22" i="1" s="1"/>
  <c r="Q14" i="1"/>
  <c r="R14" i="1" s="1"/>
  <c r="O14" i="1"/>
  <c r="P14" i="1" s="1"/>
  <c r="O24" i="1"/>
  <c r="P24" i="1" s="1"/>
  <c r="Q24" i="1"/>
  <c r="R24" i="1" s="1"/>
  <c r="O17" i="1"/>
  <c r="P17" i="1" s="1"/>
  <c r="Q17" i="1"/>
  <c r="R17" i="1" s="1"/>
  <c r="Q18" i="1"/>
  <c r="R18" i="1" s="1"/>
  <c r="O18" i="1"/>
  <c r="P18" i="1" s="1"/>
  <c r="Q15" i="1"/>
  <c r="R15" i="1" s="1"/>
  <c r="O15" i="1"/>
  <c r="P15" i="1" s="1"/>
  <c r="Q20" i="1"/>
  <c r="R20" i="1" s="1"/>
  <c r="O20" i="1"/>
  <c r="P20" i="1" s="1"/>
  <c r="Q8" i="1"/>
  <c r="R8" i="1" s="1"/>
  <c r="O8" i="1"/>
  <c r="P8" i="1" s="1"/>
  <c r="Q26" i="1"/>
  <c r="R26" i="1" s="1"/>
  <c r="O26" i="1"/>
  <c r="P26" i="1" s="1"/>
  <c r="Q27" i="1"/>
  <c r="R27" i="1" s="1"/>
  <c r="O27" i="1"/>
  <c r="P27" i="1" s="1"/>
  <c r="O10" i="1"/>
  <c r="P10" i="1" s="1"/>
  <c r="Q10" i="1"/>
  <c r="R10" i="1" s="1"/>
  <c r="Q19" i="1"/>
  <c r="R19" i="1" s="1"/>
  <c r="O19" i="1"/>
  <c r="P19" i="1" s="1"/>
  <c r="Q28" i="1"/>
  <c r="R28" i="1" s="1"/>
  <c r="O28" i="1"/>
  <c r="P28" i="1" s="1"/>
  <c r="N30" i="1"/>
  <c r="Q6" i="1"/>
  <c r="R6" i="1" s="1"/>
  <c r="O6" i="1"/>
  <c r="P6" i="1" s="1"/>
  <c r="Q16" i="1"/>
  <c r="R16" i="1" s="1"/>
  <c r="O16" i="1"/>
  <c r="P16" i="1" s="1"/>
  <c r="O21" i="1"/>
  <c r="P21" i="1" s="1"/>
  <c r="G26" i="1"/>
  <c r="H26" i="1" s="1"/>
  <c r="I27" i="1"/>
  <c r="J27" i="1" s="1"/>
  <c r="G11" i="1"/>
  <c r="H11" i="1" s="1"/>
  <c r="G10" i="1"/>
  <c r="H10" i="1" s="1"/>
  <c r="I12" i="1"/>
  <c r="J12" i="1" s="1"/>
  <c r="G22" i="1"/>
  <c r="H22" i="1" s="1"/>
  <c r="I24" i="1"/>
  <c r="J24" i="1" s="1"/>
  <c r="G9" i="1"/>
  <c r="H9" i="1" s="1"/>
  <c r="G21" i="1"/>
  <c r="H21" i="1" s="1"/>
  <c r="I23" i="1"/>
  <c r="J23" i="1" s="1"/>
  <c r="F30" i="1"/>
  <c r="O9" i="1"/>
  <c r="P9" i="1" s="1"/>
  <c r="G15" i="1"/>
  <c r="H15" i="1" s="1"/>
  <c r="L30" i="1"/>
  <c r="G8" i="1"/>
  <c r="H8" i="1" s="1"/>
  <c r="I13" i="1"/>
  <c r="J13" i="1" s="1"/>
  <c r="G20" i="1"/>
  <c r="H20" i="1" s="1"/>
  <c r="G7" i="1"/>
  <c r="H7" i="1" s="1"/>
  <c r="G19" i="1"/>
  <c r="H19" i="1" s="1"/>
  <c r="O25" i="1"/>
  <c r="P25" i="1" s="1"/>
  <c r="G25" i="1"/>
  <c r="H25" i="1" s="1"/>
  <c r="G14" i="1"/>
  <c r="H14" i="1" s="1"/>
  <c r="Q30" i="1" l="1"/>
  <c r="R30" i="1" s="1"/>
  <c r="O30" i="1"/>
  <c r="P30" i="1" s="1"/>
  <c r="I30" i="1"/>
  <c r="J30" i="1" s="1"/>
  <c r="G30" i="1"/>
  <c r="H30" i="1" s="1"/>
</calcChain>
</file>

<file path=xl/sharedStrings.xml><?xml version="1.0" encoding="utf-8"?>
<sst xmlns="http://schemas.openxmlformats.org/spreadsheetml/2006/main" count="54" uniqueCount="41">
  <si>
    <t>Denominator effect on MAPE calculation</t>
  </si>
  <si>
    <t>SFC &lt; Sales</t>
  </si>
  <si>
    <t>Denominator</t>
  </si>
  <si>
    <t>SFC &gt; Sales</t>
  </si>
  <si>
    <t>Forecast</t>
  </si>
  <si>
    <t>Actual</t>
  </si>
  <si>
    <t>Product</t>
  </si>
  <si>
    <t xml:space="preserve">SFC </t>
  </si>
  <si>
    <t>Sales</t>
  </si>
  <si>
    <t>Abs-Error</t>
  </si>
  <si>
    <t>Error %</t>
  </si>
  <si>
    <t>Acc%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</si>
  <si>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</si>
  <si>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</si>
  <si>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</si>
  <si>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</si>
  <si>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</si>
  <si>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</si>
  <si>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</si>
  <si>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</si>
  <si>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</si>
  <si>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</si>
  <si>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</si>
  <si>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</si>
  <si>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</si>
  <si>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</si>
  <si>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</si>
  <si>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</si>
  <si>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</si>
  <si>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</si>
  <si>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</si>
  <si>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</si>
  <si>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</si>
  <si>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</si>
  <si>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</si>
  <si>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Total</t>
  </si>
  <si>
    <t>Constant</t>
  </si>
  <si>
    <t>Sharp Change</t>
  </si>
  <si>
    <t>Negligible</t>
  </si>
  <si>
    <t>0%-62%</t>
  </si>
  <si>
    <t>48%-40%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</si>
</sst>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2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 tint="0.34998626667073579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Arial"/>
      <family val="2"/>
    </font>
    <font>
      <b/>
      <sz val="13"/>
      <color theme="1" tint="0.34998626667073579"/>
      <name val="Arial"/>
      <family val="2"/>
    </font>
    <font>
      <b/>
      <sz val="13"/>
      <color theme="1" tint="0.34998626667073579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/>
    <xf numFmtId="0" fontId="8" fillId="4" borderId="4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5" borderId="4" xfId="0" applyNumberFormat="1" applyFill="1" applyBorder="1"/>
    <xf numFmtId="3" fontId="0" fillId="0" borderId="0" xfId="0" applyNumberFormat="1"/>
    <xf numFmtId="165" fontId="9" fillId="0" borderId="0" xfId="1" applyNumberFormat="1" applyFont="1" applyBorder="1"/>
    <xf numFmtId="9" fontId="9" fillId="0" borderId="4" xfId="2" applyFont="1" applyBorder="1"/>
    <xf numFmtId="9" fontId="10" fillId="0" borderId="0" xfId="0" applyNumberFormat="1" applyFont="1"/>
    <xf numFmtId="9" fontId="10" fillId="0" borderId="5" xfId="0" applyNumberFormat="1" applyFont="1" applyBorder="1"/>
    <xf numFmtId="0" fontId="11" fillId="0" borderId="0" xfId="0" applyFont="1" applyAlignment="1">
      <alignment horizontal="center"/>
    </xf>
    <xf numFmtId="3" fontId="11" fillId="5" borderId="4" xfId="0" applyNumberFormat="1" applyFont="1" applyFill="1" applyBorder="1"/>
    <xf numFmtId="3" fontId="11" fillId="0" borderId="0" xfId="0" applyNumberFormat="1" applyFont="1"/>
    <xf numFmtId="165" fontId="12" fillId="0" borderId="0" xfId="1" applyNumberFormat="1" applyFont="1" applyBorder="1"/>
    <xf numFmtId="9" fontId="12" fillId="0" borderId="4" xfId="2" applyFont="1" applyBorder="1"/>
    <xf numFmtId="9" fontId="13" fillId="0" borderId="0" xfId="0" applyNumberFormat="1" applyFont="1"/>
    <xf numFmtId="9" fontId="13" fillId="0" borderId="5" xfId="0" applyNumberFormat="1" applyFont="1" applyBorder="1"/>
    <xf numFmtId="0" fontId="11" fillId="0" borderId="0" xfId="0" applyFont="1"/>
    <xf numFmtId="3" fontId="11" fillId="0" borderId="4" xfId="0" applyNumberFormat="1" applyFont="1" applyBorder="1"/>
    <xf numFmtId="165" fontId="12" fillId="0" borderId="0" xfId="1" applyNumberFormat="1" applyFont="1" applyFill="1" applyBorder="1"/>
    <xf numFmtId="9" fontId="12" fillId="0" borderId="4" xfId="2" applyFont="1" applyFill="1" applyBorder="1"/>
    <xf numFmtId="9" fontId="11" fillId="0" borderId="0" xfId="0" applyNumberFormat="1" applyFont="1"/>
    <xf numFmtId="9" fontId="11" fillId="0" borderId="5" xfId="0" applyNumberFormat="1" applyFont="1" applyBorder="1"/>
    <xf numFmtId="9" fontId="14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3" fontId="14" fillId="5" borderId="6" xfId="0" applyNumberFormat="1" applyFont="1" applyFill="1" applyBorder="1"/>
    <xf numFmtId="3" fontId="15" fillId="6" borderId="7" xfId="0" applyNumberFormat="1" applyFont="1" applyFill="1" applyBorder="1"/>
    <xf numFmtId="3" fontId="16" fillId="0" borderId="7" xfId="0" applyNumberFormat="1" applyFont="1" applyBorder="1"/>
    <xf numFmtId="9" fontId="17" fillId="0" borderId="6" xfId="2" applyFont="1" applyFill="1" applyBorder="1"/>
    <xf numFmtId="9" fontId="13" fillId="0" borderId="7" xfId="0" applyNumberFormat="1" applyFont="1" applyBorder="1"/>
    <xf numFmtId="9" fontId="13" fillId="0" borderId="8" xfId="0" applyNumberFormat="1" applyFont="1" applyBorder="1"/>
    <xf numFmtId="0" fontId="14" fillId="0" borderId="0" xfId="0" applyFont="1"/>
    <xf numFmtId="0" fontId="11" fillId="6" borderId="0" xfId="0" applyFont="1" applyFill="1" applyAlignment="1">
      <alignment horizontal="right"/>
    </xf>
    <xf numFmtId="49" fontId="11" fillId="0" borderId="0" xfId="1" applyNumberFormat="1" applyFont="1" applyFill="1" applyBorder="1" applyAlignment="1">
      <alignment horizontal="right"/>
    </xf>
    <xf numFmtId="0" fontId="18" fillId="7" borderId="0" xfId="0" applyFont="1" applyFill="1"/>
    <xf numFmtId="0" fontId="0" fillId="8" borderId="0" xfId="0" applyFill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showGridLines="0" tabSelected="1" workbookViewId="0">
      <selection sqref="A1:XFD1048576"/>
    </sheetView>
  </sheetViews>
  <sheetFormatPr defaultColWidth="11.81640625" defaultRowHeight="13" x14ac:dyDescent="0.3"/>
  <cols>
    <col min="1" max="1" width="0.54296875" style="1" customWidth="1"/>
    <col min="2" max="2" width="7.453125" style="1" bestFit="1" customWidth="1"/>
    <col min="3" max="3" width="1.1796875" style="1" customWidth="1"/>
    <col min="4" max="8" width="11.81640625" style="1"/>
    <col min="9" max="9" width="7.08984375" style="1" bestFit="1" customWidth="1"/>
    <col min="10" max="10" width="11.81640625" style="1"/>
    <col min="11" max="11" width="7.453125" style="1" customWidth="1"/>
    <col min="12" max="16" width="11.81640625" style="1"/>
    <col min="17" max="17" width="7.08984375" style="1" bestFit="1" customWidth="1"/>
    <col min="18" max="16384" width="11.81640625" style="1"/>
  </cols>
  <sheetData>
    <row r="1" spans="2:18" ht="22.5" customHeight="1" x14ac:dyDescent="0.3"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t="6" customHeight="1" x14ac:dyDescent="0.3"/>
    <row r="3" spans="2:18" ht="13" customHeight="1" x14ac:dyDescent="0.45">
      <c r="D3" s="3" t="s">
        <v>1</v>
      </c>
      <c r="E3" s="4"/>
      <c r="F3" s="4"/>
      <c r="G3" s="5" t="s">
        <v>2</v>
      </c>
      <c r="H3" s="6"/>
      <c r="I3" s="6"/>
      <c r="J3" s="7"/>
      <c r="L3" s="3" t="s">
        <v>3</v>
      </c>
      <c r="M3" s="4"/>
      <c r="N3" s="4"/>
      <c r="O3" s="5" t="s">
        <v>2</v>
      </c>
      <c r="P3" s="6"/>
      <c r="Q3" s="6"/>
      <c r="R3" s="7"/>
    </row>
    <row r="4" spans="2:18" ht="13" customHeight="1" x14ac:dyDescent="0.45">
      <c r="D4" s="8"/>
      <c r="E4" s="9"/>
      <c r="F4" s="9"/>
      <c r="G4" s="10" t="s">
        <v>4</v>
      </c>
      <c r="H4" s="11"/>
      <c r="I4" s="10" t="s">
        <v>5</v>
      </c>
      <c r="J4" s="12"/>
      <c r="L4" s="8"/>
      <c r="M4" s="9"/>
      <c r="N4" s="9"/>
      <c r="O4" s="10" t="s">
        <v>4</v>
      </c>
      <c r="P4" s="11"/>
      <c r="Q4" s="10" t="s">
        <v>5</v>
      </c>
      <c r="R4" s="12"/>
    </row>
    <row r="5" spans="2:18" ht="13" customHeight="1" x14ac:dyDescent="0.3">
      <c r="B5" s="13" t="s">
        <v>6</v>
      </c>
      <c r="C5" s="14"/>
      <c r="D5" s="15" t="s">
        <v>7</v>
      </c>
      <c r="E5" s="16" t="s">
        <v>8</v>
      </c>
      <c r="F5" s="16" t="s">
        <v>9</v>
      </c>
      <c r="G5" s="15" t="s">
        <v>10</v>
      </c>
      <c r="H5" s="16" t="s">
        <v>11</v>
      </c>
      <c r="I5" s="15" t="s">
        <v>10</v>
      </c>
      <c r="J5" s="17" t="s">
        <v>11</v>
      </c>
      <c r="L5" s="15" t="s">
        <v>7</v>
      </c>
      <c r="M5" s="16" t="s">
        <v>8</v>
      </c>
      <c r="N5" s="16" t="s">
        <v>9</v>
      </c>
      <c r="O5" s="15" t="s">
        <v>10</v>
      </c>
      <c r="P5" s="16" t="s">
        <v>11</v>
      </c>
      <c r="Q5" s="15" t="s">
        <v>10</v>
      </c>
      <c r="R5" s="17" t="s">
        <v>11</v>
      </c>
    </row>
    <row r="6" spans="2:18" customFormat="1" ht="13" customHeight="1" x14ac:dyDescent="0.35">
      <c r="B6" s="18" t="s">
        <v>12</v>
      </c>
      <c r="C6" s="18"/>
      <c r="D6" s="19">
        <v>2700</v>
      </c>
      <c r="E6" s="20">
        <v>5500</v>
      </c>
      <c r="F6" s="21">
        <f t="shared" ref="F6:F28" si="0">ABS(D6-E6)</f>
        <v>2800</v>
      </c>
      <c r="G6" s="22">
        <f>IF(F6/D6&gt;1,1,F6/D6)</f>
        <v>1</v>
      </c>
      <c r="H6" s="23">
        <f>1-G6</f>
        <v>0</v>
      </c>
      <c r="I6" s="22">
        <f>IF(F6/E6&gt;1,1,F6/E6)</f>
        <v>0.50909090909090904</v>
      </c>
      <c r="J6" s="24">
        <f>1-I6</f>
        <v>0.49090909090909096</v>
      </c>
      <c r="L6" s="19">
        <f>M6*1.65</f>
        <v>9075</v>
      </c>
      <c r="M6" s="20">
        <v>5500</v>
      </c>
      <c r="N6" s="21">
        <f t="shared" ref="N6:N28" si="1">ABS(L6-M6)</f>
        <v>3575</v>
      </c>
      <c r="O6" s="22">
        <f t="shared" ref="O6:O28" si="2">IF(N6/L6&gt;1,1,N6/L6)</f>
        <v>0.39393939393939392</v>
      </c>
      <c r="P6" s="23">
        <f>1-O6</f>
        <v>0.60606060606060608</v>
      </c>
      <c r="Q6" s="22">
        <f t="shared" ref="Q6:Q28" si="3">IF(N6/M6&gt;1,1,N6/M6)</f>
        <v>0.65</v>
      </c>
      <c r="R6" s="24">
        <f>1-Q6</f>
        <v>0.35</v>
      </c>
    </row>
    <row r="7" spans="2:18" ht="13" customHeight="1" x14ac:dyDescent="0.4">
      <c r="B7" s="25" t="s">
        <v>13</v>
      </c>
      <c r="C7" s="25"/>
      <c r="D7" s="26">
        <v>300</v>
      </c>
      <c r="E7" s="27">
        <v>3000</v>
      </c>
      <c r="F7" s="28">
        <f t="shared" si="0"/>
        <v>2700</v>
      </c>
      <c r="G7" s="29">
        <f t="shared" ref="G7:G28" si="4">IF(F7/D7&gt;1,1,F7/D7)</f>
        <v>1</v>
      </c>
      <c r="H7" s="30">
        <f t="shared" ref="H7:H28" si="5">1-G7</f>
        <v>0</v>
      </c>
      <c r="I7" s="29">
        <f t="shared" ref="I7:I28" si="6">IF(F7/E7&gt;1,1,F7/E7)</f>
        <v>0.9</v>
      </c>
      <c r="J7" s="31">
        <f t="shared" ref="J7:J28" si="7">1-I7</f>
        <v>9.9999999999999978E-2</v>
      </c>
      <c r="K7" s="32"/>
      <c r="L7" s="26">
        <f>M7*1.35</f>
        <v>4050.0000000000005</v>
      </c>
      <c r="M7" s="27">
        <v>3000</v>
      </c>
      <c r="N7" s="28">
        <f t="shared" si="1"/>
        <v>1050.0000000000005</v>
      </c>
      <c r="O7" s="29">
        <f t="shared" si="2"/>
        <v>0.25925925925925936</v>
      </c>
      <c r="P7" s="30">
        <f t="shared" ref="P7:P28" si="8">1-O7</f>
        <v>0.7407407407407407</v>
      </c>
      <c r="Q7" s="29">
        <f t="shared" si="3"/>
        <v>0.35000000000000014</v>
      </c>
      <c r="R7" s="31">
        <f t="shared" ref="R7:R28" si="9">1-Q7</f>
        <v>0.64999999999999991</v>
      </c>
    </row>
    <row r="8" spans="2:18" ht="13" customHeight="1" x14ac:dyDescent="0.4">
      <c r="B8" s="25" t="s">
        <v>14</v>
      </c>
      <c r="C8" s="25"/>
      <c r="D8" s="26">
        <v>1750</v>
      </c>
      <c r="E8" s="27">
        <v>6500</v>
      </c>
      <c r="F8" s="28">
        <f t="shared" si="0"/>
        <v>4750</v>
      </c>
      <c r="G8" s="29">
        <f t="shared" si="4"/>
        <v>1</v>
      </c>
      <c r="H8" s="30">
        <f t="shared" si="5"/>
        <v>0</v>
      </c>
      <c r="I8" s="29">
        <f t="shared" si="6"/>
        <v>0.73076923076923073</v>
      </c>
      <c r="J8" s="31">
        <f t="shared" si="7"/>
        <v>0.26923076923076927</v>
      </c>
      <c r="K8" s="32"/>
      <c r="L8" s="26">
        <f>M8*1.35</f>
        <v>8775</v>
      </c>
      <c r="M8" s="27">
        <v>6500</v>
      </c>
      <c r="N8" s="28">
        <f t="shared" si="1"/>
        <v>2275</v>
      </c>
      <c r="O8" s="29">
        <f t="shared" si="2"/>
        <v>0.25925925925925924</v>
      </c>
      <c r="P8" s="30">
        <f t="shared" si="8"/>
        <v>0.7407407407407407</v>
      </c>
      <c r="Q8" s="29">
        <f t="shared" si="3"/>
        <v>0.35</v>
      </c>
      <c r="R8" s="31">
        <f t="shared" si="9"/>
        <v>0.65</v>
      </c>
    </row>
    <row r="9" spans="2:18" ht="13" customHeight="1" x14ac:dyDescent="0.4">
      <c r="B9" s="25" t="s">
        <v>15</v>
      </c>
      <c r="C9" s="25"/>
      <c r="D9" s="26">
        <v>500</v>
      </c>
      <c r="E9" s="27">
        <v>900</v>
      </c>
      <c r="F9" s="28">
        <f t="shared" si="0"/>
        <v>400</v>
      </c>
      <c r="G9" s="29">
        <f t="shared" si="4"/>
        <v>0.8</v>
      </c>
      <c r="H9" s="30">
        <f t="shared" si="5"/>
        <v>0.19999999999999996</v>
      </c>
      <c r="I9" s="29">
        <f t="shared" si="6"/>
        <v>0.44444444444444442</v>
      </c>
      <c r="J9" s="31">
        <f t="shared" si="7"/>
        <v>0.55555555555555558</v>
      </c>
      <c r="K9" s="32"/>
      <c r="L9" s="26">
        <f>M9*1.4</f>
        <v>1260</v>
      </c>
      <c r="M9" s="27">
        <v>900</v>
      </c>
      <c r="N9" s="28">
        <f t="shared" si="1"/>
        <v>360</v>
      </c>
      <c r="O9" s="29">
        <f t="shared" si="2"/>
        <v>0.2857142857142857</v>
      </c>
      <c r="P9" s="30">
        <f t="shared" si="8"/>
        <v>0.7142857142857143</v>
      </c>
      <c r="Q9" s="29">
        <f t="shared" si="3"/>
        <v>0.4</v>
      </c>
      <c r="R9" s="31">
        <f t="shared" si="9"/>
        <v>0.6</v>
      </c>
    </row>
    <row r="10" spans="2:18" ht="13" customHeight="1" x14ac:dyDescent="0.4">
      <c r="B10" s="25" t="s">
        <v>16</v>
      </c>
      <c r="C10" s="25"/>
      <c r="D10" s="26">
        <v>85</v>
      </c>
      <c r="E10" s="27">
        <v>500</v>
      </c>
      <c r="F10" s="28">
        <f t="shared" si="0"/>
        <v>415</v>
      </c>
      <c r="G10" s="29">
        <f t="shared" si="4"/>
        <v>1</v>
      </c>
      <c r="H10" s="30">
        <f t="shared" si="5"/>
        <v>0</v>
      </c>
      <c r="I10" s="29">
        <f t="shared" si="6"/>
        <v>0.83</v>
      </c>
      <c r="J10" s="31">
        <f t="shared" si="7"/>
        <v>0.17000000000000004</v>
      </c>
      <c r="K10" s="32"/>
      <c r="L10" s="26">
        <f>M10*1.45</f>
        <v>725</v>
      </c>
      <c r="M10" s="27">
        <v>500</v>
      </c>
      <c r="N10" s="28">
        <f t="shared" si="1"/>
        <v>225</v>
      </c>
      <c r="O10" s="29">
        <f t="shared" si="2"/>
        <v>0.31034482758620691</v>
      </c>
      <c r="P10" s="30">
        <f t="shared" si="8"/>
        <v>0.68965517241379315</v>
      </c>
      <c r="Q10" s="29">
        <f t="shared" si="3"/>
        <v>0.45</v>
      </c>
      <c r="R10" s="31">
        <f t="shared" si="9"/>
        <v>0.55000000000000004</v>
      </c>
    </row>
    <row r="11" spans="2:18" ht="13" customHeight="1" x14ac:dyDescent="0.4">
      <c r="B11" s="25" t="s">
        <v>17</v>
      </c>
      <c r="C11" s="25"/>
      <c r="D11" s="26">
        <v>500</v>
      </c>
      <c r="E11" s="27">
        <v>900</v>
      </c>
      <c r="F11" s="28">
        <f t="shared" si="0"/>
        <v>400</v>
      </c>
      <c r="G11" s="29">
        <f t="shared" si="4"/>
        <v>0.8</v>
      </c>
      <c r="H11" s="30">
        <f t="shared" si="5"/>
        <v>0.19999999999999996</v>
      </c>
      <c r="I11" s="29">
        <f t="shared" si="6"/>
        <v>0.44444444444444442</v>
      </c>
      <c r="J11" s="31">
        <f t="shared" si="7"/>
        <v>0.55555555555555558</v>
      </c>
      <c r="K11" s="32"/>
      <c r="L11" s="26">
        <f>M11*1.5</f>
        <v>1350</v>
      </c>
      <c r="M11" s="27">
        <v>900</v>
      </c>
      <c r="N11" s="28">
        <f t="shared" si="1"/>
        <v>450</v>
      </c>
      <c r="O11" s="29">
        <f t="shared" si="2"/>
        <v>0.33333333333333331</v>
      </c>
      <c r="P11" s="30">
        <f t="shared" si="8"/>
        <v>0.66666666666666674</v>
      </c>
      <c r="Q11" s="29">
        <f t="shared" si="3"/>
        <v>0.5</v>
      </c>
      <c r="R11" s="31">
        <f t="shared" si="9"/>
        <v>0.5</v>
      </c>
    </row>
    <row r="12" spans="2:18" ht="13" customHeight="1" x14ac:dyDescent="0.4">
      <c r="B12" s="25" t="s">
        <v>18</v>
      </c>
      <c r="C12" s="25"/>
      <c r="D12" s="26">
        <v>10000</v>
      </c>
      <c r="E12" s="27">
        <v>15000</v>
      </c>
      <c r="F12" s="28">
        <f t="shared" si="0"/>
        <v>5000</v>
      </c>
      <c r="G12" s="29">
        <f t="shared" si="4"/>
        <v>0.5</v>
      </c>
      <c r="H12" s="30">
        <f t="shared" si="5"/>
        <v>0.5</v>
      </c>
      <c r="I12" s="29">
        <f t="shared" si="6"/>
        <v>0.33333333333333331</v>
      </c>
      <c r="J12" s="31">
        <f t="shared" si="7"/>
        <v>0.66666666666666674</v>
      </c>
      <c r="K12" s="32"/>
      <c r="L12" s="26">
        <f>M12*1.55</f>
        <v>23250</v>
      </c>
      <c r="M12" s="27">
        <v>15000</v>
      </c>
      <c r="N12" s="28">
        <f t="shared" si="1"/>
        <v>8250</v>
      </c>
      <c r="O12" s="29">
        <f t="shared" si="2"/>
        <v>0.35483870967741937</v>
      </c>
      <c r="P12" s="30">
        <f t="shared" si="8"/>
        <v>0.64516129032258063</v>
      </c>
      <c r="Q12" s="29">
        <f t="shared" si="3"/>
        <v>0.55000000000000004</v>
      </c>
      <c r="R12" s="31">
        <f t="shared" si="9"/>
        <v>0.44999999999999996</v>
      </c>
    </row>
    <row r="13" spans="2:18" ht="13" customHeight="1" x14ac:dyDescent="0.4">
      <c r="B13" s="25" t="s">
        <v>19</v>
      </c>
      <c r="C13" s="25"/>
      <c r="D13" s="26">
        <v>135.26163299960086</v>
      </c>
      <c r="E13" s="27">
        <v>500</v>
      </c>
      <c r="F13" s="28">
        <f t="shared" si="0"/>
        <v>364.73836700039914</v>
      </c>
      <c r="G13" s="29">
        <f t="shared" si="4"/>
        <v>1</v>
      </c>
      <c r="H13" s="30">
        <f t="shared" si="5"/>
        <v>0</v>
      </c>
      <c r="I13" s="29">
        <f t="shared" si="6"/>
        <v>0.72947673400079827</v>
      </c>
      <c r="J13" s="31">
        <f t="shared" si="7"/>
        <v>0.27052326599920173</v>
      </c>
      <c r="K13" s="32"/>
      <c r="L13" s="26">
        <f>M13*1.6</f>
        <v>800</v>
      </c>
      <c r="M13" s="27">
        <v>500</v>
      </c>
      <c r="N13" s="28">
        <f t="shared" si="1"/>
        <v>300</v>
      </c>
      <c r="O13" s="29">
        <f t="shared" si="2"/>
        <v>0.375</v>
      </c>
      <c r="P13" s="30">
        <f t="shared" si="8"/>
        <v>0.625</v>
      </c>
      <c r="Q13" s="29">
        <f t="shared" si="3"/>
        <v>0.6</v>
      </c>
      <c r="R13" s="31">
        <f t="shared" si="9"/>
        <v>0.4</v>
      </c>
    </row>
    <row r="14" spans="2:18" ht="13" customHeight="1" x14ac:dyDescent="0.4">
      <c r="B14" s="25" t="s">
        <v>20</v>
      </c>
      <c r="C14" s="25"/>
      <c r="D14" s="26">
        <v>25</v>
      </c>
      <c r="E14" s="27">
        <v>203</v>
      </c>
      <c r="F14" s="28">
        <f t="shared" si="0"/>
        <v>178</v>
      </c>
      <c r="G14" s="29">
        <f t="shared" si="4"/>
        <v>1</v>
      </c>
      <c r="H14" s="30">
        <f t="shared" si="5"/>
        <v>0</v>
      </c>
      <c r="I14" s="29">
        <f t="shared" si="6"/>
        <v>0.87684729064039413</v>
      </c>
      <c r="J14" s="31">
        <f t="shared" si="7"/>
        <v>0.12315270935960587</v>
      </c>
      <c r="K14" s="32"/>
      <c r="L14" s="26">
        <f>M14*1.65</f>
        <v>334.95</v>
      </c>
      <c r="M14" s="27">
        <v>203</v>
      </c>
      <c r="N14" s="28">
        <f t="shared" si="1"/>
        <v>131.94999999999999</v>
      </c>
      <c r="O14" s="29">
        <f t="shared" si="2"/>
        <v>0.39393939393939392</v>
      </c>
      <c r="P14" s="30">
        <f t="shared" si="8"/>
        <v>0.60606060606060608</v>
      </c>
      <c r="Q14" s="29">
        <f t="shared" si="3"/>
        <v>0.64999999999999991</v>
      </c>
      <c r="R14" s="31">
        <f t="shared" si="9"/>
        <v>0.35000000000000009</v>
      </c>
    </row>
    <row r="15" spans="2:18" ht="13" customHeight="1" x14ac:dyDescent="0.4">
      <c r="B15" s="25" t="s">
        <v>21</v>
      </c>
      <c r="C15" s="25"/>
      <c r="D15" s="26">
        <v>2700</v>
      </c>
      <c r="E15" s="27">
        <v>8000</v>
      </c>
      <c r="F15" s="28">
        <f t="shared" si="0"/>
        <v>5300</v>
      </c>
      <c r="G15" s="29">
        <f t="shared" si="4"/>
        <v>1</v>
      </c>
      <c r="H15" s="30">
        <f t="shared" si="5"/>
        <v>0</v>
      </c>
      <c r="I15" s="29">
        <f t="shared" si="6"/>
        <v>0.66249999999999998</v>
      </c>
      <c r="J15" s="31">
        <f t="shared" si="7"/>
        <v>0.33750000000000002</v>
      </c>
      <c r="K15" s="32"/>
      <c r="L15" s="26">
        <f>M15*1.65</f>
        <v>13200</v>
      </c>
      <c r="M15" s="27">
        <v>8000</v>
      </c>
      <c r="N15" s="28">
        <f t="shared" si="1"/>
        <v>5200</v>
      </c>
      <c r="O15" s="29">
        <f t="shared" si="2"/>
        <v>0.39393939393939392</v>
      </c>
      <c r="P15" s="30">
        <f t="shared" si="8"/>
        <v>0.60606060606060608</v>
      </c>
      <c r="Q15" s="29">
        <f t="shared" si="3"/>
        <v>0.65</v>
      </c>
      <c r="R15" s="31">
        <f t="shared" si="9"/>
        <v>0.35</v>
      </c>
    </row>
    <row r="16" spans="2:18" ht="13" customHeight="1" x14ac:dyDescent="0.4">
      <c r="B16" s="25" t="s">
        <v>22</v>
      </c>
      <c r="C16" s="25"/>
      <c r="D16" s="26">
        <v>350</v>
      </c>
      <c r="E16" s="27">
        <v>900</v>
      </c>
      <c r="F16" s="28">
        <f t="shared" si="0"/>
        <v>550</v>
      </c>
      <c r="G16" s="29">
        <f t="shared" si="4"/>
        <v>1</v>
      </c>
      <c r="H16" s="30">
        <f t="shared" si="5"/>
        <v>0</v>
      </c>
      <c r="I16" s="29">
        <f t="shared" si="6"/>
        <v>0.61111111111111116</v>
      </c>
      <c r="J16" s="31">
        <f t="shared" si="7"/>
        <v>0.38888888888888884</v>
      </c>
      <c r="K16" s="32"/>
      <c r="L16" s="26">
        <f>M16*1.7</f>
        <v>1530</v>
      </c>
      <c r="M16" s="27">
        <v>900</v>
      </c>
      <c r="N16" s="28">
        <f t="shared" si="1"/>
        <v>630</v>
      </c>
      <c r="O16" s="29">
        <f t="shared" si="2"/>
        <v>0.41176470588235292</v>
      </c>
      <c r="P16" s="30">
        <f t="shared" si="8"/>
        <v>0.58823529411764708</v>
      </c>
      <c r="Q16" s="29">
        <f t="shared" si="3"/>
        <v>0.7</v>
      </c>
      <c r="R16" s="31">
        <f t="shared" si="9"/>
        <v>0.30000000000000004</v>
      </c>
    </row>
    <row r="17" spans="2:18" ht="13" customHeight="1" x14ac:dyDescent="0.4">
      <c r="B17" s="25" t="s">
        <v>23</v>
      </c>
      <c r="C17" s="25"/>
      <c r="D17" s="26">
        <v>190</v>
      </c>
      <c r="E17" s="27">
        <v>600</v>
      </c>
      <c r="F17" s="28">
        <f t="shared" si="0"/>
        <v>410</v>
      </c>
      <c r="G17" s="29">
        <f t="shared" si="4"/>
        <v>1</v>
      </c>
      <c r="H17" s="30">
        <f t="shared" si="5"/>
        <v>0</v>
      </c>
      <c r="I17" s="29">
        <f t="shared" si="6"/>
        <v>0.68333333333333335</v>
      </c>
      <c r="J17" s="31">
        <f t="shared" si="7"/>
        <v>0.31666666666666665</v>
      </c>
      <c r="K17" s="32"/>
      <c r="L17" s="26">
        <f>M17*1.8</f>
        <v>1080</v>
      </c>
      <c r="M17" s="27">
        <v>600</v>
      </c>
      <c r="N17" s="28">
        <f t="shared" si="1"/>
        <v>480</v>
      </c>
      <c r="O17" s="29">
        <f t="shared" si="2"/>
        <v>0.44444444444444442</v>
      </c>
      <c r="P17" s="30">
        <f t="shared" si="8"/>
        <v>0.55555555555555558</v>
      </c>
      <c r="Q17" s="29">
        <f t="shared" si="3"/>
        <v>0.8</v>
      </c>
      <c r="R17" s="31">
        <f t="shared" si="9"/>
        <v>0.19999999999999996</v>
      </c>
    </row>
    <row r="18" spans="2:18" ht="13" customHeight="1" x14ac:dyDescent="0.4">
      <c r="B18" s="25" t="s">
        <v>24</v>
      </c>
      <c r="C18" s="25"/>
      <c r="D18" s="26">
        <v>750</v>
      </c>
      <c r="E18" s="27">
        <v>1200</v>
      </c>
      <c r="F18" s="28">
        <f t="shared" si="0"/>
        <v>450</v>
      </c>
      <c r="G18" s="29">
        <f t="shared" si="4"/>
        <v>0.6</v>
      </c>
      <c r="H18" s="30">
        <f t="shared" si="5"/>
        <v>0.4</v>
      </c>
      <c r="I18" s="29">
        <f t="shared" si="6"/>
        <v>0.375</v>
      </c>
      <c r="J18" s="31">
        <f t="shared" si="7"/>
        <v>0.625</v>
      </c>
      <c r="K18" s="32"/>
      <c r="L18" s="26">
        <f>M18*1.85</f>
        <v>2220</v>
      </c>
      <c r="M18" s="27">
        <v>1200</v>
      </c>
      <c r="N18" s="28">
        <f t="shared" si="1"/>
        <v>1020</v>
      </c>
      <c r="O18" s="29">
        <f t="shared" si="2"/>
        <v>0.45945945945945948</v>
      </c>
      <c r="P18" s="30">
        <f t="shared" si="8"/>
        <v>0.54054054054054057</v>
      </c>
      <c r="Q18" s="29">
        <f t="shared" si="3"/>
        <v>0.85</v>
      </c>
      <c r="R18" s="31">
        <f t="shared" si="9"/>
        <v>0.15000000000000002</v>
      </c>
    </row>
    <row r="19" spans="2:18" ht="13" customHeight="1" x14ac:dyDescent="0.4">
      <c r="B19" s="25" t="s">
        <v>25</v>
      </c>
      <c r="C19" s="25"/>
      <c r="D19" s="26">
        <v>1500</v>
      </c>
      <c r="E19" s="27">
        <v>3000</v>
      </c>
      <c r="F19" s="28">
        <f t="shared" si="0"/>
        <v>1500</v>
      </c>
      <c r="G19" s="29">
        <f t="shared" si="4"/>
        <v>1</v>
      </c>
      <c r="H19" s="30">
        <f t="shared" si="5"/>
        <v>0</v>
      </c>
      <c r="I19" s="29">
        <f t="shared" si="6"/>
        <v>0.5</v>
      </c>
      <c r="J19" s="31">
        <f t="shared" si="7"/>
        <v>0.5</v>
      </c>
      <c r="K19" s="32"/>
      <c r="L19" s="26">
        <f>M19*1.9</f>
        <v>5700</v>
      </c>
      <c r="M19" s="27">
        <v>3000</v>
      </c>
      <c r="N19" s="28">
        <f t="shared" si="1"/>
        <v>2700</v>
      </c>
      <c r="O19" s="29">
        <f t="shared" si="2"/>
        <v>0.47368421052631576</v>
      </c>
      <c r="P19" s="30">
        <f t="shared" si="8"/>
        <v>0.52631578947368429</v>
      </c>
      <c r="Q19" s="29">
        <f t="shared" si="3"/>
        <v>0.9</v>
      </c>
      <c r="R19" s="31">
        <f t="shared" si="9"/>
        <v>9.9999999999999978E-2</v>
      </c>
    </row>
    <row r="20" spans="2:18" ht="13" customHeight="1" x14ac:dyDescent="0.4">
      <c r="B20" s="25" t="s">
        <v>26</v>
      </c>
      <c r="C20" s="25"/>
      <c r="D20" s="26">
        <v>500</v>
      </c>
      <c r="E20" s="27">
        <v>1000</v>
      </c>
      <c r="F20" s="28">
        <f t="shared" si="0"/>
        <v>500</v>
      </c>
      <c r="G20" s="29">
        <f t="shared" si="4"/>
        <v>1</v>
      </c>
      <c r="H20" s="30">
        <f t="shared" si="5"/>
        <v>0</v>
      </c>
      <c r="I20" s="29">
        <f t="shared" si="6"/>
        <v>0.5</v>
      </c>
      <c r="J20" s="31">
        <f t="shared" si="7"/>
        <v>0.5</v>
      </c>
      <c r="K20" s="32"/>
      <c r="L20" s="26">
        <f>M20*1.9</f>
        <v>1900</v>
      </c>
      <c r="M20" s="27">
        <v>1000</v>
      </c>
      <c r="N20" s="28">
        <f t="shared" si="1"/>
        <v>900</v>
      </c>
      <c r="O20" s="29">
        <f t="shared" si="2"/>
        <v>0.47368421052631576</v>
      </c>
      <c r="P20" s="30">
        <f t="shared" si="8"/>
        <v>0.52631578947368429</v>
      </c>
      <c r="Q20" s="29">
        <f t="shared" si="3"/>
        <v>0.9</v>
      </c>
      <c r="R20" s="31">
        <f t="shared" si="9"/>
        <v>9.9999999999999978E-2</v>
      </c>
    </row>
    <row r="21" spans="2:18" ht="13" customHeight="1" x14ac:dyDescent="0.4">
      <c r="B21" s="25" t="s">
        <v>27</v>
      </c>
      <c r="C21" s="25"/>
      <c r="D21" s="26">
        <v>1750</v>
      </c>
      <c r="E21" s="27">
        <v>3117</v>
      </c>
      <c r="F21" s="28">
        <f t="shared" si="0"/>
        <v>1367</v>
      </c>
      <c r="G21" s="29">
        <f t="shared" si="4"/>
        <v>0.78114285714285714</v>
      </c>
      <c r="H21" s="30">
        <f t="shared" si="5"/>
        <v>0.21885714285714286</v>
      </c>
      <c r="I21" s="29">
        <f t="shared" si="6"/>
        <v>0.43856272056464551</v>
      </c>
      <c r="J21" s="31">
        <f t="shared" si="7"/>
        <v>0.56143727943535449</v>
      </c>
      <c r="K21" s="32"/>
      <c r="L21" s="26">
        <f>M21*1.95</f>
        <v>6078.15</v>
      </c>
      <c r="M21" s="27">
        <v>3117</v>
      </c>
      <c r="N21" s="28">
        <f t="shared" si="1"/>
        <v>2961.1499999999996</v>
      </c>
      <c r="O21" s="29">
        <f t="shared" si="2"/>
        <v>0.48717948717948717</v>
      </c>
      <c r="P21" s="30">
        <f t="shared" si="8"/>
        <v>0.51282051282051277</v>
      </c>
      <c r="Q21" s="29">
        <f t="shared" si="3"/>
        <v>0.94999999999999984</v>
      </c>
      <c r="R21" s="31">
        <f t="shared" si="9"/>
        <v>5.0000000000000155E-2</v>
      </c>
    </row>
    <row r="22" spans="2:18" ht="13" customHeight="1" x14ac:dyDescent="0.4">
      <c r="B22" s="25" t="s">
        <v>28</v>
      </c>
      <c r="C22" s="25"/>
      <c r="D22" s="26">
        <v>2000</v>
      </c>
      <c r="E22" s="27">
        <v>4500</v>
      </c>
      <c r="F22" s="28">
        <f t="shared" si="0"/>
        <v>2500</v>
      </c>
      <c r="G22" s="29">
        <f t="shared" si="4"/>
        <v>1</v>
      </c>
      <c r="H22" s="30">
        <f t="shared" si="5"/>
        <v>0</v>
      </c>
      <c r="I22" s="29">
        <f t="shared" si="6"/>
        <v>0.55555555555555558</v>
      </c>
      <c r="J22" s="31">
        <f t="shared" si="7"/>
        <v>0.44444444444444442</v>
      </c>
      <c r="K22" s="32"/>
      <c r="L22" s="26">
        <f>M22*1.95</f>
        <v>8775</v>
      </c>
      <c r="M22" s="27">
        <v>4500</v>
      </c>
      <c r="N22" s="28">
        <f t="shared" si="1"/>
        <v>4275</v>
      </c>
      <c r="O22" s="29">
        <f t="shared" si="2"/>
        <v>0.48717948717948717</v>
      </c>
      <c r="P22" s="30">
        <f t="shared" si="8"/>
        <v>0.51282051282051277</v>
      </c>
      <c r="Q22" s="29">
        <f t="shared" si="3"/>
        <v>0.95</v>
      </c>
      <c r="R22" s="31">
        <f t="shared" si="9"/>
        <v>5.0000000000000044E-2</v>
      </c>
    </row>
    <row r="23" spans="2:18" ht="13" customHeight="1" x14ac:dyDescent="0.4">
      <c r="B23" s="25" t="s">
        <v>29</v>
      </c>
      <c r="C23" s="25"/>
      <c r="D23" s="26">
        <v>550</v>
      </c>
      <c r="E23" s="27">
        <v>927.66600000000005</v>
      </c>
      <c r="F23" s="28">
        <f t="shared" si="0"/>
        <v>377.66600000000005</v>
      </c>
      <c r="G23" s="29">
        <f t="shared" si="4"/>
        <v>0.68666545454545469</v>
      </c>
      <c r="H23" s="30">
        <f t="shared" si="5"/>
        <v>0.31333454545454531</v>
      </c>
      <c r="I23" s="29">
        <f t="shared" si="6"/>
        <v>0.40711419842917607</v>
      </c>
      <c r="J23" s="31">
        <f t="shared" si="7"/>
        <v>0.59288580157082393</v>
      </c>
      <c r="K23" s="32"/>
      <c r="L23" s="26">
        <f>M23*2</f>
        <v>1855.3320000000001</v>
      </c>
      <c r="M23" s="27">
        <v>927.66600000000005</v>
      </c>
      <c r="N23" s="28">
        <f t="shared" si="1"/>
        <v>927.66600000000005</v>
      </c>
      <c r="O23" s="29">
        <f t="shared" si="2"/>
        <v>0.5</v>
      </c>
      <c r="P23" s="30">
        <f t="shared" si="8"/>
        <v>0.5</v>
      </c>
      <c r="Q23" s="29">
        <f t="shared" si="3"/>
        <v>1</v>
      </c>
      <c r="R23" s="31">
        <f t="shared" si="9"/>
        <v>0</v>
      </c>
    </row>
    <row r="24" spans="2:18" ht="13" customHeight="1" x14ac:dyDescent="0.4">
      <c r="B24" s="25" t="s">
        <v>30</v>
      </c>
      <c r="C24" s="25"/>
      <c r="D24" s="26">
        <v>4800</v>
      </c>
      <c r="E24" s="27">
        <v>7840</v>
      </c>
      <c r="F24" s="28">
        <f t="shared" si="0"/>
        <v>3040</v>
      </c>
      <c r="G24" s="29">
        <f t="shared" si="4"/>
        <v>0.6333333333333333</v>
      </c>
      <c r="H24" s="30">
        <f t="shared" si="5"/>
        <v>0.3666666666666667</v>
      </c>
      <c r="I24" s="29">
        <f t="shared" si="6"/>
        <v>0.38775510204081631</v>
      </c>
      <c r="J24" s="31">
        <f t="shared" si="7"/>
        <v>0.61224489795918369</v>
      </c>
      <c r="K24" s="32"/>
      <c r="L24" s="26">
        <f>M24*1.35</f>
        <v>10584</v>
      </c>
      <c r="M24" s="27">
        <v>7840</v>
      </c>
      <c r="N24" s="28">
        <f t="shared" si="1"/>
        <v>2744</v>
      </c>
      <c r="O24" s="29">
        <f t="shared" si="2"/>
        <v>0.25925925925925924</v>
      </c>
      <c r="P24" s="30">
        <f t="shared" si="8"/>
        <v>0.7407407407407407</v>
      </c>
      <c r="Q24" s="29">
        <f t="shared" si="3"/>
        <v>0.35</v>
      </c>
      <c r="R24" s="31">
        <f t="shared" si="9"/>
        <v>0.65</v>
      </c>
    </row>
    <row r="25" spans="2:18" ht="13" customHeight="1" x14ac:dyDescent="0.4">
      <c r="B25" s="25" t="s">
        <v>31</v>
      </c>
      <c r="C25" s="25"/>
      <c r="D25" s="26">
        <v>325.34905709902336</v>
      </c>
      <c r="E25" s="27">
        <v>454</v>
      </c>
      <c r="F25" s="28">
        <f t="shared" si="0"/>
        <v>128.65094290097664</v>
      </c>
      <c r="G25" s="29">
        <f t="shared" si="4"/>
        <v>0.39542436067924547</v>
      </c>
      <c r="H25" s="30">
        <f t="shared" si="5"/>
        <v>0.60457563932075453</v>
      </c>
      <c r="I25" s="29">
        <f t="shared" si="6"/>
        <v>0.28337212092726133</v>
      </c>
      <c r="J25" s="31">
        <f t="shared" si="7"/>
        <v>0.71662787907273873</v>
      </c>
      <c r="K25" s="32"/>
      <c r="L25" s="26">
        <f>M25*1.45</f>
        <v>658.3</v>
      </c>
      <c r="M25" s="27">
        <v>454</v>
      </c>
      <c r="N25" s="28">
        <f t="shared" si="1"/>
        <v>204.29999999999995</v>
      </c>
      <c r="O25" s="29">
        <f t="shared" si="2"/>
        <v>0.31034482758620685</v>
      </c>
      <c r="P25" s="30">
        <f t="shared" si="8"/>
        <v>0.68965517241379315</v>
      </c>
      <c r="Q25" s="29">
        <f t="shared" si="3"/>
        <v>0.4499999999999999</v>
      </c>
      <c r="R25" s="31">
        <f t="shared" si="9"/>
        <v>0.55000000000000004</v>
      </c>
    </row>
    <row r="26" spans="2:18" ht="13" customHeight="1" x14ac:dyDescent="0.4">
      <c r="B26" s="25" t="s">
        <v>32</v>
      </c>
      <c r="C26" s="25"/>
      <c r="D26" s="26">
        <v>120</v>
      </c>
      <c r="E26" s="27">
        <v>197</v>
      </c>
      <c r="F26" s="28">
        <f t="shared" si="0"/>
        <v>77</v>
      </c>
      <c r="G26" s="29">
        <f t="shared" si="4"/>
        <v>0.64166666666666672</v>
      </c>
      <c r="H26" s="30">
        <f t="shared" si="5"/>
        <v>0.35833333333333328</v>
      </c>
      <c r="I26" s="29">
        <f t="shared" si="6"/>
        <v>0.39086294416243655</v>
      </c>
      <c r="J26" s="31">
        <f t="shared" si="7"/>
        <v>0.6091370558375635</v>
      </c>
      <c r="K26" s="32"/>
      <c r="L26" s="26">
        <f>M26*1.45</f>
        <v>285.64999999999998</v>
      </c>
      <c r="M26" s="27">
        <v>197</v>
      </c>
      <c r="N26" s="28">
        <f t="shared" si="1"/>
        <v>88.649999999999977</v>
      </c>
      <c r="O26" s="29">
        <f t="shared" si="2"/>
        <v>0.31034482758620685</v>
      </c>
      <c r="P26" s="30">
        <f t="shared" si="8"/>
        <v>0.68965517241379315</v>
      </c>
      <c r="Q26" s="29">
        <f t="shared" si="3"/>
        <v>0.4499999999999999</v>
      </c>
      <c r="R26" s="31">
        <f t="shared" si="9"/>
        <v>0.55000000000000004</v>
      </c>
    </row>
    <row r="27" spans="2:18" ht="13" customHeight="1" x14ac:dyDescent="0.4">
      <c r="B27" s="25" t="s">
        <v>33</v>
      </c>
      <c r="C27" s="25"/>
      <c r="D27" s="26">
        <v>400</v>
      </c>
      <c r="E27" s="27">
        <v>800</v>
      </c>
      <c r="F27" s="28">
        <f t="shared" si="0"/>
        <v>400</v>
      </c>
      <c r="G27" s="29">
        <f t="shared" si="4"/>
        <v>1</v>
      </c>
      <c r="H27" s="30">
        <f t="shared" si="5"/>
        <v>0</v>
      </c>
      <c r="I27" s="29">
        <f t="shared" si="6"/>
        <v>0.5</v>
      </c>
      <c r="J27" s="31">
        <f t="shared" si="7"/>
        <v>0.5</v>
      </c>
      <c r="K27" s="32"/>
      <c r="L27" s="26">
        <f>M27*1.55</f>
        <v>1240</v>
      </c>
      <c r="M27" s="27">
        <v>800</v>
      </c>
      <c r="N27" s="28">
        <f t="shared" si="1"/>
        <v>440</v>
      </c>
      <c r="O27" s="29">
        <f t="shared" si="2"/>
        <v>0.35483870967741937</v>
      </c>
      <c r="P27" s="30">
        <f t="shared" si="8"/>
        <v>0.64516129032258063</v>
      </c>
      <c r="Q27" s="29">
        <f t="shared" si="3"/>
        <v>0.55000000000000004</v>
      </c>
      <c r="R27" s="31">
        <f t="shared" si="9"/>
        <v>0.44999999999999996</v>
      </c>
    </row>
    <row r="28" spans="2:18" ht="13" customHeight="1" x14ac:dyDescent="0.4">
      <c r="B28" s="25" t="s">
        <v>34</v>
      </c>
      <c r="C28" s="25"/>
      <c r="D28" s="26">
        <v>100</v>
      </c>
      <c r="E28" s="27">
        <v>900</v>
      </c>
      <c r="F28" s="28">
        <f t="shared" si="0"/>
        <v>800</v>
      </c>
      <c r="G28" s="29">
        <f t="shared" si="4"/>
        <v>1</v>
      </c>
      <c r="H28" s="30">
        <f t="shared" si="5"/>
        <v>0</v>
      </c>
      <c r="I28" s="29">
        <f t="shared" si="6"/>
        <v>0.88888888888888884</v>
      </c>
      <c r="J28" s="31">
        <f t="shared" si="7"/>
        <v>0.11111111111111116</v>
      </c>
      <c r="K28" s="32"/>
      <c r="L28" s="26">
        <f>M28*1.8</f>
        <v>1620</v>
      </c>
      <c r="M28" s="27">
        <v>900</v>
      </c>
      <c r="N28" s="28">
        <f t="shared" si="1"/>
        <v>720</v>
      </c>
      <c r="O28" s="29">
        <f t="shared" si="2"/>
        <v>0.44444444444444442</v>
      </c>
      <c r="P28" s="30">
        <f t="shared" si="8"/>
        <v>0.55555555555555558</v>
      </c>
      <c r="Q28" s="29">
        <f t="shared" si="3"/>
        <v>0.8</v>
      </c>
      <c r="R28" s="31">
        <f t="shared" si="9"/>
        <v>0.19999999999999996</v>
      </c>
    </row>
    <row r="29" spans="2:18" ht="6" customHeight="1" x14ac:dyDescent="0.4">
      <c r="B29" s="25"/>
      <c r="C29" s="25"/>
      <c r="D29" s="33"/>
      <c r="E29" s="27"/>
      <c r="F29" s="34"/>
      <c r="G29" s="35"/>
      <c r="H29" s="36"/>
      <c r="I29" s="35"/>
      <c r="J29" s="37"/>
      <c r="K29" s="32"/>
      <c r="L29" s="33"/>
      <c r="M29" s="27"/>
      <c r="N29" s="34"/>
      <c r="O29" s="35"/>
      <c r="P29" s="38"/>
      <c r="Q29" s="35"/>
      <c r="R29" s="37"/>
    </row>
    <row r="30" spans="2:18" ht="17" x14ac:dyDescent="0.4">
      <c r="B30" s="39" t="s">
        <v>35</v>
      </c>
      <c r="C30" s="40"/>
      <c r="D30" s="41">
        <f>SUM(D6:D28)</f>
        <v>32030.610690098623</v>
      </c>
      <c r="E30" s="42">
        <f>SUM(E6:E28)</f>
        <v>66438.665999999997</v>
      </c>
      <c r="F30" s="43">
        <f>SUM(F6:F28)</f>
        <v>34408.055309901378</v>
      </c>
      <c r="G30" s="44">
        <f>IF(F30/D30&gt;1,1,F30/D30)</f>
        <v>1</v>
      </c>
      <c r="H30" s="45">
        <f>1-G30</f>
        <v>0</v>
      </c>
      <c r="I30" s="44">
        <f>IF(F30/E30&gt;1,1,F30/E30)</f>
        <v>0.51789202555483849</v>
      </c>
      <c r="J30" s="46">
        <f>IF(I30&gt;1,0,1-I30)</f>
        <v>0.48210797444516151</v>
      </c>
      <c r="K30" s="47"/>
      <c r="L30" s="41">
        <f>SUM(L6:L28)</f>
        <v>106346.38199999998</v>
      </c>
      <c r="M30" s="42">
        <f>SUM(M6:M28)</f>
        <v>66438.665999999997</v>
      </c>
      <c r="N30" s="43">
        <f>SUM(N6:N28)</f>
        <v>39907.716</v>
      </c>
      <c r="O30" s="44">
        <f>IF(N30/L30&gt;1,1,N30/L30)</f>
        <v>0.37526162385101175</v>
      </c>
      <c r="P30" s="45">
        <f>1-O30</f>
        <v>0.62473837614898819</v>
      </c>
      <c r="Q30" s="44">
        <f>IF(N30/M30&gt;1,1,N30/M30)</f>
        <v>0.60067003753507031</v>
      </c>
      <c r="R30" s="46">
        <f>IF(Q30&gt;1,0,1-Q30)</f>
        <v>0.39932996246492969</v>
      </c>
    </row>
    <row r="31" spans="2:18" ht="3.75" customHeight="1" x14ac:dyDescent="0.4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2:18" s="32" customFormat="1" ht="13" customHeight="1" x14ac:dyDescent="0.4">
      <c r="E32" s="48" t="s">
        <v>36</v>
      </c>
      <c r="L32" s="49"/>
      <c r="M32" s="48" t="s">
        <v>36</v>
      </c>
      <c r="P32" s="50" t="s">
        <v>37</v>
      </c>
      <c r="Q32"/>
      <c r="R32" s="51" t="s">
        <v>38</v>
      </c>
    </row>
    <row r="33" spans="2:18" ht="13" customHeight="1" x14ac:dyDescent="0.4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7"/>
      <c r="M33" s="32"/>
      <c r="N33" s="32"/>
      <c r="O33" s="32"/>
      <c r="P33" s="50" t="s">
        <v>39</v>
      </c>
      <c r="Q33"/>
      <c r="R33" s="51" t="s">
        <v>40</v>
      </c>
    </row>
  </sheetData>
  <mergeCells count="9">
    <mergeCell ref="D1:R1"/>
    <mergeCell ref="D3:F4"/>
    <mergeCell ref="G3:J3"/>
    <mergeCell ref="L3:N4"/>
    <mergeCell ref="O3:R3"/>
    <mergeCell ref="G4:H4"/>
    <mergeCell ref="I4:J4"/>
    <mergeCell ref="O4:P4"/>
    <mergeCell ref="Q4:R4"/>
  </mergeCells>
  <conditionalFormatting sqref="H6:H28 J6:J28 P6:P28 R6:R28 H30 J30 P30 R30">
    <cfRule type="cellIs" dxfId="2" priority="1" operator="lessThan">
      <formula>0.75</formula>
    </cfRule>
    <cfRule type="cellIs" dxfId="1" priority="2" operator="between">
      <formula>0.75</formula>
      <formula>0.9</formula>
    </cfRule>
    <cfRule type="cellIs" dxfId="0" priority="3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2023-04-15T10:54:06Z</dcterms:modified>
</cp:coreProperties>
</file>