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Excel\"/>
    </mc:Choice>
  </mc:AlternateContent>
  <xr:revisionPtr revIDLastSave="0" documentId="13_ncr:1_{282B2598-A610-4D58-B8B4-941E1661B926}" xr6:coauthVersionLast="47" xr6:coauthVersionMax="47" xr10:uidLastSave="{00000000-0000-0000-0000-000000000000}"/>
  <bookViews>
    <workbookView xWindow="-108" yWindow="-108" windowWidth="23256" windowHeight="12456" xr2:uid="{34EC32FE-AD12-4E8D-882C-5508D4FDDACA}"/>
  </bookViews>
  <sheets>
    <sheet name="Sheet1" sheetId="1" r:id="rId1"/>
    <sheet name="GPT cache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4" i="1" l="1"/>
  <c r="DH5" i="1"/>
  <c r="DH6" i="1"/>
  <c r="DH7" i="1"/>
  <c r="DH3" i="1"/>
  <c r="DA4" i="1"/>
  <c r="DA3" i="1"/>
  <c r="CZ4" i="1"/>
  <c r="CZ3" i="1"/>
  <c r="CY4" i="1"/>
  <c r="CY3" i="1"/>
  <c r="CO4" i="1"/>
  <c r="CO5" i="1"/>
  <c r="CO3" i="1"/>
  <c r="CN4" i="1"/>
  <c r="CN5" i="1"/>
  <c r="CN3" i="1"/>
  <c r="CM3" i="1"/>
  <c r="CM4" i="1"/>
  <c r="CM5" i="1"/>
  <c r="CF55" i="1"/>
  <c r="CF59" i="1"/>
  <c r="CF52" i="1"/>
  <c r="CF50" i="1"/>
  <c r="CF48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3" i="1"/>
  <c r="BW4" i="1"/>
  <c r="BW5" i="1"/>
  <c r="BW6" i="1"/>
  <c r="BW7" i="1"/>
  <c r="BW8" i="1"/>
  <c r="BW9" i="1"/>
  <c r="BW10" i="1"/>
  <c r="BW3" i="1"/>
  <c r="BV4" i="1"/>
  <c r="BV5" i="1"/>
  <c r="BV6" i="1"/>
  <c r="BV7" i="1"/>
  <c r="BV8" i="1"/>
  <c r="BV9" i="1"/>
  <c r="BV10" i="1"/>
  <c r="BV3" i="1"/>
  <c r="BU3" i="1"/>
  <c r="BU4" i="1"/>
  <c r="BU5" i="1"/>
  <c r="BU6" i="1"/>
  <c r="BU7" i="1"/>
  <c r="BU8" i="1"/>
  <c r="BU9" i="1"/>
  <c r="BU10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3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K4" i="1"/>
  <c r="BO4" i="1" s="1"/>
  <c r="BK5" i="1"/>
  <c r="BO5" i="1" s="1"/>
  <c r="BK6" i="1"/>
  <c r="BO6" i="1" s="1"/>
  <c r="BK7" i="1"/>
  <c r="BO7" i="1" s="1"/>
  <c r="BK8" i="1"/>
  <c r="BN8" i="1" s="1"/>
  <c r="BK9" i="1"/>
  <c r="BO9" i="1" s="1"/>
  <c r="BK10" i="1"/>
  <c r="BO10" i="1" s="1"/>
  <c r="BK11" i="1"/>
  <c r="BN11" i="1" s="1"/>
  <c r="BK12" i="1"/>
  <c r="BO12" i="1" s="1"/>
  <c r="BK13" i="1"/>
  <c r="BO13" i="1" s="1"/>
  <c r="BK14" i="1"/>
  <c r="BO14" i="1" s="1"/>
  <c r="BK15" i="1"/>
  <c r="BO15" i="1" s="1"/>
  <c r="BK16" i="1"/>
  <c r="BN16" i="1" s="1"/>
  <c r="BK17" i="1"/>
  <c r="BN17" i="1" s="1"/>
  <c r="BK18" i="1"/>
  <c r="BO18" i="1" s="1"/>
  <c r="BK19" i="1"/>
  <c r="BN19" i="1" s="1"/>
  <c r="BK20" i="1"/>
  <c r="BO20" i="1" s="1"/>
  <c r="BK21" i="1"/>
  <c r="BO21" i="1" s="1"/>
  <c r="BK22" i="1"/>
  <c r="BO22" i="1" s="1"/>
  <c r="BK3" i="1"/>
  <c r="BO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3" i="1"/>
  <c r="BC2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3" i="1"/>
  <c r="AU3" i="1"/>
  <c r="AU4" i="1"/>
  <c r="AU5" i="1"/>
  <c r="AU6" i="1"/>
  <c r="AU7" i="1"/>
  <c r="AU8" i="1"/>
  <c r="AU9" i="1"/>
  <c r="AU2" i="1"/>
  <c r="AJ13" i="1"/>
  <c r="AK13" i="1"/>
  <c r="AJ12" i="1"/>
  <c r="AK12" i="1"/>
  <c r="AJ11" i="1"/>
  <c r="AK11" i="1"/>
  <c r="AJ10" i="1"/>
  <c r="AK10" i="1"/>
  <c r="AK9" i="1"/>
  <c r="AJ9" i="1"/>
  <c r="AI13" i="1"/>
  <c r="AI11" i="1"/>
  <c r="AI12" i="1"/>
  <c r="AI10" i="1"/>
  <c r="AI9" i="1"/>
  <c r="AM3" i="1"/>
  <c r="AM4" i="1"/>
  <c r="AM5" i="1"/>
  <c r="AM6" i="1"/>
  <c r="AL3" i="1"/>
  <c r="AL4" i="1"/>
  <c r="AL5" i="1"/>
  <c r="AL6" i="1"/>
  <c r="AM2" i="1"/>
  <c r="AL2" i="1"/>
  <c r="AB4" i="1"/>
  <c r="AB5" i="1"/>
  <c r="AC5" i="1" s="1"/>
  <c r="AD5" i="1" s="1"/>
  <c r="AB6" i="1"/>
  <c r="AC6" i="1" s="1"/>
  <c r="AD6" i="1" s="1"/>
  <c r="AB7" i="1"/>
  <c r="AB3" i="1"/>
  <c r="T4" i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J4" i="1"/>
  <c r="K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3" i="1"/>
  <c r="K3" i="1" s="1"/>
  <c r="L3" i="1" s="1"/>
  <c r="C3" i="1"/>
  <c r="C4" i="1"/>
  <c r="C5" i="1"/>
  <c r="C6" i="1"/>
  <c r="C7" i="1"/>
  <c r="C2" i="1"/>
  <c r="CF46" i="1" l="1"/>
  <c r="CF44" i="1"/>
  <c r="CF47" i="1"/>
  <c r="BN18" i="1"/>
  <c r="BN13" i="1"/>
  <c r="BN10" i="1"/>
  <c r="BN15" i="1"/>
  <c r="BN12" i="1"/>
  <c r="BN3" i="1"/>
  <c r="BN7" i="1"/>
  <c r="BN21" i="1"/>
  <c r="BN5" i="1"/>
  <c r="BN20" i="1"/>
  <c r="BN4" i="1"/>
  <c r="BO19" i="1"/>
  <c r="BO11" i="1"/>
  <c r="BN22" i="1"/>
  <c r="BN14" i="1"/>
  <c r="BN6" i="1"/>
  <c r="BO16" i="1"/>
  <c r="BO8" i="1"/>
  <c r="BO17" i="1"/>
  <c r="BN9" i="1"/>
  <c r="AC3" i="1"/>
  <c r="AD3" i="1" s="1"/>
  <c r="AC7" i="1"/>
  <c r="AD7" i="1" s="1"/>
  <c r="AC4" i="1"/>
  <c r="AD4" i="1" s="1"/>
  <c r="L4" i="1"/>
  <c r="L22" i="1" s="1"/>
</calcChain>
</file>

<file path=xl/sharedStrings.xml><?xml version="1.0" encoding="utf-8"?>
<sst xmlns="http://schemas.openxmlformats.org/spreadsheetml/2006/main" count="296" uniqueCount="213">
  <si>
    <t>Number1</t>
  </si>
  <si>
    <t>Number2</t>
  </si>
  <si>
    <t>Add</t>
  </si>
  <si>
    <t>Stationary Order for the month of March</t>
  </si>
  <si>
    <t>Sr.No</t>
  </si>
  <si>
    <t>Description</t>
  </si>
  <si>
    <t>Quantity</t>
  </si>
  <si>
    <t>Cost Per Item</t>
  </si>
  <si>
    <t>Notepad</t>
  </si>
  <si>
    <t>Heighlighter</t>
  </si>
  <si>
    <t>Ball point blue pen</t>
  </si>
  <si>
    <t>Ball point black pen</t>
  </si>
  <si>
    <t>Exercise Book</t>
  </si>
  <si>
    <t>Cello tape</t>
  </si>
  <si>
    <t>Folder</t>
  </si>
  <si>
    <t>A4 refill pad</t>
  </si>
  <si>
    <t>Writing pad</t>
  </si>
  <si>
    <t>Sharpner</t>
  </si>
  <si>
    <t>Pencil</t>
  </si>
  <si>
    <t>Crayons</t>
  </si>
  <si>
    <t>Color Pencil</t>
  </si>
  <si>
    <t>Felt Pens</t>
  </si>
  <si>
    <t>Staple</t>
  </si>
  <si>
    <t>Stapler</t>
  </si>
  <si>
    <t>Hole Puncher</t>
  </si>
  <si>
    <t>Ring Binder</t>
  </si>
  <si>
    <t>Toal Cost</t>
  </si>
  <si>
    <t>VAT</t>
  </si>
  <si>
    <t>Cost+VAT</t>
  </si>
  <si>
    <t>Total Cost</t>
  </si>
  <si>
    <t>Multiplication Tables</t>
  </si>
  <si>
    <t>1 Table</t>
  </si>
  <si>
    <t>2 Table</t>
  </si>
  <si>
    <t>3 Table</t>
  </si>
  <si>
    <t>4 Table</t>
  </si>
  <si>
    <t>5 Table</t>
  </si>
  <si>
    <t>Count</t>
  </si>
  <si>
    <t>Order Id</t>
  </si>
  <si>
    <t>Product</t>
  </si>
  <si>
    <t>Unit Parice</t>
  </si>
  <si>
    <t>Discount</t>
  </si>
  <si>
    <t>Revenue</t>
  </si>
  <si>
    <t>Tax @2%</t>
  </si>
  <si>
    <t>Net income</t>
  </si>
  <si>
    <t>Order Details</t>
  </si>
  <si>
    <t>Soap</t>
  </si>
  <si>
    <t>Shampoo</t>
  </si>
  <si>
    <t>Hand Wash</t>
  </si>
  <si>
    <t>Towel</t>
  </si>
  <si>
    <t>Face Wash</t>
  </si>
  <si>
    <t>Student Name</t>
  </si>
  <si>
    <t>Maths</t>
  </si>
  <si>
    <t>Physics</t>
  </si>
  <si>
    <t>Chemistry</t>
  </si>
  <si>
    <t>Student No</t>
  </si>
  <si>
    <t>Ankit</t>
  </si>
  <si>
    <t>Hari</t>
  </si>
  <si>
    <t>Shreyas</t>
  </si>
  <si>
    <t>Priyanshu</t>
  </si>
  <si>
    <t>Gaurang</t>
  </si>
  <si>
    <t>Sum</t>
  </si>
  <si>
    <t>Avg</t>
  </si>
  <si>
    <t>Maximum</t>
  </si>
  <si>
    <t>Minimum</t>
  </si>
  <si>
    <t>Standard Deviation</t>
  </si>
  <si>
    <t>Variance</t>
  </si>
  <si>
    <t>Mean</t>
  </si>
  <si>
    <t>Combination</t>
  </si>
  <si>
    <t>Switch A</t>
  </si>
  <si>
    <t>Switch B</t>
  </si>
  <si>
    <t>Switch C</t>
  </si>
  <si>
    <t>State</t>
  </si>
  <si>
    <t>Stock List</t>
  </si>
  <si>
    <t>Asset List</t>
  </si>
  <si>
    <t>Verification Result</t>
  </si>
  <si>
    <t>Cabin</t>
  </si>
  <si>
    <t>Model</t>
  </si>
  <si>
    <t xml:space="preserve">Cabin 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</si>
  <si>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</si>
  <si>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</si>
  <si>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</si>
  <si>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</si>
  <si>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</si>
  <si>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</si>
  <si>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</si>
  <si>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</si>
  <si>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</si>
  <si>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</si>
  <si>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</si>
  <si>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</si>
  <si>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</si>
  <si>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</si>
  <si>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</si>
  <si>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</si>
  <si>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</si>
  <si>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</si>
  <si>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</si>
  <si>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</si>
  <si>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Excelsys1100</t>
  </si>
  <si>
    <t>Excelsys1101</t>
  </si>
  <si>
    <t>Excelsys1102</t>
  </si>
  <si>
    <t>Excelsys1103</t>
  </si>
  <si>
    <t>Excelsys1104</t>
  </si>
  <si>
    <t>Excelsys1105</t>
  </si>
  <si>
    <t>Excelsys1106</t>
  </si>
  <si>
    <t>Excelsys1107</t>
  </si>
  <si>
    <t>Excelsys1108</t>
  </si>
  <si>
    <t>Excelsys1109</t>
  </si>
  <si>
    <t>Excelsys1110</t>
  </si>
  <si>
    <t>Excelsys1111</t>
  </si>
  <si>
    <t>Excelsys1112</t>
  </si>
  <si>
    <t>Excelsys1113</t>
  </si>
  <si>
    <t>Excelsys1114</t>
  </si>
  <si>
    <t>Excelsys1115</t>
  </si>
  <si>
    <t>Excelsys1116</t>
  </si>
  <si>
    <t>Excelsys1117</t>
  </si>
  <si>
    <t>Excelsys1118</t>
  </si>
  <si>
    <t>Excelsys1119</t>
  </si>
  <si>
    <t>Excelsys1150</t>
  </si>
  <si>
    <t>Excelsys1200</t>
  </si>
  <si>
    <t>A</t>
  </si>
  <si>
    <t>B</t>
  </si>
  <si>
    <t>C</t>
  </si>
  <si>
    <t>a</t>
  </si>
  <si>
    <t>b</t>
  </si>
  <si>
    <t>c</t>
  </si>
  <si>
    <t>X1 And X2 don't exist</t>
  </si>
  <si>
    <t>X2 don't exist</t>
  </si>
  <si>
    <t>Imaginary root exist</t>
  </si>
  <si>
    <t>Two root exist</t>
  </si>
  <si>
    <t>Discriminant</t>
  </si>
  <si>
    <t>Condition Checking in Quadractic Equation</t>
  </si>
  <si>
    <t xml:space="preserve"> </t>
  </si>
  <si>
    <t>Sensor A (Ink)</t>
  </si>
  <si>
    <t>Sensor B (Repair)</t>
  </si>
  <si>
    <t>Sensor C (Jam)</t>
  </si>
  <si>
    <t>Alarm 1</t>
  </si>
  <si>
    <t>Alarm 2</t>
  </si>
  <si>
    <t>Alarm 3</t>
  </si>
  <si>
    <t>No</t>
  </si>
  <si>
    <t>Yes</t>
  </si>
  <si>
    <t>Three Sensor</t>
  </si>
  <si>
    <t>Order ID</t>
  </si>
  <si>
    <t>Unit Price</t>
  </si>
  <si>
    <t>Costliest Product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</si>
  <si>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</si>
  <si>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</si>
  <si>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</si>
  <si>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</si>
  <si>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</si>
  <si>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</si>
  <si>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</si>
  <si>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</si>
  <si>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</si>
  <si>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</si>
  <si>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</si>
  <si>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</si>
  <si>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</si>
  <si>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</si>
  <si>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</si>
  <si>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</si>
  <si>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</si>
  <si>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</si>
  <si>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</si>
  <si>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</si>
  <si>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</si>
  <si>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</si>
  <si>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</si>
  <si>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</si>
  <si>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</si>
  <si>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</si>
  <si>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</si>
  <si>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</si>
  <si>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</si>
  <si>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</si>
  <si>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</si>
  <si>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</si>
  <si>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 xml:space="preserve">Cheapest Product </t>
  </si>
  <si>
    <t>Total quantity of product with Order Id = 10260</t>
  </si>
  <si>
    <t>Count the products with Order ID=10255</t>
  </si>
  <si>
    <t>Count the products with Order ID=10255 and their quantities are
greater than 30 and less than 70</t>
  </si>
  <si>
    <t>Count the products with their names beginning with “ch”Count the
products with their unit prices &gt; 40 and their quantities &gt;30</t>
  </si>
  <si>
    <t>average of unit prices of products with Order ID
=10255</t>
  </si>
  <si>
    <t>Unit Discount Price</t>
  </si>
  <si>
    <t>Name</t>
  </si>
  <si>
    <t>English</t>
  </si>
  <si>
    <t>Computer</t>
  </si>
  <si>
    <t>Math</t>
  </si>
  <si>
    <t>Virak</t>
  </si>
  <si>
    <t>Soa</t>
  </si>
  <si>
    <t>Vibol</t>
  </si>
  <si>
    <t>Pass 3 Sub</t>
  </si>
  <si>
    <t>Pass atleast 1 sub</t>
  </si>
  <si>
    <t>Pass 2 subject</t>
  </si>
  <si>
    <t xml:space="preserve">Student Pass / Fail </t>
  </si>
  <si>
    <t>D</t>
  </si>
  <si>
    <t>E</t>
  </si>
  <si>
    <t xml:space="preserve">F </t>
  </si>
  <si>
    <t>G</t>
  </si>
  <si>
    <t>Average</t>
  </si>
  <si>
    <t>Std Dev</t>
  </si>
  <si>
    <t>Average / Variance / Standard ddeviation</t>
  </si>
  <si>
    <t>Item</t>
  </si>
  <si>
    <t>Qty order</t>
  </si>
  <si>
    <t>Qty in Stock</t>
  </si>
  <si>
    <t>Qty delivered</t>
  </si>
  <si>
    <t>Qty to delivered</t>
  </si>
  <si>
    <t>SmartPhone</t>
  </si>
  <si>
    <t>Ipad</t>
  </si>
  <si>
    <t>USB stick 4</t>
  </si>
  <si>
    <t>USB stick 8</t>
  </si>
  <si>
    <t>USB stick 16</t>
  </si>
  <si>
    <t>{"hash":"2ea66b905628a14241bbd2743563b5958cde7476bd5862c2a90989f6e7195991","version":1,"value":"[[\"Hi! How can I assist you today?\"]]"}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</si>
</sst>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FFFF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9" fontId="0" fillId="0" borderId="0" xfId="0" applyNumberFormat="1"/>
    <xf numFmtId="0" fontId="1" fillId="3" borderId="1" xfId="0" applyFont="1" applyFill="1" applyBorder="1"/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0" borderId="8" xfId="0" applyBorder="1"/>
    <xf numFmtId="2" fontId="0" fillId="0" borderId="1" xfId="0" applyNumberForma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  <wetp:taskpane dockstate="right" visibility="0" width="438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0E81A1C-AFAF-4FD0-BEE0-99DA1284FC54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FNciOhUWYa6rdnTdZxq3h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1ADE0566-E54A-4800-A8F9-686BE330E3A9}">
  <we:reference id="wa200006009" version="1.0.1.6" store="en-GB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D9D0-7584-47BE-836C-6E348CE21477}">
  <dimension ref="A1:DI60"/>
  <sheetViews>
    <sheetView tabSelected="1" topLeftCell="CX1" zoomScaleNormal="100" workbookViewId="0">
      <selection activeCell="DJ17" sqref="DJ17"/>
    </sheetView>
  </sheetViews>
  <sheetFormatPr defaultRowHeight="14.4"/>
  <cols>
    <col min="2" max="2" width="11.88671875" bestFit="1" customWidth="1"/>
    <col min="3" max="3" width="10.109375" bestFit="1" customWidth="1"/>
    <col min="4" max="4" width="9.109375" customWidth="1"/>
    <col min="5" max="5" width="10.6640625" customWidth="1"/>
    <col min="6" max="6" width="10.109375" customWidth="1"/>
    <col min="7" max="7" width="17.44140625" bestFit="1" customWidth="1"/>
    <col min="8" max="8" width="11.5546875" customWidth="1"/>
    <col min="9" max="9" width="12.77734375" bestFit="1" customWidth="1"/>
    <col min="11" max="11" width="11.6640625" bestFit="1" customWidth="1"/>
    <col min="12" max="12" width="16.5546875" bestFit="1" customWidth="1"/>
    <col min="13" max="13" width="11.6640625" bestFit="1" customWidth="1"/>
    <col min="15" max="15" width="9.109375" bestFit="1" customWidth="1"/>
    <col min="52" max="52" width="13.109375" customWidth="1"/>
    <col min="54" max="54" width="13" customWidth="1"/>
    <col min="56" max="56" width="9.77734375" customWidth="1"/>
    <col min="63" max="63" width="12.109375" bestFit="1" customWidth="1"/>
    <col min="64" max="64" width="20.21875" bestFit="1" customWidth="1"/>
    <col min="65" max="65" width="13" customWidth="1"/>
    <col min="66" max="66" width="19.109375" bestFit="1" customWidth="1"/>
    <col min="67" max="67" width="13.88671875" bestFit="1" customWidth="1"/>
    <col min="70" max="70" width="12.5546875" bestFit="1" customWidth="1"/>
    <col min="71" max="71" width="15.6640625" bestFit="1" customWidth="1"/>
    <col min="72" max="72" width="13.33203125" bestFit="1" customWidth="1"/>
    <col min="73" max="73" width="11.33203125" customWidth="1"/>
    <col min="74" max="74" width="10.109375" customWidth="1"/>
    <col min="75" max="75" width="11.44140625" customWidth="1"/>
    <col min="79" max="79" width="10.5546875" customWidth="1"/>
    <col min="80" max="80" width="29.5546875" bestFit="1" customWidth="1"/>
    <col min="82" max="82" width="11" customWidth="1"/>
    <col min="84" max="84" width="20.77734375" bestFit="1" customWidth="1"/>
    <col min="85" max="85" width="9.109375" customWidth="1"/>
    <col min="86" max="86" width="11.109375" customWidth="1"/>
    <col min="87" max="87" width="14.109375" customWidth="1"/>
    <col min="88" max="88" width="9.6640625" customWidth="1"/>
    <col min="89" max="89" width="16.109375" customWidth="1"/>
    <col min="90" max="90" width="12.5546875" customWidth="1"/>
    <col min="91" max="91" width="14.21875" customWidth="1"/>
    <col min="92" max="92" width="15.33203125" bestFit="1" customWidth="1"/>
    <col min="93" max="93" width="18.88671875" bestFit="1" customWidth="1"/>
    <col min="109" max="109" width="10.88671875" bestFit="1" customWidth="1"/>
    <col min="110" max="110" width="9" bestFit="1" customWidth="1"/>
    <col min="111" max="111" width="11.109375" bestFit="1" customWidth="1"/>
    <col min="112" max="112" width="12.21875" bestFit="1" customWidth="1"/>
    <col min="113" max="113" width="14.5546875" bestFit="1" customWidth="1"/>
  </cols>
  <sheetData>
    <row r="1" spans="1:113" ht="18">
      <c r="A1" s="1" t="s">
        <v>0</v>
      </c>
      <c r="B1" s="1" t="s">
        <v>1</v>
      </c>
      <c r="C1" s="1" t="s">
        <v>2</v>
      </c>
      <c r="F1" s="12" t="s">
        <v>3</v>
      </c>
      <c r="G1" s="12"/>
      <c r="H1" s="12"/>
      <c r="I1" s="12"/>
      <c r="J1" s="12"/>
      <c r="K1" s="12"/>
      <c r="L1" s="6"/>
      <c r="O1" s="6"/>
      <c r="P1" s="13" t="s">
        <v>30</v>
      </c>
      <c r="Q1" s="13"/>
      <c r="R1" s="13"/>
      <c r="S1" s="13"/>
      <c r="T1" s="13"/>
      <c r="W1" s="12" t="s">
        <v>44</v>
      </c>
      <c r="X1" s="12"/>
      <c r="Y1" s="12"/>
      <c r="Z1" s="12"/>
      <c r="AA1" s="12"/>
      <c r="AB1" s="12"/>
      <c r="AC1" s="12"/>
      <c r="AD1" s="12"/>
      <c r="AG1" s="8" t="s">
        <v>54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60</v>
      </c>
      <c r="AM1" s="8" t="s">
        <v>61</v>
      </c>
      <c r="AP1" s="19" t="s">
        <v>4</v>
      </c>
      <c r="AQ1" s="19" t="s">
        <v>67</v>
      </c>
      <c r="AR1" s="19" t="s">
        <v>68</v>
      </c>
      <c r="AS1" s="19" t="s">
        <v>69</v>
      </c>
      <c r="AT1" s="19" t="s">
        <v>70</v>
      </c>
      <c r="AU1" s="19" t="s">
        <v>71</v>
      </c>
      <c r="AX1" s="20" t="s">
        <v>4</v>
      </c>
      <c r="AY1" s="18" t="s">
        <v>72</v>
      </c>
      <c r="AZ1" s="18"/>
      <c r="BA1" s="18" t="s">
        <v>73</v>
      </c>
      <c r="BB1" s="18"/>
      <c r="BC1" s="18" t="s">
        <v>74</v>
      </c>
      <c r="BD1" s="18"/>
      <c r="BG1" s="22" t="s">
        <v>131</v>
      </c>
      <c r="BH1" s="22"/>
      <c r="BI1" s="22"/>
      <c r="BJ1" s="22"/>
      <c r="BK1" s="22"/>
      <c r="BL1" s="22"/>
      <c r="BM1" s="22"/>
      <c r="BN1" s="22"/>
      <c r="BO1" s="22"/>
      <c r="BR1" s="12" t="s">
        <v>141</v>
      </c>
      <c r="BS1" s="12"/>
      <c r="BT1" s="12"/>
      <c r="BU1" s="12"/>
      <c r="BV1" s="12"/>
      <c r="BW1" s="12"/>
      <c r="BZ1" s="6"/>
      <c r="CA1" s="13" t="s">
        <v>44</v>
      </c>
      <c r="CB1" s="13"/>
      <c r="CC1" s="13"/>
      <c r="CD1" s="13"/>
      <c r="CE1" s="13"/>
      <c r="CF1" s="6"/>
      <c r="CI1" s="29" t="s">
        <v>194</v>
      </c>
      <c r="CJ1" s="30"/>
      <c r="CK1" s="30"/>
      <c r="CL1" s="30"/>
      <c r="CM1" s="30"/>
      <c r="CN1" s="30"/>
      <c r="CO1" s="31"/>
      <c r="CR1" s="12" t="s">
        <v>201</v>
      </c>
      <c r="CS1" s="12"/>
      <c r="CT1" s="12"/>
      <c r="CU1" s="12"/>
      <c r="CV1" s="12"/>
      <c r="CW1" s="12"/>
      <c r="CX1" s="12"/>
      <c r="CY1" s="12"/>
      <c r="CZ1" s="12"/>
      <c r="DA1" s="12"/>
      <c r="DD1" s="26"/>
      <c r="DE1" s="27"/>
      <c r="DF1" s="27"/>
      <c r="DG1" s="27"/>
      <c r="DH1" s="27"/>
      <c r="DI1" s="28"/>
    </row>
    <row r="2" spans="1:113">
      <c r="A2" s="2">
        <v>6</v>
      </c>
      <c r="B2" s="2">
        <v>5</v>
      </c>
      <c r="C2" s="2">
        <f>SUM(A2+B2)</f>
        <v>11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26</v>
      </c>
      <c r="K2" s="4" t="s">
        <v>27</v>
      </c>
      <c r="L2" s="4" t="s">
        <v>28</v>
      </c>
      <c r="O2" s="8" t="s">
        <v>36</v>
      </c>
      <c r="P2" s="8" t="s">
        <v>31</v>
      </c>
      <c r="Q2" s="8" t="s">
        <v>32</v>
      </c>
      <c r="R2" s="8" t="s">
        <v>33</v>
      </c>
      <c r="S2" s="8" t="s">
        <v>34</v>
      </c>
      <c r="T2" s="8" t="s">
        <v>35</v>
      </c>
      <c r="W2" s="17" t="s">
        <v>37</v>
      </c>
      <c r="X2" s="17" t="s">
        <v>38</v>
      </c>
      <c r="Y2" s="17" t="s">
        <v>39</v>
      </c>
      <c r="Z2" s="17" t="s">
        <v>6</v>
      </c>
      <c r="AA2" s="17" t="s">
        <v>40</v>
      </c>
      <c r="AB2" s="17" t="s">
        <v>41</v>
      </c>
      <c r="AC2" s="17" t="s">
        <v>42</v>
      </c>
      <c r="AD2" s="17" t="s">
        <v>43</v>
      </c>
      <c r="AG2" s="2">
        <v>1</v>
      </c>
      <c r="AH2" s="11" t="s">
        <v>55</v>
      </c>
      <c r="AI2" s="2">
        <v>85</v>
      </c>
      <c r="AJ2" s="2">
        <v>75</v>
      </c>
      <c r="AK2" s="2">
        <v>60</v>
      </c>
      <c r="AL2" s="2">
        <f>SUM(AI2:AK2)</f>
        <v>220</v>
      </c>
      <c r="AM2" s="10">
        <f>AVERAGE(AI2:AK2)</f>
        <v>73.333333333333329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f>OR(AND(AR2,AS2,NOT(AT2)),AND(AR2,NOT(AS2),AT2),AND(NOT(AR2),AS2,AT2),AND(NOT(AR2),NOT(AS2),NOT(AT2)))*1</f>
        <v>0</v>
      </c>
      <c r="AX2" s="21"/>
      <c r="AY2" s="4" t="s">
        <v>75</v>
      </c>
      <c r="AZ2" s="4" t="s">
        <v>76</v>
      </c>
      <c r="BA2" s="4" t="s">
        <v>75</v>
      </c>
      <c r="BB2" s="4" t="s">
        <v>76</v>
      </c>
      <c r="BC2" s="4" t="s">
        <v>77</v>
      </c>
      <c r="BD2" s="4" t="s">
        <v>76</v>
      </c>
      <c r="BG2" s="4" t="s">
        <v>4</v>
      </c>
      <c r="BH2" s="4" t="s">
        <v>123</v>
      </c>
      <c r="BI2" s="4" t="s">
        <v>124</v>
      </c>
      <c r="BJ2" s="4" t="s">
        <v>125</v>
      </c>
      <c r="BK2" s="4" t="s">
        <v>130</v>
      </c>
      <c r="BL2" s="4" t="s">
        <v>126</v>
      </c>
      <c r="BM2" s="4" t="s">
        <v>127</v>
      </c>
      <c r="BN2" s="4" t="s">
        <v>128</v>
      </c>
      <c r="BO2" s="4" t="s">
        <v>129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137</v>
      </c>
      <c r="BW2" s="4" t="s">
        <v>138</v>
      </c>
      <c r="BZ2" s="4" t="s">
        <v>4</v>
      </c>
      <c r="CA2" s="8" t="s">
        <v>142</v>
      </c>
      <c r="CB2" s="8" t="s">
        <v>38</v>
      </c>
      <c r="CC2" s="8" t="s">
        <v>143</v>
      </c>
      <c r="CD2" s="8" t="s">
        <v>6</v>
      </c>
      <c r="CE2" s="8" t="s">
        <v>40</v>
      </c>
      <c r="CF2" s="8" t="s">
        <v>183</v>
      </c>
      <c r="CI2" s="4" t="s">
        <v>184</v>
      </c>
      <c r="CJ2" s="4" t="s">
        <v>185</v>
      </c>
      <c r="CK2" s="4" t="s">
        <v>186</v>
      </c>
      <c r="CL2" s="4" t="s">
        <v>187</v>
      </c>
      <c r="CM2" s="4" t="s">
        <v>191</v>
      </c>
      <c r="CN2" s="4" t="s">
        <v>192</v>
      </c>
      <c r="CO2" s="4" t="s">
        <v>193</v>
      </c>
      <c r="CR2" s="4" t="s">
        <v>120</v>
      </c>
      <c r="CS2" s="4" t="s">
        <v>121</v>
      </c>
      <c r="CT2" s="4" t="s">
        <v>122</v>
      </c>
      <c r="CU2" s="4" t="s">
        <v>195</v>
      </c>
      <c r="CV2" s="4" t="s">
        <v>196</v>
      </c>
      <c r="CW2" s="4" t="s">
        <v>197</v>
      </c>
      <c r="CX2" s="4" t="s">
        <v>198</v>
      </c>
      <c r="CY2" s="4" t="s">
        <v>199</v>
      </c>
      <c r="CZ2" s="4" t="s">
        <v>65</v>
      </c>
      <c r="DA2" s="4" t="s">
        <v>200</v>
      </c>
      <c r="DD2" s="4" t="s">
        <v>4</v>
      </c>
      <c r="DE2" s="4" t="s">
        <v>202</v>
      </c>
      <c r="DF2" s="4" t="s">
        <v>203</v>
      </c>
      <c r="DG2" s="4" t="s">
        <v>204</v>
      </c>
      <c r="DH2" s="4" t="s">
        <v>205</v>
      </c>
      <c r="DI2" s="4" t="s">
        <v>206</v>
      </c>
    </row>
    <row r="3" spans="1:113">
      <c r="A3" s="2">
        <v>5</v>
      </c>
      <c r="B3" s="2">
        <v>2</v>
      </c>
      <c r="C3" s="2">
        <f t="shared" ref="C3:C7" si="0">SUM(A3+B3)</f>
        <v>7</v>
      </c>
      <c r="F3" s="2">
        <v>1</v>
      </c>
      <c r="G3" s="2" t="s">
        <v>8</v>
      </c>
      <c r="H3" s="2">
        <v>202</v>
      </c>
      <c r="I3" s="2">
        <v>2.85</v>
      </c>
      <c r="J3" s="2">
        <f>(H3*I3)</f>
        <v>575.70000000000005</v>
      </c>
      <c r="K3" s="2">
        <f>J3*M$3</f>
        <v>11.514000000000001</v>
      </c>
      <c r="L3" s="2">
        <f>(J3+K3)</f>
        <v>587.21400000000006</v>
      </c>
      <c r="M3" s="7">
        <v>0.02</v>
      </c>
      <c r="N3" s="7"/>
      <c r="O3" s="2">
        <v>1</v>
      </c>
      <c r="P3" s="2">
        <f>(1*O3)</f>
        <v>1</v>
      </c>
      <c r="Q3" s="2">
        <f>(2*O3)</f>
        <v>2</v>
      </c>
      <c r="R3" s="2">
        <f>(3*O3)</f>
        <v>3</v>
      </c>
      <c r="S3" s="2">
        <f>(4*O3)</f>
        <v>4</v>
      </c>
      <c r="T3" s="2">
        <f>5*O3</f>
        <v>5</v>
      </c>
      <c r="W3" s="2">
        <v>10259</v>
      </c>
      <c r="X3" s="2" t="s">
        <v>45</v>
      </c>
      <c r="Y3" s="2">
        <v>8</v>
      </c>
      <c r="Z3" s="2">
        <v>10</v>
      </c>
      <c r="AA3" s="9">
        <v>0</v>
      </c>
      <c r="AB3" s="2">
        <f>(Y3*Z3-AA3)</f>
        <v>80</v>
      </c>
      <c r="AC3" s="2">
        <f>(AB3*2%)</f>
        <v>1.6</v>
      </c>
      <c r="AD3" s="2">
        <f>(AB3-AC3)</f>
        <v>78.400000000000006</v>
      </c>
      <c r="AG3" s="2">
        <v>2</v>
      </c>
      <c r="AH3" s="11" t="s">
        <v>56</v>
      </c>
      <c r="AI3" s="2">
        <v>100</v>
      </c>
      <c r="AJ3" s="2">
        <v>78</v>
      </c>
      <c r="AK3" s="2">
        <v>85</v>
      </c>
      <c r="AL3" s="2">
        <f t="shared" ref="AL3:AL6" si="1">SUM(AI3:AK3)</f>
        <v>263</v>
      </c>
      <c r="AM3" s="10">
        <f t="shared" ref="AM3:AM6" si="2">AVERAGE(AI3:AK3)</f>
        <v>87.666666666666671</v>
      </c>
      <c r="AP3" s="2">
        <v>2</v>
      </c>
      <c r="AQ3" s="2">
        <v>2</v>
      </c>
      <c r="AR3" s="2">
        <v>1</v>
      </c>
      <c r="AS3" s="2">
        <v>1</v>
      </c>
      <c r="AT3" s="2">
        <v>0</v>
      </c>
      <c r="AU3" s="2">
        <f t="shared" ref="AU3:AU9" si="3">OR(AND(AR3,AS3,NOT(AT3)),AND(AR3,NOT(AS3),AT3),AND(NOT(AR3),AS3,AT3),AND(NOT(AR3),NOT(AS3),NOT(AT3)))*1</f>
        <v>1</v>
      </c>
      <c r="AX3" s="2">
        <v>1</v>
      </c>
      <c r="AY3" s="2" t="s">
        <v>78</v>
      </c>
      <c r="AZ3" s="2" t="s">
        <v>98</v>
      </c>
      <c r="BA3" s="2" t="s">
        <v>78</v>
      </c>
      <c r="BB3" s="2" t="s">
        <v>98</v>
      </c>
      <c r="BC3" s="2" t="b">
        <f>(AY3=BA3)</f>
        <v>1</v>
      </c>
      <c r="BD3" s="2" t="b">
        <f>(AZ3=BB3)</f>
        <v>1</v>
      </c>
      <c r="BG3" s="2">
        <v>1</v>
      </c>
      <c r="BH3" s="2">
        <v>0</v>
      </c>
      <c r="BI3" s="2">
        <v>3</v>
      </c>
      <c r="BJ3" s="2">
        <v>4</v>
      </c>
      <c r="BK3" s="2">
        <f>(BI3*BI3-4*BH3*BJ3)</f>
        <v>9</v>
      </c>
      <c r="BL3" s="2" t="b">
        <f>AND(BH3=0,BI3=0)</f>
        <v>0</v>
      </c>
      <c r="BM3" s="2" t="str">
        <f>IF(BH3=0,"True","False")</f>
        <v>True</v>
      </c>
      <c r="BN3" s="2" t="str">
        <f>IF(BK3&lt;0,"True","False")</f>
        <v>False</v>
      </c>
      <c r="BO3" s="2" t="str">
        <f>IF(BK3&gt;0,"True","False")</f>
        <v>True</v>
      </c>
      <c r="BR3" s="2" t="s">
        <v>139</v>
      </c>
      <c r="BS3" s="2" t="s">
        <v>139</v>
      </c>
      <c r="BT3" s="2" t="s">
        <v>139</v>
      </c>
      <c r="BU3" s="2" t="str">
        <f>IF(OR(BT3="Yes",BS3="Yes"), "Sound", "No Sound")</f>
        <v>No Sound</v>
      </c>
      <c r="BV3" s="2" t="str">
        <f>IF(OR(BT3="Yes",BR3="Yes"), "Sound", "No Sound")</f>
        <v>No Sound</v>
      </c>
      <c r="BW3" s="2" t="str">
        <f>IF(AND(OR(BR3="Yes",BS3="Yes",BT3="Yes"),OR(BR3="Yes",BS3="Yes",BT3="Yes")), "Sound", "No Sound")</f>
        <v>No Sound</v>
      </c>
      <c r="BZ3" s="2">
        <v>1</v>
      </c>
      <c r="CA3" s="2">
        <v>10248</v>
      </c>
      <c r="CB3" s="3" t="s">
        <v>145</v>
      </c>
      <c r="CC3" s="2">
        <v>14</v>
      </c>
      <c r="CD3" s="2">
        <v>12</v>
      </c>
      <c r="CE3" s="2">
        <v>0</v>
      </c>
      <c r="CF3" s="2">
        <f>CC3-CE3%</f>
        <v>14</v>
      </c>
      <c r="CI3" s="3" t="s">
        <v>188</v>
      </c>
      <c r="CJ3" s="2">
        <v>56</v>
      </c>
      <c r="CK3" s="2">
        <v>78</v>
      </c>
      <c r="CL3" s="2">
        <v>45</v>
      </c>
      <c r="CM3" s="2" t="b">
        <f>AND(CJ3&gt;=50, CK3&gt;=50, CL3&gt;=50)</f>
        <v>0</v>
      </c>
      <c r="CN3" s="2" t="b">
        <f>OR(CJ3&gt;=50, CK3&gt;=50, CL3&gt;=50)</f>
        <v>1</v>
      </c>
      <c r="CO3" s="2" t="b">
        <f>IF(COUNTIF(CJ3:CL3, "&gt;=50")&gt;=2,TRUE,FALSE)</f>
        <v>1</v>
      </c>
      <c r="CR3" s="32">
        <v>70</v>
      </c>
      <c r="CS3" s="33">
        <v>56</v>
      </c>
      <c r="CT3" s="33">
        <v>53</v>
      </c>
      <c r="CU3" s="33">
        <v>43</v>
      </c>
      <c r="CV3" s="33">
        <v>45</v>
      </c>
      <c r="CW3" s="33">
        <v>45</v>
      </c>
      <c r="CX3" s="33">
        <v>53</v>
      </c>
      <c r="CY3" s="34">
        <f>AVERAGE(CR3:CX3)</f>
        <v>52.142857142857146</v>
      </c>
      <c r="CZ3" s="34">
        <f>VAR(CR3:CX3)</f>
        <v>86.809523809523554</v>
      </c>
      <c r="DA3" s="34">
        <f>STDEV(CR3:CX3)</f>
        <v>9.3171628626703509</v>
      </c>
      <c r="DD3" s="2">
        <v>1</v>
      </c>
      <c r="DE3" s="3" t="s">
        <v>207</v>
      </c>
      <c r="DF3" s="2">
        <v>50</v>
      </c>
      <c r="DG3" s="2">
        <v>45</v>
      </c>
      <c r="DH3" s="35">
        <f>IF(DF3&gt;=DG3, DG3, DF3)</f>
        <v>45</v>
      </c>
      <c r="DI3" s="2"/>
    </row>
    <row r="4" spans="1:113">
      <c r="A4" s="2">
        <v>2</v>
      </c>
      <c r="B4" s="2"/>
      <c r="C4" s="2">
        <f t="shared" si="0"/>
        <v>2</v>
      </c>
      <c r="F4" s="2">
        <v>2</v>
      </c>
      <c r="G4" s="2" t="s">
        <v>9</v>
      </c>
      <c r="H4" s="2">
        <v>280</v>
      </c>
      <c r="I4" s="2">
        <v>2.95</v>
      </c>
      <c r="J4" s="2">
        <f t="shared" ref="J4:J20" si="4">(H4*I4)</f>
        <v>826</v>
      </c>
      <c r="K4" s="2">
        <f t="shared" ref="K4:K20" si="5">J4*M$3</f>
        <v>16.52</v>
      </c>
      <c r="L4" s="2">
        <f t="shared" ref="L4:L20" si="6">(J4+K4)</f>
        <v>842.52</v>
      </c>
      <c r="O4" s="2">
        <v>2</v>
      </c>
      <c r="P4" s="2">
        <f t="shared" ref="P4:P12" si="7">(1*O4)</f>
        <v>2</v>
      </c>
      <c r="Q4" s="2">
        <f t="shared" ref="Q4:Q12" si="8">(2*O4)</f>
        <v>4</v>
      </c>
      <c r="R4" s="2">
        <f t="shared" ref="R4:R12" si="9">(3*O4)</f>
        <v>6</v>
      </c>
      <c r="S4" s="2">
        <f t="shared" ref="S4:S12" si="10">(4*O4)</f>
        <v>8</v>
      </c>
      <c r="T4" s="2">
        <f t="shared" ref="T4:T12" si="11">5*O4</f>
        <v>10</v>
      </c>
      <c r="W4" s="2">
        <v>10259</v>
      </c>
      <c r="X4" s="2" t="s">
        <v>46</v>
      </c>
      <c r="Y4" s="2">
        <v>20.8</v>
      </c>
      <c r="Z4" s="2">
        <v>1</v>
      </c>
      <c r="AA4" s="9">
        <v>0</v>
      </c>
      <c r="AB4" s="2">
        <f t="shared" ref="AB4:AB7" si="12">(Y4*Z4-AA4)</f>
        <v>20.8</v>
      </c>
      <c r="AC4" s="2">
        <f t="shared" ref="AC4:AC7" si="13">(AB4*2%)</f>
        <v>0.41600000000000004</v>
      </c>
      <c r="AD4" s="2">
        <f t="shared" ref="AD4:AD7" si="14">(AB4-AC4)</f>
        <v>20.384</v>
      </c>
      <c r="AG4" s="2">
        <v>3</v>
      </c>
      <c r="AH4" s="11" t="s">
        <v>57</v>
      </c>
      <c r="AI4" s="2">
        <v>88</v>
      </c>
      <c r="AJ4" s="2">
        <v>72</v>
      </c>
      <c r="AK4" s="2">
        <v>75</v>
      </c>
      <c r="AL4" s="2">
        <f t="shared" si="1"/>
        <v>235</v>
      </c>
      <c r="AM4" s="10">
        <f t="shared" si="2"/>
        <v>78.333333333333329</v>
      </c>
      <c r="AP4" s="2">
        <v>3</v>
      </c>
      <c r="AQ4" s="2">
        <v>3</v>
      </c>
      <c r="AR4" s="2">
        <v>1</v>
      </c>
      <c r="AS4" s="2">
        <v>0</v>
      </c>
      <c r="AT4" s="2">
        <v>1</v>
      </c>
      <c r="AU4" s="2">
        <f t="shared" si="3"/>
        <v>1</v>
      </c>
      <c r="AX4" s="2">
        <v>2</v>
      </c>
      <c r="AY4" s="2" t="s">
        <v>79</v>
      </c>
      <c r="AZ4" s="2" t="s">
        <v>99</v>
      </c>
      <c r="BA4" s="2" t="s">
        <v>79</v>
      </c>
      <c r="BB4" s="2" t="s">
        <v>99</v>
      </c>
      <c r="BC4" s="2" t="b">
        <f t="shared" ref="BC4:BC21" si="15">(AY4=BA4)</f>
        <v>1</v>
      </c>
      <c r="BD4" s="2" t="b">
        <f t="shared" ref="BD4:BD22" si="16">(AZ4=BB4)</f>
        <v>1</v>
      </c>
      <c r="BG4" s="2">
        <v>2</v>
      </c>
      <c r="BH4" s="2">
        <v>0</v>
      </c>
      <c r="BI4" s="2">
        <v>0</v>
      </c>
      <c r="BJ4" s="2">
        <v>1</v>
      </c>
      <c r="BK4" s="2">
        <f t="shared" ref="BK4:BK22" si="17">(BI4*BI4-4*BH4*BJ4)</f>
        <v>0</v>
      </c>
      <c r="BL4" s="2" t="b">
        <f t="shared" ref="BL4:BL22" si="18">AND(BH4=0,BI4=0)</f>
        <v>1</v>
      </c>
      <c r="BM4" s="2" t="str">
        <f t="shared" ref="BM4:BM22" si="19">IF(BH4=0,"True","False")</f>
        <v>True</v>
      </c>
      <c r="BN4" s="2" t="str">
        <f t="shared" ref="BN4:BN22" si="20">IF(BK4&lt;0,"True","False")</f>
        <v>False</v>
      </c>
      <c r="BO4" s="2" t="str">
        <f t="shared" ref="BO4:BO22" si="21">IF(BK4&gt;0,"True","False")</f>
        <v>False</v>
      </c>
      <c r="BR4" s="2" t="s">
        <v>139</v>
      </c>
      <c r="BS4" s="2" t="s">
        <v>139</v>
      </c>
      <c r="BT4" s="2" t="s">
        <v>140</v>
      </c>
      <c r="BU4" s="2" t="str">
        <f t="shared" ref="BU4:BU10" si="22">IF(OR(BT4="Yes",BS4="Yes"), "Sound", "No Sound")</f>
        <v>Sound</v>
      </c>
      <c r="BV4" s="2" t="str">
        <f t="shared" ref="BV4:BV10" si="23">IF(OR(BT4="Yes",BR4="Yes"), "Sound", "No Sound")</f>
        <v>Sound</v>
      </c>
      <c r="BW4" s="2" t="str">
        <f t="shared" ref="BW4:BW10" si="24">IF(AND(OR(BR4="Yes",BS4="Yes",BT4="Yes"),OR(BR4="Yes",BS4="Yes",BT4="Yes")), "Sound", "No Sound")</f>
        <v>Sound</v>
      </c>
      <c r="BZ4" s="2">
        <v>2</v>
      </c>
      <c r="CA4" s="2">
        <v>10248</v>
      </c>
      <c r="CB4" s="3" t="s">
        <v>146</v>
      </c>
      <c r="CC4" s="2">
        <v>9.8000000000000007</v>
      </c>
      <c r="CD4" s="2">
        <v>10</v>
      </c>
      <c r="CE4" s="2">
        <v>0</v>
      </c>
      <c r="CF4" s="2">
        <f t="shared" ref="CF4:CF43" si="25">CC4-CE4%</f>
        <v>9.8000000000000007</v>
      </c>
      <c r="CI4" s="3" t="s">
        <v>189</v>
      </c>
      <c r="CJ4" s="2">
        <v>45</v>
      </c>
      <c r="CK4" s="2">
        <v>78</v>
      </c>
      <c r="CL4" s="2">
        <v>78</v>
      </c>
      <c r="CM4" s="2" t="b">
        <f t="shared" ref="CM4:CM5" si="26">AND(CJ4&gt;=50, CK4&gt;=50, CL4&gt;=50)</f>
        <v>0</v>
      </c>
      <c r="CN4" s="2" t="b">
        <f t="shared" ref="CN4:CN5" si="27">OR(CJ4&gt;=50, CK4&gt;=50, CL4&gt;=50)</f>
        <v>1</v>
      </c>
      <c r="CO4" s="2" t="b">
        <f t="shared" ref="CO4:CO5" si="28">IF(COUNTIF(CJ4:CL4, "&gt;=50")&gt;=2,TRUE,FALSE)</f>
        <v>1</v>
      </c>
      <c r="CR4" s="3">
        <v>34</v>
      </c>
      <c r="CS4" s="3">
        <v>56</v>
      </c>
      <c r="CT4" s="3">
        <v>78</v>
      </c>
      <c r="CU4" s="3">
        <v>54</v>
      </c>
      <c r="CV4" s="3">
        <v>67</v>
      </c>
      <c r="CW4" s="3">
        <v>86</v>
      </c>
      <c r="CX4" s="3">
        <v>56</v>
      </c>
      <c r="CY4" s="34">
        <f>AVERAGE(CR4:CX4)</f>
        <v>61.571428571428569</v>
      </c>
      <c r="CZ4" s="34">
        <f>VAR(CR4:CX4)</f>
        <v>295.95238095238102</v>
      </c>
      <c r="DA4" s="34">
        <f>STDEV(CR4:CX4)</f>
        <v>17.20326657796074</v>
      </c>
      <c r="DD4" s="2">
        <v>2</v>
      </c>
      <c r="DE4" s="3" t="s">
        <v>208</v>
      </c>
      <c r="DF4" s="2">
        <v>37</v>
      </c>
      <c r="DG4" s="2">
        <v>51</v>
      </c>
      <c r="DH4" s="35">
        <f t="shared" ref="DH4:DH7" si="29">IF(DF4&gt;=DG4, DG4, DF4)</f>
        <v>37</v>
      </c>
      <c r="DI4" s="2"/>
    </row>
    <row r="5" spans="1:113">
      <c r="A5" s="2">
        <v>5</v>
      </c>
      <c r="B5" s="2">
        <v>2</v>
      </c>
      <c r="C5" s="2">
        <f t="shared" si="0"/>
        <v>7</v>
      </c>
      <c r="F5" s="2">
        <v>3</v>
      </c>
      <c r="G5" s="2" t="s">
        <v>10</v>
      </c>
      <c r="H5" s="2">
        <v>520</v>
      </c>
      <c r="I5" s="2">
        <v>2.5</v>
      </c>
      <c r="J5" s="2">
        <f t="shared" si="4"/>
        <v>1300</v>
      </c>
      <c r="K5" s="2">
        <f t="shared" si="5"/>
        <v>26</v>
      </c>
      <c r="L5" s="2">
        <f t="shared" si="6"/>
        <v>1326</v>
      </c>
      <c r="O5" s="2">
        <v>3</v>
      </c>
      <c r="P5" s="2">
        <f t="shared" si="7"/>
        <v>3</v>
      </c>
      <c r="Q5" s="2">
        <f t="shared" si="8"/>
        <v>6</v>
      </c>
      <c r="R5" s="2">
        <f t="shared" si="9"/>
        <v>9</v>
      </c>
      <c r="S5" s="2">
        <f t="shared" si="10"/>
        <v>12</v>
      </c>
      <c r="T5" s="2">
        <f t="shared" si="11"/>
        <v>15</v>
      </c>
      <c r="W5" s="2">
        <v>10260</v>
      </c>
      <c r="X5" s="2" t="s">
        <v>47</v>
      </c>
      <c r="Y5" s="2">
        <v>7.7</v>
      </c>
      <c r="Z5" s="2">
        <v>16</v>
      </c>
      <c r="AA5" s="9">
        <v>0.25</v>
      </c>
      <c r="AB5" s="2">
        <f t="shared" si="12"/>
        <v>122.95</v>
      </c>
      <c r="AC5" s="2">
        <f t="shared" si="13"/>
        <v>2.4590000000000001</v>
      </c>
      <c r="AD5" s="2">
        <f t="shared" si="14"/>
        <v>120.491</v>
      </c>
      <c r="AG5" s="2">
        <v>4</v>
      </c>
      <c r="AH5" s="11" t="s">
        <v>58</v>
      </c>
      <c r="AI5" s="2">
        <v>90</v>
      </c>
      <c r="AJ5" s="2">
        <v>95</v>
      </c>
      <c r="AK5" s="2">
        <v>80</v>
      </c>
      <c r="AL5" s="2">
        <f t="shared" si="1"/>
        <v>265</v>
      </c>
      <c r="AM5" s="10">
        <f t="shared" si="2"/>
        <v>88.333333333333329</v>
      </c>
      <c r="AP5" s="2">
        <v>4</v>
      </c>
      <c r="AQ5" s="2">
        <v>4</v>
      </c>
      <c r="AR5" s="2">
        <v>1</v>
      </c>
      <c r="AS5" s="2">
        <v>0</v>
      </c>
      <c r="AT5" s="2">
        <v>0</v>
      </c>
      <c r="AU5" s="2">
        <f t="shared" si="3"/>
        <v>0</v>
      </c>
      <c r="AX5" s="2">
        <v>3</v>
      </c>
      <c r="AY5" s="2" t="s">
        <v>80</v>
      </c>
      <c r="AZ5" s="2" t="s">
        <v>100</v>
      </c>
      <c r="BA5" s="2" t="s">
        <v>80</v>
      </c>
      <c r="BB5" s="2" t="s">
        <v>100</v>
      </c>
      <c r="BC5" s="2" t="b">
        <f t="shared" si="15"/>
        <v>1</v>
      </c>
      <c r="BD5" s="2" t="b">
        <f t="shared" si="16"/>
        <v>1</v>
      </c>
      <c r="BG5" s="2">
        <v>3</v>
      </c>
      <c r="BH5" s="2">
        <v>6</v>
      </c>
      <c r="BI5" s="2">
        <v>2</v>
      </c>
      <c r="BJ5" s="2">
        <v>1</v>
      </c>
      <c r="BK5" s="2">
        <f t="shared" si="17"/>
        <v>-20</v>
      </c>
      <c r="BL5" s="2" t="b">
        <f t="shared" si="18"/>
        <v>0</v>
      </c>
      <c r="BM5" s="2" t="str">
        <f t="shared" si="19"/>
        <v>False</v>
      </c>
      <c r="BN5" s="2" t="str">
        <f t="shared" si="20"/>
        <v>True</v>
      </c>
      <c r="BO5" s="2" t="str">
        <f t="shared" si="21"/>
        <v>False</v>
      </c>
      <c r="BR5" s="2" t="s">
        <v>139</v>
      </c>
      <c r="BS5" s="2" t="s">
        <v>140</v>
      </c>
      <c r="BT5" s="2" t="s">
        <v>139</v>
      </c>
      <c r="BU5" s="2" t="str">
        <f t="shared" si="22"/>
        <v>Sound</v>
      </c>
      <c r="BV5" s="2" t="str">
        <f t="shared" si="23"/>
        <v>No Sound</v>
      </c>
      <c r="BW5" s="2" t="str">
        <f t="shared" si="24"/>
        <v>Sound</v>
      </c>
      <c r="BZ5" s="2">
        <v>3</v>
      </c>
      <c r="CA5" s="2">
        <v>10248</v>
      </c>
      <c r="CB5" s="3" t="s">
        <v>147</v>
      </c>
      <c r="CC5" s="2">
        <v>34.799999999999997</v>
      </c>
      <c r="CD5" s="2">
        <v>5</v>
      </c>
      <c r="CE5" s="2">
        <v>0</v>
      </c>
      <c r="CF5" s="2">
        <f t="shared" si="25"/>
        <v>34.799999999999997</v>
      </c>
      <c r="CI5" s="3" t="s">
        <v>190</v>
      </c>
      <c r="CJ5" s="2">
        <v>67</v>
      </c>
      <c r="CK5" s="2">
        <v>78</v>
      </c>
      <c r="CL5" s="2">
        <v>10</v>
      </c>
      <c r="CM5" s="2" t="b">
        <f t="shared" si="26"/>
        <v>0</v>
      </c>
      <c r="CN5" s="2" t="b">
        <f t="shared" si="27"/>
        <v>1</v>
      </c>
      <c r="CO5" s="2" t="b">
        <f t="shared" si="28"/>
        <v>1</v>
      </c>
      <c r="DD5" s="2">
        <v>3</v>
      </c>
      <c r="DE5" s="3" t="s">
        <v>209</v>
      </c>
      <c r="DF5" s="2">
        <v>12</v>
      </c>
      <c r="DG5" s="2">
        <v>15</v>
      </c>
      <c r="DH5" s="35">
        <f t="shared" si="29"/>
        <v>12</v>
      </c>
      <c r="DI5" s="2"/>
    </row>
    <row r="6" spans="1:113">
      <c r="A6" s="2">
        <v>3</v>
      </c>
      <c r="B6" s="2"/>
      <c r="C6" s="2">
        <f t="shared" si="0"/>
        <v>3</v>
      </c>
      <c r="F6" s="2">
        <v>4</v>
      </c>
      <c r="G6" s="2" t="s">
        <v>11</v>
      </c>
      <c r="H6" s="2">
        <v>340</v>
      </c>
      <c r="I6" s="2">
        <v>2.5</v>
      </c>
      <c r="J6" s="2">
        <f t="shared" si="4"/>
        <v>850</v>
      </c>
      <c r="K6" s="2">
        <f t="shared" si="5"/>
        <v>17</v>
      </c>
      <c r="L6" s="2">
        <f t="shared" si="6"/>
        <v>867</v>
      </c>
      <c r="O6" s="2">
        <v>4</v>
      </c>
      <c r="P6" s="2">
        <f t="shared" si="7"/>
        <v>4</v>
      </c>
      <c r="Q6" s="2">
        <f t="shared" si="8"/>
        <v>8</v>
      </c>
      <c r="R6" s="2">
        <f t="shared" si="9"/>
        <v>12</v>
      </c>
      <c r="S6" s="2">
        <f t="shared" si="10"/>
        <v>16</v>
      </c>
      <c r="T6" s="2">
        <f t="shared" si="11"/>
        <v>20</v>
      </c>
      <c r="W6" s="2">
        <v>10260</v>
      </c>
      <c r="X6" s="2" t="s">
        <v>48</v>
      </c>
      <c r="Y6" s="2">
        <v>15.6</v>
      </c>
      <c r="Z6" s="2">
        <v>50</v>
      </c>
      <c r="AA6" s="9">
        <v>0</v>
      </c>
      <c r="AB6" s="2">
        <f t="shared" si="12"/>
        <v>780</v>
      </c>
      <c r="AC6" s="2">
        <f t="shared" si="13"/>
        <v>15.6</v>
      </c>
      <c r="AD6" s="2">
        <f t="shared" si="14"/>
        <v>764.4</v>
      </c>
      <c r="AG6" s="2">
        <v>5</v>
      </c>
      <c r="AH6" s="11" t="s">
        <v>59</v>
      </c>
      <c r="AI6" s="2">
        <v>95</v>
      </c>
      <c r="AJ6" s="2">
        <v>82</v>
      </c>
      <c r="AK6" s="2">
        <v>99</v>
      </c>
      <c r="AL6" s="2">
        <f t="shared" si="1"/>
        <v>276</v>
      </c>
      <c r="AM6" s="10">
        <f t="shared" si="2"/>
        <v>92</v>
      </c>
      <c r="AP6" s="2">
        <v>5</v>
      </c>
      <c r="AQ6" s="2">
        <v>5</v>
      </c>
      <c r="AR6" s="2">
        <v>0</v>
      </c>
      <c r="AS6" s="2">
        <v>1</v>
      </c>
      <c r="AT6" s="2">
        <v>1</v>
      </c>
      <c r="AU6" s="2">
        <f t="shared" si="3"/>
        <v>1</v>
      </c>
      <c r="AX6" s="2">
        <v>4</v>
      </c>
      <c r="AY6" s="2" t="s">
        <v>81</v>
      </c>
      <c r="AZ6" s="2" t="s">
        <v>101</v>
      </c>
      <c r="BA6" s="2" t="s">
        <v>81</v>
      </c>
      <c r="BB6" s="2" t="s">
        <v>101</v>
      </c>
      <c r="BC6" s="2" t="b">
        <f t="shared" si="15"/>
        <v>1</v>
      </c>
      <c r="BD6" s="2" t="b">
        <f t="shared" si="16"/>
        <v>1</v>
      </c>
      <c r="BG6" s="2">
        <v>4</v>
      </c>
      <c r="BH6" s="2">
        <v>7</v>
      </c>
      <c r="BI6" s="2">
        <v>3</v>
      </c>
      <c r="BJ6" s="2">
        <v>2</v>
      </c>
      <c r="BK6" s="2">
        <f t="shared" si="17"/>
        <v>-47</v>
      </c>
      <c r="BL6" s="2" t="b">
        <f t="shared" si="18"/>
        <v>0</v>
      </c>
      <c r="BM6" s="2" t="str">
        <f t="shared" si="19"/>
        <v>False</v>
      </c>
      <c r="BN6" s="2" t="str">
        <f t="shared" si="20"/>
        <v>True</v>
      </c>
      <c r="BO6" s="2" t="str">
        <f t="shared" si="21"/>
        <v>False</v>
      </c>
      <c r="BR6" s="2" t="s">
        <v>139</v>
      </c>
      <c r="BS6" s="2" t="s">
        <v>140</v>
      </c>
      <c r="BT6" s="2" t="s">
        <v>140</v>
      </c>
      <c r="BU6" s="2" t="str">
        <f t="shared" si="22"/>
        <v>Sound</v>
      </c>
      <c r="BV6" s="2" t="str">
        <f t="shared" si="23"/>
        <v>Sound</v>
      </c>
      <c r="BW6" s="2" t="str">
        <f t="shared" si="24"/>
        <v>Sound</v>
      </c>
      <c r="BZ6" s="2">
        <v>4</v>
      </c>
      <c r="CA6" s="2">
        <v>10249</v>
      </c>
      <c r="CB6" s="3" t="s">
        <v>148</v>
      </c>
      <c r="CC6" s="2">
        <v>18.600000000000001</v>
      </c>
      <c r="CD6" s="2">
        <v>9</v>
      </c>
      <c r="CE6" s="2">
        <v>0</v>
      </c>
      <c r="CF6" s="2">
        <f t="shared" si="25"/>
        <v>18.600000000000001</v>
      </c>
      <c r="DD6" s="2">
        <v>4</v>
      </c>
      <c r="DE6" s="3" t="s">
        <v>210</v>
      </c>
      <c r="DF6" s="2">
        <v>75</v>
      </c>
      <c r="DG6" s="2">
        <v>47</v>
      </c>
      <c r="DH6" s="35">
        <f t="shared" si="29"/>
        <v>47</v>
      </c>
      <c r="DI6" s="2"/>
    </row>
    <row r="7" spans="1:113">
      <c r="A7" s="2">
        <v>99</v>
      </c>
      <c r="B7" s="2">
        <v>1</v>
      </c>
      <c r="C7" s="2">
        <f t="shared" si="0"/>
        <v>100</v>
      </c>
      <c r="F7" s="2">
        <v>5</v>
      </c>
      <c r="G7" s="2" t="s">
        <v>12</v>
      </c>
      <c r="H7" s="2">
        <v>250</v>
      </c>
      <c r="I7" s="2">
        <v>2.52</v>
      </c>
      <c r="J7" s="2">
        <f t="shared" si="4"/>
        <v>630</v>
      </c>
      <c r="K7" s="2">
        <f t="shared" si="5"/>
        <v>12.6</v>
      </c>
      <c r="L7" s="2">
        <f t="shared" si="6"/>
        <v>642.6</v>
      </c>
      <c r="O7" s="2">
        <v>5</v>
      </c>
      <c r="P7" s="2">
        <f t="shared" si="7"/>
        <v>5</v>
      </c>
      <c r="Q7" s="2">
        <f t="shared" si="8"/>
        <v>10</v>
      </c>
      <c r="R7" s="2">
        <f t="shared" si="9"/>
        <v>15</v>
      </c>
      <c r="S7" s="2">
        <f t="shared" si="10"/>
        <v>20</v>
      </c>
      <c r="T7" s="2">
        <f t="shared" si="11"/>
        <v>25</v>
      </c>
      <c r="W7" s="2">
        <v>10260</v>
      </c>
      <c r="X7" s="2" t="s">
        <v>49</v>
      </c>
      <c r="Y7" s="2">
        <v>39.4</v>
      </c>
      <c r="Z7" s="2">
        <v>15</v>
      </c>
      <c r="AA7" s="9">
        <v>0.25</v>
      </c>
      <c r="AB7" s="2">
        <f t="shared" si="12"/>
        <v>590.75</v>
      </c>
      <c r="AC7" s="2">
        <f t="shared" si="13"/>
        <v>11.815</v>
      </c>
      <c r="AD7" s="2">
        <f t="shared" si="14"/>
        <v>578.93499999999995</v>
      </c>
      <c r="AG7" s="2"/>
      <c r="AH7" s="11"/>
      <c r="AI7" s="2"/>
      <c r="AJ7" s="2"/>
      <c r="AK7" s="2"/>
      <c r="AL7" s="2"/>
      <c r="AM7" s="2"/>
      <c r="AP7" s="2">
        <v>6</v>
      </c>
      <c r="AQ7" s="2">
        <v>6</v>
      </c>
      <c r="AR7" s="2">
        <v>0</v>
      </c>
      <c r="AS7" s="2">
        <v>1</v>
      </c>
      <c r="AT7" s="2">
        <v>0</v>
      </c>
      <c r="AU7" s="2">
        <f t="shared" si="3"/>
        <v>0</v>
      </c>
      <c r="AX7" s="2">
        <v>5</v>
      </c>
      <c r="AY7" s="2" t="s">
        <v>82</v>
      </c>
      <c r="AZ7" s="2" t="s">
        <v>102</v>
      </c>
      <c r="BA7" s="2" t="s">
        <v>82</v>
      </c>
      <c r="BB7" s="2" t="s">
        <v>102</v>
      </c>
      <c r="BC7" s="2" t="b">
        <f t="shared" si="15"/>
        <v>1</v>
      </c>
      <c r="BD7" s="2" t="b">
        <f t="shared" si="16"/>
        <v>1</v>
      </c>
      <c r="BG7" s="2">
        <v>5</v>
      </c>
      <c r="BH7" s="2">
        <v>0</v>
      </c>
      <c r="BI7" s="2">
        <v>0</v>
      </c>
      <c r="BJ7" s="2">
        <v>3</v>
      </c>
      <c r="BK7" s="2">
        <f t="shared" si="17"/>
        <v>0</v>
      </c>
      <c r="BL7" s="2" t="b">
        <f t="shared" si="18"/>
        <v>1</v>
      </c>
      <c r="BM7" s="2" t="str">
        <f t="shared" si="19"/>
        <v>True</v>
      </c>
      <c r="BN7" s="2" t="str">
        <f t="shared" si="20"/>
        <v>False</v>
      </c>
      <c r="BO7" s="2" t="str">
        <f t="shared" si="21"/>
        <v>False</v>
      </c>
      <c r="BR7" s="2" t="s">
        <v>140</v>
      </c>
      <c r="BS7" s="2" t="s">
        <v>139</v>
      </c>
      <c r="BT7" s="2" t="s">
        <v>139</v>
      </c>
      <c r="BU7" s="2" t="str">
        <f t="shared" si="22"/>
        <v>No Sound</v>
      </c>
      <c r="BV7" s="2" t="str">
        <f t="shared" si="23"/>
        <v>Sound</v>
      </c>
      <c r="BW7" s="2" t="str">
        <f t="shared" si="24"/>
        <v>Sound</v>
      </c>
      <c r="BZ7" s="2">
        <v>5</v>
      </c>
      <c r="CA7" s="2">
        <v>10249</v>
      </c>
      <c r="CB7" s="3" t="s">
        <v>149</v>
      </c>
      <c r="CC7" s="2">
        <v>42.4</v>
      </c>
      <c r="CD7" s="2">
        <v>40</v>
      </c>
      <c r="CE7" s="2">
        <v>0</v>
      </c>
      <c r="CF7" s="2">
        <f t="shared" si="25"/>
        <v>42.4</v>
      </c>
      <c r="DD7" s="2">
        <v>5</v>
      </c>
      <c r="DE7" s="3" t="s">
        <v>211</v>
      </c>
      <c r="DF7" s="2">
        <v>8</v>
      </c>
      <c r="DG7" s="2">
        <v>10</v>
      </c>
      <c r="DH7" s="35">
        <f t="shared" si="29"/>
        <v>8</v>
      </c>
      <c r="DI7" s="2"/>
    </row>
    <row r="8" spans="1:113">
      <c r="F8" s="2">
        <v>6</v>
      </c>
      <c r="G8" s="2" t="s">
        <v>13</v>
      </c>
      <c r="H8" s="2">
        <v>35</v>
      </c>
      <c r="I8" s="2">
        <v>4.95</v>
      </c>
      <c r="J8" s="2">
        <f t="shared" si="4"/>
        <v>173.25</v>
      </c>
      <c r="K8" s="2">
        <f t="shared" si="5"/>
        <v>3.4649999999999999</v>
      </c>
      <c r="L8" s="2">
        <f t="shared" si="6"/>
        <v>176.715</v>
      </c>
      <c r="O8" s="2">
        <v>6</v>
      </c>
      <c r="P8" s="2">
        <f t="shared" si="7"/>
        <v>6</v>
      </c>
      <c r="Q8" s="2">
        <f t="shared" si="8"/>
        <v>12</v>
      </c>
      <c r="R8" s="2">
        <f t="shared" si="9"/>
        <v>18</v>
      </c>
      <c r="S8" s="2">
        <f t="shared" si="10"/>
        <v>24</v>
      </c>
      <c r="T8" s="2">
        <f t="shared" si="11"/>
        <v>30</v>
      </c>
      <c r="AG8" s="2"/>
      <c r="AH8" s="11"/>
      <c r="AI8" s="2"/>
      <c r="AJ8" s="2"/>
      <c r="AK8" s="2"/>
      <c r="AL8" s="2"/>
      <c r="AM8" s="2"/>
      <c r="AP8" s="2">
        <v>7</v>
      </c>
      <c r="AQ8" s="2">
        <v>7</v>
      </c>
      <c r="AR8" s="2">
        <v>0</v>
      </c>
      <c r="AS8" s="2">
        <v>0</v>
      </c>
      <c r="AT8" s="2">
        <v>1</v>
      </c>
      <c r="AU8" s="2">
        <f t="shared" si="3"/>
        <v>0</v>
      </c>
      <c r="AX8" s="2">
        <v>6</v>
      </c>
      <c r="AY8" s="2" t="s">
        <v>83</v>
      </c>
      <c r="AZ8" s="2" t="s">
        <v>103</v>
      </c>
      <c r="BA8" s="2" t="s">
        <v>83</v>
      </c>
      <c r="BB8" s="2" t="s">
        <v>118</v>
      </c>
      <c r="BC8" s="2" t="b">
        <f t="shared" si="15"/>
        <v>1</v>
      </c>
      <c r="BD8" s="2" t="b">
        <f t="shared" si="16"/>
        <v>0</v>
      </c>
      <c r="BG8" s="2">
        <v>6</v>
      </c>
      <c r="BH8" s="2">
        <v>1</v>
      </c>
      <c r="BI8" s="2">
        <v>5</v>
      </c>
      <c r="BJ8" s="2">
        <v>9</v>
      </c>
      <c r="BK8" s="2">
        <f t="shared" si="17"/>
        <v>-11</v>
      </c>
      <c r="BL8" s="2" t="b">
        <f t="shared" si="18"/>
        <v>0</v>
      </c>
      <c r="BM8" s="2" t="str">
        <f t="shared" si="19"/>
        <v>False</v>
      </c>
      <c r="BN8" s="2" t="str">
        <f t="shared" si="20"/>
        <v>True</v>
      </c>
      <c r="BO8" s="2" t="str">
        <f t="shared" si="21"/>
        <v>False</v>
      </c>
      <c r="BR8" s="2" t="s">
        <v>140</v>
      </c>
      <c r="BS8" s="2" t="s">
        <v>139</v>
      </c>
      <c r="BT8" s="2" t="s">
        <v>140</v>
      </c>
      <c r="BU8" s="2" t="str">
        <f t="shared" si="22"/>
        <v>Sound</v>
      </c>
      <c r="BV8" s="2" t="str">
        <f t="shared" si="23"/>
        <v>Sound</v>
      </c>
      <c r="BW8" s="2" t="str">
        <f t="shared" si="24"/>
        <v>Sound</v>
      </c>
      <c r="BZ8" s="2">
        <v>6</v>
      </c>
      <c r="CA8" s="2">
        <v>10250</v>
      </c>
      <c r="CB8" s="3" t="s">
        <v>150</v>
      </c>
      <c r="CC8" s="2">
        <v>7.7</v>
      </c>
      <c r="CD8" s="2">
        <v>10</v>
      </c>
      <c r="CE8" s="2">
        <v>0</v>
      </c>
      <c r="CF8" s="2">
        <f t="shared" si="25"/>
        <v>7.7</v>
      </c>
    </row>
    <row r="9" spans="1:113">
      <c r="F9" s="2">
        <v>7</v>
      </c>
      <c r="G9" s="2" t="s">
        <v>14</v>
      </c>
      <c r="H9" s="2">
        <v>75</v>
      </c>
      <c r="I9" s="2">
        <v>2.95</v>
      </c>
      <c r="J9" s="2">
        <f t="shared" si="4"/>
        <v>221.25</v>
      </c>
      <c r="K9" s="2">
        <f t="shared" si="5"/>
        <v>4.4249999999999998</v>
      </c>
      <c r="L9" s="2">
        <f t="shared" si="6"/>
        <v>225.67500000000001</v>
      </c>
      <c r="O9" s="2">
        <v>7</v>
      </c>
      <c r="P9" s="2">
        <f t="shared" si="7"/>
        <v>7</v>
      </c>
      <c r="Q9" s="2">
        <f t="shared" si="8"/>
        <v>14</v>
      </c>
      <c r="R9" s="2">
        <f t="shared" si="9"/>
        <v>21</v>
      </c>
      <c r="S9" s="2">
        <f t="shared" si="10"/>
        <v>28</v>
      </c>
      <c r="T9" s="2">
        <f t="shared" si="11"/>
        <v>35</v>
      </c>
      <c r="AG9" s="2"/>
      <c r="AH9" s="11" t="s">
        <v>62</v>
      </c>
      <c r="AI9" s="10">
        <f>MAX(AI2:AI6)</f>
        <v>100</v>
      </c>
      <c r="AJ9" s="10">
        <f>MAX(AJ2:AJ6)</f>
        <v>95</v>
      </c>
      <c r="AK9" s="10">
        <f>MAX(AK2:AK6)</f>
        <v>99</v>
      </c>
      <c r="AL9" s="2"/>
      <c r="AM9" s="2"/>
      <c r="AP9" s="2">
        <v>8</v>
      </c>
      <c r="AQ9" s="2">
        <v>8</v>
      </c>
      <c r="AR9" s="2">
        <v>0</v>
      </c>
      <c r="AS9" s="2">
        <v>0</v>
      </c>
      <c r="AT9" s="2">
        <v>0</v>
      </c>
      <c r="AU9" s="2">
        <f t="shared" si="3"/>
        <v>1</v>
      </c>
      <c r="AX9" s="2">
        <v>7</v>
      </c>
      <c r="AY9" s="2" t="s">
        <v>84</v>
      </c>
      <c r="AZ9" s="2" t="s">
        <v>104</v>
      </c>
      <c r="BA9" s="2" t="s">
        <v>84</v>
      </c>
      <c r="BB9" s="2" t="s">
        <v>104</v>
      </c>
      <c r="BC9" s="2" t="b">
        <f t="shared" si="15"/>
        <v>1</v>
      </c>
      <c r="BD9" s="2" t="b">
        <f t="shared" si="16"/>
        <v>1</v>
      </c>
      <c r="BG9" s="2">
        <v>7</v>
      </c>
      <c r="BH9" s="2">
        <v>2</v>
      </c>
      <c r="BI9" s="2">
        <v>6</v>
      </c>
      <c r="BJ9" s="2">
        <v>0</v>
      </c>
      <c r="BK9" s="2">
        <f t="shared" si="17"/>
        <v>36</v>
      </c>
      <c r="BL9" s="2" t="b">
        <f t="shared" si="18"/>
        <v>0</v>
      </c>
      <c r="BM9" s="2" t="str">
        <f t="shared" si="19"/>
        <v>False</v>
      </c>
      <c r="BN9" s="2" t="str">
        <f t="shared" si="20"/>
        <v>False</v>
      </c>
      <c r="BO9" s="2" t="str">
        <f t="shared" si="21"/>
        <v>True</v>
      </c>
      <c r="BR9" s="2" t="s">
        <v>140</v>
      </c>
      <c r="BS9" s="2" t="s">
        <v>140</v>
      </c>
      <c r="BT9" s="2" t="s">
        <v>139</v>
      </c>
      <c r="BU9" s="2" t="str">
        <f t="shared" si="22"/>
        <v>Sound</v>
      </c>
      <c r="BV9" s="2" t="str">
        <f t="shared" si="23"/>
        <v>Sound</v>
      </c>
      <c r="BW9" s="2" t="str">
        <f t="shared" si="24"/>
        <v>Sound</v>
      </c>
      <c r="BZ9" s="2">
        <v>7</v>
      </c>
      <c r="CA9" s="2">
        <v>10250</v>
      </c>
      <c r="CB9" s="3" t="s">
        <v>149</v>
      </c>
      <c r="CC9" s="2">
        <v>42.4</v>
      </c>
      <c r="CD9" s="2">
        <v>35</v>
      </c>
      <c r="CE9" s="2">
        <v>0.15</v>
      </c>
      <c r="CF9" s="2">
        <f t="shared" si="25"/>
        <v>42.398499999999999</v>
      </c>
    </row>
    <row r="10" spans="1:113">
      <c r="F10" s="2">
        <v>8</v>
      </c>
      <c r="G10" s="2" t="s">
        <v>15</v>
      </c>
      <c r="H10" s="2">
        <v>100</v>
      </c>
      <c r="I10" s="2">
        <v>5.95</v>
      </c>
      <c r="J10" s="2">
        <f t="shared" si="4"/>
        <v>595</v>
      </c>
      <c r="K10" s="2">
        <f t="shared" si="5"/>
        <v>11.9</v>
      </c>
      <c r="L10" s="2">
        <f t="shared" si="6"/>
        <v>606.9</v>
      </c>
      <c r="O10" s="2">
        <v>8</v>
      </c>
      <c r="P10" s="2">
        <f t="shared" si="7"/>
        <v>8</v>
      </c>
      <c r="Q10" s="2">
        <f t="shared" si="8"/>
        <v>16</v>
      </c>
      <c r="R10" s="2">
        <f t="shared" si="9"/>
        <v>24</v>
      </c>
      <c r="S10" s="2">
        <f t="shared" si="10"/>
        <v>32</v>
      </c>
      <c r="T10" s="2">
        <f t="shared" si="11"/>
        <v>40</v>
      </c>
      <c r="AG10" s="2"/>
      <c r="AH10" s="11" t="s">
        <v>63</v>
      </c>
      <c r="AI10" s="10">
        <f>MIN(AI2:AI6)</f>
        <v>85</v>
      </c>
      <c r="AJ10" s="10">
        <f t="shared" ref="AJ10:AK10" si="30">MIN(AJ2:AJ6)</f>
        <v>72</v>
      </c>
      <c r="AK10" s="10">
        <f t="shared" si="30"/>
        <v>60</v>
      </c>
      <c r="AL10" s="2"/>
      <c r="AM10" s="2"/>
      <c r="AX10" s="2">
        <v>8</v>
      </c>
      <c r="AY10" s="2" t="s">
        <v>85</v>
      </c>
      <c r="AZ10" s="2" t="s">
        <v>105</v>
      </c>
      <c r="BA10" s="2" t="s">
        <v>85</v>
      </c>
      <c r="BB10" s="2" t="s">
        <v>105</v>
      </c>
      <c r="BC10" s="2" t="b">
        <f t="shared" si="15"/>
        <v>1</v>
      </c>
      <c r="BD10" s="2" t="b">
        <f t="shared" si="16"/>
        <v>1</v>
      </c>
      <c r="BG10" s="2">
        <v>8</v>
      </c>
      <c r="BH10" s="2">
        <v>3</v>
      </c>
      <c r="BI10" s="2">
        <v>7</v>
      </c>
      <c r="BJ10" s="2">
        <v>3</v>
      </c>
      <c r="BK10" s="2">
        <f t="shared" si="17"/>
        <v>13</v>
      </c>
      <c r="BL10" s="2" t="b">
        <f t="shared" si="18"/>
        <v>0</v>
      </c>
      <c r="BM10" s="2" t="str">
        <f t="shared" si="19"/>
        <v>False</v>
      </c>
      <c r="BN10" s="2" t="str">
        <f t="shared" si="20"/>
        <v>False</v>
      </c>
      <c r="BO10" s="2" t="str">
        <f t="shared" si="21"/>
        <v>True</v>
      </c>
      <c r="BR10" s="2" t="s">
        <v>140</v>
      </c>
      <c r="BS10" s="2" t="s">
        <v>140</v>
      </c>
      <c r="BT10" s="2" t="s">
        <v>140</v>
      </c>
      <c r="BU10" s="2" t="str">
        <f t="shared" si="22"/>
        <v>Sound</v>
      </c>
      <c r="BV10" s="2" t="str">
        <f t="shared" si="23"/>
        <v>Sound</v>
      </c>
      <c r="BW10" s="2" t="str">
        <f t="shared" si="24"/>
        <v>Sound</v>
      </c>
      <c r="BZ10" s="2">
        <v>8</v>
      </c>
      <c r="CA10" s="2">
        <v>10250</v>
      </c>
      <c r="CB10" s="3" t="s">
        <v>151</v>
      </c>
      <c r="CC10" s="2">
        <v>16.8</v>
      </c>
      <c r="CD10" s="2">
        <v>15</v>
      </c>
      <c r="CE10" s="2">
        <v>0.15</v>
      </c>
      <c r="CF10" s="2">
        <f t="shared" si="25"/>
        <v>16.798500000000001</v>
      </c>
    </row>
    <row r="11" spans="1:113">
      <c r="F11" s="2">
        <v>9</v>
      </c>
      <c r="G11" s="2" t="s">
        <v>16</v>
      </c>
      <c r="H11" s="2">
        <v>90</v>
      </c>
      <c r="I11" s="2">
        <v>3.95</v>
      </c>
      <c r="J11" s="2">
        <f t="shared" si="4"/>
        <v>355.5</v>
      </c>
      <c r="K11" s="2">
        <f t="shared" si="5"/>
        <v>7.11</v>
      </c>
      <c r="L11" s="2">
        <f t="shared" si="6"/>
        <v>362.61</v>
      </c>
      <c r="O11" s="2">
        <v>9</v>
      </c>
      <c r="P11" s="2">
        <f t="shared" si="7"/>
        <v>9</v>
      </c>
      <c r="Q11" s="2">
        <f t="shared" si="8"/>
        <v>18</v>
      </c>
      <c r="R11" s="2">
        <f t="shared" si="9"/>
        <v>27</v>
      </c>
      <c r="S11" s="2">
        <f t="shared" si="10"/>
        <v>36</v>
      </c>
      <c r="T11" s="2">
        <f t="shared" si="11"/>
        <v>45</v>
      </c>
      <c r="AG11" s="2"/>
      <c r="AH11" s="11" t="s">
        <v>66</v>
      </c>
      <c r="AI11" s="10">
        <f>AVERAGE(AI2:AI6)</f>
        <v>91.6</v>
      </c>
      <c r="AJ11" s="10">
        <f t="shared" ref="AJ11:AK11" si="31">AVERAGE(AJ2:AJ6)</f>
        <v>80.400000000000006</v>
      </c>
      <c r="AK11" s="10">
        <f t="shared" si="31"/>
        <v>79.8</v>
      </c>
      <c r="AL11" s="2"/>
      <c r="AM11" s="2"/>
      <c r="AX11" s="2">
        <v>9</v>
      </c>
      <c r="AY11" s="2" t="s">
        <v>86</v>
      </c>
      <c r="AZ11" s="2" t="s">
        <v>106</v>
      </c>
      <c r="BA11" s="2" t="s">
        <v>86</v>
      </c>
      <c r="BB11" s="2" t="s">
        <v>106</v>
      </c>
      <c r="BC11" s="2" t="b">
        <f t="shared" si="15"/>
        <v>1</v>
      </c>
      <c r="BD11" s="2" t="b">
        <f t="shared" si="16"/>
        <v>1</v>
      </c>
      <c r="BG11" s="2">
        <v>9</v>
      </c>
      <c r="BH11" s="2">
        <v>4</v>
      </c>
      <c r="BI11" s="2">
        <v>8</v>
      </c>
      <c r="BJ11" s="2">
        <v>7</v>
      </c>
      <c r="BK11" s="2">
        <f t="shared" si="17"/>
        <v>-48</v>
      </c>
      <c r="BL11" s="2" t="b">
        <f t="shared" si="18"/>
        <v>0</v>
      </c>
      <c r="BM11" s="2" t="str">
        <f t="shared" si="19"/>
        <v>False</v>
      </c>
      <c r="BN11" s="2" t="str">
        <f t="shared" si="20"/>
        <v>True</v>
      </c>
      <c r="BO11" s="2" t="str">
        <f t="shared" si="21"/>
        <v>False</v>
      </c>
      <c r="BZ11" s="2">
        <v>9</v>
      </c>
      <c r="CA11" s="2">
        <v>10251</v>
      </c>
      <c r="CB11" s="3" t="s">
        <v>152</v>
      </c>
      <c r="CC11" s="2">
        <v>16.8</v>
      </c>
      <c r="CD11" s="2">
        <v>6</v>
      </c>
      <c r="CE11" s="2">
        <v>0.05</v>
      </c>
      <c r="CF11" s="2">
        <f t="shared" si="25"/>
        <v>16.799500000000002</v>
      </c>
    </row>
    <row r="12" spans="1:113">
      <c r="F12" s="2">
        <v>10</v>
      </c>
      <c r="G12" s="2" t="s">
        <v>17</v>
      </c>
      <c r="H12" s="2">
        <v>86</v>
      </c>
      <c r="I12" s="2">
        <v>4.3600000000000003</v>
      </c>
      <c r="J12" s="2">
        <f t="shared" si="4"/>
        <v>374.96000000000004</v>
      </c>
      <c r="K12" s="2">
        <f t="shared" si="5"/>
        <v>7.499200000000001</v>
      </c>
      <c r="L12" s="2">
        <f t="shared" si="6"/>
        <v>382.45920000000001</v>
      </c>
      <c r="O12" s="2">
        <v>10</v>
      </c>
      <c r="P12" s="2">
        <f t="shared" si="7"/>
        <v>10</v>
      </c>
      <c r="Q12" s="2">
        <f t="shared" si="8"/>
        <v>20</v>
      </c>
      <c r="R12" s="2">
        <f t="shared" si="9"/>
        <v>30</v>
      </c>
      <c r="S12" s="2">
        <f t="shared" si="10"/>
        <v>40</v>
      </c>
      <c r="T12" s="2">
        <f t="shared" si="11"/>
        <v>50</v>
      </c>
      <c r="AG12" s="2"/>
      <c r="AH12" s="11" t="s">
        <v>64</v>
      </c>
      <c r="AI12" s="10">
        <f>STDEV(AI2:AI6)</f>
        <v>5.9413803110051786</v>
      </c>
      <c r="AJ12" s="10">
        <f t="shared" ref="AJ12:AK12" si="32">STDEV(AJ2:AJ6)</f>
        <v>8.9610267268879404</v>
      </c>
      <c r="AK12" s="10">
        <f t="shared" si="32"/>
        <v>14.237275020171515</v>
      </c>
      <c r="AL12" s="2"/>
      <c r="AM12" s="2"/>
      <c r="AX12" s="2">
        <v>10</v>
      </c>
      <c r="AY12" s="2" t="s">
        <v>87</v>
      </c>
      <c r="AZ12" s="2" t="s">
        <v>107</v>
      </c>
      <c r="BA12" s="2" t="s">
        <v>87</v>
      </c>
      <c r="BB12" s="2" t="s">
        <v>119</v>
      </c>
      <c r="BC12" s="2" t="b">
        <f t="shared" si="15"/>
        <v>1</v>
      </c>
      <c r="BD12" s="2" t="b">
        <f t="shared" si="16"/>
        <v>0</v>
      </c>
      <c r="BG12" s="2">
        <v>10</v>
      </c>
      <c r="BH12" s="2">
        <v>6</v>
      </c>
      <c r="BI12" s="2">
        <v>9</v>
      </c>
      <c r="BJ12" s="2">
        <v>1</v>
      </c>
      <c r="BK12" s="2">
        <f t="shared" si="17"/>
        <v>57</v>
      </c>
      <c r="BL12" s="2" t="b">
        <f t="shared" si="18"/>
        <v>0</v>
      </c>
      <c r="BM12" s="2" t="str">
        <f t="shared" si="19"/>
        <v>False</v>
      </c>
      <c r="BN12" s="2" t="str">
        <f t="shared" si="20"/>
        <v>False</v>
      </c>
      <c r="BO12" s="2" t="str">
        <f t="shared" si="21"/>
        <v>True</v>
      </c>
      <c r="BZ12" s="2">
        <v>10</v>
      </c>
      <c r="CA12" s="2">
        <v>10251</v>
      </c>
      <c r="CB12" s="3" t="s">
        <v>153</v>
      </c>
      <c r="CC12" s="2">
        <v>15.6</v>
      </c>
      <c r="CD12" s="2">
        <v>15</v>
      </c>
      <c r="CE12" s="2">
        <v>0.05</v>
      </c>
      <c r="CF12" s="2">
        <f t="shared" si="25"/>
        <v>15.599499999999999</v>
      </c>
    </row>
    <row r="13" spans="1:113">
      <c r="F13" s="2">
        <v>11</v>
      </c>
      <c r="G13" s="2" t="s">
        <v>18</v>
      </c>
      <c r="H13" s="2">
        <v>110</v>
      </c>
      <c r="I13" s="2">
        <v>0.95</v>
      </c>
      <c r="J13" s="2">
        <f t="shared" si="4"/>
        <v>104.5</v>
      </c>
      <c r="K13" s="2">
        <f t="shared" si="5"/>
        <v>2.09</v>
      </c>
      <c r="L13" s="2">
        <f t="shared" si="6"/>
        <v>106.59</v>
      </c>
      <c r="AG13" s="2"/>
      <c r="AH13" s="11" t="s">
        <v>65</v>
      </c>
      <c r="AI13" s="10">
        <f>VAR(AI2:AI6)</f>
        <v>35.299999999999997</v>
      </c>
      <c r="AJ13" s="10">
        <f t="shared" ref="AJ13:AK13" si="33">VAR(AJ2:AJ6)</f>
        <v>80.3</v>
      </c>
      <c r="AK13" s="10">
        <f t="shared" si="33"/>
        <v>202.69999999999982</v>
      </c>
      <c r="AL13" s="2"/>
      <c r="AM13" s="2"/>
      <c r="AX13" s="2">
        <v>11</v>
      </c>
      <c r="AY13" s="2" t="s">
        <v>88</v>
      </c>
      <c r="AZ13" s="2" t="s">
        <v>108</v>
      </c>
      <c r="BA13" s="2" t="s">
        <v>88</v>
      </c>
      <c r="BB13" s="2" t="s">
        <v>108</v>
      </c>
      <c r="BC13" s="2" t="b">
        <f t="shared" si="15"/>
        <v>1</v>
      </c>
      <c r="BD13" s="2" t="b">
        <f t="shared" si="16"/>
        <v>1</v>
      </c>
      <c r="BG13" s="2">
        <v>11</v>
      </c>
      <c r="BH13" s="2">
        <v>3</v>
      </c>
      <c r="BI13" s="2">
        <v>3</v>
      </c>
      <c r="BJ13" s="2">
        <v>8</v>
      </c>
      <c r="BK13" s="2">
        <f t="shared" si="17"/>
        <v>-87</v>
      </c>
      <c r="BL13" s="2" t="b">
        <f t="shared" si="18"/>
        <v>0</v>
      </c>
      <c r="BM13" s="2" t="str">
        <f t="shared" si="19"/>
        <v>False</v>
      </c>
      <c r="BN13" s="2" t="str">
        <f t="shared" si="20"/>
        <v>True</v>
      </c>
      <c r="BO13" s="2" t="str">
        <f t="shared" si="21"/>
        <v>False</v>
      </c>
      <c r="BZ13" s="2">
        <v>11</v>
      </c>
      <c r="CA13" s="2">
        <v>10251</v>
      </c>
      <c r="CB13" s="3" t="s">
        <v>151</v>
      </c>
      <c r="CC13" s="2">
        <v>16.8</v>
      </c>
      <c r="CD13" s="2">
        <v>20</v>
      </c>
      <c r="CE13" s="2">
        <v>0</v>
      </c>
      <c r="CF13" s="2">
        <f t="shared" si="25"/>
        <v>16.8</v>
      </c>
    </row>
    <row r="14" spans="1:113">
      <c r="F14" s="2">
        <v>12</v>
      </c>
      <c r="G14" s="2" t="s">
        <v>19</v>
      </c>
      <c r="H14" s="2">
        <v>80</v>
      </c>
      <c r="I14" s="2">
        <v>6.94</v>
      </c>
      <c r="J14" s="2">
        <f t="shared" si="4"/>
        <v>555.20000000000005</v>
      </c>
      <c r="K14" s="2">
        <f t="shared" si="5"/>
        <v>11.104000000000001</v>
      </c>
      <c r="L14" s="2">
        <f t="shared" si="6"/>
        <v>566.30400000000009</v>
      </c>
      <c r="AX14" s="2">
        <v>12</v>
      </c>
      <c r="AY14" s="2" t="s">
        <v>89</v>
      </c>
      <c r="AZ14" s="2" t="s">
        <v>109</v>
      </c>
      <c r="BA14" s="2" t="s">
        <v>89</v>
      </c>
      <c r="BB14" s="2" t="s">
        <v>109</v>
      </c>
      <c r="BC14" s="2" t="b">
        <f t="shared" si="15"/>
        <v>1</v>
      </c>
      <c r="BD14" s="2" t="b">
        <f t="shared" si="16"/>
        <v>1</v>
      </c>
      <c r="BG14" s="2">
        <v>12</v>
      </c>
      <c r="BH14" s="2">
        <v>0</v>
      </c>
      <c r="BI14" s="2">
        <v>0</v>
      </c>
      <c r="BJ14" s="2">
        <v>7</v>
      </c>
      <c r="BK14" s="2">
        <f t="shared" si="17"/>
        <v>0</v>
      </c>
      <c r="BL14" s="2" t="b">
        <f t="shared" si="18"/>
        <v>1</v>
      </c>
      <c r="BM14" s="2" t="str">
        <f t="shared" si="19"/>
        <v>True</v>
      </c>
      <c r="BN14" s="2" t="str">
        <f t="shared" si="20"/>
        <v>False</v>
      </c>
      <c r="BO14" s="2" t="str">
        <f t="shared" si="21"/>
        <v>False</v>
      </c>
      <c r="BZ14" s="2">
        <v>12</v>
      </c>
      <c r="CA14" s="2">
        <v>10252</v>
      </c>
      <c r="CB14" s="3" t="s">
        <v>154</v>
      </c>
      <c r="CC14" s="2">
        <v>64.8</v>
      </c>
      <c r="CD14" s="2">
        <v>40</v>
      </c>
      <c r="CE14" s="2">
        <v>0.05</v>
      </c>
      <c r="CF14" s="2">
        <f t="shared" si="25"/>
        <v>64.799499999999995</v>
      </c>
    </row>
    <row r="15" spans="1:113">
      <c r="F15" s="2">
        <v>13</v>
      </c>
      <c r="G15" s="2" t="s">
        <v>20</v>
      </c>
      <c r="H15" s="2">
        <v>603</v>
      </c>
      <c r="I15" s="2">
        <v>0.66</v>
      </c>
      <c r="J15" s="2">
        <f t="shared" si="4"/>
        <v>397.98</v>
      </c>
      <c r="K15" s="2">
        <f t="shared" si="5"/>
        <v>7.9596000000000009</v>
      </c>
      <c r="L15" s="2">
        <f t="shared" si="6"/>
        <v>405.93960000000004</v>
      </c>
      <c r="AX15" s="2">
        <v>13</v>
      </c>
      <c r="AY15" s="2" t="s">
        <v>90</v>
      </c>
      <c r="AZ15" s="2" t="s">
        <v>110</v>
      </c>
      <c r="BA15" s="2" t="s">
        <v>90</v>
      </c>
      <c r="BB15" s="2" t="s">
        <v>110</v>
      </c>
      <c r="BC15" s="2" t="b">
        <f t="shared" si="15"/>
        <v>1</v>
      </c>
      <c r="BD15" s="2" t="b">
        <f t="shared" si="16"/>
        <v>1</v>
      </c>
      <c r="BG15" s="2">
        <v>13</v>
      </c>
      <c r="BH15" s="2">
        <v>2</v>
      </c>
      <c r="BI15" s="2">
        <v>1</v>
      </c>
      <c r="BJ15" s="2">
        <v>4</v>
      </c>
      <c r="BK15" s="2">
        <f t="shared" si="17"/>
        <v>-31</v>
      </c>
      <c r="BL15" s="2" t="b">
        <f t="shared" si="18"/>
        <v>0</v>
      </c>
      <c r="BM15" s="2" t="str">
        <f t="shared" si="19"/>
        <v>False</v>
      </c>
      <c r="BN15" s="2" t="str">
        <f t="shared" si="20"/>
        <v>True</v>
      </c>
      <c r="BO15" s="2" t="str">
        <f t="shared" si="21"/>
        <v>False</v>
      </c>
      <c r="BZ15" s="2">
        <v>13</v>
      </c>
      <c r="CA15" s="2">
        <v>10252</v>
      </c>
      <c r="CB15" s="3" t="s">
        <v>155</v>
      </c>
      <c r="CC15" s="2">
        <v>2</v>
      </c>
      <c r="CD15" s="2">
        <v>25</v>
      </c>
      <c r="CE15" s="2">
        <v>0.05</v>
      </c>
      <c r="CF15" s="2">
        <f t="shared" si="25"/>
        <v>1.9995000000000001</v>
      </c>
    </row>
    <row r="16" spans="1:113">
      <c r="F16" s="2">
        <v>14</v>
      </c>
      <c r="G16" s="2" t="s">
        <v>21</v>
      </c>
      <c r="H16" s="2">
        <v>50</v>
      </c>
      <c r="I16" s="2">
        <v>2.96</v>
      </c>
      <c r="J16" s="2">
        <f t="shared" si="4"/>
        <v>148</v>
      </c>
      <c r="K16" s="2">
        <f t="shared" si="5"/>
        <v>2.96</v>
      </c>
      <c r="L16" s="2">
        <f t="shared" si="6"/>
        <v>150.96</v>
      </c>
      <c r="AX16" s="2">
        <v>14</v>
      </c>
      <c r="AY16" s="2" t="s">
        <v>91</v>
      </c>
      <c r="AZ16" s="2" t="s">
        <v>111</v>
      </c>
      <c r="BA16" s="2" t="s">
        <v>91</v>
      </c>
      <c r="BB16" s="2" t="s">
        <v>111</v>
      </c>
      <c r="BC16" s="2" t="b">
        <f t="shared" si="15"/>
        <v>1</v>
      </c>
      <c r="BD16" s="2" t="b">
        <f t="shared" si="16"/>
        <v>1</v>
      </c>
      <c r="BG16" s="2">
        <v>14</v>
      </c>
      <c r="BH16" s="2">
        <v>4</v>
      </c>
      <c r="BI16" s="2">
        <v>4</v>
      </c>
      <c r="BJ16" s="2">
        <v>6</v>
      </c>
      <c r="BK16" s="2">
        <f t="shared" si="17"/>
        <v>-80</v>
      </c>
      <c r="BL16" s="2" t="b">
        <f t="shared" si="18"/>
        <v>0</v>
      </c>
      <c r="BM16" s="2" t="str">
        <f t="shared" si="19"/>
        <v>False</v>
      </c>
      <c r="BN16" s="2" t="str">
        <f t="shared" si="20"/>
        <v>True</v>
      </c>
      <c r="BO16" s="2" t="str">
        <f t="shared" si="21"/>
        <v>False</v>
      </c>
      <c r="BZ16" s="2">
        <v>14</v>
      </c>
      <c r="CA16" s="2">
        <v>10252</v>
      </c>
      <c r="CB16" s="3" t="s">
        <v>156</v>
      </c>
      <c r="CC16" s="2">
        <v>27.2</v>
      </c>
      <c r="CD16" s="2">
        <v>40</v>
      </c>
      <c r="CE16" s="2">
        <v>0</v>
      </c>
      <c r="CF16" s="2">
        <f t="shared" si="25"/>
        <v>27.2</v>
      </c>
    </row>
    <row r="17" spans="6:84">
      <c r="F17" s="2">
        <v>15</v>
      </c>
      <c r="G17" s="2" t="s">
        <v>22</v>
      </c>
      <c r="H17" s="2">
        <v>40</v>
      </c>
      <c r="I17" s="2">
        <v>1.22</v>
      </c>
      <c r="J17" s="2">
        <f t="shared" si="4"/>
        <v>48.8</v>
      </c>
      <c r="K17" s="2">
        <f t="shared" si="5"/>
        <v>0.97599999999999998</v>
      </c>
      <c r="L17" s="2">
        <f t="shared" si="6"/>
        <v>49.775999999999996</v>
      </c>
      <c r="AX17" s="2">
        <v>15</v>
      </c>
      <c r="AY17" s="2" t="s">
        <v>92</v>
      </c>
      <c r="AZ17" s="2" t="s">
        <v>112</v>
      </c>
      <c r="BA17" s="2" t="s">
        <v>92</v>
      </c>
      <c r="BB17" s="2" t="s">
        <v>118</v>
      </c>
      <c r="BC17" s="2" t="b">
        <f t="shared" si="15"/>
        <v>1</v>
      </c>
      <c r="BD17" s="2" t="b">
        <f t="shared" si="16"/>
        <v>0</v>
      </c>
      <c r="BG17" s="2">
        <v>15</v>
      </c>
      <c r="BH17" s="2">
        <v>9</v>
      </c>
      <c r="BI17" s="2">
        <v>9</v>
      </c>
      <c r="BJ17" s="2">
        <v>2</v>
      </c>
      <c r="BK17" s="2">
        <f t="shared" si="17"/>
        <v>9</v>
      </c>
      <c r="BL17" s="2" t="b">
        <f t="shared" si="18"/>
        <v>0</v>
      </c>
      <c r="BM17" s="2" t="str">
        <f t="shared" si="19"/>
        <v>False</v>
      </c>
      <c r="BN17" s="2" t="str">
        <f t="shared" si="20"/>
        <v>False</v>
      </c>
      <c r="BO17" s="2" t="str">
        <f t="shared" si="21"/>
        <v>True</v>
      </c>
      <c r="BZ17" s="2">
        <v>15</v>
      </c>
      <c r="CA17" s="2">
        <v>10253</v>
      </c>
      <c r="CB17" s="3" t="s">
        <v>157</v>
      </c>
      <c r="CC17" s="2">
        <v>10</v>
      </c>
      <c r="CD17" s="2">
        <v>20</v>
      </c>
      <c r="CE17" s="2">
        <v>0</v>
      </c>
      <c r="CF17" s="2">
        <f t="shared" si="25"/>
        <v>10</v>
      </c>
    </row>
    <row r="18" spans="6:84">
      <c r="F18" s="2">
        <v>16</v>
      </c>
      <c r="G18" s="2" t="s">
        <v>23</v>
      </c>
      <c r="H18" s="2">
        <v>75</v>
      </c>
      <c r="I18" s="2">
        <v>40.5</v>
      </c>
      <c r="J18" s="2">
        <f t="shared" si="4"/>
        <v>3037.5</v>
      </c>
      <c r="K18" s="2">
        <f t="shared" si="5"/>
        <v>60.75</v>
      </c>
      <c r="L18" s="2">
        <f t="shared" si="6"/>
        <v>3098.25</v>
      </c>
      <c r="AX18" s="2">
        <v>16</v>
      </c>
      <c r="AY18" s="2" t="s">
        <v>93</v>
      </c>
      <c r="AZ18" s="2" t="s">
        <v>113</v>
      </c>
      <c r="BA18" s="2" t="s">
        <v>93</v>
      </c>
      <c r="BB18" s="2" t="s">
        <v>113</v>
      </c>
      <c r="BC18" s="2" t="b">
        <f t="shared" si="15"/>
        <v>1</v>
      </c>
      <c r="BD18" s="2" t="b">
        <f t="shared" si="16"/>
        <v>1</v>
      </c>
      <c r="BG18" s="2">
        <v>16</v>
      </c>
      <c r="BH18" s="2">
        <v>6</v>
      </c>
      <c r="BI18" s="2">
        <v>8</v>
      </c>
      <c r="BJ18" s="2">
        <v>8</v>
      </c>
      <c r="BK18" s="2">
        <f t="shared" si="17"/>
        <v>-128</v>
      </c>
      <c r="BL18" s="2" t="b">
        <f t="shared" si="18"/>
        <v>0</v>
      </c>
      <c r="BM18" s="2" t="str">
        <f t="shared" si="19"/>
        <v>False</v>
      </c>
      <c r="BN18" s="2" t="str">
        <f t="shared" si="20"/>
        <v>True</v>
      </c>
      <c r="BO18" s="2" t="str">
        <f t="shared" si="21"/>
        <v>False</v>
      </c>
      <c r="BZ18" s="2">
        <v>16</v>
      </c>
      <c r="CA18" s="2">
        <v>10253</v>
      </c>
      <c r="CB18" s="3" t="s">
        <v>158</v>
      </c>
      <c r="CC18" s="2">
        <v>14.4</v>
      </c>
      <c r="CD18" s="2">
        <v>42</v>
      </c>
      <c r="CE18" s="2">
        <v>0</v>
      </c>
      <c r="CF18" s="2">
        <f t="shared" si="25"/>
        <v>14.4</v>
      </c>
    </row>
    <row r="19" spans="6:84">
      <c r="F19" s="2">
        <v>17</v>
      </c>
      <c r="G19" s="2" t="s">
        <v>24</v>
      </c>
      <c r="H19" s="2">
        <v>30</v>
      </c>
      <c r="I19" s="2">
        <v>14.95</v>
      </c>
      <c r="J19" s="2">
        <f t="shared" si="4"/>
        <v>448.5</v>
      </c>
      <c r="K19" s="2">
        <f t="shared" si="5"/>
        <v>8.9700000000000006</v>
      </c>
      <c r="L19" s="2">
        <f t="shared" si="6"/>
        <v>457.47</v>
      </c>
      <c r="V19" t="s">
        <v>132</v>
      </c>
      <c r="AX19" s="2">
        <v>17</v>
      </c>
      <c r="AY19" s="2" t="s">
        <v>94</v>
      </c>
      <c r="AZ19" s="2" t="s">
        <v>114</v>
      </c>
      <c r="BA19" s="2" t="s">
        <v>94</v>
      </c>
      <c r="BB19" s="2" t="s">
        <v>114</v>
      </c>
      <c r="BC19" s="2" t="b">
        <f t="shared" si="15"/>
        <v>1</v>
      </c>
      <c r="BD19" s="2" t="b">
        <f t="shared" si="16"/>
        <v>1</v>
      </c>
      <c r="BG19" s="2">
        <v>17</v>
      </c>
      <c r="BH19" s="2">
        <v>8</v>
      </c>
      <c r="BI19" s="2">
        <v>6</v>
      </c>
      <c r="BJ19" s="2">
        <v>1</v>
      </c>
      <c r="BK19" s="2">
        <f t="shared" si="17"/>
        <v>4</v>
      </c>
      <c r="BL19" s="2" t="b">
        <f t="shared" si="18"/>
        <v>0</v>
      </c>
      <c r="BM19" s="2" t="str">
        <f t="shared" si="19"/>
        <v>False</v>
      </c>
      <c r="BN19" s="2" t="str">
        <f t="shared" si="20"/>
        <v>False</v>
      </c>
      <c r="BO19" s="2" t="str">
        <f t="shared" si="21"/>
        <v>True</v>
      </c>
      <c r="BZ19" s="2">
        <v>17</v>
      </c>
      <c r="CA19" s="2">
        <v>10253</v>
      </c>
      <c r="CB19" s="3" t="s">
        <v>159</v>
      </c>
      <c r="CC19" s="2">
        <v>16</v>
      </c>
      <c r="CD19" s="2">
        <v>40</v>
      </c>
      <c r="CE19" s="2">
        <v>0</v>
      </c>
      <c r="CF19" s="2">
        <f t="shared" si="25"/>
        <v>16</v>
      </c>
    </row>
    <row r="20" spans="6:84">
      <c r="F20" s="2">
        <v>18</v>
      </c>
      <c r="G20" s="2" t="s">
        <v>25</v>
      </c>
      <c r="H20" s="2">
        <v>45</v>
      </c>
      <c r="I20" s="2">
        <v>50.25</v>
      </c>
      <c r="J20" s="2">
        <f t="shared" si="4"/>
        <v>2261.25</v>
      </c>
      <c r="K20" s="2">
        <f t="shared" si="5"/>
        <v>45.225000000000001</v>
      </c>
      <c r="L20" s="2">
        <f t="shared" si="6"/>
        <v>2306.4749999999999</v>
      </c>
      <c r="AX20" s="2">
        <v>18</v>
      </c>
      <c r="AY20" s="2" t="s">
        <v>95</v>
      </c>
      <c r="AZ20" s="2" t="s">
        <v>115</v>
      </c>
      <c r="BA20" s="2" t="s">
        <v>95</v>
      </c>
      <c r="BB20" s="2" t="s">
        <v>115</v>
      </c>
      <c r="BC20" s="2" t="b">
        <f t="shared" si="15"/>
        <v>1</v>
      </c>
      <c r="BD20" s="2" t="b">
        <f t="shared" si="16"/>
        <v>1</v>
      </c>
      <c r="BG20" s="2">
        <v>18</v>
      </c>
      <c r="BH20" s="2">
        <v>3</v>
      </c>
      <c r="BI20" s="2">
        <v>6</v>
      </c>
      <c r="BJ20" s="2">
        <v>0</v>
      </c>
      <c r="BK20" s="2">
        <f t="shared" si="17"/>
        <v>36</v>
      </c>
      <c r="BL20" s="2" t="b">
        <f t="shared" si="18"/>
        <v>0</v>
      </c>
      <c r="BM20" s="2" t="str">
        <f t="shared" si="19"/>
        <v>False</v>
      </c>
      <c r="BN20" s="2" t="str">
        <f t="shared" si="20"/>
        <v>False</v>
      </c>
      <c r="BO20" s="2" t="str">
        <f t="shared" si="21"/>
        <v>True</v>
      </c>
      <c r="BZ20" s="2">
        <v>18</v>
      </c>
      <c r="CA20" s="2">
        <v>10254</v>
      </c>
      <c r="CB20" s="3" t="s">
        <v>160</v>
      </c>
      <c r="CC20" s="2">
        <v>3.6</v>
      </c>
      <c r="CD20" s="2">
        <v>15</v>
      </c>
      <c r="CE20" s="2">
        <v>0.15</v>
      </c>
      <c r="CF20" s="2">
        <f t="shared" si="25"/>
        <v>3.5985</v>
      </c>
    </row>
    <row r="21" spans="6:84">
      <c r="F21" s="2">
        <v>19</v>
      </c>
      <c r="G21" s="3"/>
      <c r="H21" s="3"/>
      <c r="I21" s="3"/>
      <c r="J21" s="3"/>
      <c r="K21" s="3"/>
      <c r="L21" s="3"/>
      <c r="AX21" s="2">
        <v>19</v>
      </c>
      <c r="AY21" s="2" t="s">
        <v>96</v>
      </c>
      <c r="AZ21" s="2" t="s">
        <v>116</v>
      </c>
      <c r="BA21" s="2" t="s">
        <v>96</v>
      </c>
      <c r="BB21" s="2" t="s">
        <v>116</v>
      </c>
      <c r="BC21" s="2" t="b">
        <f t="shared" si="15"/>
        <v>1</v>
      </c>
      <c r="BD21" s="2" t="b">
        <f t="shared" si="16"/>
        <v>1</v>
      </c>
      <c r="BG21" s="2">
        <v>19</v>
      </c>
      <c r="BH21" s="2">
        <v>2</v>
      </c>
      <c r="BI21" s="2">
        <v>4</v>
      </c>
      <c r="BJ21" s="2">
        <v>3</v>
      </c>
      <c r="BK21" s="2">
        <f t="shared" si="17"/>
        <v>-8</v>
      </c>
      <c r="BL21" s="2" t="b">
        <f t="shared" si="18"/>
        <v>0</v>
      </c>
      <c r="BM21" s="2" t="str">
        <f t="shared" si="19"/>
        <v>False</v>
      </c>
      <c r="BN21" s="2" t="str">
        <f t="shared" si="20"/>
        <v>True</v>
      </c>
      <c r="BO21" s="2" t="str">
        <f t="shared" si="21"/>
        <v>False</v>
      </c>
      <c r="BZ21" s="2">
        <v>19</v>
      </c>
      <c r="CA21" s="2">
        <v>10254</v>
      </c>
      <c r="CB21" s="3" t="s">
        <v>161</v>
      </c>
      <c r="CC21" s="2">
        <v>19.2</v>
      </c>
      <c r="CD21" s="2">
        <v>21</v>
      </c>
      <c r="CE21" s="2">
        <v>0.15</v>
      </c>
      <c r="CF21" s="2">
        <f t="shared" si="25"/>
        <v>19.198499999999999</v>
      </c>
    </row>
    <row r="22" spans="6:84">
      <c r="F22" s="2">
        <v>20</v>
      </c>
      <c r="G22" s="5" t="s">
        <v>29</v>
      </c>
      <c r="H22" s="3"/>
      <c r="I22" s="3"/>
      <c r="J22" s="3"/>
      <c r="K22" s="3"/>
      <c r="L22" s="3">
        <f>SUM(L3:L21)</f>
        <v>13161.4578</v>
      </c>
      <c r="AX22" s="2">
        <v>20</v>
      </c>
      <c r="AY22" s="2" t="s">
        <v>97</v>
      </c>
      <c r="AZ22" s="2" t="s">
        <v>117</v>
      </c>
      <c r="BA22" s="2" t="s">
        <v>97</v>
      </c>
      <c r="BB22" s="2" t="s">
        <v>117</v>
      </c>
      <c r="BC22" s="2" t="b">
        <f>(AY22=BA22)</f>
        <v>1</v>
      </c>
      <c r="BD22" s="2" t="b">
        <f t="shared" si="16"/>
        <v>1</v>
      </c>
      <c r="BG22" s="2">
        <v>20</v>
      </c>
      <c r="BH22" s="2">
        <v>0</v>
      </c>
      <c r="BI22" s="2">
        <v>0</v>
      </c>
      <c r="BJ22" s="2">
        <v>5</v>
      </c>
      <c r="BK22" s="2">
        <f t="shared" si="17"/>
        <v>0</v>
      </c>
      <c r="BL22" s="2" t="b">
        <f t="shared" si="18"/>
        <v>1</v>
      </c>
      <c r="BM22" s="2" t="str">
        <f t="shared" si="19"/>
        <v>True</v>
      </c>
      <c r="BN22" s="2" t="str">
        <f t="shared" si="20"/>
        <v>False</v>
      </c>
      <c r="BO22" s="2" t="str">
        <f t="shared" si="21"/>
        <v>False</v>
      </c>
      <c r="BZ22" s="2">
        <v>20</v>
      </c>
      <c r="CA22" s="2">
        <v>10254</v>
      </c>
      <c r="CB22" s="3" t="s">
        <v>162</v>
      </c>
      <c r="CC22" s="2">
        <v>8</v>
      </c>
      <c r="CD22" s="2">
        <v>21</v>
      </c>
      <c r="CE22" s="2">
        <v>0</v>
      </c>
      <c r="CF22" s="2">
        <f t="shared" si="25"/>
        <v>8</v>
      </c>
    </row>
    <row r="23" spans="6:84">
      <c r="BZ23" s="2">
        <v>21</v>
      </c>
      <c r="CA23" s="2">
        <v>10255</v>
      </c>
      <c r="CB23" s="3" t="s">
        <v>163</v>
      </c>
      <c r="CC23" s="2">
        <v>15.2</v>
      </c>
      <c r="CD23" s="2">
        <v>20</v>
      </c>
      <c r="CE23" s="2">
        <v>0</v>
      </c>
      <c r="CF23" s="2">
        <f t="shared" si="25"/>
        <v>15.2</v>
      </c>
    </row>
    <row r="24" spans="6:84">
      <c r="BZ24" s="2">
        <v>22</v>
      </c>
      <c r="CA24" s="2">
        <v>10255</v>
      </c>
      <c r="CB24" s="3" t="s">
        <v>164</v>
      </c>
      <c r="CC24" s="2">
        <v>13.9</v>
      </c>
      <c r="CD24" s="2">
        <v>35</v>
      </c>
      <c r="CE24" s="2">
        <v>0</v>
      </c>
      <c r="CF24" s="2">
        <f t="shared" si="25"/>
        <v>13.9</v>
      </c>
    </row>
    <row r="25" spans="6:84">
      <c r="BZ25" s="2">
        <v>23</v>
      </c>
      <c r="CA25" s="2">
        <v>10255</v>
      </c>
      <c r="CB25" s="3" t="s">
        <v>165</v>
      </c>
      <c r="CC25" s="2">
        <v>15.2</v>
      </c>
      <c r="CD25" s="2">
        <v>25</v>
      </c>
      <c r="CE25" s="2">
        <v>0</v>
      </c>
      <c r="CF25" s="2">
        <f t="shared" si="25"/>
        <v>15.2</v>
      </c>
    </row>
    <row r="26" spans="6:84">
      <c r="BZ26" s="2">
        <v>24</v>
      </c>
      <c r="CA26" s="2">
        <v>10255</v>
      </c>
      <c r="CB26" s="3" t="s">
        <v>166</v>
      </c>
      <c r="CC26" s="2">
        <v>44</v>
      </c>
      <c r="CD26" s="2">
        <v>30</v>
      </c>
      <c r="CE26" s="2">
        <v>0</v>
      </c>
      <c r="CF26" s="2">
        <f t="shared" si="25"/>
        <v>44</v>
      </c>
    </row>
    <row r="27" spans="6:84">
      <c r="BZ27" s="2">
        <v>25</v>
      </c>
      <c r="CA27" s="2">
        <v>10256</v>
      </c>
      <c r="CB27" s="3" t="s">
        <v>167</v>
      </c>
      <c r="CC27" s="2">
        <v>26.2</v>
      </c>
      <c r="CD27" s="2">
        <v>15</v>
      </c>
      <c r="CE27" s="2">
        <v>0</v>
      </c>
      <c r="CF27" s="2">
        <f t="shared" si="25"/>
        <v>26.2</v>
      </c>
    </row>
    <row r="28" spans="6:84">
      <c r="BZ28" s="2">
        <v>26</v>
      </c>
      <c r="CA28" s="2">
        <v>10256</v>
      </c>
      <c r="CB28" s="3" t="s">
        <v>168</v>
      </c>
      <c r="CC28" s="2">
        <v>10.4</v>
      </c>
      <c r="CD28" s="2">
        <v>12</v>
      </c>
      <c r="CE28" s="2">
        <v>0</v>
      </c>
      <c r="CF28" s="2">
        <f t="shared" si="25"/>
        <v>10.4</v>
      </c>
    </row>
    <row r="29" spans="6:84">
      <c r="BZ29" s="2">
        <v>27</v>
      </c>
      <c r="CA29" s="2">
        <v>10257</v>
      </c>
      <c r="CB29" s="3" t="s">
        <v>169</v>
      </c>
      <c r="CC29" s="2">
        <v>35.1</v>
      </c>
      <c r="CD29" s="2">
        <v>25</v>
      </c>
      <c r="CE29" s="2">
        <v>0</v>
      </c>
      <c r="CF29" s="2">
        <f t="shared" si="25"/>
        <v>35.1</v>
      </c>
    </row>
    <row r="30" spans="6:84">
      <c r="BZ30" s="2">
        <v>28</v>
      </c>
      <c r="CA30" s="2">
        <v>10257</v>
      </c>
      <c r="CB30" s="3" t="s">
        <v>158</v>
      </c>
      <c r="CC30" s="2">
        <v>14.4</v>
      </c>
      <c r="CD30" s="2">
        <v>6</v>
      </c>
      <c r="CE30" s="2">
        <v>0</v>
      </c>
      <c r="CF30" s="2">
        <f t="shared" si="25"/>
        <v>14.4</v>
      </c>
    </row>
    <row r="31" spans="6:84">
      <c r="BZ31" s="2">
        <v>29</v>
      </c>
      <c r="CA31" s="2">
        <v>10257</v>
      </c>
      <c r="CB31" s="3" t="s">
        <v>168</v>
      </c>
      <c r="CC31" s="2">
        <v>10.4</v>
      </c>
      <c r="CD31" s="2">
        <v>15</v>
      </c>
      <c r="CE31" s="2">
        <v>0</v>
      </c>
      <c r="CF31" s="2">
        <f t="shared" si="25"/>
        <v>10.4</v>
      </c>
    </row>
    <row r="32" spans="6:84">
      <c r="BZ32" s="2">
        <v>30</v>
      </c>
      <c r="CA32" s="2">
        <v>10258</v>
      </c>
      <c r="CB32" s="3" t="s">
        <v>163</v>
      </c>
      <c r="CC32" s="2">
        <v>15.2</v>
      </c>
      <c r="CD32" s="2">
        <v>50</v>
      </c>
      <c r="CE32" s="2">
        <v>0.2</v>
      </c>
      <c r="CF32" s="2">
        <f t="shared" si="25"/>
        <v>15.197999999999999</v>
      </c>
    </row>
    <row r="33" spans="11:84">
      <c r="BZ33" s="2">
        <v>31</v>
      </c>
      <c r="CA33" s="2">
        <v>10258</v>
      </c>
      <c r="CB33" s="3" t="s">
        <v>170</v>
      </c>
      <c r="CC33" s="2">
        <v>17</v>
      </c>
      <c r="CD33" s="2">
        <v>65</v>
      </c>
      <c r="CE33" s="2">
        <v>0.2</v>
      </c>
      <c r="CF33" s="2">
        <f t="shared" si="25"/>
        <v>16.998000000000001</v>
      </c>
    </row>
    <row r="34" spans="11:84">
      <c r="BZ34" s="2">
        <v>32</v>
      </c>
      <c r="CA34" s="2">
        <v>10258</v>
      </c>
      <c r="CB34" s="3" t="s">
        <v>171</v>
      </c>
      <c r="CC34" s="2">
        <v>25.6</v>
      </c>
      <c r="CD34" s="2">
        <v>6</v>
      </c>
      <c r="CE34" s="2">
        <v>0.2</v>
      </c>
      <c r="CF34" s="2">
        <f t="shared" si="25"/>
        <v>25.598000000000003</v>
      </c>
    </row>
    <row r="35" spans="11:84">
      <c r="BZ35" s="2">
        <v>33</v>
      </c>
      <c r="CA35" s="2">
        <v>10259</v>
      </c>
      <c r="CB35" s="3" t="s">
        <v>172</v>
      </c>
      <c r="CC35" s="2">
        <v>8</v>
      </c>
      <c r="CD35" s="2">
        <v>10</v>
      </c>
      <c r="CE35" s="2">
        <v>0</v>
      </c>
      <c r="CF35" s="2">
        <f t="shared" si="25"/>
        <v>8</v>
      </c>
    </row>
    <row r="36" spans="11:84">
      <c r="BZ36" s="2">
        <v>34</v>
      </c>
      <c r="CA36" s="2">
        <v>10259</v>
      </c>
      <c r="CB36" s="3" t="s">
        <v>173</v>
      </c>
      <c r="CC36" s="2">
        <v>20.8</v>
      </c>
      <c r="CD36" s="2">
        <v>1</v>
      </c>
      <c r="CE36" s="2">
        <v>0</v>
      </c>
      <c r="CF36" s="2">
        <f t="shared" si="25"/>
        <v>20.8</v>
      </c>
    </row>
    <row r="37" spans="11:84">
      <c r="BZ37" s="2">
        <v>35</v>
      </c>
      <c r="CA37" s="2">
        <v>10260</v>
      </c>
      <c r="CB37" s="3" t="s">
        <v>150</v>
      </c>
      <c r="CC37" s="2">
        <v>7.7</v>
      </c>
      <c r="CD37" s="2">
        <v>16</v>
      </c>
      <c r="CE37" s="2">
        <v>0.25</v>
      </c>
      <c r="CF37" s="2">
        <f t="shared" si="25"/>
        <v>7.6974999999999998</v>
      </c>
    </row>
    <row r="38" spans="11:84">
      <c r="BZ38" s="2">
        <v>36</v>
      </c>
      <c r="CA38" s="2">
        <v>10260</v>
      </c>
      <c r="CB38" s="3" t="s">
        <v>153</v>
      </c>
      <c r="CC38" s="2">
        <v>15.6</v>
      </c>
      <c r="CD38" s="2">
        <v>50</v>
      </c>
      <c r="CE38" s="2">
        <v>0</v>
      </c>
      <c r="CF38" s="2">
        <f t="shared" si="25"/>
        <v>15.6</v>
      </c>
    </row>
    <row r="39" spans="11:84">
      <c r="BZ39" s="2">
        <v>37</v>
      </c>
      <c r="CA39" s="2">
        <v>10260</v>
      </c>
      <c r="CB39" s="3" t="s">
        <v>174</v>
      </c>
      <c r="CC39" s="2">
        <v>39.4</v>
      </c>
      <c r="CD39" s="2">
        <v>15</v>
      </c>
      <c r="CE39" s="2">
        <v>0.25</v>
      </c>
      <c r="CF39" s="2">
        <f t="shared" si="25"/>
        <v>39.397500000000001</v>
      </c>
    </row>
    <row r="40" spans="11:84">
      <c r="BZ40" s="2">
        <v>38</v>
      </c>
      <c r="CA40" s="2">
        <v>10260</v>
      </c>
      <c r="CB40" s="3" t="s">
        <v>175</v>
      </c>
      <c r="CC40" s="2">
        <v>12</v>
      </c>
      <c r="CD40" s="2">
        <v>21</v>
      </c>
      <c r="CE40" s="2">
        <v>0.25</v>
      </c>
      <c r="CF40" s="2">
        <f t="shared" si="25"/>
        <v>11.9975</v>
      </c>
    </row>
    <row r="41" spans="11:84">
      <c r="BZ41" s="2">
        <v>39</v>
      </c>
      <c r="CA41" s="2">
        <v>10261</v>
      </c>
      <c r="CB41" s="3" t="s">
        <v>172</v>
      </c>
      <c r="CC41" s="2">
        <v>8</v>
      </c>
      <c r="CD41" s="2">
        <v>20</v>
      </c>
      <c r="CE41" s="2">
        <v>0</v>
      </c>
      <c r="CF41" s="2">
        <f t="shared" si="25"/>
        <v>8</v>
      </c>
    </row>
    <row r="42" spans="11:84">
      <c r="K42" s="14"/>
      <c r="L42" s="15"/>
      <c r="M42" s="16"/>
      <c r="N42" s="16"/>
      <c r="O42" s="16"/>
      <c r="P42" s="14"/>
      <c r="Q42" s="14"/>
      <c r="BZ42" s="2">
        <v>40</v>
      </c>
      <c r="CA42" s="2">
        <v>10261</v>
      </c>
      <c r="CB42" s="3" t="s">
        <v>176</v>
      </c>
      <c r="CC42" s="2">
        <v>14.4</v>
      </c>
      <c r="CD42" s="2">
        <v>20</v>
      </c>
      <c r="CE42" s="2">
        <v>0</v>
      </c>
      <c r="CF42" s="2">
        <f t="shared" si="25"/>
        <v>14.4</v>
      </c>
    </row>
    <row r="43" spans="11:84">
      <c r="K43" s="14"/>
      <c r="L43" s="15"/>
      <c r="M43" s="16"/>
      <c r="N43" s="16"/>
      <c r="O43" s="16"/>
      <c r="P43" s="14"/>
      <c r="Q43" s="14"/>
      <c r="BZ43" s="2">
        <v>41</v>
      </c>
      <c r="CA43" s="2">
        <v>10262</v>
      </c>
      <c r="CB43" s="3" t="s">
        <v>170</v>
      </c>
      <c r="CC43" s="2">
        <v>17</v>
      </c>
      <c r="CD43" s="2">
        <v>12</v>
      </c>
      <c r="CE43" s="2">
        <v>0.2</v>
      </c>
      <c r="CF43" s="2">
        <f t="shared" si="25"/>
        <v>16.998000000000001</v>
      </c>
    </row>
    <row r="44" spans="11:84">
      <c r="K44" s="14"/>
      <c r="L44" s="15"/>
      <c r="M44" s="16"/>
      <c r="N44" s="16"/>
      <c r="O44" s="16"/>
      <c r="P44" s="14"/>
      <c r="Q44" s="14"/>
      <c r="BZ44" s="3"/>
      <c r="CA44" s="3"/>
      <c r="CB44" s="3"/>
      <c r="CC44" s="2"/>
      <c r="CD44" s="2"/>
      <c r="CE44" s="2"/>
      <c r="CF44" s="2">
        <f>MAX(CF3:CF43)</f>
        <v>64.799499999999995</v>
      </c>
    </row>
    <row r="45" spans="11:84">
      <c r="BZ45" s="3"/>
      <c r="CA45" s="3"/>
      <c r="CB45" s="3"/>
      <c r="CC45" s="2"/>
      <c r="CD45" s="2"/>
      <c r="CE45" s="2"/>
      <c r="CF45" s="2"/>
    </row>
    <row r="46" spans="11:84">
      <c r="BZ46" s="3"/>
      <c r="CA46" s="3"/>
      <c r="CB46" s="2" t="s">
        <v>177</v>
      </c>
      <c r="CC46" s="2"/>
      <c r="CD46" s="2"/>
      <c r="CE46" s="2"/>
      <c r="CF46" s="2" t="str">
        <f>INDEX(CB3:CB43, MATCH(MIN(CF3:CF43), CF3:CF43, 0))</f>
        <v>Geitost</v>
      </c>
    </row>
    <row r="47" spans="11:84">
      <c r="BZ47" s="3"/>
      <c r="CA47" s="3"/>
      <c r="CB47" s="2" t="s">
        <v>144</v>
      </c>
      <c r="CC47" s="2"/>
      <c r="CD47" s="2"/>
      <c r="CE47" s="2"/>
      <c r="CF47" s="2" t="str">
        <f>INDEX(CB3:CB43, MATCH(MAX(CF3:CF43), CF3:CF43, 0))</f>
        <v>Sir Rodney's Marmalade</v>
      </c>
    </row>
    <row r="48" spans="11:84" ht="17.399999999999999" customHeight="1">
      <c r="BZ48" s="3"/>
      <c r="CA48" s="3"/>
      <c r="CB48" s="23" t="s">
        <v>178</v>
      </c>
      <c r="CC48" s="24"/>
      <c r="CD48" s="24"/>
      <c r="CE48" s="24"/>
      <c r="CF48" s="24">
        <f>SUMIFS(CD3:CD43, CA3:CA43, 10260)</f>
        <v>102</v>
      </c>
    </row>
    <row r="49" spans="78:84">
      <c r="BZ49" s="3"/>
      <c r="CA49" s="3"/>
      <c r="CB49" s="23"/>
      <c r="CC49" s="24"/>
      <c r="CD49" s="24"/>
      <c r="CE49" s="24"/>
      <c r="CF49" s="24"/>
    </row>
    <row r="50" spans="78:84">
      <c r="BZ50" s="3"/>
      <c r="CA50" s="3"/>
      <c r="CB50" s="25" t="s">
        <v>179</v>
      </c>
      <c r="CC50" s="24"/>
      <c r="CD50" s="24"/>
      <c r="CE50" s="24"/>
      <c r="CF50" s="24">
        <f>COUNTIF(CA3:CA43, 10255)</f>
        <v>4</v>
      </c>
    </row>
    <row r="51" spans="78:84">
      <c r="BZ51" s="3"/>
      <c r="CA51" s="3"/>
      <c r="CB51" s="25"/>
      <c r="CC51" s="24"/>
      <c r="CD51" s="24"/>
      <c r="CE51" s="24"/>
      <c r="CF51" s="24"/>
    </row>
    <row r="52" spans="78:84">
      <c r="BZ52" s="3"/>
      <c r="CA52" s="3"/>
      <c r="CB52" s="25" t="s">
        <v>180</v>
      </c>
      <c r="CC52" s="24"/>
      <c r="CD52" s="24"/>
      <c r="CE52" s="24"/>
      <c r="CF52" s="25">
        <f>COUNTIFS(CA3:CA43, 10255, CD3:CD43, "&gt;"&amp;30, CD3:CD43, "&lt;"&amp;70)</f>
        <v>1</v>
      </c>
    </row>
    <row r="53" spans="78:84">
      <c r="BZ53" s="3"/>
      <c r="CA53" s="3"/>
      <c r="CB53" s="25"/>
      <c r="CC53" s="24"/>
      <c r="CD53" s="24"/>
      <c r="CE53" s="24"/>
      <c r="CF53" s="25"/>
    </row>
    <row r="54" spans="78:84">
      <c r="BZ54" s="3"/>
      <c r="CA54" s="3"/>
      <c r="CB54" s="25"/>
      <c r="CC54" s="24"/>
      <c r="CD54" s="24"/>
      <c r="CE54" s="24"/>
      <c r="CF54" s="25"/>
    </row>
    <row r="55" spans="78:84">
      <c r="BZ55" s="3"/>
      <c r="CA55" s="3"/>
      <c r="CB55" s="25" t="s">
        <v>181</v>
      </c>
      <c r="CC55" s="24"/>
      <c r="CD55" s="24"/>
      <c r="CE55" s="24"/>
      <c r="CF55" s="24">
        <f>COUNTIF(CB3:CB43, "ch*")</f>
        <v>6</v>
      </c>
    </row>
    <row r="56" spans="78:84">
      <c r="BZ56" s="3"/>
      <c r="CA56" s="3"/>
      <c r="CB56" s="24"/>
      <c r="CC56" s="24"/>
      <c r="CD56" s="24"/>
      <c r="CE56" s="24"/>
      <c r="CF56" s="24"/>
    </row>
    <row r="57" spans="78:84">
      <c r="BZ57" s="3"/>
      <c r="CA57" s="3"/>
      <c r="CB57" s="24"/>
      <c r="CC57" s="24"/>
      <c r="CD57" s="24"/>
      <c r="CE57" s="24"/>
      <c r="CF57" s="24"/>
    </row>
    <row r="58" spans="78:84">
      <c r="BZ58" s="3"/>
      <c r="CA58" s="3"/>
      <c r="CB58" s="24"/>
      <c r="CC58" s="24"/>
      <c r="CD58" s="24"/>
      <c r="CE58" s="24"/>
      <c r="CF58" s="24"/>
    </row>
    <row r="59" spans="78:84">
      <c r="BZ59" s="3"/>
      <c r="CA59" s="3"/>
      <c r="CB59" s="25" t="s">
        <v>182</v>
      </c>
      <c r="CC59" s="24"/>
      <c r="CD59" s="24"/>
      <c r="CE59" s="24"/>
      <c r="CF59" s="24">
        <f>AVERAGEIF(CA3:CA43, 10255, CC3:CC43)</f>
        <v>22.074999999999999</v>
      </c>
    </row>
    <row r="60" spans="78:84">
      <c r="BZ60" s="3"/>
      <c r="CA60" s="3"/>
      <c r="CB60" s="24"/>
      <c r="CC60" s="24"/>
      <c r="CD60" s="24"/>
      <c r="CE60" s="24"/>
      <c r="CF60" s="24"/>
    </row>
  </sheetData>
  <mergeCells count="38">
    <mergeCell ref="CR1:DA1"/>
    <mergeCell ref="DD1:DI1"/>
    <mergeCell ref="CC59:CC60"/>
    <mergeCell ref="CD59:CD60"/>
    <mergeCell ref="CF59:CF60"/>
    <mergeCell ref="CE59:CE60"/>
    <mergeCell ref="CI1:CO1"/>
    <mergeCell ref="CD52:CD54"/>
    <mergeCell ref="CE52:CE54"/>
    <mergeCell ref="CF52:CF54"/>
    <mergeCell ref="CC55:CC58"/>
    <mergeCell ref="CD55:CD58"/>
    <mergeCell ref="CE55:CE58"/>
    <mergeCell ref="CF55:CF58"/>
    <mergeCell ref="CF48:CF49"/>
    <mergeCell ref="CF50:CF51"/>
    <mergeCell ref="CB52:CB54"/>
    <mergeCell ref="CC48:CC49"/>
    <mergeCell ref="CD48:CD49"/>
    <mergeCell ref="CE48:CE49"/>
    <mergeCell ref="CC50:CC51"/>
    <mergeCell ref="CD50:CD51"/>
    <mergeCell ref="CE50:CE51"/>
    <mergeCell ref="CC52:CC54"/>
    <mergeCell ref="BG1:BO1"/>
    <mergeCell ref="BR1:BW1"/>
    <mergeCell ref="CA1:CE1"/>
    <mergeCell ref="CB48:CB49"/>
    <mergeCell ref="CB50:CB51"/>
    <mergeCell ref="CB55:CB58"/>
    <mergeCell ref="CB59:CB60"/>
    <mergeCell ref="F1:K1"/>
    <mergeCell ref="P1:T1"/>
    <mergeCell ref="W1:AD1"/>
    <mergeCell ref="BA1:BB1"/>
    <mergeCell ref="BC1:BD1"/>
    <mergeCell ref="AY1:AZ1"/>
    <mergeCell ref="AX1:AX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5BCB-D356-4063-A202-16A30616093B}">
  <dimension ref="LOM420753"/>
  <sheetViews>
    <sheetView workbookViewId="0"/>
  </sheetViews>
  <sheetFormatPr defaultRowHeight="14.4"/>
  <sheetData>
    <row r="420753" spans="8515:8515">
      <c r="LOM420753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2024-03-18T04:58:06Z</dcterms:created>
  <dcterms:modified xsi:type="dcterms:W3CDTF">2024-03-18T19:25:06Z</dcterms:modified>
</cp:coreProperties>
</file>