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codeName="ThisWorkbook" hidePivotFieldList="1" defaultThemeVersion="164011"/>
  <bookViews>
    <workbookView xWindow="0" yWindow="0" windowWidth="22260" windowHeight="12650" tabRatio="725" activeTab="4"/>
  </bookViews>
  <sheets>
    <sheet name="HOME (2)" sheetId="27" r:id="rId1"/>
    <sheet name="HOME" sheetId="23" r:id="rId2"/>
    <sheet name="HRD CSU" sheetId="3" r:id="rId3"/>
    <sheet name="CULL DATA" sheetId="12" r:id="rId4"/>
    <sheet name="GLT ASS" sheetId="2" r:id="rId5"/>
    <sheet name="LACT ASS" sheetId="6" r:id="rId6"/>
    <sheet name="GEST ASS" sheetId="17" r:id="rId7"/>
    <sheet name="INS ASS" sheetId="8" r:id="rId8"/>
    <sheet name="GILT BREAKEVEN" sheetId="13" r:id="rId9"/>
    <sheet name="CLAW (2)" sheetId="22" r:id="rId10"/>
    <sheet name="CLAW GRAPHS" sheetId="26" r:id="rId11"/>
    <sheet name="FIELD SHEET" sheetId="11" r:id="rId12"/>
    <sheet name="CRITERIA" sheetId="1" r:id="rId13"/>
    <sheet name="CLAW COLLECTION SHEET" sheetId="21" r:id="rId14"/>
  </sheets>
  <definedNames>
    <definedName name="_xlnm.Print_Area" localSheetId="3">'CULL DATA'!$A$1:$R$21</definedName>
    <definedName name="_xlnm.Print_Area" localSheetId="6">'GEST ASS'!$A$1:$O$14</definedName>
    <definedName name="_xlnm.Print_Area" localSheetId="8">'GILT BREAKEVEN'!$B$1:$Y$32</definedName>
    <definedName name="_xlnm.Print_Area" localSheetId="4">'GLT ASS'!$B$2:$O$15</definedName>
    <definedName name="_xlnm.Print_Area" localSheetId="2">'HRD CSU'!$A$1:$S$36</definedName>
    <definedName name="_xlnm.Print_Area" localSheetId="7">'INS ASS'!$A$1:$N$13</definedName>
    <definedName name="_xlnm.Print_Area" localSheetId="5">'LACT ASS'!$B$2:$W$19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3" l="1"/>
  <c r="W47" i="22" l="1"/>
  <c r="AQ12" i="22" l="1"/>
  <c r="AR12" i="22"/>
  <c r="AS12" i="22"/>
  <c r="AT12" i="22"/>
  <c r="AU12" i="22"/>
  <c r="AV12" i="22"/>
  <c r="AP12" i="22"/>
  <c r="AQ13" i="22"/>
  <c r="AR13" i="22"/>
  <c r="AS13" i="22"/>
  <c r="AT13" i="22"/>
  <c r="AU13" i="22"/>
  <c r="AV13" i="22"/>
  <c r="AQ14" i="22"/>
  <c r="AR14" i="22"/>
  <c r="AS14" i="22"/>
  <c r="AT14" i="22"/>
  <c r="AU14" i="22"/>
  <c r="AV14" i="22"/>
  <c r="AQ15" i="22"/>
  <c r="AR15" i="22"/>
  <c r="AS15" i="22"/>
  <c r="AT15" i="22"/>
  <c r="AU15" i="22"/>
  <c r="AV15" i="22"/>
  <c r="AP14" i="22"/>
  <c r="AP15" i="22"/>
  <c r="AP13" i="22"/>
  <c r="AO14" i="22"/>
  <c r="AO15" i="22"/>
  <c r="AO13" i="22"/>
  <c r="AP5" i="22"/>
  <c r="AQ10" i="22"/>
  <c r="AR10" i="22"/>
  <c r="AS10" i="22"/>
  <c r="AT10" i="22"/>
  <c r="AU10" i="22"/>
  <c r="AV10" i="22"/>
  <c r="AZ26" i="22"/>
  <c r="BA26" i="22"/>
  <c r="BB26" i="22"/>
  <c r="BC26" i="22"/>
  <c r="BD26" i="22"/>
  <c r="BE26" i="22"/>
  <c r="BF26" i="22"/>
  <c r="BG26" i="22"/>
  <c r="BH26" i="22"/>
  <c r="BI26" i="22"/>
  <c r="BJ26" i="22"/>
  <c r="BK26" i="22"/>
  <c r="BL26" i="22"/>
  <c r="BM26" i="22"/>
  <c r="AZ27" i="22"/>
  <c r="BA27" i="22"/>
  <c r="BB27" i="22"/>
  <c r="BC27" i="22"/>
  <c r="BD27" i="22"/>
  <c r="BE27" i="22"/>
  <c r="BF27" i="22"/>
  <c r="BG27" i="22"/>
  <c r="BH27" i="22"/>
  <c r="BI27" i="22"/>
  <c r="BJ27" i="22"/>
  <c r="BK27" i="22"/>
  <c r="BL27" i="22"/>
  <c r="BM27" i="22"/>
  <c r="AZ28" i="22"/>
  <c r="BA28" i="22"/>
  <c r="BB28" i="22"/>
  <c r="BC28" i="22"/>
  <c r="BD28" i="22"/>
  <c r="BE28" i="22"/>
  <c r="BF28" i="22"/>
  <c r="BG28" i="22"/>
  <c r="BH28" i="22"/>
  <c r="BI28" i="22"/>
  <c r="BJ28" i="22"/>
  <c r="BK28" i="22"/>
  <c r="BL28" i="22"/>
  <c r="BM28" i="22"/>
  <c r="AZ29" i="22"/>
  <c r="BA29" i="22"/>
  <c r="BB29" i="22"/>
  <c r="BC29" i="22"/>
  <c r="BD29" i="22"/>
  <c r="BE29" i="22"/>
  <c r="BF29" i="22"/>
  <c r="BG29" i="22"/>
  <c r="BH29" i="22"/>
  <c r="BI29" i="22"/>
  <c r="BJ29" i="22"/>
  <c r="BK29" i="22"/>
  <c r="BL29" i="22"/>
  <c r="BM29" i="22"/>
  <c r="AZ30" i="22"/>
  <c r="BA30" i="22"/>
  <c r="BB30" i="22"/>
  <c r="BC30" i="22"/>
  <c r="BD30" i="22"/>
  <c r="BE30" i="22"/>
  <c r="BF30" i="22"/>
  <c r="BG30" i="22"/>
  <c r="BH30" i="22"/>
  <c r="BI30" i="22"/>
  <c r="BJ30" i="22"/>
  <c r="BK30" i="22"/>
  <c r="BL30" i="22"/>
  <c r="BM30" i="22"/>
  <c r="AZ31" i="22"/>
  <c r="BA31" i="22"/>
  <c r="BB31" i="22"/>
  <c r="BC31" i="22"/>
  <c r="BD31" i="22"/>
  <c r="BE31" i="22"/>
  <c r="BF31" i="22"/>
  <c r="BG31" i="22"/>
  <c r="BH31" i="22"/>
  <c r="BI31" i="22"/>
  <c r="BJ31" i="22"/>
  <c r="BK31" i="22"/>
  <c r="BL31" i="22"/>
  <c r="BM31" i="22"/>
  <c r="BM25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Z25" i="22"/>
  <c r="BH17" i="22"/>
  <c r="BH18" i="22"/>
  <c r="BH19" i="22"/>
  <c r="BH20" i="22"/>
  <c r="BH21" i="22"/>
  <c r="BH22" i="22"/>
  <c r="BH16" i="22"/>
  <c r="AZ17" i="22"/>
  <c r="BA17" i="22"/>
  <c r="BB17" i="22"/>
  <c r="BC17" i="22"/>
  <c r="BD17" i="22"/>
  <c r="BE17" i="22"/>
  <c r="BF17" i="22"/>
  <c r="BG17" i="22"/>
  <c r="BI17" i="22"/>
  <c r="BJ17" i="22"/>
  <c r="BK17" i="22"/>
  <c r="BL17" i="22"/>
  <c r="BM17" i="22"/>
  <c r="AZ18" i="22"/>
  <c r="BA18" i="22"/>
  <c r="BB18" i="22"/>
  <c r="BC18" i="22"/>
  <c r="BD18" i="22"/>
  <c r="BE18" i="22"/>
  <c r="BF18" i="22"/>
  <c r="BG18" i="22"/>
  <c r="BI18" i="22"/>
  <c r="BJ18" i="22"/>
  <c r="BK18" i="22"/>
  <c r="BL18" i="22"/>
  <c r="BM18" i="22"/>
  <c r="AZ19" i="22"/>
  <c r="BA19" i="22"/>
  <c r="BB19" i="22"/>
  <c r="BC19" i="22"/>
  <c r="BD19" i="22"/>
  <c r="BE19" i="22"/>
  <c r="BF19" i="22"/>
  <c r="BG19" i="22"/>
  <c r="BI19" i="22"/>
  <c r="BJ19" i="22"/>
  <c r="BK19" i="22"/>
  <c r="BL19" i="22"/>
  <c r="BM19" i="22"/>
  <c r="AZ20" i="22"/>
  <c r="BA20" i="22"/>
  <c r="BB20" i="22"/>
  <c r="BC20" i="22"/>
  <c r="BD20" i="22"/>
  <c r="BE20" i="22"/>
  <c r="BF20" i="22"/>
  <c r="BG20" i="22"/>
  <c r="BI20" i="22"/>
  <c r="BJ20" i="22"/>
  <c r="BK20" i="22"/>
  <c r="BL20" i="22"/>
  <c r="BM20" i="22"/>
  <c r="AZ21" i="22"/>
  <c r="BA21" i="22"/>
  <c r="BB21" i="22"/>
  <c r="BC21" i="22"/>
  <c r="BD21" i="22"/>
  <c r="BE21" i="22"/>
  <c r="BF21" i="22"/>
  <c r="BG21" i="22"/>
  <c r="BI21" i="22"/>
  <c r="BJ21" i="22"/>
  <c r="BK21" i="22"/>
  <c r="BL21" i="22"/>
  <c r="BM21" i="22"/>
  <c r="AZ22" i="22"/>
  <c r="BA22" i="22"/>
  <c r="BB22" i="22"/>
  <c r="BC22" i="22"/>
  <c r="BD22" i="22"/>
  <c r="BE22" i="22"/>
  <c r="BF22" i="22"/>
  <c r="BG22" i="22"/>
  <c r="BI22" i="22"/>
  <c r="BJ22" i="22"/>
  <c r="BK22" i="22"/>
  <c r="BL22" i="22"/>
  <c r="BM22" i="22"/>
  <c r="BM16" i="22"/>
  <c r="BL16" i="22"/>
  <c r="BK16" i="22"/>
  <c r="BJ16" i="22"/>
  <c r="BI16" i="22"/>
  <c r="BG16" i="22"/>
  <c r="BF16" i="22"/>
  <c r="BE16" i="22"/>
  <c r="BD16" i="22"/>
  <c r="BC16" i="22"/>
  <c r="BB16" i="22"/>
  <c r="BA16" i="22"/>
  <c r="AZ16" i="22"/>
  <c r="AZ8" i="22"/>
  <c r="BA8" i="22"/>
  <c r="BB8" i="22"/>
  <c r="BC8" i="22"/>
  <c r="BD8" i="22"/>
  <c r="BE8" i="22"/>
  <c r="BF8" i="22"/>
  <c r="BG8" i="22"/>
  <c r="BH8" i="22"/>
  <c r="BI8" i="22"/>
  <c r="BJ8" i="22"/>
  <c r="BK8" i="22"/>
  <c r="BL8" i="22"/>
  <c r="BM8" i="22"/>
  <c r="AZ9" i="22"/>
  <c r="BA9" i="22"/>
  <c r="BB9" i="22"/>
  <c r="BC9" i="22"/>
  <c r="BD9" i="22"/>
  <c r="BE9" i="22"/>
  <c r="BF9" i="22"/>
  <c r="BG9" i="22"/>
  <c r="BH9" i="22"/>
  <c r="BI9" i="22"/>
  <c r="BJ9" i="22"/>
  <c r="BK9" i="22"/>
  <c r="BL9" i="22"/>
  <c r="BM9" i="22"/>
  <c r="AZ10" i="22"/>
  <c r="BA10" i="22"/>
  <c r="BB10" i="22"/>
  <c r="BC10" i="22"/>
  <c r="BD10" i="22"/>
  <c r="BE10" i="22"/>
  <c r="BF10" i="22"/>
  <c r="BG10" i="22"/>
  <c r="BH10" i="22"/>
  <c r="BI10" i="22"/>
  <c r="BJ10" i="22"/>
  <c r="BK10" i="22"/>
  <c r="BL10" i="22"/>
  <c r="BM10" i="22"/>
  <c r="AZ11" i="22"/>
  <c r="BA11" i="22"/>
  <c r="BB11" i="22"/>
  <c r="BC11" i="22"/>
  <c r="BD11" i="22"/>
  <c r="BE11" i="22"/>
  <c r="BF11" i="22"/>
  <c r="BG11" i="22"/>
  <c r="BH11" i="22"/>
  <c r="BI11" i="22"/>
  <c r="BJ11" i="22"/>
  <c r="BK11" i="22"/>
  <c r="BL11" i="22"/>
  <c r="BM11" i="22"/>
  <c r="AZ12" i="22"/>
  <c r="BA12" i="22"/>
  <c r="BB12" i="22"/>
  <c r="BC12" i="22"/>
  <c r="BD12" i="22"/>
  <c r="BE12" i="22"/>
  <c r="BF12" i="22"/>
  <c r="BG12" i="22"/>
  <c r="BH12" i="22"/>
  <c r="BI12" i="22"/>
  <c r="BJ12" i="22"/>
  <c r="BK12" i="22"/>
  <c r="BL12" i="22"/>
  <c r="BM12" i="22"/>
  <c r="AZ13" i="22"/>
  <c r="BA13" i="22"/>
  <c r="BB13" i="22"/>
  <c r="BC13" i="22"/>
  <c r="BD13" i="22"/>
  <c r="BE13" i="22"/>
  <c r="BF13" i="22"/>
  <c r="BG13" i="22"/>
  <c r="BH13" i="22"/>
  <c r="BI13" i="22"/>
  <c r="BJ13" i="22"/>
  <c r="BK13" i="22"/>
  <c r="BL13" i="22"/>
  <c r="BM13" i="22"/>
  <c r="BM7" i="22"/>
  <c r="BL7" i="22"/>
  <c r="BK7" i="22"/>
  <c r="BJ7" i="22"/>
  <c r="BI7" i="22"/>
  <c r="BH7" i="22"/>
  <c r="BG7" i="22"/>
  <c r="BF7" i="22"/>
  <c r="BE7" i="22"/>
  <c r="BD7" i="22"/>
  <c r="BC7" i="22"/>
  <c r="BB7" i="22"/>
  <c r="BA7" i="22"/>
  <c r="AZ7" i="22"/>
  <c r="AP7" i="22"/>
  <c r="AP6" i="22"/>
  <c r="AQ5" i="22"/>
  <c r="AR5" i="22"/>
  <c r="AS5" i="22"/>
  <c r="AT5" i="22"/>
  <c r="AU5" i="22"/>
  <c r="AV5" i="22"/>
  <c r="AL17" i="22"/>
  <c r="AL18" i="22"/>
  <c r="AL19" i="22"/>
  <c r="AL20" i="22"/>
  <c r="AL21" i="22"/>
  <c r="AL22" i="22"/>
  <c r="AL16" i="22"/>
  <c r="AI17" i="22"/>
  <c r="AI18" i="22"/>
  <c r="AI19" i="22"/>
  <c r="AI20" i="22"/>
  <c r="AI21" i="22"/>
  <c r="AI22" i="22"/>
  <c r="AI23" i="22"/>
  <c r="AI24" i="22"/>
  <c r="AI25" i="22"/>
  <c r="AI26" i="22"/>
  <c r="AI27" i="22"/>
  <c r="AI28" i="22"/>
  <c r="AI29" i="22"/>
  <c r="AI30" i="22"/>
  <c r="AI31" i="22"/>
  <c r="AI32" i="22"/>
  <c r="AI33" i="22"/>
  <c r="AI34" i="22"/>
  <c r="AI35" i="22"/>
  <c r="AI36" i="22"/>
  <c r="AI37" i="22"/>
  <c r="AI38" i="22"/>
  <c r="AI39" i="22"/>
  <c r="AI40" i="22"/>
  <c r="AI41" i="22"/>
  <c r="AI42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T30" i="22"/>
  <c r="U30" i="22"/>
  <c r="V30" i="22"/>
  <c r="W30" i="22"/>
  <c r="X30" i="22"/>
  <c r="Y30" i="22"/>
  <c r="Z30" i="22"/>
  <c r="AA30" i="22"/>
  <c r="AB30" i="22"/>
  <c r="AC30" i="22"/>
  <c r="AD30" i="22"/>
  <c r="AE30" i="22"/>
  <c r="AF30" i="22"/>
  <c r="AG30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AF31" i="22"/>
  <c r="AG31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T37" i="22"/>
  <c r="U37" i="22"/>
  <c r="V37" i="22"/>
  <c r="W37" i="22"/>
  <c r="X37" i="22"/>
  <c r="Y37" i="22"/>
  <c r="Z37" i="22"/>
  <c r="AA37" i="22"/>
  <c r="AB37" i="22"/>
  <c r="AC37" i="22"/>
  <c r="AD37" i="22"/>
  <c r="AE37" i="22"/>
  <c r="AF37" i="22"/>
  <c r="AG37" i="22"/>
  <c r="T38" i="22"/>
  <c r="U38" i="22"/>
  <c r="V38" i="22"/>
  <c r="W38" i="22"/>
  <c r="X38" i="22"/>
  <c r="Y38" i="22"/>
  <c r="Z38" i="22"/>
  <c r="AA38" i="22"/>
  <c r="AB38" i="22"/>
  <c r="AC38" i="22"/>
  <c r="AD38" i="22"/>
  <c r="AE38" i="22"/>
  <c r="AF38" i="22"/>
  <c r="AG38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T14" i="22" l="1"/>
  <c r="K19" i="13" l="1"/>
  <c r="C13" i="3"/>
  <c r="BT7" i="22" l="1"/>
  <c r="BT8" i="22"/>
  <c r="BT9" i="22"/>
  <c r="BT10" i="22"/>
  <c r="BT11" i="22"/>
  <c r="BT6" i="22"/>
  <c r="AU45" i="22" l="1"/>
  <c r="AT45" i="22"/>
  <c r="AS45" i="22"/>
  <c r="AR45" i="22"/>
  <c r="AQ45" i="22"/>
  <c r="AP45" i="22"/>
  <c r="AO45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AI16" i="22" s="1"/>
  <c r="T16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BN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BN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BN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BN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BN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BN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BN7" i="22"/>
  <c r="AV7" i="22"/>
  <c r="AU7" i="22"/>
  <c r="AT7" i="22"/>
  <c r="AS7" i="22"/>
  <c r="AR7" i="22"/>
  <c r="AQ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AV6" i="22"/>
  <c r="AU6" i="22"/>
  <c r="AT6" i="22"/>
  <c r="AS6" i="22"/>
  <c r="AR6" i="22"/>
  <c r="AQ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AU46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AQ46" i="22" l="1"/>
  <c r="AR46" i="22"/>
  <c r="AI14" i="22"/>
  <c r="AS46" i="22"/>
  <c r="AT46" i="22"/>
  <c r="BP10" i="22"/>
  <c r="BQ9" i="22"/>
  <c r="BQ13" i="22"/>
  <c r="AI10" i="22"/>
  <c r="AI11" i="22"/>
  <c r="AI12" i="22"/>
  <c r="AI13" i="22"/>
  <c r="AI15" i="22"/>
  <c r="AI6" i="22"/>
  <c r="AI8" i="22"/>
  <c r="AI9" i="22"/>
  <c r="AI5" i="22"/>
  <c r="AI7" i="22"/>
  <c r="BO11" i="22"/>
  <c r="BO12" i="22"/>
  <c r="AP46" i="22"/>
  <c r="BO9" i="22"/>
  <c r="BO7" i="22"/>
  <c r="BO8" i="22"/>
  <c r="BO10" i="22"/>
  <c r="BO13" i="22"/>
  <c r="BP7" i="22"/>
  <c r="BP8" i="22"/>
  <c r="BP9" i="22"/>
  <c r="BP11" i="22"/>
  <c r="BP12" i="22"/>
  <c r="BP13" i="22"/>
  <c r="BQ7" i="22"/>
  <c r="BQ8" i="22"/>
  <c r="BQ10" i="22"/>
  <c r="BQ11" i="22"/>
  <c r="BQ12" i="22"/>
  <c r="AL5" i="22" l="1"/>
  <c r="AL6" i="22"/>
  <c r="AL7" i="22"/>
  <c r="C11" i="12" l="1"/>
  <c r="B12" i="17"/>
  <c r="B14" i="17"/>
  <c r="B13" i="17"/>
  <c r="B11" i="17"/>
  <c r="B10" i="17"/>
  <c r="B9" i="17"/>
  <c r="B8" i="17"/>
  <c r="B7" i="17"/>
  <c r="G14" i="13"/>
  <c r="G13" i="13"/>
  <c r="E32" i="13" l="1"/>
  <c r="F32" i="13"/>
  <c r="G32" i="13"/>
  <c r="H32" i="13"/>
  <c r="D32" i="13"/>
  <c r="K4" i="13"/>
  <c r="K10" i="13" s="1"/>
  <c r="K21" i="13" s="1"/>
  <c r="E5" i="13"/>
  <c r="E6" i="13"/>
  <c r="E7" i="13"/>
  <c r="E8" i="13"/>
  <c r="E4" i="13"/>
  <c r="C10" i="13"/>
  <c r="I30" i="13" l="1"/>
  <c r="F13" i="13"/>
  <c r="F14" i="13"/>
  <c r="E10" i="13"/>
  <c r="E21" i="13" s="1"/>
  <c r="B15" i="6"/>
  <c r="B8" i="8"/>
  <c r="B9" i="8"/>
  <c r="B10" i="8"/>
  <c r="B11" i="8"/>
  <c r="B12" i="8"/>
  <c r="B13" i="8"/>
  <c r="B7" i="8"/>
  <c r="H25" i="3"/>
  <c r="H26" i="3"/>
  <c r="H27" i="3"/>
  <c r="H28" i="3"/>
  <c r="H29" i="3"/>
  <c r="H30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G11" i="3"/>
  <c r="G13" i="3"/>
  <c r="C24" i="3"/>
  <c r="F24" i="3" s="1"/>
  <c r="C25" i="3"/>
  <c r="C26" i="3"/>
  <c r="C27" i="3"/>
  <c r="C28" i="3"/>
  <c r="C29" i="3"/>
  <c r="C30" i="3"/>
  <c r="D25" i="3"/>
  <c r="D26" i="3"/>
  <c r="D27" i="3"/>
  <c r="D28" i="3"/>
  <c r="D29" i="3"/>
  <c r="D30" i="3"/>
  <c r="D24" i="3"/>
  <c r="B14" i="6"/>
  <c r="B16" i="6"/>
  <c r="B17" i="6"/>
  <c r="B8" i="6"/>
  <c r="B9" i="6"/>
  <c r="B10" i="6"/>
  <c r="B11" i="6"/>
  <c r="B12" i="6"/>
  <c r="B13" i="6"/>
  <c r="B7" i="6"/>
  <c r="G17" i="12"/>
  <c r="G18" i="12"/>
  <c r="G19" i="12"/>
  <c r="G20" i="12"/>
  <c r="G13" i="12"/>
  <c r="G11" i="12"/>
  <c r="D13" i="12"/>
  <c r="E13" i="12"/>
  <c r="F13" i="12"/>
  <c r="C13" i="12"/>
  <c r="F20" i="12"/>
  <c r="E20" i="12"/>
  <c r="D20" i="12"/>
  <c r="F19" i="12"/>
  <c r="E19" i="12"/>
  <c r="D19" i="12"/>
  <c r="F18" i="12"/>
  <c r="E18" i="12"/>
  <c r="D18" i="12"/>
  <c r="F17" i="12"/>
  <c r="E17" i="12"/>
  <c r="D17" i="12"/>
  <c r="F11" i="12"/>
  <c r="E11" i="12"/>
  <c r="D11" i="12"/>
  <c r="E19" i="3"/>
  <c r="F19" i="3"/>
  <c r="E20" i="3"/>
  <c r="F20" i="3"/>
  <c r="D20" i="3"/>
  <c r="D19" i="3"/>
  <c r="D18" i="3"/>
  <c r="E18" i="3"/>
  <c r="F18" i="3"/>
  <c r="D13" i="3"/>
  <c r="E13" i="3"/>
  <c r="F13" i="3"/>
  <c r="D11" i="3"/>
  <c r="E11" i="3"/>
  <c r="F11" i="3"/>
  <c r="C11" i="3"/>
  <c r="G15" i="12" l="1"/>
  <c r="E24" i="3"/>
  <c r="G24" i="3"/>
  <c r="H24" i="3"/>
  <c r="G15" i="3"/>
  <c r="H24" i="13"/>
  <c r="H25" i="13" s="1"/>
  <c r="H26" i="13" s="1"/>
  <c r="H27" i="13" s="1"/>
  <c r="H28" i="13" s="1"/>
  <c r="H29" i="13" s="1"/>
  <c r="E24" i="13"/>
  <c r="E25" i="13" s="1"/>
  <c r="E26" i="13" s="1"/>
  <c r="E27" i="13" s="1"/>
  <c r="E28" i="13" s="1"/>
  <c r="E29" i="13" s="1"/>
  <c r="F24" i="13"/>
  <c r="F25" i="13" s="1"/>
  <c r="F26" i="13" s="1"/>
  <c r="F27" i="13" s="1"/>
  <c r="F28" i="13" s="1"/>
  <c r="F29" i="13" s="1"/>
  <c r="G24" i="13"/>
  <c r="G25" i="13" s="1"/>
  <c r="G26" i="13" s="1"/>
  <c r="G27" i="13" s="1"/>
  <c r="G28" i="13" s="1"/>
  <c r="G29" i="13" s="1"/>
  <c r="G30" i="13"/>
  <c r="F30" i="13"/>
  <c r="H30" i="13"/>
  <c r="D30" i="13"/>
  <c r="E30" i="13"/>
  <c r="D24" i="13"/>
  <c r="D25" i="13" s="1"/>
  <c r="D26" i="13" s="1"/>
  <c r="D27" i="13" s="1"/>
  <c r="D28" i="13" s="1"/>
  <c r="D29" i="13" s="1"/>
  <c r="AO46" i="22" l="1"/>
  <c r="AN47" i="22" s="1"/>
  <c r="AP10" i="22"/>
  <c r="AP47" i="22" l="1"/>
  <c r="AS47" i="22"/>
  <c r="AR47" i="22"/>
  <c r="AT47" i="22"/>
  <c r="AQ47" i="22"/>
  <c r="AU47" i="22"/>
  <c r="AO47" i="22"/>
</calcChain>
</file>

<file path=xl/sharedStrings.xml><?xml version="1.0" encoding="utf-8"?>
<sst xmlns="http://schemas.openxmlformats.org/spreadsheetml/2006/main" count="388" uniqueCount="235">
  <si>
    <t>TOTAL CULL RATE</t>
  </si>
  <si>
    <t>SLAUGHTERED SOWS</t>
  </si>
  <si>
    <t xml:space="preserve">SOWS DEAD ON FARM </t>
  </si>
  <si>
    <t>SOWS FROM 2ND TO 7TH PARITY ON FARM</t>
  </si>
  <si>
    <t xml:space="preserve">UNPRODUCTIVE DAYS </t>
  </si>
  <si>
    <t>WEAN TO ESTRUS</t>
  </si>
  <si>
    <t>ANESTRUM POST WEANING</t>
  </si>
  <si>
    <t>INSEMINATIONS</t>
  </si>
  <si>
    <t>REPETITIONS</t>
  </si>
  <si>
    <t>REPETITIONS LESS THAN 18 DAYS</t>
  </si>
  <si>
    <t>CYCLIC REPETITIONS</t>
  </si>
  <si>
    <t>ACYCLIC REPETITIONS</t>
  </si>
  <si>
    <t>RATIO ACYCLIC/CYCLIC</t>
  </si>
  <si>
    <t>REPETITIONS OUT OF DATE</t>
  </si>
  <si>
    <t>SOW + 60 DAYS</t>
  </si>
  <si>
    <t>ABORTIONS</t>
  </si>
  <si>
    <t>GESTATING SOWS SACRIFICED</t>
  </si>
  <si>
    <t>GESTATING SOWS DEAD ON FARM</t>
  </si>
  <si>
    <t>FARROWS</t>
  </si>
  <si>
    <t>FARROWING RATE</t>
  </si>
  <si>
    <t>FARROW/SOW/YEAR</t>
  </si>
  <si>
    <t>BORN ALIVE</t>
  </si>
  <si>
    <t>BORN DEAD/FARROW</t>
  </si>
  <si>
    <t>BORN DEAD%</t>
  </si>
  <si>
    <t>LITTER 1ST PARITY SOW</t>
  </si>
  <si>
    <t>LITTER SIZE SOWS &gt;1 PARITY</t>
  </si>
  <si>
    <t>CULLS DURING LACTATION</t>
  </si>
  <si>
    <t>WEANED TOTAL</t>
  </si>
  <si>
    <t>WEANING AGE</t>
  </si>
  <si>
    <t>WEANED/CYCLE</t>
  </si>
  <si>
    <t>WEANED /PRESENT SOW</t>
  </si>
  <si>
    <t>WEANED / PRODUCTIVE SOW</t>
  </si>
  <si>
    <t>WEANED PER CULLED SOW</t>
  </si>
  <si>
    <t>GILT RETENTION</t>
  </si>
  <si>
    <t>PARITY CENSUS</t>
  </si>
  <si>
    <t>CULL RATES PER PARITY</t>
  </si>
  <si>
    <t>CULL RATES PER PARITY AND MOTIF</t>
  </si>
  <si>
    <t>LACTATION FEED CONSUMPTION</t>
  </si>
  <si>
    <t>FOOT LESIONS</t>
  </si>
  <si>
    <t>CRACKS</t>
  </si>
  <si>
    <t>WHITE LINE</t>
  </si>
  <si>
    <t>SOLE AND HEEL</t>
  </si>
  <si>
    <t>BLOCK</t>
  </si>
  <si>
    <t>GILT</t>
  </si>
  <si>
    <t>CRITERIA</t>
  </si>
  <si>
    <t>SCORE</t>
  </si>
  <si>
    <t>COMMENTS</t>
  </si>
  <si>
    <t>FLOOR</t>
  </si>
  <si>
    <t>VENTILATION</t>
  </si>
  <si>
    <t>FEEDERS</t>
  </si>
  <si>
    <t>FEED</t>
  </si>
  <si>
    <t>HYGIENE</t>
  </si>
  <si>
    <t xml:space="preserve">QUARENTINE </t>
  </si>
  <si>
    <t>PARITY 1</t>
  </si>
  <si>
    <t>PARITY 2</t>
  </si>
  <si>
    <t>PARITY 3</t>
  </si>
  <si>
    <t>PARITY 4</t>
  </si>
  <si>
    <t>PARITY 5</t>
  </si>
  <si>
    <t>PARITY 6</t>
  </si>
  <si>
    <t>PARITY&gt;6</t>
  </si>
  <si>
    <t>IDEAL</t>
  </si>
  <si>
    <t>DATE</t>
  </si>
  <si>
    <t>P1</t>
  </si>
  <si>
    <t>P2</t>
  </si>
  <si>
    <t>P3</t>
  </si>
  <si>
    <t>P4</t>
  </si>
  <si>
    <t>P5</t>
  </si>
  <si>
    <t>P6</t>
  </si>
  <si>
    <t>GESTATION FEED CONSUMPTION</t>
  </si>
  <si>
    <t>TOTAL SOWS ON FARM</t>
  </si>
  <si>
    <t>P1 SOWS</t>
  </si>
  <si>
    <t>P2 SOWS</t>
  </si>
  <si>
    <t>P3 SOWS</t>
  </si>
  <si>
    <t>P4 SOWS</t>
  </si>
  <si>
    <t>P5 SOWS</t>
  </si>
  <si>
    <t>P6 SOWS</t>
  </si>
  <si>
    <t>&gt; P6 SOWS</t>
  </si>
  <si>
    <t>TOTAL CULLED SOWS</t>
  </si>
  <si>
    <t>SOWS SOLD</t>
  </si>
  <si>
    <t>SOWS DEAD ON FARM</t>
  </si>
  <si>
    <t>TOTAL PIGLETS WEANED</t>
  </si>
  <si>
    <t>PERIOD 1</t>
  </si>
  <si>
    <t>PERIOD 2</t>
  </si>
  <si>
    <t>PERIOD 3</t>
  </si>
  <si>
    <t>PERIOD 4</t>
  </si>
  <si>
    <t>NO AV SOW</t>
  </si>
  <si>
    <t>WITH AV SOW</t>
  </si>
  <si>
    <t>PARAMETERS</t>
  </si>
  <si>
    <t>GILT FEED INTAKE</t>
  </si>
  <si>
    <t>IDEAL ZONE</t>
  </si>
  <si>
    <t xml:space="preserve">DIFFERENCE </t>
  </si>
  <si>
    <t>LOST SOWS P1-P2</t>
  </si>
  <si>
    <t>LOST SOWS P2-P3</t>
  </si>
  <si>
    <t>LOST SOWS P3-P4</t>
  </si>
  <si>
    <t>LOST SOWS P4-P5</t>
  </si>
  <si>
    <t xml:space="preserve"> SOWS P1-P2</t>
  </si>
  <si>
    <t xml:space="preserve">MAX </t>
  </si>
  <si>
    <t>CULLED SOWS BEFORE P4</t>
  </si>
  <si>
    <t>TOTAL</t>
  </si>
  <si>
    <t>LACTATION</t>
  </si>
  <si>
    <t>BODY SCORE ENTRY</t>
  </si>
  <si>
    <t>BODY SCORE MIDDLE</t>
  </si>
  <si>
    <t>BODY SCORE END</t>
  </si>
  <si>
    <t>TEMPERATURE</t>
  </si>
  <si>
    <t>PDS</t>
  </si>
  <si>
    <t>CREEP FEED</t>
  </si>
  <si>
    <t>PIGLETS</t>
  </si>
  <si>
    <t>LIGHT</t>
  </si>
  <si>
    <t>AIR</t>
  </si>
  <si>
    <t>BOAR STIMULATION</t>
  </si>
  <si>
    <t>MANAGEMENT</t>
  </si>
  <si>
    <t>INSEMINATION</t>
  </si>
  <si>
    <t>FEED5</t>
  </si>
  <si>
    <t>CONSUMPTION</t>
  </si>
  <si>
    <t>COST/Kg</t>
  </si>
  <si>
    <t>GILT GENETIC VALUE</t>
  </si>
  <si>
    <t>GILT FEED CONSUMPTION</t>
  </si>
  <si>
    <t xml:space="preserve">SOLD SOWS TO SLAUGHTER </t>
  </si>
  <si>
    <t xml:space="preserve">OLD SOW MARKET VALUE </t>
  </si>
  <si>
    <t>MARKET €/SOLD PIG</t>
  </si>
  <si>
    <t>FEED WEIGHT ON COST</t>
  </si>
  <si>
    <t>MARGIN/SOLD PIG</t>
  </si>
  <si>
    <t>EARNINGS  SOW</t>
  </si>
  <si>
    <t>GILT COST</t>
  </si>
  <si>
    <t>OTHER COSTS</t>
  </si>
  <si>
    <t>TOTAL COST PER GILT</t>
  </si>
  <si>
    <t>RETENTION RATE</t>
  </si>
  <si>
    <t>CYCLES/SOW/YEAR</t>
  </si>
  <si>
    <t>SOLD/SOW/YEAR</t>
  </si>
  <si>
    <t>SEVERE</t>
  </si>
  <si>
    <t>MULTIPLE</t>
  </si>
  <si>
    <t>MODERATE</t>
  </si>
  <si>
    <t>SINGLE</t>
  </si>
  <si>
    <t>NO LESION</t>
  </si>
  <si>
    <t>LONG CL</t>
  </si>
  <si>
    <t>LONG DC</t>
  </si>
  <si>
    <t>EROSION</t>
  </si>
  <si>
    <t>CRK V</t>
  </si>
  <si>
    <t>CRK H</t>
  </si>
  <si>
    <t>CRK S/H</t>
  </si>
  <si>
    <t xml:space="preserve">WL </t>
  </si>
  <si>
    <t>R</t>
  </si>
  <si>
    <t>L</t>
  </si>
  <si>
    <t>PARITY</t>
  </si>
  <si>
    <t>ID</t>
  </si>
  <si>
    <t>WL</t>
  </si>
  <si>
    <t>SOLD PIGS</t>
  </si>
  <si>
    <t>LEAN</t>
  </si>
  <si>
    <t>WEIGHT</t>
  </si>
  <si>
    <t>Kg</t>
  </si>
  <si>
    <t>F/G</t>
  </si>
  <si>
    <t>mrkt price Kg</t>
  </si>
  <si>
    <t>GESTATION</t>
  </si>
  <si>
    <t>REST AREAS</t>
  </si>
  <si>
    <t>FEED6</t>
  </si>
  <si>
    <t>GILT REAL COST</t>
  </si>
  <si>
    <t>CRK S/HR</t>
  </si>
  <si>
    <t>CRK HR</t>
  </si>
  <si>
    <t>CRK HL</t>
  </si>
  <si>
    <t>CRK VL</t>
  </si>
  <si>
    <t>CRK VR</t>
  </si>
  <si>
    <t>E L</t>
  </si>
  <si>
    <t>E R</t>
  </si>
  <si>
    <t>LDC L</t>
  </si>
  <si>
    <t>LDC R</t>
  </si>
  <si>
    <t>L CLL</t>
  </si>
  <si>
    <t>LCLR</t>
  </si>
  <si>
    <t>GILT FEED PRICE €/Kg</t>
  </si>
  <si>
    <t>GESTATION FEED PRICE €/Kg</t>
  </si>
  <si>
    <t>LACTATION FEED PRICE €/Kg</t>
  </si>
  <si>
    <t>N FARROWING CRATES</t>
  </si>
  <si>
    <t xml:space="preserve"> PERIOD (START-END)</t>
  </si>
  <si>
    <t>BORN DEAD</t>
  </si>
  <si>
    <t>10 SOWS BIRTH WEIGH SOWS P1</t>
  </si>
  <si>
    <t>10 SOWS BIRTH WEIGH SOWS P2</t>
  </si>
  <si>
    <t>10 SOWS BIRTH WEIGH SOWS P3</t>
  </si>
  <si>
    <t>10 SOWS BIRTH WEIGH SOWS P4</t>
  </si>
  <si>
    <t>10 SOWS BIRTH WEIGH SOWS P5</t>
  </si>
  <si>
    <t>10 SOWS BIRTH WEIGH SOWS P6</t>
  </si>
  <si>
    <t>10 SOWS WEANING WEIGHT SOWS P1</t>
  </si>
  <si>
    <t>10 SOWS WEANING WEIGHT SOWS P2</t>
  </si>
  <si>
    <t>10 SOWS WEANING WEIGHT SOWS P3</t>
  </si>
  <si>
    <t>10 SOWS WEANING WEIGHT SOWS P4</t>
  </si>
  <si>
    <t>10 SOWS WEANING WEIGHT SOWS P5</t>
  </si>
  <si>
    <t>10 SOWS WEANING WEIGHT SOWS P6</t>
  </si>
  <si>
    <t>WLL</t>
  </si>
  <si>
    <t>WLR</t>
  </si>
  <si>
    <t>CRK S/HL</t>
  </si>
  <si>
    <t>FARM:</t>
  </si>
  <si>
    <t>DATE:</t>
  </si>
  <si>
    <t xml:space="preserve">notes: </t>
  </si>
  <si>
    <t>FIELD SHEET</t>
  </si>
  <si>
    <t>CLAW COLLECTION SHEET</t>
  </si>
  <si>
    <t>HERD CENSUS</t>
  </si>
  <si>
    <t>CULL DATA</t>
  </si>
  <si>
    <t>GILT ASSESSOR</t>
  </si>
  <si>
    <t>LACTATION ASSESSOR</t>
  </si>
  <si>
    <t>GESTATION ASSESSOR</t>
  </si>
  <si>
    <t>INSEMMINATION ASSESSOR</t>
  </si>
  <si>
    <t>GILT BREAKEVEN</t>
  </si>
  <si>
    <t>CLAW EVALUATOR</t>
  </si>
  <si>
    <t>parity</t>
  </si>
  <si>
    <t>&gt;6</t>
  </si>
  <si>
    <t>EVALUATED SOWS</t>
  </si>
  <si>
    <t>SOWS P2-P4</t>
  </si>
  <si>
    <t>ZINPRO SWINE FARM ASSESSOR</t>
  </si>
  <si>
    <t>Column1</t>
  </si>
  <si>
    <t>GILT GROWTH</t>
  </si>
  <si>
    <t>PERSON CONTACT</t>
  </si>
  <si>
    <t>SOWS ARE ARRIVING IN A POOR BODY SCORE CONDITION</t>
  </si>
  <si>
    <t>DUE TO THE LOW BS AT THE ARRIVAL THE END SCENARIO IS EVEN WORTH</t>
  </si>
  <si>
    <t>SPLIT SUCLIKNG MANAGEMENT</t>
  </si>
  <si>
    <t>DIFFERENCE FROM THE BEGINNING OF TRIAL AND THE END P2 TO P4 SOW POPULATION</t>
  </si>
  <si>
    <t>LACTOINICIADOR</t>
  </si>
  <si>
    <t>STARTER</t>
  </si>
  <si>
    <t>GROWER</t>
  </si>
  <si>
    <t>FINISHER</t>
  </si>
  <si>
    <t>FEED NAME</t>
  </si>
  <si>
    <t>SOWS ARRIVE IN BAD CONDITION AND THIS WILL AFFECT REPRODUCTION</t>
  </si>
  <si>
    <t>THE LIGHT INTENSITY CAN BE IMPROVED</t>
  </si>
  <si>
    <t xml:space="preserve">BRINGING THE BOAR TWICE PER DAY WOULD STIMULATE MORE THE SOWS. </t>
  </si>
  <si>
    <t xml:space="preserve">FIGHT SIGNS </t>
  </si>
  <si>
    <t>CUTTING EDGES</t>
  </si>
  <si>
    <t>SOME SOWS CAN EAT MORE</t>
  </si>
  <si>
    <t>CLAW GRAPHS</t>
  </si>
  <si>
    <t>farm1</t>
  </si>
  <si>
    <t>farm2</t>
  </si>
  <si>
    <t>farm3</t>
  </si>
  <si>
    <t>farm4</t>
  </si>
  <si>
    <t>farm5</t>
  </si>
  <si>
    <t>PDF OUTPUT</t>
  </si>
  <si>
    <t>username</t>
  </si>
  <si>
    <t>password</t>
  </si>
  <si>
    <t>**********</t>
  </si>
  <si>
    <t>ldaveiga@zinpro.com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</si>
</sst>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\ [$€-C0A]_-;\-* #,##0.00\ [$€-C0A]_-;_-* &quot;-&quot;??\ [$€-C0A]_-;_-@_-"/>
    <numFmt numFmtId="165" formatCode="#,##0.00\ [$€-40A]"/>
    <numFmt numFmtId="166" formatCode="#,##0\ [$€-403]"/>
    <numFmt numFmtId="167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Arial Black"/>
      <family val="2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rgb="FF31FF62"/>
      </left>
      <right style="thick">
        <color rgb="FF31FF62"/>
      </right>
      <top style="hair">
        <color rgb="FF31FF62"/>
      </top>
      <bottom style="hair">
        <color rgb="FF31FF62"/>
      </bottom>
      <diagonal/>
    </border>
    <border>
      <left style="thick">
        <color rgb="FF31FF62"/>
      </left>
      <right style="thick">
        <color rgb="FF31FF62"/>
      </right>
      <top style="hair">
        <color rgb="FF31FF62"/>
      </top>
      <bottom style="thick">
        <color rgb="FF31FF62"/>
      </bottom>
      <diagonal/>
    </border>
    <border>
      <left style="thick">
        <color rgb="FF31FF62"/>
      </left>
      <right style="hair">
        <color rgb="FF31FF62"/>
      </right>
      <top style="thick">
        <color rgb="FF31FF62"/>
      </top>
      <bottom style="hair">
        <color rgb="FF31FF62"/>
      </bottom>
      <diagonal/>
    </border>
    <border>
      <left style="hair">
        <color rgb="FF31FF62"/>
      </left>
      <right style="hair">
        <color rgb="FF31FF62"/>
      </right>
      <top style="thick">
        <color rgb="FF31FF62"/>
      </top>
      <bottom style="hair">
        <color rgb="FF31FF62"/>
      </bottom>
      <diagonal/>
    </border>
    <border>
      <left style="hair">
        <color rgb="FF31FF62"/>
      </left>
      <right style="thick">
        <color rgb="FF31FF62"/>
      </right>
      <top style="thick">
        <color rgb="FF31FF62"/>
      </top>
      <bottom style="hair">
        <color rgb="FF31FF62"/>
      </bottom>
      <diagonal/>
    </border>
    <border>
      <left style="thick">
        <color rgb="FF31FF62"/>
      </left>
      <right style="hair">
        <color rgb="FF31FF62"/>
      </right>
      <top style="hair">
        <color rgb="FF31FF62"/>
      </top>
      <bottom style="thick">
        <color rgb="FF31FF62"/>
      </bottom>
      <diagonal/>
    </border>
    <border>
      <left style="hair">
        <color rgb="FF31FF62"/>
      </left>
      <right style="hair">
        <color rgb="FF31FF62"/>
      </right>
      <top style="hair">
        <color rgb="FF31FF62"/>
      </top>
      <bottom style="thick">
        <color rgb="FF31FF62"/>
      </bottom>
      <diagonal/>
    </border>
    <border>
      <left style="hair">
        <color rgb="FF31FF62"/>
      </left>
      <right style="thick">
        <color rgb="FF31FF62"/>
      </right>
      <top style="hair">
        <color rgb="FF31FF62"/>
      </top>
      <bottom style="thick">
        <color rgb="FF31FF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rgb="FF31FF62"/>
      </left>
      <right style="thin">
        <color rgb="FF31FF62"/>
      </right>
      <top style="thin">
        <color rgb="FF31FF62"/>
      </top>
      <bottom style="thin">
        <color rgb="FF31FF62"/>
      </bottom>
      <diagonal/>
    </border>
    <border>
      <left style="medium">
        <color rgb="FF31FF62"/>
      </left>
      <right style="thin">
        <color rgb="FF31FF62"/>
      </right>
      <top style="medium">
        <color rgb="FF31FF62"/>
      </top>
      <bottom style="thin">
        <color rgb="FF31FF62"/>
      </bottom>
      <diagonal/>
    </border>
    <border>
      <left style="thin">
        <color rgb="FF31FF62"/>
      </left>
      <right style="medium">
        <color rgb="FF31FF62"/>
      </right>
      <top style="medium">
        <color rgb="FF31FF62"/>
      </top>
      <bottom style="thin">
        <color rgb="FF31FF62"/>
      </bottom>
      <diagonal/>
    </border>
    <border>
      <left style="medium">
        <color rgb="FF31FF62"/>
      </left>
      <right style="thin">
        <color rgb="FF31FF62"/>
      </right>
      <top style="thin">
        <color rgb="FF31FF62"/>
      </top>
      <bottom style="medium">
        <color rgb="FF31FF62"/>
      </bottom>
      <diagonal/>
    </border>
    <border>
      <left style="thin">
        <color rgb="FF31FF62"/>
      </left>
      <right style="medium">
        <color rgb="FF31FF62"/>
      </right>
      <top style="thin">
        <color rgb="FF31FF62"/>
      </top>
      <bottom style="medium">
        <color rgb="FF31FF62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8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9" fontId="7" fillId="0" borderId="0" xfId="0" applyNumberFormat="1" applyFont="1"/>
    <xf numFmtId="9" fontId="0" fillId="0" borderId="3" xfId="0" applyNumberFormat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  <protection locked="0"/>
    </xf>
    <xf numFmtId="14" fontId="0" fillId="0" borderId="3" xfId="0" applyNumberForma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/>
      <protection locked="0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 applyProtection="1">
      <alignment horizontal="left" vertical="top" wrapText="1" shrinkToFit="1"/>
      <protection locked="0"/>
    </xf>
    <xf numFmtId="9" fontId="14" fillId="0" borderId="0" xfId="0" applyNumberFormat="1" applyFont="1"/>
    <xf numFmtId="0" fontId="12" fillId="0" borderId="0" xfId="0" applyFont="1"/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 vertical="center"/>
    </xf>
    <xf numFmtId="0" fontId="0" fillId="0" borderId="0" xfId="0" applyFill="1" applyBorder="1"/>
    <xf numFmtId="0" fontId="16" fillId="0" borderId="0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left" vertical="center"/>
    </xf>
    <xf numFmtId="0" fontId="16" fillId="0" borderId="11" xfId="0" applyFont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2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left" vertical="top" wrapText="1" shrinkToFit="1"/>
      <protection locked="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left" vertical="top" wrapText="1" shrinkToFi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164" fontId="0" fillId="2" borderId="2" xfId="0" applyNumberFormat="1" applyFill="1" applyBorder="1" applyAlignment="1" applyProtection="1">
      <alignment horizontal="center"/>
      <protection locked="0"/>
    </xf>
    <xf numFmtId="164" fontId="0" fillId="0" borderId="2" xfId="0" applyNumberFormat="1" applyBorder="1" applyAlignment="1">
      <alignment horizontal="center"/>
    </xf>
    <xf numFmtId="9" fontId="0" fillId="2" borderId="2" xfId="1" applyFont="1" applyFill="1" applyBorder="1" applyAlignment="1" applyProtection="1">
      <alignment horizontal="center"/>
      <protection locked="0"/>
    </xf>
    <xf numFmtId="166" fontId="0" fillId="0" borderId="2" xfId="2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0" fillId="2" borderId="2" xfId="0" applyNumberFormat="1" applyFill="1" applyBorder="1" applyAlignment="1" applyProtection="1">
      <alignment horizontal="center"/>
      <protection locked="0"/>
    </xf>
    <xf numFmtId="166" fontId="0" fillId="0" borderId="2" xfId="0" applyNumberFormat="1" applyFill="1" applyBorder="1" applyAlignment="1" applyProtection="1">
      <alignment horizontal="center"/>
      <protection locked="0"/>
    </xf>
    <xf numFmtId="164" fontId="0" fillId="0" borderId="2" xfId="0" applyNumberFormat="1" applyFill="1" applyBorder="1" applyAlignment="1" applyProtection="1">
      <alignment horizontal="center"/>
      <protection locked="0"/>
    </xf>
    <xf numFmtId="9" fontId="0" fillId="2" borderId="2" xfId="0" applyNumberFormat="1" applyFill="1" applyBorder="1" applyAlignment="1" applyProtection="1">
      <alignment horizontal="center"/>
      <protection locked="0"/>
    </xf>
    <xf numFmtId="0" fontId="0" fillId="2" borderId="2" xfId="0" applyNumberFormat="1" applyFill="1" applyBorder="1" applyAlignment="1" applyProtection="1">
      <alignment horizontal="center"/>
      <protection locked="0"/>
    </xf>
    <xf numFmtId="164" fontId="9" fillId="0" borderId="2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0" fontId="15" fillId="7" borderId="2" xfId="0" applyFont="1" applyFill="1" applyBorder="1" applyAlignment="1">
      <alignment horizontal="center"/>
    </xf>
    <xf numFmtId="164" fontId="15" fillId="7" borderId="2" xfId="0" applyNumberFormat="1" applyFont="1" applyFill="1" applyBorder="1" applyAlignment="1">
      <alignment horizontal="center"/>
    </xf>
    <xf numFmtId="0" fontId="23" fillId="7" borderId="2" xfId="0" applyFont="1" applyFill="1" applyBorder="1" applyAlignment="1">
      <alignment horizontal="center"/>
    </xf>
    <xf numFmtId="1" fontId="15" fillId="7" borderId="2" xfId="0" applyNumberFormat="1" applyFont="1" applyFill="1" applyBorder="1" applyAlignment="1">
      <alignment horizontal="center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left" vertical="top" wrapText="1" shrinkToFit="1"/>
      <protection locked="0"/>
    </xf>
    <xf numFmtId="0" fontId="0" fillId="8" borderId="2" xfId="0" applyFill="1" applyBorder="1" applyAlignment="1" applyProtection="1">
      <alignment horizontal="center" vertical="center"/>
      <protection locked="0"/>
    </xf>
    <xf numFmtId="0" fontId="3" fillId="8" borderId="2" xfId="0" applyFont="1" applyFill="1" applyBorder="1" applyAlignment="1" applyProtection="1">
      <alignment horizontal="left" vertical="top" shrinkToFit="1"/>
      <protection locked="0"/>
    </xf>
    <xf numFmtId="0" fontId="11" fillId="7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left" vertical="top" shrinkToFit="1"/>
      <protection locked="0"/>
    </xf>
    <xf numFmtId="0" fontId="20" fillId="4" borderId="15" xfId="3" applyFont="1" applyFill="1" applyBorder="1" applyAlignment="1" applyProtection="1">
      <alignment horizontal="center" vertical="center" wrapText="1"/>
      <protection locked="0"/>
    </xf>
    <xf numFmtId="0" fontId="20" fillId="4" borderId="16" xfId="3" applyFont="1" applyFill="1" applyBorder="1" applyAlignment="1" applyProtection="1">
      <alignment horizontal="center" vertical="center" wrapText="1"/>
      <protection locked="0"/>
    </xf>
    <xf numFmtId="0" fontId="20" fillId="4" borderId="17" xfId="3" applyFont="1" applyFill="1" applyBorder="1" applyAlignment="1" applyProtection="1">
      <alignment horizontal="center" vertical="center" wrapText="1"/>
      <protection locked="0"/>
    </xf>
    <xf numFmtId="0" fontId="20" fillId="4" borderId="18" xfId="3" applyFont="1" applyFill="1" applyBorder="1" applyAlignment="1" applyProtection="1">
      <alignment horizontal="center" vertical="center" wrapText="1"/>
      <protection locked="0"/>
    </xf>
    <xf numFmtId="0" fontId="20" fillId="4" borderId="19" xfId="3" applyFont="1" applyFill="1" applyBorder="1" applyAlignment="1" applyProtection="1">
      <alignment horizontal="center" vertical="center" wrapText="1"/>
      <protection locked="0"/>
    </xf>
    <xf numFmtId="0" fontId="20" fillId="4" borderId="20" xfId="3" applyFont="1" applyFill="1" applyBorder="1" applyAlignment="1" applyProtection="1">
      <alignment horizontal="center" vertical="center" wrapText="1"/>
      <protection locked="0"/>
    </xf>
    <xf numFmtId="0" fontId="20" fillId="4" borderId="13" xfId="3" applyFont="1" applyFill="1" applyBorder="1" applyAlignment="1" applyProtection="1">
      <alignment horizontal="center" vertical="center" wrapText="1"/>
      <protection locked="0"/>
    </xf>
    <xf numFmtId="0" fontId="20" fillId="4" borderId="14" xfId="3" applyFont="1" applyFill="1" applyBorder="1" applyAlignment="1" applyProtection="1">
      <alignment horizontal="center" vertical="center" wrapText="1"/>
      <protection locked="0"/>
    </xf>
    <xf numFmtId="14" fontId="0" fillId="2" borderId="3" xfId="0" applyNumberFormat="1" applyFill="1" applyBorder="1" applyProtection="1">
      <protection locked="0"/>
    </xf>
    <xf numFmtId="0" fontId="19" fillId="4" borderId="0" xfId="0" applyFont="1" applyFill="1" applyAlignment="1" applyProtection="1">
      <alignment wrapText="1"/>
    </xf>
    <xf numFmtId="0" fontId="19" fillId="4" borderId="0" xfId="0" applyFont="1" applyFill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/>
      <protection locked="0"/>
    </xf>
    <xf numFmtId="0" fontId="0" fillId="0" borderId="23" xfId="0" applyFont="1" applyBorder="1" applyAlignment="1" applyProtection="1">
      <alignment horizontal="center"/>
      <protection locked="0"/>
    </xf>
    <xf numFmtId="0" fontId="0" fillId="3" borderId="22" xfId="0" applyFont="1" applyFill="1" applyBorder="1" applyAlignment="1" applyProtection="1">
      <alignment horizontal="center"/>
      <protection locked="0"/>
    </xf>
    <xf numFmtId="0" fontId="0" fillId="3" borderId="23" xfId="0" applyFont="1" applyFill="1" applyBorder="1" applyAlignment="1" applyProtection="1">
      <alignment horizontal="center"/>
      <protection locked="0"/>
    </xf>
    <xf numFmtId="0" fontId="0" fillId="3" borderId="26" xfId="0" applyFont="1" applyFill="1" applyBorder="1" applyAlignment="1" applyProtection="1">
      <alignment horizontal="center"/>
      <protection locked="0"/>
    </xf>
    <xf numFmtId="0" fontId="0" fillId="3" borderId="21" xfId="0" applyFont="1" applyFill="1" applyBorder="1" applyAlignment="1" applyProtection="1">
      <alignment horizontal="center"/>
      <protection locked="0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/>
    <xf numFmtId="0" fontId="12" fillId="5" borderId="0" xfId="0" applyFont="1" applyFill="1" applyAlignment="1">
      <alignment horizontal="right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vertical="center"/>
    </xf>
    <xf numFmtId="167" fontId="12" fillId="5" borderId="0" xfId="1" applyNumberFormat="1" applyFont="1" applyFill="1" applyAlignment="1">
      <alignment horizontal="center"/>
    </xf>
    <xf numFmtId="9" fontId="12" fillId="5" borderId="0" xfId="1" applyFont="1" applyFill="1" applyAlignment="1">
      <alignment horizontal="right"/>
    </xf>
    <xf numFmtId="0" fontId="19" fillId="4" borderId="20" xfId="3" applyFont="1" applyFill="1" applyBorder="1" applyAlignment="1" applyProtection="1">
      <alignment horizontal="center" vertical="center" wrapText="1"/>
      <protection locked="0"/>
    </xf>
    <xf numFmtId="0" fontId="5" fillId="7" borderId="30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9" borderId="30" xfId="0" applyFont="1" applyFill="1" applyBorder="1" applyAlignment="1">
      <alignment horizontal="center"/>
    </xf>
    <xf numFmtId="0" fontId="5" fillId="9" borderId="31" xfId="0" applyFont="1" applyFill="1" applyBorder="1" applyAlignment="1">
      <alignment horizontal="center"/>
    </xf>
    <xf numFmtId="0" fontId="5" fillId="0" borderId="0" xfId="0" applyFont="1" applyFill="1" applyBorder="1"/>
    <xf numFmtId="0" fontId="5" fillId="7" borderId="30" xfId="0" applyFont="1" applyFill="1" applyBorder="1" applyAlignment="1" applyProtection="1">
      <alignment horizontal="center"/>
      <protection locked="0"/>
    </xf>
    <xf numFmtId="0" fontId="5" fillId="7" borderId="31" xfId="0" applyFont="1" applyFill="1" applyBorder="1" applyAlignment="1" applyProtection="1">
      <alignment horizontal="center"/>
      <protection locked="0"/>
    </xf>
    <xf numFmtId="0" fontId="5" fillId="9" borderId="30" xfId="0" applyFont="1" applyFill="1" applyBorder="1" applyAlignment="1" applyProtection="1">
      <alignment horizontal="center"/>
      <protection locked="0"/>
    </xf>
    <xf numFmtId="0" fontId="5" fillId="9" borderId="31" xfId="0" applyFont="1" applyFill="1" applyBorder="1" applyAlignment="1" applyProtection="1">
      <alignment horizontal="center"/>
      <protection locked="0"/>
    </xf>
    <xf numFmtId="0" fontId="5" fillId="7" borderId="30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  <xf numFmtId="0" fontId="5" fillId="9" borderId="30" xfId="0" applyFont="1" applyFill="1" applyBorder="1" applyProtection="1">
      <protection locked="0"/>
    </xf>
    <xf numFmtId="0" fontId="5" fillId="9" borderId="31" xfId="0" applyFont="1" applyFill="1" applyBorder="1" applyProtection="1">
      <protection locked="0"/>
    </xf>
    <xf numFmtId="0" fontId="5" fillId="7" borderId="34" xfId="0" applyFont="1" applyFill="1" applyBorder="1" applyProtection="1">
      <protection locked="0"/>
    </xf>
    <xf numFmtId="0" fontId="5" fillId="7" borderId="35" xfId="0" applyFont="1" applyFill="1" applyBorder="1" applyProtection="1">
      <protection locked="0"/>
    </xf>
    <xf numFmtId="0" fontId="5" fillId="9" borderId="34" xfId="0" applyFont="1" applyFill="1" applyBorder="1" applyProtection="1">
      <protection locked="0"/>
    </xf>
    <xf numFmtId="0" fontId="5" fillId="9" borderId="35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5" fillId="7" borderId="36" xfId="0" applyFont="1" applyFill="1" applyBorder="1" applyProtection="1">
      <protection locked="0"/>
    </xf>
    <xf numFmtId="0" fontId="5" fillId="7" borderId="37" xfId="0" applyFont="1" applyFill="1" applyBorder="1" applyProtection="1">
      <protection locked="0"/>
    </xf>
    <xf numFmtId="0" fontId="5" fillId="9" borderId="36" xfId="0" applyFont="1" applyFill="1" applyBorder="1" applyProtection="1">
      <protection locked="0"/>
    </xf>
    <xf numFmtId="0" fontId="5" fillId="9" borderId="37" xfId="0" applyFont="1" applyFill="1" applyBorder="1" applyProtection="1">
      <protection locked="0"/>
    </xf>
    <xf numFmtId="0" fontId="5" fillId="7" borderId="32" xfId="0" applyFont="1" applyFill="1" applyBorder="1" applyProtection="1">
      <protection locked="0"/>
    </xf>
    <xf numFmtId="0" fontId="5" fillId="7" borderId="33" xfId="0" applyFont="1" applyFill="1" applyBorder="1" applyProtection="1">
      <protection locked="0"/>
    </xf>
    <xf numFmtId="0" fontId="5" fillId="9" borderId="32" xfId="0" applyFont="1" applyFill="1" applyBorder="1" applyProtection="1">
      <protection locked="0"/>
    </xf>
    <xf numFmtId="0" fontId="5" fillId="9" borderId="33" xfId="0" applyFont="1" applyFill="1" applyBorder="1" applyProtection="1">
      <protection locked="0"/>
    </xf>
    <xf numFmtId="0" fontId="19" fillId="4" borderId="38" xfId="0" applyFont="1" applyFill="1" applyBorder="1" applyAlignment="1" applyProtection="1">
      <alignment horizontal="center" vertical="center" wrapText="1"/>
    </xf>
    <xf numFmtId="0" fontId="21" fillId="4" borderId="0" xfId="0" applyFont="1" applyFill="1" applyAlignment="1" applyProtection="1">
      <alignment horizontal="center" wrapText="1"/>
    </xf>
    <xf numFmtId="9" fontId="0" fillId="6" borderId="2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13" fillId="0" borderId="0" xfId="0" applyFont="1" applyAlignment="1">
      <alignment horizontal="right"/>
    </xf>
    <xf numFmtId="0" fontId="0" fillId="6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0" fillId="0" borderId="3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7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right"/>
    </xf>
    <xf numFmtId="0" fontId="5" fillId="7" borderId="28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5" fillId="9" borderId="29" xfId="0" applyFont="1" applyFill="1" applyBorder="1" applyAlignment="1">
      <alignment horizontal="center"/>
    </xf>
    <xf numFmtId="0" fontId="16" fillId="0" borderId="2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9" fillId="4" borderId="39" xfId="0" applyFont="1" applyFill="1" applyBorder="1" applyAlignment="1" applyProtection="1">
      <alignment wrapText="1"/>
    </xf>
    <xf numFmtId="0" fontId="24" fillId="10" borderId="40" xfId="3" applyFont="1" applyFill="1" applyBorder="1" applyAlignment="1" applyProtection="1">
      <alignment wrapText="1"/>
    </xf>
    <xf numFmtId="0" fontId="19" fillId="4" borderId="41" xfId="0" applyFont="1" applyFill="1" applyBorder="1" applyAlignment="1" applyProtection="1">
      <alignment wrapText="1"/>
    </xf>
    <xf numFmtId="0" fontId="19" fillId="4" borderId="42" xfId="0" applyFont="1" applyFill="1" applyBorder="1" applyAlignment="1" applyProtection="1">
      <alignment wrapText="1"/>
    </xf>
    <xf numFmtId="0" fontId="17" fillId="0" borderId="2" xfId="3" applyBorder="1" applyAlignment="1">
      <alignment horizontal="center" vertical="center" wrapText="1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1FF62"/>
      <color rgb="FFFFFFCC"/>
      <color rgb="FFE2EEDE"/>
      <color rgb="FFFF9900"/>
      <color rgb="FFFF1919"/>
      <color rgb="FFDC460A"/>
      <color rgb="FF4D62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000">
                <a:solidFill>
                  <a:schemeClr val="bg1"/>
                </a:solidFill>
              </a:rPr>
              <a:t>HERD CENSUS BY PARITY AND PERIOD COMPARED WITH THE IDEAL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'HRD CSU'!$D$2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'HRD CSU'!$B$3:$B$9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'HRD CSU'!$D$3:$D$9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476-45BE-A864-2F6C83B10016}"/>
            </c:ext>
          </c:extLst>
        </c:ser>
        <c:ser>
          <c:idx val="2"/>
          <c:order val="2"/>
          <c:tx>
            <c:strRef>
              <c:f>'HRD CSU'!$E$2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'HRD CSU'!$B$3:$B$9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'HRD CSU'!$E$3:$E$9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7476-45BE-A864-2F6C83B10016}"/>
            </c:ext>
          </c:extLst>
        </c:ser>
        <c:ser>
          <c:idx val="3"/>
          <c:order val="3"/>
          <c:tx>
            <c:strRef>
              <c:f>'HRD CSU'!$F$2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'HRD CSU'!$B$3:$B$9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'HRD CSU'!$F$3:$F$9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7476-45BE-A864-2F6C83B10016}"/>
            </c:ext>
          </c:extLst>
        </c:ser>
        <c:ser>
          <c:idx val="4"/>
          <c:order val="4"/>
          <c:tx>
            <c:strRef>
              <c:f>'HRD CSU'!$G$2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'HRD CSU'!$B$3:$B$9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'HRD CSU'!$G$3:$G$9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2A1C-4904-AEFF-3BED2C50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18144"/>
        <c:axId val="559817160"/>
      </c:barChart>
      <c:lineChart>
        <c:grouping val="standard"/>
        <c:varyColors val="0"/>
        <c:ser>
          <c:idx val="0"/>
          <c:order val="0"/>
          <c:tx>
            <c:strRef>
              <c:f>'HRD CSU'!$C$2</c:f>
              <c:strCache>
                <c:ptCount val="1"/>
                <c:pt idx="0">
                  <c:v>IDEAL ZONE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ash"/>
            <c:size val="44"/>
            <c:spPr>
              <a:solidFill>
                <a:srgbClr val="00B050">
                  <a:alpha val="38000"/>
                </a:srgbClr>
              </a:solidFill>
              <a:ln w="31750">
                <a:solidFill>
                  <a:srgbClr val="31FF62"/>
                </a:solidFill>
                <a:prstDash val="sys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'HRD CSU'!$B$3:$B$9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'HRD CSU'!$C$3:$C$9</c:f>
              <c:numCache>
                <c:formatCode>0%</c:formatCode>
                <c:ptCount val="7"/>
                <c:pt idx="0">
                  <c:v>0.23</c:v>
                </c:pt>
                <c:pt idx="1">
                  <c:v>0.2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0.08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6-45BE-A864-2F6C83B1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18144"/>
        <c:axId val="559817160"/>
      </c:lineChart>
      <c:catAx>
        <c:axId val="559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817160"/>
        <c:crosses val="autoZero"/>
        <c:auto val="1"/>
        <c:lblAlgn val="ctr"/>
        <c:lblOffset val="100"/>
        <c:noMultiLvlLbl val="0"/>
      </c:catAx>
      <c:valAx>
        <c:axId val="5598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COUNT OF LESIONS PER SEVERITY and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'CLAW (2)'!$AP$4</c:f>
              <c:strCache>
                <c:ptCount val="1"/>
                <c:pt idx="0">
                  <c:v>WL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(2)'!$AO$5:$AO$7</c:f>
              <c:strCache>
                <c:ptCount val="3"/>
                <c:pt idx="0">
                  <c:v>LIGHT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'CLAW (2)'!$AP$5:$AP$7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3-428A-8CE0-2495E5F2F897}"/>
            </c:ext>
          </c:extLst>
        </c:ser>
        <c:ser>
          <c:idx val="1"/>
          <c:order val="1"/>
          <c:tx>
            <c:strRef>
              <c:f>'CLAW (2)'!$AQ$4</c:f>
              <c:strCache>
                <c:ptCount val="1"/>
                <c:pt idx="0">
                  <c:v>CRK S/H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(2)'!$AO$5:$AO$7</c:f>
              <c:strCache>
                <c:ptCount val="3"/>
                <c:pt idx="0">
                  <c:v>LIGHT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'CLAW (2)'!$AQ$5:$AQ$7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3-428A-8CE0-2495E5F2F897}"/>
            </c:ext>
          </c:extLst>
        </c:ser>
        <c:ser>
          <c:idx val="2"/>
          <c:order val="2"/>
          <c:tx>
            <c:strRef>
              <c:f>'CLAW (2)'!$AR$4</c:f>
              <c:strCache>
                <c:ptCount val="1"/>
                <c:pt idx="0">
                  <c:v>CRK 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(2)'!$AO$5:$AO$7</c:f>
              <c:strCache>
                <c:ptCount val="3"/>
                <c:pt idx="0">
                  <c:v>LIGHT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'CLAW (2)'!$AR$5:$AR$7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3-428A-8CE0-2495E5F2F897}"/>
            </c:ext>
          </c:extLst>
        </c:ser>
        <c:ser>
          <c:idx val="3"/>
          <c:order val="3"/>
          <c:tx>
            <c:strRef>
              <c:f>'CLAW (2)'!$AS$4</c:f>
              <c:strCache>
                <c:ptCount val="1"/>
                <c:pt idx="0">
                  <c:v>CRK 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(2)'!$AO$5:$AO$7</c:f>
              <c:strCache>
                <c:ptCount val="3"/>
                <c:pt idx="0">
                  <c:v>LIGHT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'CLAW (2)'!$AS$5:$AS$7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3-428A-8CE0-2495E5F2F897}"/>
            </c:ext>
          </c:extLst>
        </c:ser>
        <c:ser>
          <c:idx val="4"/>
          <c:order val="4"/>
          <c:tx>
            <c:strRef>
              <c:f>'CLAW (2)'!$AT$4</c:f>
              <c:strCache>
                <c:ptCount val="1"/>
                <c:pt idx="0">
                  <c:v>EROSION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(2)'!$AO$5:$AO$7</c:f>
              <c:strCache>
                <c:ptCount val="3"/>
                <c:pt idx="0">
                  <c:v>LIGHT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'CLAW (2)'!$AT$5:$AT$7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3-428A-8CE0-2495E5F2F897}"/>
            </c:ext>
          </c:extLst>
        </c:ser>
        <c:ser>
          <c:idx val="5"/>
          <c:order val="5"/>
          <c:tx>
            <c:strRef>
              <c:f>'CLAW (2)'!$AU$4</c:f>
              <c:strCache>
                <c:ptCount val="1"/>
                <c:pt idx="0">
                  <c:v>LONG DC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(2)'!$AO$5:$AO$7</c:f>
              <c:strCache>
                <c:ptCount val="3"/>
                <c:pt idx="0">
                  <c:v>LIGHT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'CLAW (2)'!$AU$5:$AU$7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73-428A-8CE0-2495E5F2F897}"/>
            </c:ext>
          </c:extLst>
        </c:ser>
        <c:ser>
          <c:idx val="6"/>
          <c:order val="6"/>
          <c:tx>
            <c:strRef>
              <c:f>'CLAW (2)'!$AV$4</c:f>
              <c:strCache>
                <c:ptCount val="1"/>
                <c:pt idx="0">
                  <c:v>LONG CL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(2)'!$AO$5:$AO$7</c:f>
              <c:strCache>
                <c:ptCount val="3"/>
                <c:pt idx="0">
                  <c:v>LIGHT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'CLAW (2)'!$AV$5:$AV$7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73-428A-8CE0-2495E5F2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574936"/>
        <c:axId val="578581496"/>
      </c:barChart>
      <c:catAx>
        <c:axId val="578574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581496"/>
        <c:crosses val="autoZero"/>
        <c:auto val="1"/>
        <c:lblAlgn val="ctr"/>
        <c:lblOffset val="100"/>
        <c:noMultiLvlLbl val="0"/>
      </c:catAx>
      <c:valAx>
        <c:axId val="57858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57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% PER TYPE OF LESION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(2)'!$AO$45:$AU$45</c:f>
              <c:strCache>
                <c:ptCount val="7"/>
                <c:pt idx="0">
                  <c:v>WL </c:v>
                </c:pt>
                <c:pt idx="1">
                  <c:v>CRK S/H</c:v>
                </c:pt>
                <c:pt idx="2">
                  <c:v>CRK H</c:v>
                </c:pt>
                <c:pt idx="3">
                  <c:v>CRK V</c:v>
                </c:pt>
                <c:pt idx="4">
                  <c:v>EROSION</c:v>
                </c:pt>
                <c:pt idx="5">
                  <c:v>LONG DC</c:v>
                </c:pt>
                <c:pt idx="6">
                  <c:v>LONG CL</c:v>
                </c:pt>
              </c:strCache>
            </c:strRef>
          </c:cat>
          <c:val>
            <c:numRef>
              <c:f>'CLAW (2)'!$AO$47:$AU$47</c:f>
              <c:numCache>
                <c:formatCode>0%</c:formatCode>
                <c:ptCount val="7"/>
                <c:pt idx="0">
                  <c:v>0.27868852459016391</c:v>
                </c:pt>
                <c:pt idx="1">
                  <c:v>4.9180327868852458E-2</c:v>
                </c:pt>
                <c:pt idx="2">
                  <c:v>8.1967213114754092E-2</c:v>
                </c:pt>
                <c:pt idx="3">
                  <c:v>4.9180327868852458E-2</c:v>
                </c:pt>
                <c:pt idx="4">
                  <c:v>9.8360655737704916E-2</c:v>
                </c:pt>
                <c:pt idx="5">
                  <c:v>0.32786885245901637</c:v>
                </c:pt>
                <c:pt idx="6">
                  <c:v>0.11475409836065574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0-4FF8-A72F-F5EAFA56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1065952"/>
        <c:axId val="651063984"/>
      </c:barChart>
      <c:catAx>
        <c:axId val="6510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063984"/>
        <c:crosses val="autoZero"/>
        <c:auto val="1"/>
        <c:lblAlgn val="ctr"/>
        <c:lblOffset val="100"/>
        <c:noMultiLvlLbl val="0"/>
      </c:catAx>
      <c:valAx>
        <c:axId val="6510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0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SEVERITY</a:t>
            </a:r>
            <a:r>
              <a:rPr lang="es-ES" baseline="0"/>
              <a:t> OF LESIONS PER PARITY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'CLAW (2)'!$BO$6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(2)'!$BN$7:$BN$13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'CLAW (2)'!$BO$7:$BO$13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F-46AB-803F-D5FB3AF6205C}"/>
            </c:ext>
          </c:extLst>
        </c:ser>
        <c:ser>
          <c:idx val="1"/>
          <c:order val="1"/>
          <c:tx>
            <c:strRef>
              <c:f>'CLAW (2)'!$BP$6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(2)'!$BN$7:$BN$13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'CLAW (2)'!$BP$7:$BP$13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F-46AB-803F-D5FB3AF6205C}"/>
            </c:ext>
          </c:extLst>
        </c:ser>
        <c:ser>
          <c:idx val="2"/>
          <c:order val="2"/>
          <c:tx>
            <c:strRef>
              <c:f>'CLAW (2)'!$BQ$6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(2)'!$BN$7:$BN$13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'CLAW (2)'!$BQ$7:$BQ$13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F-46AB-803F-D5FB3AF6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462152"/>
        <c:axId val="640462480"/>
      </c:barChart>
      <c:catAx>
        <c:axId val="640462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462480"/>
        <c:crosses val="autoZero"/>
        <c:auto val="1"/>
        <c:lblAlgn val="ctr"/>
        <c:lblOffset val="100"/>
        <c:noMultiLvlLbl val="0"/>
      </c:catAx>
      <c:valAx>
        <c:axId val="6404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46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NUMBER OF EVALUATED SOWS PER 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'CLAW (2)'!$AL$15</c:f>
              <c:strCache>
                <c:ptCount val="1"/>
                <c:pt idx="0">
                  <c:v>EVALUATED SOWS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C8-4974-80E9-BF72CF1899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C8-4974-80E9-BF72CF1899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C8-4974-80E9-BF72CF1899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C8-4974-80E9-BF72CF1899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DC8-4974-80E9-BF72CF1899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DC8-4974-80E9-BF72CF1899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DC8-4974-80E9-BF72CF1899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'CLAW (2)'!$AK$16:$AK$22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&gt;6</c:v>
                </c:pt>
              </c:strCache>
            </c:strRef>
          </c:cat>
          <c:val>
            <c:numRef>
              <c:f>'CLAW (2)'!$AL$16:$AL$22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DC8-4974-80E9-BF72CF1899A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76267876760406"/>
          <c:y val="0.86241559951689806"/>
          <c:w val="0.36529325384022537"/>
          <c:h val="6.4544304242381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SEVERITY OF LESIONS PER TYPE OF LESION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'CLAW (2)'!$AO$13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(2)'!$AP$12:$AV$12</c:f>
              <c:strCache>
                <c:ptCount val="7"/>
                <c:pt idx="0">
                  <c:v>WL </c:v>
                </c:pt>
                <c:pt idx="1">
                  <c:v>CRK S/H</c:v>
                </c:pt>
                <c:pt idx="2">
                  <c:v>CRK H</c:v>
                </c:pt>
                <c:pt idx="3">
                  <c:v>CRK V</c:v>
                </c:pt>
                <c:pt idx="4">
                  <c:v>EROSION</c:v>
                </c:pt>
                <c:pt idx="5">
                  <c:v>LONG DC</c:v>
                </c:pt>
                <c:pt idx="6">
                  <c:v>LONG CL</c:v>
                </c:pt>
              </c:strCache>
            </c:strRef>
          </c:cat>
          <c:val>
            <c:numRef>
              <c:f>'CLAW (2)'!$AP$13:$AV$13</c:f>
              <c:numCache>
                <c:formatCode>0.0%</c:formatCode>
                <c:ptCount val="7"/>
                <c:pt idx="0">
                  <c:v>0.23529411764705882</c:v>
                </c:pt>
                <c:pt idx="1">
                  <c:v>0</c:v>
                </c:pt>
                <c:pt idx="2">
                  <c:v>0.6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0.35</c:v>
                </c:pt>
                <c:pt idx="6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D-4270-AB1D-A9FE26F8F444}"/>
            </c:ext>
          </c:extLst>
        </c:ser>
        <c:ser>
          <c:idx val="1"/>
          <c:order val="1"/>
          <c:tx>
            <c:strRef>
              <c:f>'CLAW (2)'!$AO$14</c:f>
              <c:strCache>
                <c:ptCount val="1"/>
                <c:pt idx="0">
                  <c:v>MODERATE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(2)'!$AP$12:$AV$12</c:f>
              <c:strCache>
                <c:ptCount val="7"/>
                <c:pt idx="0">
                  <c:v>WL </c:v>
                </c:pt>
                <c:pt idx="1">
                  <c:v>CRK S/H</c:v>
                </c:pt>
                <c:pt idx="2">
                  <c:v>CRK H</c:v>
                </c:pt>
                <c:pt idx="3">
                  <c:v>CRK V</c:v>
                </c:pt>
                <c:pt idx="4">
                  <c:v>EROSION</c:v>
                </c:pt>
                <c:pt idx="5">
                  <c:v>LONG DC</c:v>
                </c:pt>
                <c:pt idx="6">
                  <c:v>LONG CL</c:v>
                </c:pt>
              </c:strCache>
            </c:strRef>
          </c:cat>
          <c:val>
            <c:numRef>
              <c:f>'CLAW (2)'!$AP$14:$AV$14</c:f>
              <c:numCache>
                <c:formatCode>0.0%</c:formatCode>
                <c:ptCount val="7"/>
                <c:pt idx="0">
                  <c:v>0.17647058823529413</c:v>
                </c:pt>
                <c:pt idx="1">
                  <c:v>1</c:v>
                </c:pt>
                <c:pt idx="2">
                  <c:v>0.4</c:v>
                </c:pt>
                <c:pt idx="3">
                  <c:v>0.66666666666666663</c:v>
                </c:pt>
                <c:pt idx="4">
                  <c:v>0.16666666666666666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D-4270-AB1D-A9FE26F8F444}"/>
            </c:ext>
          </c:extLst>
        </c:ser>
        <c:ser>
          <c:idx val="2"/>
          <c:order val="2"/>
          <c:tx>
            <c:strRef>
              <c:f>'CLAW (2)'!$AO$15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'CLAW (2)'!$AP$12:$AV$12</c:f>
              <c:strCache>
                <c:ptCount val="7"/>
                <c:pt idx="0">
                  <c:v>WL </c:v>
                </c:pt>
                <c:pt idx="1">
                  <c:v>CRK S/H</c:v>
                </c:pt>
                <c:pt idx="2">
                  <c:v>CRK H</c:v>
                </c:pt>
                <c:pt idx="3">
                  <c:v>CRK V</c:v>
                </c:pt>
                <c:pt idx="4">
                  <c:v>EROSION</c:v>
                </c:pt>
                <c:pt idx="5">
                  <c:v>LONG DC</c:v>
                </c:pt>
                <c:pt idx="6">
                  <c:v>LONG CL</c:v>
                </c:pt>
              </c:strCache>
            </c:strRef>
          </c:cat>
          <c:val>
            <c:numRef>
              <c:f>'CLAW (2)'!$AP$15:$AV$15</c:f>
              <c:numCache>
                <c:formatCode>0.0%</c:formatCode>
                <c:ptCount val="7"/>
                <c:pt idx="0">
                  <c:v>0.58823529411764708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0.45</c:v>
                </c:pt>
                <c:pt idx="6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D-4270-AB1D-A9FE26F8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48383936"/>
        <c:axId val="648376392"/>
      </c:barChart>
      <c:catAx>
        <c:axId val="6483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376392"/>
        <c:crosses val="autoZero"/>
        <c:auto val="1"/>
        <c:lblAlgn val="ctr"/>
        <c:lblOffset val="100"/>
        <c:noMultiLvlLbl val="0"/>
      </c:catAx>
      <c:valAx>
        <c:axId val="6483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38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HERD CENSUS BY PARITY AND IDEAL TARGET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'HRD CSU'!$D$23:$D$30</c:f>
              <c:strCache>
                <c:ptCount val="8"/>
                <c:pt idx="1">
                  <c:v>PARITY 1</c:v>
                </c:pt>
                <c:pt idx="2">
                  <c:v>PARITY 2</c:v>
                </c:pt>
                <c:pt idx="3">
                  <c:v>PARITY 3</c:v>
                </c:pt>
                <c:pt idx="4">
                  <c:v>PARITY 4</c:v>
                </c:pt>
                <c:pt idx="5">
                  <c:v>PARITY 5</c:v>
                </c:pt>
                <c:pt idx="6">
                  <c:v>PARITY 6</c:v>
                </c:pt>
                <c:pt idx="7">
                  <c:v>PARITY&gt;6</c:v>
                </c:pt>
              </c:strCache>
            </c:strRef>
          </c:cat>
          <c:val>
            <c:numRef>
              <c:f>'HRD CSU'!$E$23:$E$30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7-44ED-8606-02011445CD4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'HRD CSU'!$D$23:$D$30</c:f>
              <c:strCache>
                <c:ptCount val="8"/>
                <c:pt idx="1">
                  <c:v>PARITY 1</c:v>
                </c:pt>
                <c:pt idx="2">
                  <c:v>PARITY 2</c:v>
                </c:pt>
                <c:pt idx="3">
                  <c:v>PARITY 3</c:v>
                </c:pt>
                <c:pt idx="4">
                  <c:v>PARITY 4</c:v>
                </c:pt>
                <c:pt idx="5">
                  <c:v>PARITY 5</c:v>
                </c:pt>
                <c:pt idx="6">
                  <c:v>PARITY 6</c:v>
                </c:pt>
                <c:pt idx="7">
                  <c:v>PARITY&gt;6</c:v>
                </c:pt>
              </c:strCache>
            </c:strRef>
          </c:cat>
          <c:val>
            <c:numRef>
              <c:f>'HRD CSU'!$F$23:$F$30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7-44ED-8606-02011445CD4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'HRD CSU'!$D$23:$D$30</c:f>
              <c:strCache>
                <c:ptCount val="8"/>
                <c:pt idx="1">
                  <c:v>PARITY 1</c:v>
                </c:pt>
                <c:pt idx="2">
                  <c:v>PARITY 2</c:v>
                </c:pt>
                <c:pt idx="3">
                  <c:v>PARITY 3</c:v>
                </c:pt>
                <c:pt idx="4">
                  <c:v>PARITY 4</c:v>
                </c:pt>
                <c:pt idx="5">
                  <c:v>PARITY 5</c:v>
                </c:pt>
                <c:pt idx="6">
                  <c:v>PARITY 6</c:v>
                </c:pt>
                <c:pt idx="7">
                  <c:v>PARITY&gt;6</c:v>
                </c:pt>
              </c:strCache>
            </c:strRef>
          </c:cat>
          <c:val>
            <c:numRef>
              <c:f>'HRD CSU'!$G$23:$G$30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7-44ED-8606-02011445CD4E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'HRD CSU'!$D$23:$D$30</c:f>
              <c:strCache>
                <c:ptCount val="8"/>
                <c:pt idx="1">
                  <c:v>PARITY 1</c:v>
                </c:pt>
                <c:pt idx="2">
                  <c:v>PARITY 2</c:v>
                </c:pt>
                <c:pt idx="3">
                  <c:v>PARITY 3</c:v>
                </c:pt>
                <c:pt idx="4">
                  <c:v>PARITY 4</c:v>
                </c:pt>
                <c:pt idx="5">
                  <c:v>PARITY 5</c:v>
                </c:pt>
                <c:pt idx="6">
                  <c:v>PARITY 6</c:v>
                </c:pt>
                <c:pt idx="7">
                  <c:v>PARITY&gt;6</c:v>
                </c:pt>
              </c:strCache>
            </c:strRef>
          </c:cat>
          <c:val>
            <c:numRef>
              <c:f>'HRD CSU'!$H$23:$H$30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7-44ED-8606-02011445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4069888"/>
        <c:axId val="564067920"/>
      </c:barChart>
      <c:catAx>
        <c:axId val="5640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067920"/>
        <c:crossesAt val="0"/>
        <c:auto val="1"/>
        <c:lblAlgn val="ctr"/>
        <c:lblOffset val="100"/>
        <c:noMultiLvlLbl val="0"/>
      </c:catAx>
      <c:valAx>
        <c:axId val="564067920"/>
        <c:scaling>
          <c:orientation val="minMax"/>
          <c:max val="1.4"/>
          <c:min val="0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406988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900">
                <a:solidFill>
                  <a:schemeClr val="bg1"/>
                </a:solidFill>
              </a:rPr>
              <a:t>HERD CENSUS BY PARITY AND PERIOD COMPARED WITH THE MAXIMUM ACEPTABLE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'CULL DATA'!$D$2</c:f>
              <c:strCache>
                <c:ptCount val="1"/>
                <c:pt idx="0">
                  <c:v>1/1/2018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'CULL DATA'!$B$3:$B$9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'CULL DATA'!$D$3:$D$9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8A3-4168-B512-DA0303A20589}"/>
            </c:ext>
          </c:extLst>
        </c:ser>
        <c:ser>
          <c:idx val="2"/>
          <c:order val="2"/>
          <c:tx>
            <c:strRef>
              <c:f>'CULL DATA'!$E$2</c:f>
              <c:strCache>
                <c:ptCount val="1"/>
                <c:pt idx="0">
                  <c:v>1/6/2018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'CULL DATA'!$B$3:$B$9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'CULL DATA'!$E$3:$E$9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8A3-4168-B512-DA0303A20589}"/>
            </c:ext>
          </c:extLst>
        </c:ser>
        <c:ser>
          <c:idx val="3"/>
          <c:order val="3"/>
          <c:tx>
            <c:strRef>
              <c:f>'CULL DATA'!$F$2</c:f>
              <c:strCache>
                <c:ptCount val="1"/>
                <c:pt idx="0">
                  <c:v>12/31/2018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'CULL DATA'!$B$3:$B$9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'CULL DATA'!$F$3:$F$9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D8A3-4168-B512-DA0303A20589}"/>
            </c:ext>
          </c:extLst>
        </c:ser>
        <c:ser>
          <c:idx val="4"/>
          <c:order val="4"/>
          <c:tx>
            <c:strRef>
              <c:f>'CULL DATA'!$G$2</c:f>
              <c:strCache>
                <c:ptCount val="1"/>
                <c:pt idx="0">
                  <c:v>1/1/2019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'CULL DATA'!$B$3:$B$9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'CULL DATA'!$G$3:$G$9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D8A3-4168-B512-DA0303A2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18144"/>
        <c:axId val="559817160"/>
      </c:barChart>
      <c:lineChart>
        <c:grouping val="standard"/>
        <c:varyColors val="0"/>
        <c:ser>
          <c:idx val="0"/>
          <c:order val="0"/>
          <c:tx>
            <c:strRef>
              <c:f>'CULL DATA'!$C$2</c:f>
              <c:strCache>
                <c:ptCount val="1"/>
                <c:pt idx="0">
                  <c:v>MAX 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ash"/>
            <c:size val="58"/>
            <c:spPr>
              <a:solidFill>
                <a:srgbClr val="DC460A">
                  <a:alpha val="52941"/>
                </a:srgbClr>
              </a:solidFill>
              <a:ln w="9525">
                <a:noFill/>
                <a:prstDash val="sys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'CULL DATA'!$B$3:$B$9</c:f>
              <c:strCache>
                <c:ptCount val="7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  <c:pt idx="6">
                  <c:v>PARITY&gt;6</c:v>
                </c:pt>
              </c:strCache>
            </c:strRef>
          </c:cat>
          <c:val>
            <c:numRef>
              <c:f>'CULL DATA'!$C$3:$C$9</c:f>
              <c:numCache>
                <c:formatCode>0%</c:formatCode>
                <c:ptCount val="7"/>
                <c:pt idx="0">
                  <c:v>0.13</c:v>
                </c:pt>
                <c:pt idx="1">
                  <c:v>0.12</c:v>
                </c:pt>
                <c:pt idx="2">
                  <c:v>0.09</c:v>
                </c:pt>
                <c:pt idx="3">
                  <c:v>0.06</c:v>
                </c:pt>
                <c:pt idx="4">
                  <c:v>0.05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3-4168-B512-DA0303A2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18144"/>
        <c:axId val="559817160"/>
      </c:lineChart>
      <c:catAx>
        <c:axId val="559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817160"/>
        <c:crosses val="autoZero"/>
        <c:auto val="1"/>
        <c:lblAlgn val="ctr"/>
        <c:lblOffset val="100"/>
        <c:noMultiLvlLbl val="0"/>
      </c:catAx>
      <c:valAx>
        <c:axId val="55981716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'GLT ASS'!$D$6</c:f>
              <c:strCache>
                <c:ptCount val="1"/>
                <c:pt idx="0">
                  <c:v>SCORE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'GLT ASS'!$C$7:$C$14</c:f>
              <c:strCache>
                <c:ptCount val="8"/>
                <c:pt idx="0">
                  <c:v>FLOOR</c:v>
                </c:pt>
                <c:pt idx="1">
                  <c:v>VENTILATION</c:v>
                </c:pt>
                <c:pt idx="2">
                  <c:v>FEEDERS</c:v>
                </c:pt>
                <c:pt idx="3">
                  <c:v>FEED</c:v>
                </c:pt>
                <c:pt idx="4">
                  <c:v>HYGIENE</c:v>
                </c:pt>
                <c:pt idx="5">
                  <c:v>PERSON CONTACT</c:v>
                </c:pt>
                <c:pt idx="6">
                  <c:v>GILT GROWTH</c:v>
                </c:pt>
                <c:pt idx="7">
                  <c:v>QUARENTINE </c:v>
                </c:pt>
              </c:strCache>
            </c:strRef>
          </c:cat>
          <c:val>
            <c:numRef>
              <c:f>'GLT ASS'!$D$7:$D$14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5-41A2-8ECE-3CC78727AC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419920"/>
        <c:axId val="538421560"/>
      </c:lineChart>
      <c:catAx>
        <c:axId val="538419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421560"/>
        <c:crosses val="autoZero"/>
        <c:auto val="1"/>
        <c:lblAlgn val="ctr"/>
        <c:lblOffset val="100"/>
        <c:noMultiLvlLbl val="0"/>
      </c:catAx>
      <c:valAx>
        <c:axId val="538421560"/>
        <c:scaling>
          <c:orientation val="minMax"/>
          <c:max val="4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41992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'LACT ASS'!$D$6</c:f>
              <c:strCache>
                <c:ptCount val="1"/>
                <c:pt idx="0">
                  <c:v>SCORE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'LACT ASS'!$C$7:$C$17</c:f>
              <c:strCache>
                <c:ptCount val="11"/>
                <c:pt idx="0">
                  <c:v>BODY SCORE ENTRY</c:v>
                </c:pt>
                <c:pt idx="1">
                  <c:v>BODY SCORE MIDDLE</c:v>
                </c:pt>
                <c:pt idx="2">
                  <c:v>BODY SCORE END</c:v>
                </c:pt>
                <c:pt idx="3">
                  <c:v>TEMPERATURE</c:v>
                </c:pt>
                <c:pt idx="4">
                  <c:v>FEED</c:v>
                </c:pt>
                <c:pt idx="5">
                  <c:v>PDS</c:v>
                </c:pt>
                <c:pt idx="6">
                  <c:v>CREEP FEED</c:v>
                </c:pt>
                <c:pt idx="7">
                  <c:v>PIGLETS</c:v>
                </c:pt>
                <c:pt idx="8">
                  <c:v>HYGIENE</c:v>
                </c:pt>
                <c:pt idx="9">
                  <c:v>SPLIT SUCLIKNG MANAGEMENT</c:v>
                </c:pt>
                <c:pt idx="10">
                  <c:v>CUTTING EDGES</c:v>
                </c:pt>
              </c:strCache>
            </c:strRef>
          </c:cat>
          <c:val>
            <c:numRef>
              <c:f>'LACT ASS'!$D$7:$D$17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4-48B2-A0AF-1B6864D50E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419920"/>
        <c:axId val="538421560"/>
      </c:lineChart>
      <c:catAx>
        <c:axId val="538419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421560"/>
        <c:crosses val="autoZero"/>
        <c:auto val="1"/>
        <c:lblAlgn val="ctr"/>
        <c:lblOffset val="100"/>
        <c:noMultiLvlLbl val="0"/>
      </c:catAx>
      <c:valAx>
        <c:axId val="538421560"/>
        <c:scaling>
          <c:orientation val="minMax"/>
          <c:max val="4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41992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'GEST ASS'!$D$6</c:f>
              <c:strCache>
                <c:ptCount val="1"/>
                <c:pt idx="0">
                  <c:v>SCORE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 ASS'!$C$7:$C$14</c:f>
              <c:strCache>
                <c:ptCount val="8"/>
                <c:pt idx="0">
                  <c:v>BODY SCORE ENTRY</c:v>
                </c:pt>
                <c:pt idx="1">
                  <c:v>FIGHT SIGNS </c:v>
                </c:pt>
                <c:pt idx="2">
                  <c:v>AIR</c:v>
                </c:pt>
                <c:pt idx="3">
                  <c:v>TEMPERATURE</c:v>
                </c:pt>
                <c:pt idx="4">
                  <c:v>FLOOR</c:v>
                </c:pt>
                <c:pt idx="5">
                  <c:v>REST AREAS</c:v>
                </c:pt>
                <c:pt idx="6">
                  <c:v>FEED</c:v>
                </c:pt>
                <c:pt idx="7">
                  <c:v>MANAGEMENT</c:v>
                </c:pt>
              </c:strCache>
            </c:strRef>
          </c:cat>
          <c:val>
            <c:numRef>
              <c:f>'GEST ASS'!$D$7:$D$14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1-4939-8A03-ED50764280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419920"/>
        <c:axId val="538421560"/>
      </c:lineChart>
      <c:catAx>
        <c:axId val="538419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421560"/>
        <c:crosses val="autoZero"/>
        <c:auto val="1"/>
        <c:lblAlgn val="ctr"/>
        <c:lblOffset val="100"/>
        <c:noMultiLvlLbl val="0"/>
      </c:catAx>
      <c:valAx>
        <c:axId val="538421560"/>
        <c:scaling>
          <c:orientation val="minMax"/>
          <c:max val="4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41992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71232087882504E-2"/>
          <c:y val="5.6587091069849688E-2"/>
          <c:w val="0.93622876791211751"/>
          <c:h val="0.75580052493438321"/>
        </c:manualLayout>
      </c:layout>
      <c:lineChart>
        <c:grouping val="standard"/>
        <c:varyColors val="0"/>
        <c:ser>
          <c:idx val="0"/>
          <c:order val="0"/>
          <c:tx>
            <c:strRef>
              <c:f>'INS ASS'!$D$6</c:f>
              <c:strCache>
                <c:ptCount val="1"/>
                <c:pt idx="0">
                  <c:v>SCORE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 ASS'!$C$7:$C$13</c:f>
              <c:strCache>
                <c:ptCount val="7"/>
                <c:pt idx="0">
                  <c:v>BODY SCORE ENTRY</c:v>
                </c:pt>
                <c:pt idx="1">
                  <c:v>LIGHT</c:v>
                </c:pt>
                <c:pt idx="2">
                  <c:v>AIR</c:v>
                </c:pt>
                <c:pt idx="3">
                  <c:v>TEMPERATURE</c:v>
                </c:pt>
                <c:pt idx="4">
                  <c:v>BOAR STIMULATION</c:v>
                </c:pt>
                <c:pt idx="5">
                  <c:v>FEED</c:v>
                </c:pt>
                <c:pt idx="6">
                  <c:v>MANAGEMENT</c:v>
                </c:pt>
              </c:strCache>
            </c:strRef>
          </c:cat>
          <c:val>
            <c:numRef>
              <c:f>'INS ASS'!$D$7:$D$13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B-409C-9502-B9332D9098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419920"/>
        <c:axId val="538421560"/>
      </c:lineChart>
      <c:catAx>
        <c:axId val="538419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421560"/>
        <c:crosses val="autoZero"/>
        <c:auto val="1"/>
        <c:lblAlgn val="ctr"/>
        <c:lblOffset val="100"/>
        <c:noMultiLvlLbl val="0"/>
      </c:catAx>
      <c:valAx>
        <c:axId val="538421560"/>
        <c:scaling>
          <c:orientation val="minMax"/>
          <c:max val="4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41992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600"/>
              <a:t>ACCUMULATED BENEFIT PER PARITY AND SOW WEANING CAPACITY COMPARED WITH GILT BREAKEVEN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'GILT BREAKEVEN'!$D$23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'GILT BREAKEVEN'!$C$24:$C$29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'GILT BREAKEVEN'!$D$24:$D$29</c:f>
              <c:numCache>
                <c:formatCode>_-* #,##0.00\ [$€-C0A]_-;\-* #,##0.00\ [$€-C0A]_-;_-* "-"??\ [$€-C0A]_-;_-@_-</c:formatCode>
                <c:ptCount val="6"/>
                <c:pt idx="0">
                  <c:v>85.019625000000062</c:v>
                </c:pt>
                <c:pt idx="1">
                  <c:v>170.03925000000012</c:v>
                </c:pt>
                <c:pt idx="2">
                  <c:v>255.05887500000017</c:v>
                </c:pt>
                <c:pt idx="3">
                  <c:v>340.07850000000025</c:v>
                </c:pt>
                <c:pt idx="4">
                  <c:v>425.09812500000032</c:v>
                </c:pt>
                <c:pt idx="5">
                  <c:v>510.1177500000004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E48-8441-832F753325C5}"/>
            </c:ext>
          </c:extLst>
        </c:ser>
        <c:ser>
          <c:idx val="1"/>
          <c:order val="1"/>
          <c:tx>
            <c:strRef>
              <c:f>'GILT BREAKEVEN'!$E$23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'GILT BREAKEVEN'!$C$24:$C$29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'GILT BREAKEVEN'!$E$24:$E$29</c:f>
              <c:numCache>
                <c:formatCode>_-* #,##0.00\ [$€-C0A]_-;\-* #,##0.00\ [$€-C0A]_-;_-* "-"??\ [$€-C0A]_-;_-@_-</c:formatCode>
                <c:ptCount val="6"/>
                <c:pt idx="0">
                  <c:v>94.466250000000073</c:v>
                </c:pt>
                <c:pt idx="1">
                  <c:v>188.93250000000015</c:v>
                </c:pt>
                <c:pt idx="2">
                  <c:v>283.39875000000023</c:v>
                </c:pt>
                <c:pt idx="3">
                  <c:v>377.86500000000029</c:v>
                </c:pt>
                <c:pt idx="4">
                  <c:v>472.33125000000035</c:v>
                </c:pt>
                <c:pt idx="5">
                  <c:v>566.79750000000047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B-4E48-8441-832F753325C5}"/>
            </c:ext>
          </c:extLst>
        </c:ser>
        <c:ser>
          <c:idx val="2"/>
          <c:order val="2"/>
          <c:tx>
            <c:strRef>
              <c:f>'GILT BREAKEVEN'!$F$23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'GILT BREAKEVEN'!$C$24:$C$29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'GILT BREAKEVEN'!$F$24:$F$29</c:f>
              <c:numCache>
                <c:formatCode>_-* #,##0.00\ [$€-C0A]_-;\-* #,##0.00\ [$€-C0A]_-;_-* "-"??\ [$€-C0A]_-;_-@_-</c:formatCode>
                <c:ptCount val="6"/>
                <c:pt idx="0">
                  <c:v>103.91287500000008</c:v>
                </c:pt>
                <c:pt idx="1">
                  <c:v>207.82575000000017</c:v>
                </c:pt>
                <c:pt idx="2">
                  <c:v>311.73862500000024</c:v>
                </c:pt>
                <c:pt idx="3">
                  <c:v>415.65150000000034</c:v>
                </c:pt>
                <c:pt idx="4">
                  <c:v>519.56437500000038</c:v>
                </c:pt>
                <c:pt idx="5">
                  <c:v>623.47725000000048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B-4E48-8441-832F753325C5}"/>
            </c:ext>
          </c:extLst>
        </c:ser>
        <c:ser>
          <c:idx val="3"/>
          <c:order val="3"/>
          <c:tx>
            <c:strRef>
              <c:f>'GILT BREAKEVEN'!$G$23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'GILT BREAKEVEN'!$C$24:$C$29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'GILT BREAKEVEN'!$G$24:$G$29</c:f>
              <c:numCache>
                <c:formatCode>_-* #,##0.00\ [$€-C0A]_-;\-* #,##0.00\ [$€-C0A]_-;_-* "-"??\ [$€-C0A]_-;_-@_-</c:formatCode>
                <c:ptCount val="6"/>
                <c:pt idx="0">
                  <c:v>113.3595000000001</c:v>
                </c:pt>
                <c:pt idx="1">
                  <c:v>226.71900000000019</c:v>
                </c:pt>
                <c:pt idx="2">
                  <c:v>340.0785000000003</c:v>
                </c:pt>
                <c:pt idx="3">
                  <c:v>453.43800000000039</c:v>
                </c:pt>
                <c:pt idx="4">
                  <c:v>566.79750000000047</c:v>
                </c:pt>
                <c:pt idx="5">
                  <c:v>680.15700000000061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B-4E48-8441-832F753325C5}"/>
            </c:ext>
          </c:extLst>
        </c:ser>
        <c:ser>
          <c:idx val="4"/>
          <c:order val="4"/>
          <c:tx>
            <c:strRef>
              <c:f>'GILT BREAKEVEN'!$H$23</c:f>
              <c:strCache>
                <c:ptCount val="1"/>
                <c:pt idx="0">
                  <c:v>13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'GILT BREAKEVEN'!$C$24:$C$29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'GILT BREAKEVEN'!$H$24:$H$29</c:f>
              <c:numCache>
                <c:formatCode>_-* #,##0.00\ [$€-C0A]_-;\-* #,##0.00\ [$€-C0A]_-;_-* "-"??\ [$€-C0A]_-;_-@_-</c:formatCode>
                <c:ptCount val="6"/>
                <c:pt idx="0">
                  <c:v>122.80612500000009</c:v>
                </c:pt>
                <c:pt idx="1">
                  <c:v>245.61225000000019</c:v>
                </c:pt>
                <c:pt idx="2">
                  <c:v>368.41837500000031</c:v>
                </c:pt>
                <c:pt idx="3">
                  <c:v>491.22450000000038</c:v>
                </c:pt>
                <c:pt idx="4">
                  <c:v>614.03062500000044</c:v>
                </c:pt>
                <c:pt idx="5">
                  <c:v>736.83675000000051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7B-4E48-8441-832F7533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6361928"/>
        <c:axId val="556362912"/>
      </c:barChart>
      <c:lineChart>
        <c:grouping val="standard"/>
        <c:varyColors val="0"/>
        <c:ser>
          <c:idx val="5"/>
          <c:order val="5"/>
          <c:tx>
            <c:strRef>
              <c:f>'GILT BREAKEVEN'!$C$30</c:f>
              <c:strCache>
                <c:ptCount val="1"/>
                <c:pt idx="0">
                  <c:v>GILT COST</c:v>
                </c:pt>
              </c:strCache>
            </c:strRef>
          </c:tx>
          <c:spPr>
            <a:ln w="127000" cap="rnd">
              <a:solidFill>
                <a:srgbClr val="C00000">
                  <a:alpha val="59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'GILT BREAKEVEN'!$D$30:$I$30</c:f>
              <c:numCache>
                <c:formatCode>_-* #,##0.00\ [$€-C0A]_-;\-* #,##0.00\ [$€-C0A]_-;_-* "-"??\ [$€-C0A]_-;_-@_-</c:formatCode>
                <c:ptCount val="6"/>
                <c:pt idx="0">
                  <c:v>255.25714285714284</c:v>
                </c:pt>
                <c:pt idx="1">
                  <c:v>255.25714285714284</c:v>
                </c:pt>
                <c:pt idx="2">
                  <c:v>255.25714285714284</c:v>
                </c:pt>
                <c:pt idx="3">
                  <c:v>255.25714285714284</c:v>
                </c:pt>
                <c:pt idx="4">
                  <c:v>255.25714285714284</c:v>
                </c:pt>
                <c:pt idx="5">
                  <c:v>255.25714285714284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7B-4E48-8441-832F7533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61928"/>
        <c:axId val="556362912"/>
      </c:lineChart>
      <c:catAx>
        <c:axId val="55636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362912"/>
        <c:crosses val="autoZero"/>
        <c:auto val="1"/>
        <c:lblAlgn val="ctr"/>
        <c:lblOffset val="100"/>
        <c:noMultiLvlLbl val="0"/>
      </c:catAx>
      <c:valAx>
        <c:axId val="5563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36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LESION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91-42D8-8BFC-12CDC1476B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91-42D8-8BFC-12CDC1476B2D}"/>
              </c:ext>
            </c:extLst>
          </c:dPt>
          <c:dPt>
            <c:idx val="2"/>
            <c:bubble3D val="0"/>
            <c:explosion val="5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91-42D8-8BFC-12CDC1476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'CLAW (2)'!$AK$5:$AK$7</c:f>
              <c:strCache>
                <c:ptCount val="3"/>
                <c:pt idx="0">
                  <c:v>NO LESION</c:v>
                </c:pt>
                <c:pt idx="1">
                  <c:v>SINGLE</c:v>
                </c:pt>
                <c:pt idx="2">
                  <c:v>MULTIPLE</c:v>
                </c:pt>
              </c:strCache>
            </c:strRef>
          </c:cat>
          <c:val>
            <c:numRef>
              <c:f>'CLAW (2)'!$AL$5:$AL$7</c:f>
              <c:numCache>
                <c:formatCode>General</c:formatCode>
                <c:ptCount val="3"/>
                <c:pt idx="0">
                  <c:v>6</c:v>
                </c:pt>
                <c:pt idx="1">
                  <c:v>11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91-42D8-8BFC-12CDC1476B2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CLAW GRAPHS'!A1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hyperlink" Target="#HOME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22225</xdr:rowOff>
    </xdr:from>
    <xdr:to>
      <xdr:col>1</xdr:col>
      <xdr:colOff>971550</xdr:colOff>
      <xdr:row>3</xdr:row>
      <xdr:rowOff>269875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67761C-8C82-47B9-8024-795D77568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8650" y="320675"/>
          <a:ext cx="971550" cy="971550"/>
        </a:xfrm>
        <a:prstGeom prst="rect">
          <a:avLst/>
        </a:prstGeom>
      </xdr:spPr>
    </xdr:pic>
    <xdr:clientData/>
  </xdr:twoCellAnchor>
  <xdr:twoCellAnchor>
    <xdr:from>
      <xdr:col>0</xdr:col>
      <xdr:colOff>1882589</xdr:colOff>
      <xdr:row>7</xdr:row>
      <xdr:rowOff>261470</xdr:rowOff>
    </xdr:from>
    <xdr:to>
      <xdr:col>1</xdr:col>
      <xdr:colOff>1546413</xdr:colOff>
      <xdr:row>9</xdr:row>
      <xdr:rowOff>179294</xdr:rowOff>
    </xdr:to>
    <xdr:sp macro="" textlink="">
      <xdr:nvSpPr>
        <xdr:cNvPr id="3" name="Arrow: Righ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8ED060-577A-488C-8FF6-E764790689B7}"/>
            </a:ext>
          </a:extLst>
        </xdr:cNvPr>
        <xdr:cNvSpPr/>
      </xdr:nvSpPr>
      <xdr:spPr>
        <a:xfrm>
          <a:off x="1882589" y="2495176"/>
          <a:ext cx="1561353" cy="515471"/>
        </a:xfrm>
        <a:prstGeom prst="rightArrow">
          <a:avLst/>
        </a:prstGeom>
        <a:solidFill>
          <a:schemeClr val="bg1"/>
        </a:solidFill>
        <a:ln w="38100">
          <a:solidFill>
            <a:srgbClr val="31FF6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145597</xdr:colOff>
      <xdr:row>1</xdr:row>
      <xdr:rowOff>48534</xdr:rowOff>
    </xdr:from>
    <xdr:to>
      <xdr:col>19</xdr:col>
      <xdr:colOff>54428</xdr:colOff>
      <xdr:row>16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D5390-51FB-490F-AF2A-61FEF3F75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546100</xdr:colOff>
      <xdr:row>1</xdr:row>
      <xdr:rowOff>203200</xdr:rowOff>
    </xdr:from>
    <xdr:to>
      <xdr:col>4</xdr:col>
      <xdr:colOff>1250950</xdr:colOff>
      <xdr:row>3</xdr:row>
      <xdr:rowOff>31750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3C8DEE-1FEF-455B-AB98-6384B5E13F61}"/>
            </a:ext>
          </a:extLst>
        </xdr:cNvPr>
        <xdr:cNvSpPr/>
      </xdr:nvSpPr>
      <xdr:spPr>
        <a:xfrm>
          <a:off x="2628900" y="241300"/>
          <a:ext cx="704850" cy="266700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0.03592</cdr:x>
      <cdr:y>0.52047</cdr:y>
    </cdr:from>
    <cdr:to>
      <cdr:x>0.96349</cdr:x>
      <cdr:y>0.70396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96D245E-B2D6-46D6-9A46-4E7A36D47E9F}"/>
            </a:ext>
          </a:extLst>
        </cdr:cNvPr>
        <cdr:cNvSpPr/>
      </cdr:nvSpPr>
      <cdr:spPr>
        <a:xfrm xmlns:a="http://schemas.openxmlformats.org/drawingml/2006/main">
          <a:off x="317046" y="2727324"/>
          <a:ext cx="8186761" cy="961503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29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ES"/>
            <a:t>NOT LIMITING</a:t>
          </a:r>
        </a:p>
      </cdr:txBody>
    </cdr:sp>
  </cdr:relSizeAnchor>
  <cdr:relSizeAnchor xmlns:cdr="http://schemas.openxmlformats.org/drawingml/2006/chartDrawing">
    <cdr:from>
      <cdr:x>0.03387</cdr:x>
      <cdr:y>0.14308</cdr:y>
    </cdr:from>
    <cdr:to>
      <cdr:x>0.96667</cdr:x>
      <cdr:y>0.31944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1216D645-A636-439B-8F95-A0CBDC39F8AF}"/>
            </a:ext>
          </a:extLst>
        </cdr:cNvPr>
        <cdr:cNvSpPr/>
      </cdr:nvSpPr>
      <cdr:spPr>
        <a:xfrm xmlns:a="http://schemas.openxmlformats.org/drawingml/2006/main">
          <a:off x="298903" y="749753"/>
          <a:ext cx="8232971" cy="924148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9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/>
            <a:t>VERY LIMITING</a:t>
          </a:r>
        </a:p>
      </cdr:txBody>
    </cdr:sp>
  </cdr:relSizeAnchor>
  <cdr:relSizeAnchor xmlns:cdr="http://schemas.openxmlformats.org/drawingml/2006/chartDrawing">
    <cdr:from>
      <cdr:x>0.03472</cdr:x>
      <cdr:y>0.33351</cdr:y>
    </cdr:from>
    <cdr:to>
      <cdr:x>0.96389</cdr:x>
      <cdr:y>0.5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E39CAF9-A1FF-4977-ABBA-BCF9691C1B1A}"/>
            </a:ext>
          </a:extLst>
        </cdr:cNvPr>
        <cdr:cNvSpPr/>
      </cdr:nvSpPr>
      <cdr:spPr>
        <a:xfrm xmlns:a="http://schemas.openxmlformats.org/drawingml/2006/main">
          <a:off x="306440" y="1747610"/>
          <a:ext cx="8200897" cy="87244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  <a:alpha val="29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/>
            <a:t>LIMITING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300718</xdr:colOff>
      <xdr:row>1</xdr:row>
      <xdr:rowOff>15875</xdr:rowOff>
    </xdr:from>
    <xdr:to>
      <xdr:col>18</xdr:col>
      <xdr:colOff>390071</xdr:colOff>
      <xdr:row>21</xdr:row>
      <xdr:rowOff>145141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4169B-E848-4860-8C5E-90265CC4F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4</xdr:col>
      <xdr:colOff>704850</xdr:colOff>
      <xdr:row>1</xdr:row>
      <xdr:rowOff>266700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1F34D6-6972-44B3-B696-99B18D897011}"/>
            </a:ext>
          </a:extLst>
        </xdr:cNvPr>
        <xdr:cNvSpPr/>
      </xdr:nvSpPr>
      <xdr:spPr>
        <a:xfrm>
          <a:off x="2082800" y="38100"/>
          <a:ext cx="704850" cy="266700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0.03432</cdr:x>
      <cdr:y>0.53272</cdr:y>
    </cdr:from>
    <cdr:to>
      <cdr:x>0.96349</cdr:x>
      <cdr:y>0.70396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96D245E-B2D6-46D6-9A46-4E7A36D47E9F}"/>
            </a:ext>
          </a:extLst>
        </cdr:cNvPr>
        <cdr:cNvSpPr/>
      </cdr:nvSpPr>
      <cdr:spPr>
        <a:xfrm xmlns:a="http://schemas.openxmlformats.org/drawingml/2006/main">
          <a:off x="288246" y="2750910"/>
          <a:ext cx="7803896" cy="88427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29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ES"/>
            <a:t>NOT LIMITING</a:t>
          </a:r>
        </a:p>
      </cdr:txBody>
    </cdr:sp>
  </cdr:relSizeAnchor>
  <cdr:relSizeAnchor xmlns:cdr="http://schemas.openxmlformats.org/drawingml/2006/chartDrawing">
    <cdr:from>
      <cdr:x>0.0375</cdr:x>
      <cdr:y>0.1357</cdr:y>
    </cdr:from>
    <cdr:to>
      <cdr:x>0.96667</cdr:x>
      <cdr:y>0.31944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1216D645-A636-439B-8F95-A0CBDC39F8AF}"/>
            </a:ext>
          </a:extLst>
        </cdr:cNvPr>
        <cdr:cNvSpPr/>
      </cdr:nvSpPr>
      <cdr:spPr>
        <a:xfrm xmlns:a="http://schemas.openxmlformats.org/drawingml/2006/main">
          <a:off x="314954" y="700768"/>
          <a:ext cx="7803897" cy="94879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9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/>
            <a:t>VERY LIMITING</a:t>
          </a:r>
        </a:p>
      </cdr:txBody>
    </cdr:sp>
  </cdr:relSizeAnchor>
  <cdr:relSizeAnchor xmlns:cdr="http://schemas.openxmlformats.org/drawingml/2006/chartDrawing">
    <cdr:from>
      <cdr:x>0.03472</cdr:x>
      <cdr:y>0.33773</cdr:y>
    </cdr:from>
    <cdr:to>
      <cdr:x>0.96389</cdr:x>
      <cdr:y>0.5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E39CAF9-A1FF-4977-ABBA-BCF9691C1B1A}"/>
            </a:ext>
          </a:extLst>
        </cdr:cNvPr>
        <cdr:cNvSpPr/>
      </cdr:nvSpPr>
      <cdr:spPr>
        <a:xfrm xmlns:a="http://schemas.openxmlformats.org/drawingml/2006/main">
          <a:off x="291606" y="1743982"/>
          <a:ext cx="7803896" cy="83797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  <a:alpha val="29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/>
            <a:t>LIMITING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67128</xdr:colOff>
      <xdr:row>2</xdr:row>
      <xdr:rowOff>145145</xdr:rowOff>
    </xdr:from>
    <xdr:to>
      <xdr:col>28</xdr:col>
      <xdr:colOff>114300</xdr:colOff>
      <xdr:row>29</xdr:row>
      <xdr:rowOff>45356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764D4-2C2B-4CF4-B84A-03C59ED6D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15</xdr:col>
      <xdr:colOff>92364</xdr:colOff>
      <xdr:row>32</xdr:row>
      <xdr:rowOff>69273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A0676C-094D-4FF2-A7CF-3B918FDE265A}"/>
            </a:ext>
          </a:extLst>
        </xdr:cNvPr>
        <xdr:cNvSpPr/>
      </xdr:nvSpPr>
      <xdr:spPr>
        <a:xfrm>
          <a:off x="10206182" y="5357091"/>
          <a:ext cx="1316182" cy="438727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311728</xdr:colOff>
      <xdr:row>7</xdr:row>
      <xdr:rowOff>34635</xdr:rowOff>
    </xdr:from>
    <xdr:to>
      <xdr:col>18</xdr:col>
      <xdr:colOff>1466273</xdr:colOff>
      <xdr:row>12</xdr:row>
      <xdr:rowOff>46181</xdr:rowOff>
    </xdr:to>
    <xdr:sp macro="" textlink="">
      <xdr:nvSpPr>
        <xdr:cNvPr id="10" name="Rectangle: Rounded Corner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6617D-26E8-4A69-B776-D15EAF36121B}"/>
            </a:ext>
          </a:extLst>
        </xdr:cNvPr>
        <xdr:cNvSpPr/>
      </xdr:nvSpPr>
      <xdr:spPr>
        <a:xfrm>
          <a:off x="13196455" y="1339271"/>
          <a:ext cx="1154545" cy="935183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  <xdr:twoCellAnchor>
    <xdr:from>
      <xdr:col>18</xdr:col>
      <xdr:colOff>254000</xdr:colOff>
      <xdr:row>1</xdr:row>
      <xdr:rowOff>173181</xdr:rowOff>
    </xdr:from>
    <xdr:to>
      <xdr:col>18</xdr:col>
      <xdr:colOff>1454727</xdr:colOff>
      <xdr:row>6</xdr:row>
      <xdr:rowOff>92363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E0218E-03B7-43E9-9370-C1A415FDB223}"/>
            </a:ext>
          </a:extLst>
        </xdr:cNvPr>
        <xdr:cNvSpPr/>
      </xdr:nvSpPr>
      <xdr:spPr>
        <a:xfrm>
          <a:off x="13138727" y="357908"/>
          <a:ext cx="1200727" cy="854364"/>
        </a:xfrm>
        <a:prstGeom prst="roundRect">
          <a:avLst/>
        </a:prstGeom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GO TO GRAPHS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52120</xdr:colOff>
      <xdr:row>0</xdr:row>
      <xdr:rowOff>36512</xdr:rowOff>
    </xdr:from>
    <xdr:to>
      <xdr:col>5</xdr:col>
      <xdr:colOff>362775</xdr:colOff>
      <xdr:row>10</xdr:row>
      <xdr:rowOff>47649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CB376-772E-46AA-ACD9-F7AE5A26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26020</xdr:colOff>
      <xdr:row>26</xdr:row>
      <xdr:rowOff>14942</xdr:rowOff>
    </xdr:from>
    <xdr:to>
      <xdr:col>8</xdr:col>
      <xdr:colOff>232682</xdr:colOff>
      <xdr:row>41</xdr:row>
      <xdr:rowOff>66997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04078-34E1-4684-B46E-886F2844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301377</xdr:colOff>
      <xdr:row>26</xdr:row>
      <xdr:rowOff>7471</xdr:rowOff>
    </xdr:from>
    <xdr:to>
      <xdr:col>18</xdr:col>
      <xdr:colOff>283883</xdr:colOff>
      <xdr:row>41</xdr:row>
      <xdr:rowOff>74163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8F335-4543-4401-ACFE-7BD602D7E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97127</xdr:rowOff>
    </xdr:from>
    <xdr:to>
      <xdr:col>18</xdr:col>
      <xdr:colOff>268941</xdr:colOff>
      <xdr:row>67</xdr:row>
      <xdr:rowOff>65954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AFDF10-4BD7-4D5F-9B9F-C169BBF9F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53065</xdr:colOff>
      <xdr:row>10</xdr:row>
      <xdr:rowOff>179544</xdr:rowOff>
    </xdr:from>
    <xdr:to>
      <xdr:col>5</xdr:col>
      <xdr:colOff>396174</xdr:colOff>
      <xdr:row>25</xdr:row>
      <xdr:rowOff>175804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3221AD-6A13-4AF5-B704-B180FC53C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464705</xdr:colOff>
      <xdr:row>0</xdr:row>
      <xdr:rowOff>0</xdr:rowOff>
    </xdr:from>
    <xdr:to>
      <xdr:col>18</xdr:col>
      <xdr:colOff>260928</xdr:colOff>
      <xdr:row>25</xdr:row>
      <xdr:rowOff>164352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DCC203-D5AE-4B29-ABE1-CEE38A92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381000</xdr:colOff>
      <xdr:row>0</xdr:row>
      <xdr:rowOff>81643</xdr:rowOff>
    </xdr:from>
    <xdr:to>
      <xdr:col>20</xdr:col>
      <xdr:colOff>319974</xdr:colOff>
      <xdr:row>5</xdr:row>
      <xdr:rowOff>109683</xdr:rowOff>
    </xdr:to>
    <xdr:sp macro="" textlink="">
      <xdr:nvSpPr>
        <xdr:cNvPr id="8" name="Rectangle: Rounded Corner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9F51FE5-4D1D-4241-B8FB-259791212CF6}"/>
            </a:ext>
          </a:extLst>
        </xdr:cNvPr>
        <xdr:cNvSpPr/>
      </xdr:nvSpPr>
      <xdr:spPr>
        <a:xfrm>
          <a:off x="11321143" y="81643"/>
          <a:ext cx="1154545" cy="935183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95250</xdr:colOff>
      <xdr:row>2</xdr:row>
      <xdr:rowOff>82550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F5DAE7-9533-49AD-B16D-8DA60B9A0021}"/>
            </a:ext>
          </a:extLst>
        </xdr:cNvPr>
        <xdr:cNvSpPr/>
      </xdr:nvSpPr>
      <xdr:spPr>
        <a:xfrm>
          <a:off x="609600" y="184150"/>
          <a:ext cx="704850" cy="266700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</xdr:row>
      <xdr:rowOff>19050</xdr:rowOff>
    </xdr:from>
    <xdr:to>
      <xdr:col>7</xdr:col>
      <xdr:colOff>488950</xdr:colOff>
      <xdr:row>2</xdr:row>
      <xdr:rowOff>101600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715888-50D8-4239-AC1E-EAF3F1540B98}"/>
            </a:ext>
          </a:extLst>
        </xdr:cNvPr>
        <xdr:cNvSpPr/>
      </xdr:nvSpPr>
      <xdr:spPr>
        <a:xfrm>
          <a:off x="6978650" y="203200"/>
          <a:ext cx="704850" cy="266700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13</xdr:col>
      <xdr:colOff>256614</xdr:colOff>
      <xdr:row>1</xdr:row>
      <xdr:rowOff>266700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D230A-D1A5-4888-B5B3-8D85CBC61EA7}"/>
            </a:ext>
          </a:extLst>
        </xdr:cNvPr>
        <xdr:cNvSpPr/>
      </xdr:nvSpPr>
      <xdr:spPr>
        <a:xfrm>
          <a:off x="5707529" y="328706"/>
          <a:ext cx="704850" cy="266700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22225</xdr:rowOff>
    </xdr:from>
    <xdr:to>
      <xdr:col>1</xdr:col>
      <xdr:colOff>971550</xdr:colOff>
      <xdr:row>3</xdr:row>
      <xdr:rowOff>269875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4719A1-F618-43BC-B368-DF5C37A9B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317500"/>
          <a:ext cx="971550" cy="97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0</xdr:row>
      <xdr:rowOff>0</xdr:rowOff>
    </xdr:from>
    <xdr:to>
      <xdr:col>19</xdr:col>
      <xdr:colOff>152400</xdr:colOff>
      <xdr:row>21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33364-74AA-46FB-B703-AE9F0F36D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42334</xdr:colOff>
      <xdr:row>21</xdr:row>
      <xdr:rowOff>85725</xdr:rowOff>
    </xdr:from>
    <xdr:to>
      <xdr:col>19</xdr:col>
      <xdr:colOff>108857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9B130-620A-46FD-8DA3-CB968F5F2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281215</xdr:colOff>
      <xdr:row>1</xdr:row>
      <xdr:rowOff>27214</xdr:rowOff>
    </xdr:from>
    <xdr:to>
      <xdr:col>20</xdr:col>
      <xdr:colOff>378279</xdr:colOff>
      <xdr:row>2</xdr:row>
      <xdr:rowOff>112486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CDC7E0-488D-40A2-B1CA-BD0CEDC3BF2D}"/>
            </a:ext>
          </a:extLst>
        </xdr:cNvPr>
        <xdr:cNvSpPr/>
      </xdr:nvSpPr>
      <xdr:spPr>
        <a:xfrm>
          <a:off x="11928929" y="208643"/>
          <a:ext cx="704850" cy="266700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0.14125</cdr:x>
      <cdr:y>0.34375</cdr:y>
    </cdr:from>
    <cdr:to>
      <cdr:x>0.97892</cdr:x>
      <cdr:y>0.41088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B11BCD8-C2B4-4931-817B-41188C837F36}"/>
            </a:ext>
          </a:extLst>
        </cdr:cNvPr>
        <cdr:cNvSpPr/>
      </cdr:nvSpPr>
      <cdr:spPr>
        <a:xfrm xmlns:a="http://schemas.openxmlformats.org/drawingml/2006/main">
          <a:off x="1038226" y="942976"/>
          <a:ext cx="6156959" cy="184150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48000"/>
          </a:srgbClr>
        </a:solidFill>
        <a:ln xmlns:a="http://schemas.openxmlformats.org/drawingml/2006/main">
          <a:solidFill>
            <a:srgbClr val="31FF6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r"/>
          <a:r>
            <a:rPr lang="es-ES" sz="600"/>
            <a:t>TARGET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0</xdr:row>
      <xdr:rowOff>41274</xdr:rowOff>
    </xdr:from>
    <xdr:to>
      <xdr:col>18</xdr:col>
      <xdr:colOff>476250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5F118-15C7-404B-8CBC-19DA44243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704850</xdr:colOff>
      <xdr:row>1</xdr:row>
      <xdr:rowOff>82550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B48C76-0510-40E7-A887-FDBC68AE5FD6}"/>
            </a:ext>
          </a:extLst>
        </xdr:cNvPr>
        <xdr:cNvSpPr/>
      </xdr:nvSpPr>
      <xdr:spPr>
        <a:xfrm>
          <a:off x="609600" y="0"/>
          <a:ext cx="704850" cy="266700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66675</xdr:colOff>
      <xdr:row>0</xdr:row>
      <xdr:rowOff>31750</xdr:rowOff>
    </xdr:from>
    <xdr:to>
      <xdr:col>14</xdr:col>
      <xdr:colOff>546099</xdr:colOff>
      <xdr:row>14</xdr:row>
      <xdr:rowOff>134938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08163-E0D1-40F1-8CD5-6E95E4C8F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4</xdr:col>
      <xdr:colOff>704850</xdr:colOff>
      <xdr:row>4</xdr:row>
      <xdr:rowOff>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273DC3-BC0C-4010-98B7-BB177D7DE271}"/>
            </a:ext>
          </a:extLst>
        </xdr:cNvPr>
        <xdr:cNvSpPr/>
      </xdr:nvSpPr>
      <xdr:spPr>
        <a:xfrm>
          <a:off x="1860550" y="431800"/>
          <a:ext cx="704850" cy="266700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0.03432</cdr:x>
      <cdr:y>0.52333</cdr:y>
    </cdr:from>
    <cdr:to>
      <cdr:x>0.96349</cdr:x>
      <cdr:y>0.70396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96D245E-B2D6-46D6-9A46-4E7A36D47E9F}"/>
            </a:ext>
          </a:extLst>
        </cdr:cNvPr>
        <cdr:cNvSpPr/>
      </cdr:nvSpPr>
      <cdr:spPr>
        <a:xfrm xmlns:a="http://schemas.openxmlformats.org/drawingml/2006/main">
          <a:off x="219131" y="2047875"/>
          <a:ext cx="5932679" cy="706853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29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ES"/>
            <a:t>NOT LIMITING</a:t>
          </a:r>
        </a:p>
      </cdr:txBody>
    </cdr:sp>
  </cdr:relSizeAnchor>
  <cdr:relSizeAnchor xmlns:cdr="http://schemas.openxmlformats.org/drawingml/2006/chartDrawing">
    <cdr:from>
      <cdr:x>0.0375</cdr:x>
      <cdr:y>0.14199</cdr:y>
    </cdr:from>
    <cdr:to>
      <cdr:x>0.96667</cdr:x>
      <cdr:y>0.31944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1216D645-A636-439B-8F95-A0CBDC39F8AF}"/>
            </a:ext>
          </a:extLst>
        </cdr:cNvPr>
        <cdr:cNvSpPr/>
      </cdr:nvSpPr>
      <cdr:spPr>
        <a:xfrm xmlns:a="http://schemas.openxmlformats.org/drawingml/2006/main">
          <a:off x="239435" y="555625"/>
          <a:ext cx="5932679" cy="69440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9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/>
            <a:t>URGENT CHANGE</a:t>
          </a:r>
        </a:p>
      </cdr:txBody>
    </cdr:sp>
  </cdr:relSizeAnchor>
  <cdr:relSizeAnchor xmlns:cdr="http://schemas.openxmlformats.org/drawingml/2006/chartDrawing">
    <cdr:from>
      <cdr:x>0.03472</cdr:x>
      <cdr:y>0.33671</cdr:y>
    </cdr:from>
    <cdr:to>
      <cdr:x>0.96389</cdr:x>
      <cdr:y>0.5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E39CAF9-A1FF-4977-ABBA-BCF9691C1B1A}"/>
            </a:ext>
          </a:extLst>
        </cdr:cNvPr>
        <cdr:cNvSpPr/>
      </cdr:nvSpPr>
      <cdr:spPr>
        <a:xfrm xmlns:a="http://schemas.openxmlformats.org/drawingml/2006/main">
          <a:off x="221685" y="1317625"/>
          <a:ext cx="5932679" cy="63896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  <a:alpha val="29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/>
            <a:t>CAN BE IMPROVED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191993</xdr:colOff>
      <xdr:row>2</xdr:row>
      <xdr:rowOff>127000</xdr:rowOff>
    </xdr:from>
    <xdr:to>
      <xdr:col>18</xdr:col>
      <xdr:colOff>444500</xdr:colOff>
      <xdr:row>17</xdr:row>
      <xdr:rowOff>48846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7D68D-D9CD-459C-A230-41CE9B05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4</xdr:col>
      <xdr:colOff>704850</xdr:colOff>
      <xdr:row>1</xdr:row>
      <xdr:rowOff>266700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1BDEA8-8279-46B7-82D2-E0638BE5DADE}"/>
            </a:ext>
          </a:extLst>
        </xdr:cNvPr>
        <xdr:cNvSpPr/>
      </xdr:nvSpPr>
      <xdr:spPr>
        <a:xfrm>
          <a:off x="7705481" y="36635"/>
          <a:ext cx="704850" cy="266700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/>
            <a:t>HOME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0.04594</cdr:x>
      <cdr:y>0.43074</cdr:y>
    </cdr:from>
    <cdr:to>
      <cdr:x>0.99491</cdr:x>
      <cdr:y>0.57888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96D245E-B2D6-46D6-9A46-4E7A36D47E9F}"/>
            </a:ext>
          </a:extLst>
        </cdr:cNvPr>
        <cdr:cNvSpPr/>
      </cdr:nvSpPr>
      <cdr:spPr>
        <a:xfrm xmlns:a="http://schemas.openxmlformats.org/drawingml/2006/main">
          <a:off x="482825" y="3195959"/>
          <a:ext cx="9973864" cy="109915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29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ES"/>
            <a:t>NOT LIMITING</a:t>
          </a:r>
        </a:p>
      </cdr:txBody>
    </cdr:sp>
  </cdr:relSizeAnchor>
  <cdr:relSizeAnchor xmlns:cdr="http://schemas.openxmlformats.org/drawingml/2006/chartDrawing">
    <cdr:from>
      <cdr:x>0.05028</cdr:x>
      <cdr:y>0.11205</cdr:y>
    </cdr:from>
    <cdr:to>
      <cdr:x>0.99515</cdr:x>
      <cdr:y>0.26019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1216D645-A636-439B-8F95-A0CBDC39F8AF}"/>
            </a:ext>
          </a:extLst>
        </cdr:cNvPr>
        <cdr:cNvSpPr/>
      </cdr:nvSpPr>
      <cdr:spPr>
        <a:xfrm xmlns:a="http://schemas.openxmlformats.org/drawingml/2006/main">
          <a:off x="528458" y="831386"/>
          <a:ext cx="9930772" cy="109915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9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/>
            <a:t>VERY</a:t>
          </a:r>
          <a:r>
            <a:rPr lang="es-ES" baseline="0"/>
            <a:t> LIMITING</a:t>
          </a:r>
          <a:endParaRPr lang="es-ES"/>
        </a:p>
      </cdr:txBody>
    </cdr:sp>
  </cdr:relSizeAnchor>
  <cdr:relSizeAnchor xmlns:cdr="http://schemas.openxmlformats.org/drawingml/2006/chartDrawing">
    <cdr:from>
      <cdr:x>0.04957</cdr:x>
      <cdr:y>0.27285</cdr:y>
    </cdr:from>
    <cdr:to>
      <cdr:x>0.99073</cdr:x>
      <cdr:y>0.421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E39CAF9-A1FF-4977-ABBA-BCF9691C1B1A}"/>
            </a:ext>
          </a:extLst>
        </cdr:cNvPr>
        <cdr:cNvSpPr/>
      </cdr:nvSpPr>
      <cdr:spPr>
        <a:xfrm xmlns:a="http://schemas.openxmlformats.org/drawingml/2006/main">
          <a:off x="521043" y="2024478"/>
          <a:ext cx="9891779" cy="109923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  <a:alpha val="29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/>
            <a:t>LIMITING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daveiga@zinpro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tock%20densiti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zoomScale="85" zoomScaleNormal="85" workbookViewId="0">
      <selection activeCell="C17" sqref="C17"/>
    </sheetView>
  </sheetViews>
  <sheetFormatPr defaultColWidth="27.1796875" defaultRowHeight="23.5" x14ac:dyDescent="0.55000000000000004"/>
  <cols>
    <col min="1" max="2" width="27.1796875" style="112"/>
    <col min="3" max="3" width="29.54296875" style="112" customWidth="1"/>
    <col min="4" max="4" width="29.81640625" style="112" customWidth="1"/>
    <col min="5" max="5" width="27.1796875" style="112"/>
    <col min="6" max="6" width="27.1796875" style="113"/>
    <col min="7" max="16384" width="27.1796875" style="112"/>
  </cols>
  <sheetData>
    <row r="2" spans="2:5" ht="33.5" x14ac:dyDescent="0.95">
      <c r="B2" s="155" t="s">
        <v>205</v>
      </c>
      <c r="C2" s="155"/>
      <c r="D2" s="155"/>
      <c r="E2" s="155"/>
    </row>
    <row r="5" spans="2:5" ht="24" thickBot="1" x14ac:dyDescent="0.6"/>
    <row r="6" spans="2:5" x14ac:dyDescent="0.55000000000000004">
      <c r="B6" s="177" t="s">
        <v>231</v>
      </c>
      <c r="C6" s="178" t="s">
        <v>234</v>
      </c>
    </row>
    <row r="7" spans="2:5" ht="24" thickBot="1" x14ac:dyDescent="0.6">
      <c r="B7" s="179" t="s">
        <v>232</v>
      </c>
      <c r="C7" s="180" t="s">
        <v>233</v>
      </c>
    </row>
  </sheetData>
  <sheetProtection selectLockedCells="1"/>
  <mergeCells count="1">
    <mergeCell ref="B2:E2"/>
  </mergeCells>
  <hyperlinks>
    <hyperlink ref="C6" r:id="rId1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47"/>
  <sheetViews>
    <sheetView showGridLines="0" zoomScale="55" zoomScaleNormal="5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5" sqref="D5"/>
    </sheetView>
  </sheetViews>
  <sheetFormatPr defaultColWidth="9.453125" defaultRowHeight="14.5" x14ac:dyDescent="0.35"/>
  <cols>
    <col min="1" max="2" width="9.453125" style="59" customWidth="1"/>
    <col min="3" max="3" width="3.54296875" style="59" bestFit="1" customWidth="1"/>
    <col min="4" max="4" width="11.7265625" style="60" bestFit="1" customWidth="1"/>
    <col min="5" max="6" width="5.453125" style="59" bestFit="1" customWidth="1"/>
    <col min="7" max="8" width="12.1796875" style="59" bestFit="1" customWidth="1"/>
    <col min="9" max="10" width="9.54296875" style="59" bestFit="1" customWidth="1"/>
    <col min="11" max="12" width="9.453125" style="59" bestFit="1" customWidth="1"/>
    <col min="13" max="16" width="13.1796875" style="59" bestFit="1" customWidth="1"/>
    <col min="17" max="18" width="12.54296875" style="59" bestFit="1" customWidth="1"/>
    <col min="19" max="19" width="123.54296875" style="121" customWidth="1"/>
    <col min="20" max="21" width="4.453125" style="121" bestFit="1" customWidth="1"/>
    <col min="22" max="23" width="10.1796875" style="121" bestFit="1" customWidth="1"/>
    <col min="24" max="25" width="8.1796875" style="121" bestFit="1" customWidth="1"/>
    <col min="26" max="27" width="7.81640625" style="121" bestFit="1" customWidth="1"/>
    <col min="28" max="31" width="11" style="121" bestFit="1" customWidth="1"/>
    <col min="32" max="33" width="10.54296875" style="121" bestFit="1" customWidth="1"/>
    <col min="34" max="34" width="0" style="121" hidden="1" customWidth="1"/>
    <col min="35" max="35" width="2.54296875" style="121" bestFit="1" customWidth="1"/>
    <col min="36" max="36" width="6.453125" style="121" bestFit="1" customWidth="1"/>
    <col min="37" max="37" width="12.54296875" style="121" bestFit="1" customWidth="1"/>
    <col min="38" max="38" width="21.26953125" style="121" bestFit="1" customWidth="1"/>
    <col min="39" max="39" width="0" style="121" hidden="1" customWidth="1"/>
    <col min="40" max="40" width="3.7265625" style="121" bestFit="1" customWidth="1"/>
    <col min="41" max="41" width="14" style="122" bestFit="1" customWidth="1"/>
    <col min="42" max="43" width="10.1796875" style="123" bestFit="1" customWidth="1"/>
    <col min="44" max="44" width="8.1796875" style="123" bestFit="1" customWidth="1"/>
    <col min="45" max="47" width="11" style="121" bestFit="1" customWidth="1"/>
    <col min="48" max="48" width="10.54296875" style="121" bestFit="1" customWidth="1"/>
    <col min="49" max="49" width="0" style="121" hidden="1" customWidth="1"/>
    <col min="50" max="50" width="3.7265625" style="121" bestFit="1" customWidth="1"/>
    <col min="51" max="51" width="11.7265625" style="121" bestFit="1" customWidth="1"/>
    <col min="52" max="65" width="2.54296875" style="121" bestFit="1" customWidth="1"/>
    <col min="66" max="66" width="11.7265625" style="123" bestFit="1" customWidth="1"/>
    <col min="67" max="67" width="9.81640625" style="121" bestFit="1" customWidth="1"/>
    <col min="68" max="68" width="14" style="121" bestFit="1" customWidth="1"/>
    <col min="69" max="69" width="7.54296875" style="121" bestFit="1" customWidth="1"/>
    <col min="70" max="70" width="9.453125" style="121"/>
    <col min="71" max="72" width="2.54296875" style="121" bestFit="1" customWidth="1"/>
    <col min="73" max="16384" width="9.453125" style="121"/>
  </cols>
  <sheetData>
    <row r="3" spans="3:72" ht="15" thickBot="1" x14ac:dyDescent="0.4">
      <c r="D3" s="62" t="s">
        <v>206</v>
      </c>
      <c r="E3" s="63" t="s">
        <v>145</v>
      </c>
      <c r="F3" s="63" t="s">
        <v>145</v>
      </c>
      <c r="G3" s="63" t="s">
        <v>139</v>
      </c>
      <c r="H3" s="63" t="s">
        <v>139</v>
      </c>
      <c r="I3" s="63" t="s">
        <v>138</v>
      </c>
      <c r="J3" s="63" t="s">
        <v>138</v>
      </c>
      <c r="K3" s="63" t="s">
        <v>137</v>
      </c>
      <c r="L3" s="63" t="s">
        <v>137</v>
      </c>
      <c r="M3" s="63" t="s">
        <v>136</v>
      </c>
      <c r="N3" s="63" t="s">
        <v>136</v>
      </c>
      <c r="O3" s="63" t="s">
        <v>135</v>
      </c>
      <c r="P3" s="63" t="s">
        <v>135</v>
      </c>
      <c r="Q3" s="63" t="s">
        <v>134</v>
      </c>
      <c r="R3" s="63" t="s">
        <v>134</v>
      </c>
      <c r="S3" s="120"/>
      <c r="T3" s="121" t="str">
        <f>E3</f>
        <v>WL</v>
      </c>
      <c r="U3" s="121" t="str">
        <f t="shared" ref="U3:AG4" si="0">F3</f>
        <v>WL</v>
      </c>
      <c r="V3" s="121" t="str">
        <f t="shared" si="0"/>
        <v>CRK S/H</v>
      </c>
      <c r="W3" s="121" t="str">
        <f t="shared" si="0"/>
        <v>CRK S/H</v>
      </c>
      <c r="X3" s="121" t="str">
        <f t="shared" si="0"/>
        <v>CRK H</v>
      </c>
      <c r="Y3" s="121" t="str">
        <f t="shared" si="0"/>
        <v>CRK H</v>
      </c>
      <c r="Z3" s="121" t="str">
        <f t="shared" si="0"/>
        <v>CRK V</v>
      </c>
      <c r="AA3" s="121" t="str">
        <f t="shared" si="0"/>
        <v>CRK V</v>
      </c>
      <c r="AB3" s="121" t="str">
        <f t="shared" si="0"/>
        <v>EROSION</v>
      </c>
      <c r="AC3" s="121" t="str">
        <f t="shared" si="0"/>
        <v>EROSION</v>
      </c>
      <c r="AD3" s="121" t="str">
        <f t="shared" si="0"/>
        <v>LONG DC</v>
      </c>
      <c r="AE3" s="121" t="str">
        <f t="shared" si="0"/>
        <v>LONG DC</v>
      </c>
      <c r="AF3" s="121" t="str">
        <f t="shared" si="0"/>
        <v>LONG CL</v>
      </c>
      <c r="AG3" s="121" t="str">
        <f t="shared" si="0"/>
        <v>LONG CL</v>
      </c>
    </row>
    <row r="4" spans="3:72" x14ac:dyDescent="0.35">
      <c r="C4" s="60" t="s">
        <v>144</v>
      </c>
      <c r="D4" s="64" t="s">
        <v>143</v>
      </c>
      <c r="E4" s="64" t="s">
        <v>142</v>
      </c>
      <c r="F4" s="64" t="s">
        <v>141</v>
      </c>
      <c r="G4" s="64" t="s">
        <v>142</v>
      </c>
      <c r="H4" s="64" t="s">
        <v>141</v>
      </c>
      <c r="I4" s="64" t="s">
        <v>142</v>
      </c>
      <c r="J4" s="64" t="s">
        <v>141</v>
      </c>
      <c r="K4" s="64" t="s">
        <v>142</v>
      </c>
      <c r="L4" s="64" t="s">
        <v>141</v>
      </c>
      <c r="M4" s="64" t="s">
        <v>142</v>
      </c>
      <c r="N4" s="64" t="s">
        <v>141</v>
      </c>
      <c r="O4" s="64" t="s">
        <v>142</v>
      </c>
      <c r="P4" s="64" t="s">
        <v>141</v>
      </c>
      <c r="Q4" s="64" t="s">
        <v>142</v>
      </c>
      <c r="R4" s="65" t="s">
        <v>141</v>
      </c>
      <c r="S4" s="123"/>
      <c r="T4" s="121" t="str">
        <f>E4</f>
        <v>L</v>
      </c>
      <c r="U4" s="121" t="str">
        <f t="shared" si="0"/>
        <v>R</v>
      </c>
      <c r="V4" s="121" t="str">
        <f t="shared" si="0"/>
        <v>L</v>
      </c>
      <c r="W4" s="121" t="str">
        <f t="shared" si="0"/>
        <v>R</v>
      </c>
      <c r="X4" s="121" t="str">
        <f t="shared" si="0"/>
        <v>L</v>
      </c>
      <c r="Y4" s="121" t="str">
        <f t="shared" si="0"/>
        <v>R</v>
      </c>
      <c r="Z4" s="121" t="str">
        <f t="shared" si="0"/>
        <v>L</v>
      </c>
      <c r="AA4" s="121" t="str">
        <f t="shared" si="0"/>
        <v>R</v>
      </c>
      <c r="AB4" s="121" t="str">
        <f t="shared" si="0"/>
        <v>L</v>
      </c>
      <c r="AC4" s="121" t="str">
        <f t="shared" si="0"/>
        <v>R</v>
      </c>
      <c r="AD4" s="121" t="str">
        <f t="shared" si="0"/>
        <v>L</v>
      </c>
      <c r="AE4" s="121" t="str">
        <f t="shared" si="0"/>
        <v>R</v>
      </c>
      <c r="AF4" s="121" t="str">
        <f t="shared" si="0"/>
        <v>L</v>
      </c>
      <c r="AG4" s="121" t="str">
        <f t="shared" si="0"/>
        <v>R</v>
      </c>
      <c r="AP4" s="123" t="s">
        <v>140</v>
      </c>
      <c r="AQ4" s="124" t="s">
        <v>139</v>
      </c>
      <c r="AR4" s="124" t="s">
        <v>138</v>
      </c>
      <c r="AS4" s="124" t="s">
        <v>137</v>
      </c>
      <c r="AT4" s="124" t="s">
        <v>136</v>
      </c>
      <c r="AU4" s="124" t="s">
        <v>135</v>
      </c>
      <c r="AV4" s="124" t="s">
        <v>134</v>
      </c>
    </row>
    <row r="5" spans="3:72" x14ac:dyDescent="0.35">
      <c r="C5" s="60"/>
      <c r="D5" s="114">
        <v>2</v>
      </c>
      <c r="E5" s="114">
        <v>0</v>
      </c>
      <c r="F5" s="114">
        <v>0</v>
      </c>
      <c r="G5" s="114">
        <v>0</v>
      </c>
      <c r="H5" s="114">
        <v>0</v>
      </c>
      <c r="I5" s="114">
        <v>0</v>
      </c>
      <c r="J5" s="114">
        <v>0</v>
      </c>
      <c r="K5" s="114">
        <v>0</v>
      </c>
      <c r="L5" s="114">
        <v>0</v>
      </c>
      <c r="M5" s="114">
        <v>0</v>
      </c>
      <c r="N5" s="114">
        <v>0</v>
      </c>
      <c r="O5" s="114">
        <v>0</v>
      </c>
      <c r="P5" s="114">
        <v>3</v>
      </c>
      <c r="Q5" s="114">
        <v>0</v>
      </c>
      <c r="R5" s="115">
        <v>0</v>
      </c>
      <c r="T5" s="121">
        <f>IF(E5&gt;0,1,0)</f>
        <v>0</v>
      </c>
      <c r="U5" s="121">
        <f t="shared" ref="U5:AG16" si="1">IF(F5&gt;0,1,0)</f>
        <v>0</v>
      </c>
      <c r="V5" s="121">
        <f t="shared" si="1"/>
        <v>0</v>
      </c>
      <c r="W5" s="121">
        <f t="shared" si="1"/>
        <v>0</v>
      </c>
      <c r="X5" s="121">
        <f t="shared" si="1"/>
        <v>0</v>
      </c>
      <c r="Y5" s="121">
        <f t="shared" si="1"/>
        <v>0</v>
      </c>
      <c r="Z5" s="121">
        <f t="shared" si="1"/>
        <v>0</v>
      </c>
      <c r="AA5" s="121">
        <f t="shared" si="1"/>
        <v>0</v>
      </c>
      <c r="AB5" s="121">
        <f t="shared" si="1"/>
        <v>0</v>
      </c>
      <c r="AC5" s="121">
        <f t="shared" si="1"/>
        <v>0</v>
      </c>
      <c r="AD5" s="121">
        <f t="shared" si="1"/>
        <v>0</v>
      </c>
      <c r="AE5" s="121">
        <f t="shared" si="1"/>
        <v>1</v>
      </c>
      <c r="AF5" s="121">
        <f t="shared" si="1"/>
        <v>0</v>
      </c>
      <c r="AG5" s="121">
        <f t="shared" si="1"/>
        <v>0</v>
      </c>
      <c r="AI5" s="121">
        <f>SUM(T5:AG5)</f>
        <v>1</v>
      </c>
      <c r="AK5" s="121" t="s">
        <v>133</v>
      </c>
      <c r="AL5" s="121">
        <f>COUNTIF(AI5:AI111,"=0")</f>
        <v>6</v>
      </c>
      <c r="AN5" s="121">
        <v>1</v>
      </c>
      <c r="AO5" s="122" t="s">
        <v>107</v>
      </c>
      <c r="AP5" s="123">
        <f>COUNTIF($E$5:$F$81,"=1")</f>
        <v>4</v>
      </c>
      <c r="AQ5" s="123">
        <f>COUNTIF($G$5:$H$81,"=1")</f>
        <v>0</v>
      </c>
      <c r="AR5" s="123">
        <f>COUNTIF($I$5:$J$81,"=1")</f>
        <v>3</v>
      </c>
      <c r="AS5" s="123">
        <f>COUNTIF($K$5:$L$81,AN5)</f>
        <v>1</v>
      </c>
      <c r="AT5" s="123">
        <f>COUNTIF($M$5:$N$81,AN5)</f>
        <v>4</v>
      </c>
      <c r="AU5" s="123">
        <f>COUNTIF($O$5:$P$81,AN5)</f>
        <v>7</v>
      </c>
      <c r="AV5" s="123">
        <f>COUNTIF($Q$5:$R$81,AN5)</f>
        <v>5</v>
      </c>
    </row>
    <row r="6" spans="3:72" x14ac:dyDescent="0.35">
      <c r="C6" s="60"/>
      <c r="D6" s="116">
        <v>7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6">
        <v>0</v>
      </c>
      <c r="O6" s="116">
        <v>3</v>
      </c>
      <c r="P6" s="116">
        <v>3</v>
      </c>
      <c r="Q6" s="116">
        <v>1</v>
      </c>
      <c r="R6" s="117">
        <v>0</v>
      </c>
      <c r="T6" s="121">
        <f t="shared" ref="T6:T16" si="2">IF(E6&gt;0,1,0)</f>
        <v>0</v>
      </c>
      <c r="U6" s="121">
        <f t="shared" si="1"/>
        <v>0</v>
      </c>
      <c r="V6" s="121">
        <f t="shared" si="1"/>
        <v>0</v>
      </c>
      <c r="W6" s="121">
        <f t="shared" si="1"/>
        <v>0</v>
      </c>
      <c r="X6" s="121">
        <f t="shared" si="1"/>
        <v>0</v>
      </c>
      <c r="Y6" s="121">
        <f t="shared" si="1"/>
        <v>0</v>
      </c>
      <c r="Z6" s="121">
        <f t="shared" si="1"/>
        <v>0</v>
      </c>
      <c r="AA6" s="121">
        <f t="shared" si="1"/>
        <v>0</v>
      </c>
      <c r="AB6" s="121">
        <f t="shared" si="1"/>
        <v>0</v>
      </c>
      <c r="AC6" s="121">
        <f t="shared" si="1"/>
        <v>0</v>
      </c>
      <c r="AD6" s="121">
        <f t="shared" si="1"/>
        <v>1</v>
      </c>
      <c r="AE6" s="121">
        <f t="shared" si="1"/>
        <v>1</v>
      </c>
      <c r="AF6" s="121">
        <f t="shared" si="1"/>
        <v>1</v>
      </c>
      <c r="AG6" s="121">
        <f t="shared" si="1"/>
        <v>0</v>
      </c>
      <c r="AI6" s="121">
        <f t="shared" ref="AI6:AI42" si="3">SUM(T6:AG6)</f>
        <v>3</v>
      </c>
      <c r="AK6" s="121" t="s">
        <v>132</v>
      </c>
      <c r="AL6" s="121">
        <f>COUNTIF(AI5:AI111,"=1")</f>
        <v>11</v>
      </c>
      <c r="AN6" s="121">
        <v>2</v>
      </c>
      <c r="AO6" s="122" t="s">
        <v>131</v>
      </c>
      <c r="AP6" s="123">
        <f>COUNTIF($E$5:$F$42,"=2")</f>
        <v>3</v>
      </c>
      <c r="AQ6" s="123">
        <f>COUNTIF($G$5:$H$81,"=2")</f>
        <v>3</v>
      </c>
      <c r="AR6" s="123">
        <f>COUNTIF($I$5:$J$81,"=2")</f>
        <v>2</v>
      </c>
      <c r="AS6" s="123">
        <f t="shared" ref="AS6:AS7" si="4">COUNTIF($K$5:$L$81,AN6)</f>
        <v>2</v>
      </c>
      <c r="AT6" s="123">
        <f t="shared" ref="AT6:AT7" si="5">COUNTIF($M$5:$N$81,AN6)</f>
        <v>1</v>
      </c>
      <c r="AU6" s="123">
        <f t="shared" ref="AU6:AU7" si="6">COUNTIF($O$5:$P$81,AN6)</f>
        <v>4</v>
      </c>
      <c r="AV6" s="123">
        <f t="shared" ref="AV6:AV7" si="7">COUNTIF($Q$5:$R$81,AN6)</f>
        <v>0</v>
      </c>
      <c r="BO6" s="123" t="s">
        <v>129</v>
      </c>
      <c r="BP6" s="123" t="s">
        <v>131</v>
      </c>
      <c r="BQ6" s="123" t="s">
        <v>107</v>
      </c>
      <c r="BS6" s="121">
        <v>1</v>
      </c>
      <c r="BT6" s="121">
        <f>COUNTIF($D$5:$D$17,BS6)</f>
        <v>3</v>
      </c>
    </row>
    <row r="7" spans="3:72" x14ac:dyDescent="0.35">
      <c r="C7" s="60"/>
      <c r="D7" s="114">
        <v>7</v>
      </c>
      <c r="E7" s="114">
        <v>0</v>
      </c>
      <c r="F7" s="114">
        <v>0</v>
      </c>
      <c r="G7" s="114">
        <v>0</v>
      </c>
      <c r="H7" s="114">
        <v>0</v>
      </c>
      <c r="I7" s="114">
        <v>0</v>
      </c>
      <c r="J7" s="114">
        <v>0</v>
      </c>
      <c r="K7" s="114">
        <v>0</v>
      </c>
      <c r="L7" s="114">
        <v>0</v>
      </c>
      <c r="M7" s="114">
        <v>0</v>
      </c>
      <c r="N7" s="114">
        <v>0</v>
      </c>
      <c r="O7" s="114">
        <v>0</v>
      </c>
      <c r="P7" s="114">
        <v>0</v>
      </c>
      <c r="Q7" s="114">
        <v>1</v>
      </c>
      <c r="R7" s="115">
        <v>0</v>
      </c>
      <c r="T7" s="121">
        <f t="shared" si="2"/>
        <v>0</v>
      </c>
      <c r="U7" s="121">
        <f t="shared" si="1"/>
        <v>0</v>
      </c>
      <c r="V7" s="121">
        <f t="shared" si="1"/>
        <v>0</v>
      </c>
      <c r="W7" s="121">
        <f t="shared" si="1"/>
        <v>0</v>
      </c>
      <c r="X7" s="121">
        <f t="shared" si="1"/>
        <v>0</v>
      </c>
      <c r="Y7" s="121">
        <f t="shared" si="1"/>
        <v>0</v>
      </c>
      <c r="Z7" s="121">
        <f t="shared" si="1"/>
        <v>0</v>
      </c>
      <c r="AA7" s="121">
        <f t="shared" si="1"/>
        <v>0</v>
      </c>
      <c r="AB7" s="121">
        <f t="shared" si="1"/>
        <v>0</v>
      </c>
      <c r="AC7" s="121">
        <f t="shared" si="1"/>
        <v>0</v>
      </c>
      <c r="AD7" s="121">
        <f t="shared" si="1"/>
        <v>0</v>
      </c>
      <c r="AE7" s="121">
        <f t="shared" si="1"/>
        <v>0</v>
      </c>
      <c r="AF7" s="121">
        <f t="shared" si="1"/>
        <v>1</v>
      </c>
      <c r="AG7" s="121">
        <f t="shared" si="1"/>
        <v>0</v>
      </c>
      <c r="AI7" s="121">
        <f t="shared" si="3"/>
        <v>1</v>
      </c>
      <c r="AK7" s="121" t="s">
        <v>130</v>
      </c>
      <c r="AL7" s="121">
        <f>COUNTIF(AI5:AI111,"&gt;1")</f>
        <v>21</v>
      </c>
      <c r="AN7" s="121">
        <v>3</v>
      </c>
      <c r="AO7" s="122" t="s">
        <v>129</v>
      </c>
      <c r="AP7" s="123">
        <f>COUNTIF($E$5:$F$42,"=3")</f>
        <v>10</v>
      </c>
      <c r="AQ7" s="123">
        <f>COUNTIF($G$5:$H$81,"=3")</f>
        <v>0</v>
      </c>
      <c r="AR7" s="123">
        <f>COUNTIF($I$5:$J$81,"=3")</f>
        <v>0</v>
      </c>
      <c r="AS7" s="123">
        <f t="shared" si="4"/>
        <v>0</v>
      </c>
      <c r="AT7" s="123">
        <f t="shared" si="5"/>
        <v>1</v>
      </c>
      <c r="AU7" s="123">
        <f t="shared" si="6"/>
        <v>9</v>
      </c>
      <c r="AV7" s="123">
        <f t="shared" si="7"/>
        <v>2</v>
      </c>
      <c r="AX7" s="121">
        <v>1</v>
      </c>
      <c r="AY7" s="121" t="s">
        <v>53</v>
      </c>
      <c r="AZ7" s="121">
        <f>COUNTIFS($D$5:$D$80,$AX7,E$5:E$80,"=3")</f>
        <v>4</v>
      </c>
      <c r="BA7" s="121">
        <f>COUNTIFS($D$5:$D$42,$AX7,F$5:F$42,"=3")</f>
        <v>0</v>
      </c>
      <c r="BB7" s="121">
        <f t="shared" ref="BB7:BM7" si="8">COUNTIFS($D$5:$D$100,$AX7,G$5:G$100,"=3")</f>
        <v>0</v>
      </c>
      <c r="BC7" s="121">
        <f t="shared" si="8"/>
        <v>0</v>
      </c>
      <c r="BD7" s="121">
        <f t="shared" si="8"/>
        <v>0</v>
      </c>
      <c r="BE7" s="121">
        <f t="shared" si="8"/>
        <v>0</v>
      </c>
      <c r="BF7" s="121">
        <f t="shared" si="8"/>
        <v>0</v>
      </c>
      <c r="BG7" s="121">
        <f t="shared" si="8"/>
        <v>0</v>
      </c>
      <c r="BH7" s="121">
        <f t="shared" si="8"/>
        <v>0</v>
      </c>
      <c r="BI7" s="121">
        <f t="shared" si="8"/>
        <v>0</v>
      </c>
      <c r="BJ7" s="121">
        <f t="shared" si="8"/>
        <v>1</v>
      </c>
      <c r="BK7" s="121">
        <f t="shared" si="8"/>
        <v>2</v>
      </c>
      <c r="BL7" s="121">
        <f t="shared" si="8"/>
        <v>1</v>
      </c>
      <c r="BM7" s="121">
        <f t="shared" si="8"/>
        <v>0</v>
      </c>
      <c r="BN7" s="123" t="str">
        <f>AY7</f>
        <v>PARITY 1</v>
      </c>
      <c r="BO7" s="123">
        <f>SUM(AZ7:BN7)</f>
        <v>8</v>
      </c>
      <c r="BP7" s="123">
        <f>SUM(AZ16:BN16)</f>
        <v>3</v>
      </c>
      <c r="BQ7" s="121">
        <f t="shared" ref="BQ7:BQ13" si="9">SUM(AZ25:BM25)</f>
        <v>3</v>
      </c>
      <c r="BS7" s="121">
        <v>2</v>
      </c>
      <c r="BT7" s="121">
        <f t="shared" ref="BT7:BT11" si="10">COUNTIF($D$5:$D$17,BS7)</f>
        <v>4</v>
      </c>
    </row>
    <row r="8" spans="3:72" x14ac:dyDescent="0.35">
      <c r="C8" s="60"/>
      <c r="D8" s="116">
        <v>1</v>
      </c>
      <c r="E8" s="116">
        <v>0</v>
      </c>
      <c r="F8" s="116">
        <v>2</v>
      </c>
      <c r="G8" s="116">
        <v>2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6">
        <v>0</v>
      </c>
      <c r="O8" s="116">
        <v>0</v>
      </c>
      <c r="P8" s="116">
        <v>3</v>
      </c>
      <c r="Q8" s="116">
        <v>3</v>
      </c>
      <c r="R8" s="117">
        <v>0</v>
      </c>
      <c r="T8" s="121">
        <f t="shared" si="2"/>
        <v>0</v>
      </c>
      <c r="U8" s="121">
        <f t="shared" si="1"/>
        <v>1</v>
      </c>
      <c r="V8" s="121">
        <f t="shared" si="1"/>
        <v>1</v>
      </c>
      <c r="W8" s="121">
        <f t="shared" si="1"/>
        <v>0</v>
      </c>
      <c r="X8" s="121">
        <f t="shared" si="1"/>
        <v>0</v>
      </c>
      <c r="Y8" s="121">
        <f t="shared" si="1"/>
        <v>0</v>
      </c>
      <c r="Z8" s="121">
        <f t="shared" si="1"/>
        <v>0</v>
      </c>
      <c r="AA8" s="121">
        <f t="shared" si="1"/>
        <v>0</v>
      </c>
      <c r="AB8" s="121">
        <f t="shared" si="1"/>
        <v>0</v>
      </c>
      <c r="AC8" s="121">
        <f t="shared" si="1"/>
        <v>0</v>
      </c>
      <c r="AD8" s="121">
        <f t="shared" si="1"/>
        <v>0</v>
      </c>
      <c r="AE8" s="121">
        <f t="shared" si="1"/>
        <v>1</v>
      </c>
      <c r="AF8" s="121">
        <f t="shared" si="1"/>
        <v>1</v>
      </c>
      <c r="AG8" s="121">
        <f t="shared" si="1"/>
        <v>0</v>
      </c>
      <c r="AI8" s="121">
        <f t="shared" si="3"/>
        <v>4</v>
      </c>
      <c r="AX8" s="121">
        <v>2</v>
      </c>
      <c r="AY8" s="121" t="s">
        <v>54</v>
      </c>
      <c r="AZ8" s="121">
        <f t="shared" ref="AZ8:AZ13" si="11">COUNTIFS($D$5:$D$80,$AX8,E$5:E$80,"=3")</f>
        <v>3</v>
      </c>
      <c r="BA8" s="121">
        <f t="shared" ref="BA8:BA13" si="12">COUNTIFS($D$5:$D$42,$AX8,F$5:F$42,"=3")</f>
        <v>1</v>
      </c>
      <c r="BB8" s="121">
        <f t="shared" ref="BB8:BB13" si="13">COUNTIFS($D$5:$D$100,$AX8,G$5:G$100,"=3")</f>
        <v>0</v>
      </c>
      <c r="BC8" s="121">
        <f t="shared" ref="BC8:BC13" si="14">COUNTIFS($D$5:$D$100,$AX8,H$5:H$100,"=3")</f>
        <v>0</v>
      </c>
      <c r="BD8" s="121">
        <f t="shared" ref="BD8:BD13" si="15">COUNTIFS($D$5:$D$100,$AX8,I$5:I$100,"=3")</f>
        <v>0</v>
      </c>
      <c r="BE8" s="121">
        <f t="shared" ref="BE8:BE13" si="16">COUNTIFS($D$5:$D$100,$AX8,J$5:J$100,"=3")</f>
        <v>0</v>
      </c>
      <c r="BF8" s="121">
        <f t="shared" ref="BF8:BF13" si="17">COUNTIFS($D$5:$D$100,$AX8,K$5:K$100,"=3")</f>
        <v>0</v>
      </c>
      <c r="BG8" s="121">
        <f t="shared" ref="BG8:BG13" si="18">COUNTIFS($D$5:$D$100,$AX8,L$5:L$100,"=3")</f>
        <v>0</v>
      </c>
      <c r="BH8" s="121">
        <f t="shared" ref="BH8:BH13" si="19">COUNTIFS($D$5:$D$100,$AX8,M$5:M$100,"=3")</f>
        <v>0</v>
      </c>
      <c r="BI8" s="121">
        <f t="shared" ref="BI8:BI13" si="20">COUNTIFS($D$5:$D$100,$AX8,N$5:N$100,"=3")</f>
        <v>0</v>
      </c>
      <c r="BJ8" s="121">
        <f t="shared" ref="BJ8:BJ13" si="21">COUNTIFS($D$5:$D$100,$AX8,O$5:O$100,"=3")</f>
        <v>0</v>
      </c>
      <c r="BK8" s="121">
        <f t="shared" ref="BK8:BK13" si="22">COUNTIFS($D$5:$D$100,$AX8,P$5:P$100,"=3")</f>
        <v>3</v>
      </c>
      <c r="BL8" s="121">
        <f t="shared" ref="BL8:BL13" si="23">COUNTIFS($D$5:$D$100,$AX8,Q$5:Q$100,"=3")</f>
        <v>0</v>
      </c>
      <c r="BM8" s="121">
        <f t="shared" ref="BM8:BM13" si="24">COUNTIFS($D$5:$D$100,$AX8,R$5:R$100,"=3")</f>
        <v>0</v>
      </c>
      <c r="BN8" s="123" t="str">
        <f t="shared" ref="BN8:BN13" si="25">AY8</f>
        <v>PARITY 2</v>
      </c>
      <c r="BO8" s="123">
        <f t="shared" ref="BO8:BO13" si="26">SUM(AZ8:BM8)</f>
        <v>7</v>
      </c>
      <c r="BP8" s="123">
        <f t="shared" ref="BP8:BP13" si="27">SUM(AZ17:BM17)</f>
        <v>1</v>
      </c>
      <c r="BQ8" s="121">
        <f t="shared" si="9"/>
        <v>7</v>
      </c>
      <c r="BS8" s="121">
        <v>3</v>
      </c>
      <c r="BT8" s="121">
        <f t="shared" si="10"/>
        <v>1</v>
      </c>
    </row>
    <row r="9" spans="3:72" x14ac:dyDescent="0.35">
      <c r="C9" s="60"/>
      <c r="D9" s="114">
        <v>1</v>
      </c>
      <c r="E9" s="114">
        <v>1</v>
      </c>
      <c r="F9" s="114">
        <v>0</v>
      </c>
      <c r="G9" s="114">
        <v>0</v>
      </c>
      <c r="H9" s="114">
        <v>0</v>
      </c>
      <c r="I9" s="114">
        <v>0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2</v>
      </c>
      <c r="Q9" s="114">
        <v>0</v>
      </c>
      <c r="R9" s="115">
        <v>0</v>
      </c>
      <c r="T9" s="121">
        <f t="shared" si="2"/>
        <v>1</v>
      </c>
      <c r="U9" s="121">
        <f t="shared" si="1"/>
        <v>0</v>
      </c>
      <c r="V9" s="121">
        <f t="shared" si="1"/>
        <v>0</v>
      </c>
      <c r="W9" s="121">
        <f t="shared" si="1"/>
        <v>0</v>
      </c>
      <c r="X9" s="121">
        <f t="shared" si="1"/>
        <v>0</v>
      </c>
      <c r="Y9" s="121">
        <f t="shared" si="1"/>
        <v>0</v>
      </c>
      <c r="Z9" s="121">
        <f t="shared" si="1"/>
        <v>0</v>
      </c>
      <c r="AA9" s="121">
        <f t="shared" si="1"/>
        <v>0</v>
      </c>
      <c r="AB9" s="121">
        <f t="shared" si="1"/>
        <v>0</v>
      </c>
      <c r="AC9" s="121">
        <f t="shared" si="1"/>
        <v>0</v>
      </c>
      <c r="AD9" s="121">
        <f t="shared" si="1"/>
        <v>0</v>
      </c>
      <c r="AE9" s="121">
        <f t="shared" si="1"/>
        <v>1</v>
      </c>
      <c r="AF9" s="121">
        <f t="shared" si="1"/>
        <v>0</v>
      </c>
      <c r="AG9" s="121">
        <f t="shared" si="1"/>
        <v>0</v>
      </c>
      <c r="AI9" s="121">
        <f t="shared" si="3"/>
        <v>2</v>
      </c>
      <c r="AX9" s="121">
        <v>3</v>
      </c>
      <c r="AY9" s="121" t="s">
        <v>55</v>
      </c>
      <c r="AZ9" s="121">
        <f t="shared" si="11"/>
        <v>0</v>
      </c>
      <c r="BA9" s="121">
        <f t="shared" si="12"/>
        <v>0</v>
      </c>
      <c r="BB9" s="121">
        <f t="shared" si="13"/>
        <v>0</v>
      </c>
      <c r="BC9" s="121">
        <f t="shared" si="14"/>
        <v>0</v>
      </c>
      <c r="BD9" s="121">
        <f t="shared" si="15"/>
        <v>0</v>
      </c>
      <c r="BE9" s="121">
        <f t="shared" si="16"/>
        <v>0</v>
      </c>
      <c r="BF9" s="121">
        <f t="shared" si="17"/>
        <v>0</v>
      </c>
      <c r="BG9" s="121">
        <f t="shared" si="18"/>
        <v>0</v>
      </c>
      <c r="BH9" s="121">
        <f t="shared" si="19"/>
        <v>1</v>
      </c>
      <c r="BI9" s="121">
        <f t="shared" si="20"/>
        <v>0</v>
      </c>
      <c r="BJ9" s="121">
        <f t="shared" si="21"/>
        <v>0</v>
      </c>
      <c r="BK9" s="121">
        <f t="shared" si="22"/>
        <v>1</v>
      </c>
      <c r="BL9" s="121">
        <f t="shared" si="23"/>
        <v>1</v>
      </c>
      <c r="BM9" s="121">
        <f t="shared" si="24"/>
        <v>0</v>
      </c>
      <c r="BN9" s="123" t="str">
        <f t="shared" si="25"/>
        <v>PARITY 3</v>
      </c>
      <c r="BO9" s="123">
        <f t="shared" si="26"/>
        <v>3</v>
      </c>
      <c r="BP9" s="123">
        <f t="shared" si="27"/>
        <v>3</v>
      </c>
      <c r="BQ9" s="121">
        <f t="shared" si="9"/>
        <v>1</v>
      </c>
      <c r="BS9" s="121">
        <v>4</v>
      </c>
      <c r="BT9" s="121">
        <f t="shared" si="10"/>
        <v>1</v>
      </c>
    </row>
    <row r="10" spans="3:72" x14ac:dyDescent="0.35">
      <c r="C10" s="60"/>
      <c r="D10" s="116">
        <v>2</v>
      </c>
      <c r="E10" s="116">
        <v>0</v>
      </c>
      <c r="F10" s="116">
        <v>0</v>
      </c>
      <c r="G10" s="116">
        <v>0</v>
      </c>
      <c r="H10" s="116">
        <v>0</v>
      </c>
      <c r="I10" s="116">
        <v>0</v>
      </c>
      <c r="J10" s="116">
        <v>0</v>
      </c>
      <c r="K10" s="116">
        <v>0</v>
      </c>
      <c r="L10" s="116">
        <v>0</v>
      </c>
      <c r="M10" s="116">
        <v>0</v>
      </c>
      <c r="N10" s="116">
        <v>0</v>
      </c>
      <c r="O10" s="116">
        <v>0</v>
      </c>
      <c r="P10" s="116">
        <v>0</v>
      </c>
      <c r="Q10" s="116">
        <v>1</v>
      </c>
      <c r="R10" s="117">
        <v>0</v>
      </c>
      <c r="T10" s="121">
        <f t="shared" si="2"/>
        <v>0</v>
      </c>
      <c r="U10" s="121">
        <f t="shared" si="1"/>
        <v>0</v>
      </c>
      <c r="V10" s="121">
        <f t="shared" si="1"/>
        <v>0</v>
      </c>
      <c r="W10" s="121">
        <f t="shared" si="1"/>
        <v>0</v>
      </c>
      <c r="X10" s="121">
        <f t="shared" si="1"/>
        <v>0</v>
      </c>
      <c r="Y10" s="121">
        <f t="shared" si="1"/>
        <v>0</v>
      </c>
      <c r="Z10" s="121">
        <f t="shared" si="1"/>
        <v>0</v>
      </c>
      <c r="AA10" s="121">
        <f t="shared" si="1"/>
        <v>0</v>
      </c>
      <c r="AB10" s="121">
        <f t="shared" si="1"/>
        <v>0</v>
      </c>
      <c r="AC10" s="121">
        <f t="shared" si="1"/>
        <v>0</v>
      </c>
      <c r="AD10" s="121">
        <f t="shared" si="1"/>
        <v>0</v>
      </c>
      <c r="AE10" s="121">
        <f t="shared" si="1"/>
        <v>0</v>
      </c>
      <c r="AF10" s="121">
        <f t="shared" si="1"/>
        <v>1</v>
      </c>
      <c r="AG10" s="121">
        <f t="shared" si="1"/>
        <v>0</v>
      </c>
      <c r="AI10" s="121">
        <f t="shared" si="3"/>
        <v>1</v>
      </c>
      <c r="AP10" s="123">
        <f>SUM(AP5:AP9)</f>
        <v>17</v>
      </c>
      <c r="AQ10" s="123">
        <f t="shared" ref="AQ10:AV10" si="28">SUM(AQ5:AQ9)</f>
        <v>3</v>
      </c>
      <c r="AR10" s="123">
        <f t="shared" si="28"/>
        <v>5</v>
      </c>
      <c r="AS10" s="123">
        <f t="shared" si="28"/>
        <v>3</v>
      </c>
      <c r="AT10" s="123">
        <f t="shared" si="28"/>
        <v>6</v>
      </c>
      <c r="AU10" s="123">
        <f t="shared" si="28"/>
        <v>20</v>
      </c>
      <c r="AV10" s="123">
        <f t="shared" si="28"/>
        <v>7</v>
      </c>
      <c r="AX10" s="121">
        <v>4</v>
      </c>
      <c r="AY10" s="121" t="s">
        <v>56</v>
      </c>
      <c r="AZ10" s="121">
        <f t="shared" si="11"/>
        <v>1</v>
      </c>
      <c r="BA10" s="121">
        <f t="shared" si="12"/>
        <v>0</v>
      </c>
      <c r="BB10" s="121">
        <f t="shared" si="13"/>
        <v>0</v>
      </c>
      <c r="BC10" s="121">
        <f t="shared" si="14"/>
        <v>0</v>
      </c>
      <c r="BD10" s="121">
        <f t="shared" si="15"/>
        <v>0</v>
      </c>
      <c r="BE10" s="121">
        <f t="shared" si="16"/>
        <v>0</v>
      </c>
      <c r="BF10" s="121">
        <f t="shared" si="17"/>
        <v>0</v>
      </c>
      <c r="BG10" s="121">
        <f t="shared" si="18"/>
        <v>0</v>
      </c>
      <c r="BH10" s="121">
        <f t="shared" si="19"/>
        <v>0</v>
      </c>
      <c r="BI10" s="121">
        <f t="shared" si="20"/>
        <v>0</v>
      </c>
      <c r="BJ10" s="121">
        <f t="shared" si="21"/>
        <v>0</v>
      </c>
      <c r="BK10" s="121">
        <f t="shared" si="22"/>
        <v>0</v>
      </c>
      <c r="BL10" s="121">
        <f t="shared" si="23"/>
        <v>0</v>
      </c>
      <c r="BM10" s="121">
        <f t="shared" si="24"/>
        <v>0</v>
      </c>
      <c r="BN10" s="123" t="str">
        <f t="shared" si="25"/>
        <v>PARITY 4</v>
      </c>
      <c r="BO10" s="123">
        <f t="shared" si="26"/>
        <v>1</v>
      </c>
      <c r="BP10" s="123">
        <f t="shared" si="27"/>
        <v>3</v>
      </c>
      <c r="BQ10" s="121">
        <f t="shared" si="9"/>
        <v>1</v>
      </c>
      <c r="BS10" s="121">
        <v>5</v>
      </c>
      <c r="BT10" s="121">
        <f t="shared" si="10"/>
        <v>0</v>
      </c>
    </row>
    <row r="11" spans="3:72" x14ac:dyDescent="0.35">
      <c r="C11" s="60"/>
      <c r="D11" s="114">
        <v>7</v>
      </c>
      <c r="E11" s="114">
        <v>0</v>
      </c>
      <c r="F11" s="114">
        <v>0</v>
      </c>
      <c r="G11" s="114">
        <v>2</v>
      </c>
      <c r="H11" s="114">
        <v>0</v>
      </c>
      <c r="I11" s="114">
        <v>0</v>
      </c>
      <c r="J11" s="114">
        <v>0</v>
      </c>
      <c r="K11" s="114">
        <v>1</v>
      </c>
      <c r="L11" s="114">
        <v>0</v>
      </c>
      <c r="M11" s="114">
        <v>0</v>
      </c>
      <c r="N11" s="114">
        <v>0</v>
      </c>
      <c r="O11" s="114">
        <v>0</v>
      </c>
      <c r="P11" s="114">
        <v>0</v>
      </c>
      <c r="Q11" s="114">
        <v>0</v>
      </c>
      <c r="R11" s="115">
        <v>0</v>
      </c>
      <c r="T11" s="121">
        <f t="shared" si="2"/>
        <v>0</v>
      </c>
      <c r="U11" s="121">
        <f t="shared" si="1"/>
        <v>0</v>
      </c>
      <c r="V11" s="121">
        <f t="shared" si="1"/>
        <v>1</v>
      </c>
      <c r="W11" s="121">
        <f t="shared" si="1"/>
        <v>0</v>
      </c>
      <c r="X11" s="121">
        <f t="shared" si="1"/>
        <v>0</v>
      </c>
      <c r="Y11" s="121">
        <f t="shared" si="1"/>
        <v>0</v>
      </c>
      <c r="Z11" s="121">
        <f t="shared" si="1"/>
        <v>1</v>
      </c>
      <c r="AA11" s="121">
        <f t="shared" si="1"/>
        <v>0</v>
      </c>
      <c r="AB11" s="121">
        <f t="shared" si="1"/>
        <v>0</v>
      </c>
      <c r="AC11" s="121">
        <f t="shared" si="1"/>
        <v>0</v>
      </c>
      <c r="AD11" s="121">
        <f t="shared" si="1"/>
        <v>0</v>
      </c>
      <c r="AE11" s="121">
        <f t="shared" si="1"/>
        <v>0</v>
      </c>
      <c r="AF11" s="121">
        <f t="shared" si="1"/>
        <v>0</v>
      </c>
      <c r="AG11" s="121">
        <f t="shared" si="1"/>
        <v>0</v>
      </c>
      <c r="AI11" s="121">
        <f t="shared" si="3"/>
        <v>2</v>
      </c>
      <c r="AX11" s="121">
        <v>5</v>
      </c>
      <c r="AY11" s="121" t="s">
        <v>57</v>
      </c>
      <c r="AZ11" s="121">
        <f t="shared" si="11"/>
        <v>0</v>
      </c>
      <c r="BA11" s="121">
        <f t="shared" si="12"/>
        <v>0</v>
      </c>
      <c r="BB11" s="121">
        <f t="shared" si="13"/>
        <v>0</v>
      </c>
      <c r="BC11" s="121">
        <f t="shared" si="14"/>
        <v>0</v>
      </c>
      <c r="BD11" s="121">
        <f t="shared" si="15"/>
        <v>0</v>
      </c>
      <c r="BE11" s="121">
        <f t="shared" si="16"/>
        <v>0</v>
      </c>
      <c r="BF11" s="121">
        <f t="shared" si="17"/>
        <v>0</v>
      </c>
      <c r="BG11" s="121">
        <f t="shared" si="18"/>
        <v>0</v>
      </c>
      <c r="BH11" s="121">
        <f t="shared" si="19"/>
        <v>0</v>
      </c>
      <c r="BI11" s="121">
        <f t="shared" si="20"/>
        <v>0</v>
      </c>
      <c r="BJ11" s="121">
        <f t="shared" si="21"/>
        <v>0</v>
      </c>
      <c r="BK11" s="121">
        <f t="shared" si="22"/>
        <v>0</v>
      </c>
      <c r="BL11" s="121">
        <f t="shared" si="23"/>
        <v>0</v>
      </c>
      <c r="BM11" s="121">
        <f t="shared" si="24"/>
        <v>0</v>
      </c>
      <c r="BN11" s="123" t="str">
        <f t="shared" si="25"/>
        <v>PARITY 5</v>
      </c>
      <c r="BO11" s="123">
        <f t="shared" si="26"/>
        <v>0</v>
      </c>
      <c r="BP11" s="123">
        <f t="shared" si="27"/>
        <v>1</v>
      </c>
      <c r="BQ11" s="121">
        <f t="shared" si="9"/>
        <v>1</v>
      </c>
      <c r="BS11" s="121">
        <v>6</v>
      </c>
      <c r="BT11" s="121">
        <f t="shared" si="10"/>
        <v>0</v>
      </c>
    </row>
    <row r="12" spans="3:72" x14ac:dyDescent="0.35">
      <c r="C12" s="60"/>
      <c r="D12" s="116">
        <v>4</v>
      </c>
      <c r="E12" s="116">
        <v>3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2</v>
      </c>
      <c r="L12" s="116">
        <v>0</v>
      </c>
      <c r="M12" s="116">
        <v>0</v>
      </c>
      <c r="N12" s="116">
        <v>0</v>
      </c>
      <c r="O12" s="116">
        <v>0</v>
      </c>
      <c r="P12" s="116">
        <v>2</v>
      </c>
      <c r="Q12" s="116">
        <v>0</v>
      </c>
      <c r="R12" s="117">
        <v>0</v>
      </c>
      <c r="T12" s="121">
        <f t="shared" si="2"/>
        <v>1</v>
      </c>
      <c r="U12" s="121">
        <f t="shared" si="1"/>
        <v>0</v>
      </c>
      <c r="V12" s="121">
        <f t="shared" si="1"/>
        <v>0</v>
      </c>
      <c r="W12" s="121">
        <f t="shared" si="1"/>
        <v>0</v>
      </c>
      <c r="X12" s="121">
        <f t="shared" si="1"/>
        <v>0</v>
      </c>
      <c r="Y12" s="121">
        <f t="shared" si="1"/>
        <v>0</v>
      </c>
      <c r="Z12" s="121">
        <f t="shared" si="1"/>
        <v>1</v>
      </c>
      <c r="AA12" s="121">
        <f t="shared" si="1"/>
        <v>0</v>
      </c>
      <c r="AB12" s="121">
        <f t="shared" si="1"/>
        <v>0</v>
      </c>
      <c r="AC12" s="121">
        <f t="shared" si="1"/>
        <v>0</v>
      </c>
      <c r="AD12" s="121">
        <f t="shared" si="1"/>
        <v>0</v>
      </c>
      <c r="AE12" s="121">
        <f t="shared" si="1"/>
        <v>1</v>
      </c>
      <c r="AF12" s="121">
        <f t="shared" si="1"/>
        <v>0</v>
      </c>
      <c r="AG12" s="121">
        <f t="shared" si="1"/>
        <v>0</v>
      </c>
      <c r="AI12" s="121">
        <f t="shared" si="3"/>
        <v>3</v>
      </c>
      <c r="AP12" s="123" t="str">
        <f>AP4</f>
        <v xml:space="preserve">WL </v>
      </c>
      <c r="AQ12" s="123" t="str">
        <f t="shared" ref="AQ12:AV12" si="29">AQ4</f>
        <v>CRK S/H</v>
      </c>
      <c r="AR12" s="123" t="str">
        <f t="shared" si="29"/>
        <v>CRK H</v>
      </c>
      <c r="AS12" s="123" t="str">
        <f t="shared" si="29"/>
        <v>CRK V</v>
      </c>
      <c r="AT12" s="123" t="str">
        <f t="shared" si="29"/>
        <v>EROSION</v>
      </c>
      <c r="AU12" s="123" t="str">
        <f t="shared" si="29"/>
        <v>LONG DC</v>
      </c>
      <c r="AV12" s="123" t="str">
        <f t="shared" si="29"/>
        <v>LONG CL</v>
      </c>
      <c r="AX12" s="121">
        <v>6</v>
      </c>
      <c r="AY12" s="121" t="s">
        <v>58</v>
      </c>
      <c r="AZ12" s="121">
        <f t="shared" si="11"/>
        <v>1</v>
      </c>
      <c r="BA12" s="121">
        <f t="shared" si="12"/>
        <v>0</v>
      </c>
      <c r="BB12" s="121">
        <f t="shared" si="13"/>
        <v>0</v>
      </c>
      <c r="BC12" s="121">
        <f t="shared" si="14"/>
        <v>0</v>
      </c>
      <c r="BD12" s="121">
        <f t="shared" si="15"/>
        <v>0</v>
      </c>
      <c r="BE12" s="121">
        <f t="shared" si="16"/>
        <v>0</v>
      </c>
      <c r="BF12" s="121">
        <f t="shared" si="17"/>
        <v>0</v>
      </c>
      <c r="BG12" s="121">
        <f t="shared" si="18"/>
        <v>0</v>
      </c>
      <c r="BH12" s="121">
        <f t="shared" si="19"/>
        <v>0</v>
      </c>
      <c r="BI12" s="121">
        <f t="shared" si="20"/>
        <v>0</v>
      </c>
      <c r="BJ12" s="121">
        <f t="shared" si="21"/>
        <v>0</v>
      </c>
      <c r="BK12" s="121">
        <f t="shared" si="22"/>
        <v>0</v>
      </c>
      <c r="BL12" s="121">
        <f t="shared" si="23"/>
        <v>0</v>
      </c>
      <c r="BM12" s="121">
        <f t="shared" si="24"/>
        <v>0</v>
      </c>
      <c r="BN12" s="123" t="str">
        <f t="shared" si="25"/>
        <v>PARITY 6</v>
      </c>
      <c r="BO12" s="123">
        <f t="shared" si="26"/>
        <v>1</v>
      </c>
      <c r="BP12" s="123">
        <f t="shared" si="27"/>
        <v>1</v>
      </c>
      <c r="BQ12" s="121">
        <f t="shared" si="9"/>
        <v>3</v>
      </c>
    </row>
    <row r="13" spans="3:72" x14ac:dyDescent="0.35">
      <c r="C13" s="60"/>
      <c r="D13" s="114">
        <v>7</v>
      </c>
      <c r="E13" s="114">
        <v>0</v>
      </c>
      <c r="F13" s="114">
        <v>0</v>
      </c>
      <c r="G13" s="114">
        <v>0</v>
      </c>
      <c r="H13" s="114">
        <v>0</v>
      </c>
      <c r="I13" s="114">
        <v>0</v>
      </c>
      <c r="J13" s="114">
        <v>0</v>
      </c>
      <c r="K13" s="114">
        <v>0</v>
      </c>
      <c r="L13" s="114">
        <v>0</v>
      </c>
      <c r="M13" s="114">
        <v>2</v>
      </c>
      <c r="N13" s="114">
        <v>0</v>
      </c>
      <c r="O13" s="114">
        <v>1</v>
      </c>
      <c r="P13" s="114">
        <v>0</v>
      </c>
      <c r="Q13" s="114">
        <v>0</v>
      </c>
      <c r="R13" s="115">
        <v>0</v>
      </c>
      <c r="T13" s="121">
        <f t="shared" si="2"/>
        <v>0</v>
      </c>
      <c r="U13" s="121">
        <f t="shared" si="1"/>
        <v>0</v>
      </c>
      <c r="V13" s="121">
        <f t="shared" si="1"/>
        <v>0</v>
      </c>
      <c r="W13" s="121">
        <f t="shared" si="1"/>
        <v>0</v>
      </c>
      <c r="X13" s="121">
        <f t="shared" si="1"/>
        <v>0</v>
      </c>
      <c r="Y13" s="121">
        <f t="shared" si="1"/>
        <v>0</v>
      </c>
      <c r="Z13" s="121">
        <f t="shared" si="1"/>
        <v>0</v>
      </c>
      <c r="AA13" s="121">
        <f t="shared" si="1"/>
        <v>0</v>
      </c>
      <c r="AB13" s="121">
        <f t="shared" si="1"/>
        <v>1</v>
      </c>
      <c r="AC13" s="121">
        <f t="shared" si="1"/>
        <v>0</v>
      </c>
      <c r="AD13" s="121">
        <f t="shared" si="1"/>
        <v>1</v>
      </c>
      <c r="AE13" s="121">
        <f t="shared" si="1"/>
        <v>0</v>
      </c>
      <c r="AF13" s="121">
        <f t="shared" si="1"/>
        <v>0</v>
      </c>
      <c r="AG13" s="121">
        <f t="shared" si="1"/>
        <v>0</v>
      </c>
      <c r="AI13" s="121">
        <f t="shared" si="3"/>
        <v>2</v>
      </c>
      <c r="AO13" s="122" t="str">
        <f>AO5</f>
        <v>LIGHT</v>
      </c>
      <c r="AP13" s="125">
        <f t="shared" ref="AP13:AV15" si="30">AP5/AP$10</f>
        <v>0.23529411764705882</v>
      </c>
      <c r="AQ13" s="125">
        <f t="shared" si="30"/>
        <v>0</v>
      </c>
      <c r="AR13" s="125">
        <f t="shared" si="30"/>
        <v>0.6</v>
      </c>
      <c r="AS13" s="125">
        <f t="shared" si="30"/>
        <v>0.33333333333333331</v>
      </c>
      <c r="AT13" s="125">
        <f t="shared" si="30"/>
        <v>0.66666666666666663</v>
      </c>
      <c r="AU13" s="125">
        <f t="shared" si="30"/>
        <v>0.35</v>
      </c>
      <c r="AV13" s="125">
        <f t="shared" si="30"/>
        <v>0.7142857142857143</v>
      </c>
      <c r="AX13" s="121" t="s">
        <v>202</v>
      </c>
      <c r="AY13" s="121" t="s">
        <v>59</v>
      </c>
      <c r="AZ13" s="121">
        <f t="shared" si="11"/>
        <v>0</v>
      </c>
      <c r="BA13" s="121">
        <f t="shared" si="12"/>
        <v>0</v>
      </c>
      <c r="BB13" s="121">
        <f t="shared" si="13"/>
        <v>0</v>
      </c>
      <c r="BC13" s="121">
        <f t="shared" si="14"/>
        <v>0</v>
      </c>
      <c r="BD13" s="121">
        <f t="shared" si="15"/>
        <v>0</v>
      </c>
      <c r="BE13" s="121">
        <f t="shared" si="16"/>
        <v>0</v>
      </c>
      <c r="BF13" s="121">
        <f t="shared" si="17"/>
        <v>0</v>
      </c>
      <c r="BG13" s="121">
        <f t="shared" si="18"/>
        <v>0</v>
      </c>
      <c r="BH13" s="121">
        <f t="shared" si="19"/>
        <v>0</v>
      </c>
      <c r="BI13" s="121">
        <f t="shared" si="20"/>
        <v>0</v>
      </c>
      <c r="BJ13" s="121">
        <f t="shared" si="21"/>
        <v>1</v>
      </c>
      <c r="BK13" s="121">
        <f t="shared" si="22"/>
        <v>1</v>
      </c>
      <c r="BL13" s="121">
        <f t="shared" si="23"/>
        <v>0</v>
      </c>
      <c r="BM13" s="121">
        <f t="shared" si="24"/>
        <v>0</v>
      </c>
      <c r="BN13" s="123" t="str">
        <f t="shared" si="25"/>
        <v>PARITY&gt;6</v>
      </c>
      <c r="BO13" s="123">
        <f t="shared" si="26"/>
        <v>2</v>
      </c>
      <c r="BP13" s="123">
        <f t="shared" si="27"/>
        <v>3</v>
      </c>
      <c r="BQ13" s="121">
        <f t="shared" si="9"/>
        <v>8</v>
      </c>
    </row>
    <row r="14" spans="3:72" x14ac:dyDescent="0.35">
      <c r="C14" s="60"/>
      <c r="D14" s="116">
        <v>1</v>
      </c>
      <c r="E14" s="116">
        <v>3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6">
        <v>0</v>
      </c>
      <c r="O14" s="116">
        <v>0</v>
      </c>
      <c r="P14" s="116">
        <v>0</v>
      </c>
      <c r="Q14" s="116">
        <v>0</v>
      </c>
      <c r="R14" s="117">
        <v>0</v>
      </c>
      <c r="T14" s="121">
        <f>IF(E14&gt;0,1,0)</f>
        <v>1</v>
      </c>
      <c r="U14" s="121">
        <f t="shared" si="1"/>
        <v>0</v>
      </c>
      <c r="V14" s="121">
        <f t="shared" si="1"/>
        <v>0</v>
      </c>
      <c r="W14" s="121">
        <f t="shared" si="1"/>
        <v>0</v>
      </c>
      <c r="X14" s="121">
        <f t="shared" si="1"/>
        <v>0</v>
      </c>
      <c r="Y14" s="121">
        <f t="shared" si="1"/>
        <v>0</v>
      </c>
      <c r="Z14" s="121">
        <f t="shared" si="1"/>
        <v>0</v>
      </c>
      <c r="AA14" s="121">
        <f t="shared" si="1"/>
        <v>0</v>
      </c>
      <c r="AB14" s="121">
        <f t="shared" si="1"/>
        <v>0</v>
      </c>
      <c r="AC14" s="121">
        <f t="shared" si="1"/>
        <v>0</v>
      </c>
      <c r="AD14" s="121">
        <f t="shared" si="1"/>
        <v>0</v>
      </c>
      <c r="AE14" s="121">
        <f t="shared" si="1"/>
        <v>0</v>
      </c>
      <c r="AF14" s="121">
        <f t="shared" si="1"/>
        <v>0</v>
      </c>
      <c r="AG14" s="121">
        <f t="shared" si="1"/>
        <v>0</v>
      </c>
      <c r="AI14" s="121">
        <f t="shared" si="3"/>
        <v>1</v>
      </c>
      <c r="AJ14" s="121" t="s">
        <v>201</v>
      </c>
      <c r="AO14" s="122" t="str">
        <f>AO6</f>
        <v>MODERATE</v>
      </c>
      <c r="AP14" s="125">
        <f t="shared" si="30"/>
        <v>0.17647058823529413</v>
      </c>
      <c r="AQ14" s="125">
        <f t="shared" si="30"/>
        <v>1</v>
      </c>
      <c r="AR14" s="125">
        <f t="shared" si="30"/>
        <v>0.4</v>
      </c>
      <c r="AS14" s="125">
        <f t="shared" si="30"/>
        <v>0.66666666666666663</v>
      </c>
      <c r="AT14" s="125">
        <f t="shared" si="30"/>
        <v>0.16666666666666666</v>
      </c>
      <c r="AU14" s="125">
        <f t="shared" si="30"/>
        <v>0.2</v>
      </c>
      <c r="AV14" s="125">
        <f t="shared" si="30"/>
        <v>0</v>
      </c>
    </row>
    <row r="15" spans="3:72" x14ac:dyDescent="0.35">
      <c r="C15" s="60"/>
      <c r="D15" s="114">
        <v>2</v>
      </c>
      <c r="E15" s="114">
        <v>0</v>
      </c>
      <c r="F15" s="114">
        <v>2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114">
        <v>3</v>
      </c>
      <c r="Q15" s="114">
        <v>0</v>
      </c>
      <c r="R15" s="115">
        <v>0</v>
      </c>
      <c r="T15" s="121">
        <f t="shared" si="2"/>
        <v>0</v>
      </c>
      <c r="U15" s="121">
        <f t="shared" si="1"/>
        <v>1</v>
      </c>
      <c r="V15" s="121">
        <f t="shared" si="1"/>
        <v>0</v>
      </c>
      <c r="W15" s="121">
        <f t="shared" si="1"/>
        <v>0</v>
      </c>
      <c r="X15" s="121">
        <f t="shared" si="1"/>
        <v>0</v>
      </c>
      <c r="Y15" s="121">
        <f t="shared" si="1"/>
        <v>0</v>
      </c>
      <c r="Z15" s="121">
        <f t="shared" si="1"/>
        <v>0</v>
      </c>
      <c r="AA15" s="121">
        <f t="shared" si="1"/>
        <v>0</v>
      </c>
      <c r="AB15" s="121">
        <f t="shared" si="1"/>
        <v>0</v>
      </c>
      <c r="AC15" s="121">
        <f t="shared" si="1"/>
        <v>0</v>
      </c>
      <c r="AD15" s="121">
        <f t="shared" si="1"/>
        <v>0</v>
      </c>
      <c r="AE15" s="121">
        <f t="shared" si="1"/>
        <v>1</v>
      </c>
      <c r="AF15" s="121">
        <f t="shared" si="1"/>
        <v>0</v>
      </c>
      <c r="AG15" s="121">
        <f t="shared" si="1"/>
        <v>0</v>
      </c>
      <c r="AI15" s="121">
        <f t="shared" si="3"/>
        <v>2</v>
      </c>
      <c r="AK15" s="121" t="s">
        <v>143</v>
      </c>
      <c r="AL15" s="121" t="s">
        <v>203</v>
      </c>
      <c r="AO15" s="122" t="str">
        <f>AO7</f>
        <v>SEVERE</v>
      </c>
      <c r="AP15" s="125">
        <f t="shared" si="30"/>
        <v>0.58823529411764708</v>
      </c>
      <c r="AQ15" s="125">
        <f t="shared" si="30"/>
        <v>0</v>
      </c>
      <c r="AR15" s="125">
        <f t="shared" si="30"/>
        <v>0</v>
      </c>
      <c r="AS15" s="125">
        <f t="shared" si="30"/>
        <v>0</v>
      </c>
      <c r="AT15" s="125">
        <f t="shared" si="30"/>
        <v>0.16666666666666666</v>
      </c>
      <c r="AU15" s="125">
        <f t="shared" si="30"/>
        <v>0.45</v>
      </c>
      <c r="AV15" s="125">
        <f t="shared" si="30"/>
        <v>0.2857142857142857</v>
      </c>
    </row>
    <row r="16" spans="3:72" x14ac:dyDescent="0.35">
      <c r="C16" s="60"/>
      <c r="D16" s="116">
        <v>3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6">
        <v>0</v>
      </c>
      <c r="O16" s="116">
        <v>0</v>
      </c>
      <c r="P16" s="116">
        <v>3</v>
      </c>
      <c r="Q16" s="116">
        <v>3</v>
      </c>
      <c r="R16" s="117">
        <v>0</v>
      </c>
      <c r="T16" s="121">
        <f t="shared" si="2"/>
        <v>0</v>
      </c>
      <c r="U16" s="121">
        <f t="shared" si="1"/>
        <v>0</v>
      </c>
      <c r="V16" s="121">
        <f t="shared" si="1"/>
        <v>0</v>
      </c>
      <c r="W16" s="121">
        <f t="shared" si="1"/>
        <v>0</v>
      </c>
      <c r="X16" s="121">
        <f t="shared" si="1"/>
        <v>0</v>
      </c>
      <c r="Y16" s="121">
        <f t="shared" si="1"/>
        <v>0</v>
      </c>
      <c r="Z16" s="121">
        <f t="shared" si="1"/>
        <v>0</v>
      </c>
      <c r="AA16" s="121">
        <f t="shared" si="1"/>
        <v>0</v>
      </c>
      <c r="AB16" s="121">
        <f t="shared" si="1"/>
        <v>0</v>
      </c>
      <c r="AC16" s="121">
        <f t="shared" si="1"/>
        <v>0</v>
      </c>
      <c r="AD16" s="121">
        <f t="shared" si="1"/>
        <v>0</v>
      </c>
      <c r="AE16" s="121">
        <f t="shared" si="1"/>
        <v>1</v>
      </c>
      <c r="AF16" s="121">
        <f t="shared" si="1"/>
        <v>1</v>
      </c>
      <c r="AG16" s="121">
        <f t="shared" si="1"/>
        <v>0</v>
      </c>
      <c r="AI16" s="121">
        <f t="shared" si="3"/>
        <v>2</v>
      </c>
      <c r="AK16" s="121">
        <v>1</v>
      </c>
      <c r="AL16" s="121">
        <f>COUNTIF($D$5:$D$42,AK16)</f>
        <v>9</v>
      </c>
      <c r="AX16" s="121">
        <v>1</v>
      </c>
      <c r="AY16" s="121" t="s">
        <v>53</v>
      </c>
      <c r="AZ16" s="121">
        <f t="shared" ref="AZ16:BM16" si="31">COUNTIFS($D$5:$D$42,$AX16,E$5:E$42,"=2")</f>
        <v>0</v>
      </c>
      <c r="BA16" s="121">
        <f t="shared" si="31"/>
        <v>1</v>
      </c>
      <c r="BB16" s="121">
        <f t="shared" si="31"/>
        <v>1</v>
      </c>
      <c r="BC16" s="121">
        <f t="shared" si="31"/>
        <v>0</v>
      </c>
      <c r="BD16" s="121">
        <f t="shared" si="31"/>
        <v>0</v>
      </c>
      <c r="BE16" s="121">
        <f t="shared" si="31"/>
        <v>0</v>
      </c>
      <c r="BF16" s="121">
        <f t="shared" si="31"/>
        <v>0</v>
      </c>
      <c r="BG16" s="121">
        <f t="shared" si="31"/>
        <v>0</v>
      </c>
      <c r="BH16" s="121">
        <f t="shared" si="31"/>
        <v>0</v>
      </c>
      <c r="BI16" s="121">
        <f t="shared" si="31"/>
        <v>0</v>
      </c>
      <c r="BJ16" s="121">
        <f t="shared" si="31"/>
        <v>0</v>
      </c>
      <c r="BK16" s="121">
        <f t="shared" si="31"/>
        <v>1</v>
      </c>
      <c r="BL16" s="121">
        <f t="shared" si="31"/>
        <v>0</v>
      </c>
      <c r="BM16" s="121">
        <f t="shared" si="31"/>
        <v>0</v>
      </c>
    </row>
    <row r="17" spans="4:65" x14ac:dyDescent="0.35">
      <c r="D17" s="114">
        <v>2</v>
      </c>
      <c r="E17" s="114">
        <v>0</v>
      </c>
      <c r="F17" s="114">
        <v>1</v>
      </c>
      <c r="G17" s="114">
        <v>0</v>
      </c>
      <c r="H17" s="114">
        <v>0</v>
      </c>
      <c r="I17" s="114">
        <v>0</v>
      </c>
      <c r="J17" s="114">
        <v>0</v>
      </c>
      <c r="K17" s="114">
        <v>0</v>
      </c>
      <c r="L17" s="114">
        <v>0</v>
      </c>
      <c r="M17" s="114">
        <v>1</v>
      </c>
      <c r="N17" s="114">
        <v>0</v>
      </c>
      <c r="O17" s="114">
        <v>0</v>
      </c>
      <c r="P17" s="114">
        <v>0</v>
      </c>
      <c r="Q17" s="114">
        <v>0</v>
      </c>
      <c r="R17" s="115">
        <v>0</v>
      </c>
      <c r="T17" s="121">
        <f t="shared" ref="T17:T42" si="32">IF(E17&gt;0,1,0)</f>
        <v>0</v>
      </c>
      <c r="U17" s="121">
        <f t="shared" ref="U17:U42" si="33">IF(F17&gt;0,1,0)</f>
        <v>1</v>
      </c>
      <c r="V17" s="121">
        <f t="shared" ref="V17:V42" si="34">IF(G17&gt;0,1,0)</f>
        <v>0</v>
      </c>
      <c r="W17" s="121">
        <f t="shared" ref="W17:W42" si="35">IF(H17&gt;0,1,0)</f>
        <v>0</v>
      </c>
      <c r="X17" s="121">
        <f t="shared" ref="X17:X42" si="36">IF(I17&gt;0,1,0)</f>
        <v>0</v>
      </c>
      <c r="Y17" s="121">
        <f t="shared" ref="Y17:Y42" si="37">IF(J17&gt;0,1,0)</f>
        <v>0</v>
      </c>
      <c r="Z17" s="121">
        <f t="shared" ref="Z17:Z42" si="38">IF(K17&gt;0,1,0)</f>
        <v>0</v>
      </c>
      <c r="AA17" s="121">
        <f t="shared" ref="AA17:AA42" si="39">IF(L17&gt;0,1,0)</f>
        <v>0</v>
      </c>
      <c r="AB17" s="121">
        <f t="shared" ref="AB17:AB42" si="40">IF(M17&gt;0,1,0)</f>
        <v>1</v>
      </c>
      <c r="AC17" s="121">
        <f t="shared" ref="AC17:AC42" si="41">IF(N17&gt;0,1,0)</f>
        <v>0</v>
      </c>
      <c r="AD17" s="121">
        <f t="shared" ref="AD17:AD42" si="42">IF(O17&gt;0,1,0)</f>
        <v>0</v>
      </c>
      <c r="AE17" s="121">
        <f t="shared" ref="AE17:AE42" si="43">IF(P17&gt;0,1,0)</f>
        <v>0</v>
      </c>
      <c r="AF17" s="121">
        <f t="shared" ref="AF17:AF42" si="44">IF(Q17&gt;0,1,0)</f>
        <v>0</v>
      </c>
      <c r="AG17" s="121">
        <f t="shared" ref="AG17:AG42" si="45">IF(R17&gt;0,1,0)</f>
        <v>0</v>
      </c>
      <c r="AI17" s="121">
        <f t="shared" si="3"/>
        <v>2</v>
      </c>
      <c r="AK17" s="121">
        <v>2</v>
      </c>
      <c r="AL17" s="121">
        <f t="shared" ref="AL17:AL22" si="46">COUNTIF($D$5:$D$42,AK17)</f>
        <v>11</v>
      </c>
      <c r="AX17" s="121">
        <v>2</v>
      </c>
      <c r="AY17" s="121" t="s">
        <v>54</v>
      </c>
      <c r="AZ17" s="121">
        <f t="shared" ref="AZ17:AZ22" si="47">COUNTIFS($D$5:$D$42,$AX17,E$5:E$42,"=2")</f>
        <v>0</v>
      </c>
      <c r="BA17" s="121">
        <f t="shared" ref="BA17:BA22" si="48">COUNTIFS($D$5:$D$42,$AX17,F$5:F$42,"=2")</f>
        <v>1</v>
      </c>
      <c r="BB17" s="121">
        <f t="shared" ref="BB17:BB22" si="49">COUNTIFS($D$5:$D$42,$AX17,G$5:G$42,"=2")</f>
        <v>0</v>
      </c>
      <c r="BC17" s="121">
        <f t="shared" ref="BC17:BC22" si="50">COUNTIFS($D$5:$D$42,$AX17,H$5:H$42,"=2")</f>
        <v>0</v>
      </c>
      <c r="BD17" s="121">
        <f t="shared" ref="BD17:BD22" si="51">COUNTIFS($D$5:$D$42,$AX17,I$5:I$42,"=2")</f>
        <v>0</v>
      </c>
      <c r="BE17" s="121">
        <f t="shared" ref="BE17:BE22" si="52">COUNTIFS($D$5:$D$42,$AX17,J$5:J$42,"=2")</f>
        <v>0</v>
      </c>
      <c r="BF17" s="121">
        <f t="shared" ref="BF17:BF22" si="53">COUNTIFS($D$5:$D$42,$AX17,K$5:K$42,"=2")</f>
        <v>0</v>
      </c>
      <c r="BG17" s="121">
        <f t="shared" ref="BG17:BG22" si="54">COUNTIFS($D$5:$D$42,$AX17,L$5:L$42,"=2")</f>
        <v>0</v>
      </c>
      <c r="BH17" s="121">
        <f t="shared" ref="BH17:BH22" si="55">COUNTIFS($D$5:$D$42,$AX17,M$5:M$42,"=2")</f>
        <v>0</v>
      </c>
      <c r="BI17" s="121">
        <f t="shared" ref="BI17:BI22" si="56">COUNTIFS($D$5:$D$42,$AX17,N$5:N$42,"=2")</f>
        <v>0</v>
      </c>
      <c r="BJ17" s="121">
        <f t="shared" ref="BJ17:BJ22" si="57">COUNTIFS($D$5:$D$42,$AX17,O$5:O$42,"=2")</f>
        <v>0</v>
      </c>
      <c r="BK17" s="121">
        <f t="shared" ref="BK17:BK22" si="58">COUNTIFS($D$5:$D$42,$AX17,P$5:P$42,"=2")</f>
        <v>0</v>
      </c>
      <c r="BL17" s="121">
        <f t="shared" ref="BL17:BL22" si="59">COUNTIFS($D$5:$D$42,$AX17,Q$5:Q$42,"=2")</f>
        <v>0</v>
      </c>
      <c r="BM17" s="121">
        <f t="shared" ref="BM17:BM22" si="60">COUNTIFS($D$5:$D$42,$AX17,R$5:R$42,"=2")</f>
        <v>0</v>
      </c>
    </row>
    <row r="18" spans="4:65" x14ac:dyDescent="0.35">
      <c r="D18" s="116">
        <v>4</v>
      </c>
      <c r="E18" s="116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1</v>
      </c>
      <c r="K18" s="116">
        <v>0</v>
      </c>
      <c r="L18" s="116">
        <v>0</v>
      </c>
      <c r="M18" s="116">
        <v>0</v>
      </c>
      <c r="N18" s="116">
        <v>0</v>
      </c>
      <c r="O18" s="116">
        <v>2</v>
      </c>
      <c r="P18" s="116">
        <v>0</v>
      </c>
      <c r="Q18" s="116">
        <v>0</v>
      </c>
      <c r="R18" s="117">
        <v>0</v>
      </c>
      <c r="T18" s="121">
        <f t="shared" si="32"/>
        <v>0</v>
      </c>
      <c r="U18" s="121">
        <f t="shared" si="33"/>
        <v>0</v>
      </c>
      <c r="V18" s="121">
        <f t="shared" si="34"/>
        <v>0</v>
      </c>
      <c r="W18" s="121">
        <f t="shared" si="35"/>
        <v>0</v>
      </c>
      <c r="X18" s="121">
        <f t="shared" si="36"/>
        <v>0</v>
      </c>
      <c r="Y18" s="121">
        <f t="shared" si="37"/>
        <v>1</v>
      </c>
      <c r="Z18" s="121">
        <f t="shared" si="38"/>
        <v>0</v>
      </c>
      <c r="AA18" s="121">
        <f t="shared" si="39"/>
        <v>0</v>
      </c>
      <c r="AB18" s="121">
        <f t="shared" si="40"/>
        <v>0</v>
      </c>
      <c r="AC18" s="121">
        <f t="shared" si="41"/>
        <v>0</v>
      </c>
      <c r="AD18" s="121">
        <f t="shared" si="42"/>
        <v>1</v>
      </c>
      <c r="AE18" s="121">
        <f t="shared" si="43"/>
        <v>0</v>
      </c>
      <c r="AF18" s="121">
        <f t="shared" si="44"/>
        <v>0</v>
      </c>
      <c r="AG18" s="121">
        <f t="shared" si="45"/>
        <v>0</v>
      </c>
      <c r="AI18" s="121">
        <f t="shared" si="3"/>
        <v>2</v>
      </c>
      <c r="AK18" s="121">
        <v>3</v>
      </c>
      <c r="AL18" s="121">
        <f t="shared" si="46"/>
        <v>3</v>
      </c>
      <c r="AX18" s="121">
        <v>3</v>
      </c>
      <c r="AY18" s="121" t="s">
        <v>55</v>
      </c>
      <c r="AZ18" s="121">
        <f t="shared" si="47"/>
        <v>1</v>
      </c>
      <c r="BA18" s="121">
        <f t="shared" si="48"/>
        <v>0</v>
      </c>
      <c r="BB18" s="121">
        <f t="shared" si="49"/>
        <v>1</v>
      </c>
      <c r="BC18" s="121">
        <f t="shared" si="50"/>
        <v>0</v>
      </c>
      <c r="BD18" s="121">
        <f t="shared" si="51"/>
        <v>1</v>
      </c>
      <c r="BE18" s="121">
        <f t="shared" si="52"/>
        <v>0</v>
      </c>
      <c r="BF18" s="121">
        <f t="shared" si="53"/>
        <v>0</v>
      </c>
      <c r="BG18" s="121">
        <f t="shared" si="54"/>
        <v>0</v>
      </c>
      <c r="BH18" s="121">
        <f t="shared" si="55"/>
        <v>0</v>
      </c>
      <c r="BI18" s="121">
        <f t="shared" si="56"/>
        <v>0</v>
      </c>
      <c r="BJ18" s="121">
        <f t="shared" si="57"/>
        <v>0</v>
      </c>
      <c r="BK18" s="121">
        <f t="shared" si="58"/>
        <v>0</v>
      </c>
      <c r="BL18" s="121">
        <f t="shared" si="59"/>
        <v>0</v>
      </c>
      <c r="BM18" s="121">
        <f t="shared" si="60"/>
        <v>0</v>
      </c>
    </row>
    <row r="19" spans="4:65" x14ac:dyDescent="0.35">
      <c r="D19" s="114">
        <v>7</v>
      </c>
      <c r="E19" s="114">
        <v>0</v>
      </c>
      <c r="F19" s="114">
        <v>0</v>
      </c>
      <c r="G19" s="114">
        <v>0</v>
      </c>
      <c r="H19" s="114">
        <v>0</v>
      </c>
      <c r="I19" s="114">
        <v>0</v>
      </c>
      <c r="J19" s="114">
        <v>1</v>
      </c>
      <c r="K19" s="114">
        <v>0</v>
      </c>
      <c r="L19" s="114">
        <v>0</v>
      </c>
      <c r="M19" s="114">
        <v>0</v>
      </c>
      <c r="N19" s="114">
        <v>0</v>
      </c>
      <c r="O19" s="114">
        <v>0</v>
      </c>
      <c r="P19" s="114">
        <v>2</v>
      </c>
      <c r="Q19" s="114">
        <v>0</v>
      </c>
      <c r="R19" s="115">
        <v>0</v>
      </c>
      <c r="T19" s="121">
        <f t="shared" si="32"/>
        <v>0</v>
      </c>
      <c r="U19" s="121">
        <f t="shared" si="33"/>
        <v>0</v>
      </c>
      <c r="V19" s="121">
        <f t="shared" si="34"/>
        <v>0</v>
      </c>
      <c r="W19" s="121">
        <f t="shared" si="35"/>
        <v>0</v>
      </c>
      <c r="X19" s="121">
        <f t="shared" si="36"/>
        <v>0</v>
      </c>
      <c r="Y19" s="121">
        <f t="shared" si="37"/>
        <v>1</v>
      </c>
      <c r="Z19" s="121">
        <f t="shared" si="38"/>
        <v>0</v>
      </c>
      <c r="AA19" s="121">
        <f t="shared" si="39"/>
        <v>0</v>
      </c>
      <c r="AB19" s="121">
        <f t="shared" si="40"/>
        <v>0</v>
      </c>
      <c r="AC19" s="121">
        <f t="shared" si="41"/>
        <v>0</v>
      </c>
      <c r="AD19" s="121">
        <f t="shared" si="42"/>
        <v>0</v>
      </c>
      <c r="AE19" s="121">
        <f t="shared" si="43"/>
        <v>1</v>
      </c>
      <c r="AF19" s="121">
        <f t="shared" si="44"/>
        <v>0</v>
      </c>
      <c r="AG19" s="121">
        <f t="shared" si="45"/>
        <v>0</v>
      </c>
      <c r="AI19" s="121">
        <f t="shared" si="3"/>
        <v>2</v>
      </c>
      <c r="AK19" s="121">
        <v>4</v>
      </c>
      <c r="AL19" s="121">
        <f t="shared" si="46"/>
        <v>2</v>
      </c>
      <c r="AX19" s="121">
        <v>4</v>
      </c>
      <c r="AY19" s="121" t="s">
        <v>56</v>
      </c>
      <c r="AZ19" s="121">
        <f t="shared" si="47"/>
        <v>0</v>
      </c>
      <c r="BA19" s="121">
        <f t="shared" si="48"/>
        <v>0</v>
      </c>
      <c r="BB19" s="121">
        <f t="shared" si="49"/>
        <v>0</v>
      </c>
      <c r="BC19" s="121">
        <f t="shared" si="50"/>
        <v>0</v>
      </c>
      <c r="BD19" s="121">
        <f t="shared" si="51"/>
        <v>0</v>
      </c>
      <c r="BE19" s="121">
        <f t="shared" si="52"/>
        <v>0</v>
      </c>
      <c r="BF19" s="121">
        <f t="shared" si="53"/>
        <v>1</v>
      </c>
      <c r="BG19" s="121">
        <f t="shared" si="54"/>
        <v>0</v>
      </c>
      <c r="BH19" s="121">
        <f t="shared" si="55"/>
        <v>0</v>
      </c>
      <c r="BI19" s="121">
        <f t="shared" si="56"/>
        <v>0</v>
      </c>
      <c r="BJ19" s="121">
        <f t="shared" si="57"/>
        <v>1</v>
      </c>
      <c r="BK19" s="121">
        <f t="shared" si="58"/>
        <v>1</v>
      </c>
      <c r="BL19" s="121">
        <f t="shared" si="59"/>
        <v>0</v>
      </c>
      <c r="BM19" s="121">
        <f t="shared" si="60"/>
        <v>0</v>
      </c>
    </row>
    <row r="20" spans="4:65" x14ac:dyDescent="0.35">
      <c r="D20" s="116">
        <v>6</v>
      </c>
      <c r="E20" s="116">
        <v>0</v>
      </c>
      <c r="F20" s="116">
        <v>0</v>
      </c>
      <c r="G20" s="116">
        <v>0</v>
      </c>
      <c r="H20" s="116">
        <v>0</v>
      </c>
      <c r="I20" s="116">
        <v>2</v>
      </c>
      <c r="J20" s="116">
        <v>0</v>
      </c>
      <c r="K20" s="116">
        <v>0</v>
      </c>
      <c r="L20" s="116">
        <v>0</v>
      </c>
      <c r="M20" s="116">
        <v>0</v>
      </c>
      <c r="N20" s="116">
        <v>0</v>
      </c>
      <c r="O20" s="116">
        <v>1</v>
      </c>
      <c r="P20" s="116">
        <v>0</v>
      </c>
      <c r="Q20" s="116">
        <v>0</v>
      </c>
      <c r="R20" s="117">
        <v>0</v>
      </c>
      <c r="T20" s="121">
        <f t="shared" si="32"/>
        <v>0</v>
      </c>
      <c r="U20" s="121">
        <f t="shared" si="33"/>
        <v>0</v>
      </c>
      <c r="V20" s="121">
        <f t="shared" si="34"/>
        <v>0</v>
      </c>
      <c r="W20" s="121">
        <f t="shared" si="35"/>
        <v>0</v>
      </c>
      <c r="X20" s="121">
        <f t="shared" si="36"/>
        <v>1</v>
      </c>
      <c r="Y20" s="121">
        <f t="shared" si="37"/>
        <v>0</v>
      </c>
      <c r="Z20" s="121">
        <f t="shared" si="38"/>
        <v>0</v>
      </c>
      <c r="AA20" s="121">
        <f t="shared" si="39"/>
        <v>0</v>
      </c>
      <c r="AB20" s="121">
        <f t="shared" si="40"/>
        <v>0</v>
      </c>
      <c r="AC20" s="121">
        <f t="shared" si="41"/>
        <v>0</v>
      </c>
      <c r="AD20" s="121">
        <f t="shared" si="42"/>
        <v>1</v>
      </c>
      <c r="AE20" s="121">
        <f t="shared" si="43"/>
        <v>0</v>
      </c>
      <c r="AF20" s="121">
        <f t="shared" si="44"/>
        <v>0</v>
      </c>
      <c r="AG20" s="121">
        <f t="shared" si="45"/>
        <v>0</v>
      </c>
      <c r="AI20" s="121">
        <f t="shared" si="3"/>
        <v>2</v>
      </c>
      <c r="AK20" s="121">
        <v>5</v>
      </c>
      <c r="AL20" s="121">
        <f t="shared" si="46"/>
        <v>1</v>
      </c>
      <c r="AX20" s="121">
        <v>5</v>
      </c>
      <c r="AY20" s="121" t="s">
        <v>57</v>
      </c>
      <c r="AZ20" s="121">
        <f t="shared" si="47"/>
        <v>0</v>
      </c>
      <c r="BA20" s="121">
        <f t="shared" si="48"/>
        <v>0</v>
      </c>
      <c r="BB20" s="121">
        <f t="shared" si="49"/>
        <v>0</v>
      </c>
      <c r="BC20" s="121">
        <f t="shared" si="50"/>
        <v>0</v>
      </c>
      <c r="BD20" s="121">
        <f t="shared" si="51"/>
        <v>0</v>
      </c>
      <c r="BE20" s="121">
        <f t="shared" si="52"/>
        <v>0</v>
      </c>
      <c r="BF20" s="121">
        <f t="shared" si="53"/>
        <v>0</v>
      </c>
      <c r="BG20" s="121">
        <f t="shared" si="54"/>
        <v>1</v>
      </c>
      <c r="BH20" s="121">
        <f t="shared" si="55"/>
        <v>0</v>
      </c>
      <c r="BI20" s="121">
        <f t="shared" si="56"/>
        <v>0</v>
      </c>
      <c r="BJ20" s="121">
        <f t="shared" si="57"/>
        <v>0</v>
      </c>
      <c r="BK20" s="121">
        <f t="shared" si="58"/>
        <v>0</v>
      </c>
      <c r="BL20" s="121">
        <f t="shared" si="59"/>
        <v>0</v>
      </c>
      <c r="BM20" s="121">
        <f t="shared" si="60"/>
        <v>0</v>
      </c>
    </row>
    <row r="21" spans="4:65" x14ac:dyDescent="0.35">
      <c r="D21" s="114">
        <v>5</v>
      </c>
      <c r="E21" s="114">
        <v>0</v>
      </c>
      <c r="F21" s="114">
        <v>0</v>
      </c>
      <c r="G21" s="114">
        <v>0</v>
      </c>
      <c r="H21" s="114">
        <v>0</v>
      </c>
      <c r="I21" s="114">
        <v>0</v>
      </c>
      <c r="J21" s="114">
        <v>0</v>
      </c>
      <c r="K21" s="114">
        <v>0</v>
      </c>
      <c r="L21" s="114">
        <v>2</v>
      </c>
      <c r="M21" s="114">
        <v>0</v>
      </c>
      <c r="N21" s="114">
        <v>0</v>
      </c>
      <c r="O21" s="114">
        <v>0</v>
      </c>
      <c r="P21" s="114">
        <v>1</v>
      </c>
      <c r="Q21" s="114">
        <v>0</v>
      </c>
      <c r="R21" s="115">
        <v>0</v>
      </c>
      <c r="T21" s="121">
        <f t="shared" si="32"/>
        <v>0</v>
      </c>
      <c r="U21" s="121">
        <f t="shared" si="33"/>
        <v>0</v>
      </c>
      <c r="V21" s="121">
        <f t="shared" si="34"/>
        <v>0</v>
      </c>
      <c r="W21" s="121">
        <f t="shared" si="35"/>
        <v>0</v>
      </c>
      <c r="X21" s="121">
        <f t="shared" si="36"/>
        <v>0</v>
      </c>
      <c r="Y21" s="121">
        <f t="shared" si="37"/>
        <v>0</v>
      </c>
      <c r="Z21" s="121">
        <f t="shared" si="38"/>
        <v>0</v>
      </c>
      <c r="AA21" s="121">
        <f t="shared" si="39"/>
        <v>1</v>
      </c>
      <c r="AB21" s="121">
        <f t="shared" si="40"/>
        <v>0</v>
      </c>
      <c r="AC21" s="121">
        <f t="shared" si="41"/>
        <v>0</v>
      </c>
      <c r="AD21" s="121">
        <f t="shared" si="42"/>
        <v>0</v>
      </c>
      <c r="AE21" s="121">
        <f t="shared" si="43"/>
        <v>1</v>
      </c>
      <c r="AF21" s="121">
        <f t="shared" si="44"/>
        <v>0</v>
      </c>
      <c r="AG21" s="121">
        <f t="shared" si="45"/>
        <v>0</v>
      </c>
      <c r="AI21" s="121">
        <f t="shared" si="3"/>
        <v>2</v>
      </c>
      <c r="AK21" s="121">
        <v>6</v>
      </c>
      <c r="AL21" s="121">
        <f t="shared" si="46"/>
        <v>3</v>
      </c>
      <c r="AX21" s="121">
        <v>6</v>
      </c>
      <c r="AY21" s="121" t="s">
        <v>58</v>
      </c>
      <c r="AZ21" s="121">
        <f t="shared" si="47"/>
        <v>0</v>
      </c>
      <c r="BA21" s="121">
        <f t="shared" si="48"/>
        <v>0</v>
      </c>
      <c r="BB21" s="121">
        <f t="shared" si="49"/>
        <v>0</v>
      </c>
      <c r="BC21" s="121">
        <f t="shared" si="50"/>
        <v>0</v>
      </c>
      <c r="BD21" s="121">
        <f t="shared" si="51"/>
        <v>1</v>
      </c>
      <c r="BE21" s="121">
        <f t="shared" si="52"/>
        <v>0</v>
      </c>
      <c r="BF21" s="121">
        <f t="shared" si="53"/>
        <v>0</v>
      </c>
      <c r="BG21" s="121">
        <f t="shared" si="54"/>
        <v>0</v>
      </c>
      <c r="BH21" s="121">
        <f t="shared" si="55"/>
        <v>0</v>
      </c>
      <c r="BI21" s="121">
        <f t="shared" si="56"/>
        <v>0</v>
      </c>
      <c r="BJ21" s="121">
        <f t="shared" si="57"/>
        <v>0</v>
      </c>
      <c r="BK21" s="121">
        <f t="shared" si="58"/>
        <v>0</v>
      </c>
      <c r="BL21" s="121">
        <f t="shared" si="59"/>
        <v>0</v>
      </c>
      <c r="BM21" s="121">
        <f t="shared" si="60"/>
        <v>0</v>
      </c>
    </row>
    <row r="22" spans="4:65" x14ac:dyDescent="0.35">
      <c r="D22" s="116">
        <v>1</v>
      </c>
      <c r="E22" s="116">
        <v>0</v>
      </c>
      <c r="F22" s="116">
        <v>0</v>
      </c>
      <c r="G22" s="116">
        <v>0</v>
      </c>
      <c r="H22" s="116">
        <v>0</v>
      </c>
      <c r="I22" s="116">
        <v>0</v>
      </c>
      <c r="J22" s="116">
        <v>0</v>
      </c>
      <c r="K22" s="116">
        <v>0</v>
      </c>
      <c r="L22" s="116">
        <v>0</v>
      </c>
      <c r="M22" s="116">
        <v>0</v>
      </c>
      <c r="N22" s="116">
        <v>0</v>
      </c>
      <c r="O22" s="116">
        <v>0</v>
      </c>
      <c r="P22" s="116">
        <v>0</v>
      </c>
      <c r="Q22" s="116">
        <v>0</v>
      </c>
      <c r="R22" s="117">
        <v>0</v>
      </c>
      <c r="T22" s="121">
        <f t="shared" si="32"/>
        <v>0</v>
      </c>
      <c r="U22" s="121">
        <f t="shared" si="33"/>
        <v>0</v>
      </c>
      <c r="V22" s="121">
        <f t="shared" si="34"/>
        <v>0</v>
      </c>
      <c r="W22" s="121">
        <f t="shared" si="35"/>
        <v>0</v>
      </c>
      <c r="X22" s="121">
        <f t="shared" si="36"/>
        <v>0</v>
      </c>
      <c r="Y22" s="121">
        <f t="shared" si="37"/>
        <v>0</v>
      </c>
      <c r="Z22" s="121">
        <f t="shared" si="38"/>
        <v>0</v>
      </c>
      <c r="AA22" s="121">
        <f t="shared" si="39"/>
        <v>0</v>
      </c>
      <c r="AB22" s="121">
        <f t="shared" si="40"/>
        <v>0</v>
      </c>
      <c r="AC22" s="121">
        <f t="shared" si="41"/>
        <v>0</v>
      </c>
      <c r="AD22" s="121">
        <f t="shared" si="42"/>
        <v>0</v>
      </c>
      <c r="AE22" s="121">
        <f t="shared" si="43"/>
        <v>0</v>
      </c>
      <c r="AF22" s="121">
        <f t="shared" si="44"/>
        <v>0</v>
      </c>
      <c r="AG22" s="121">
        <f t="shared" si="45"/>
        <v>0</v>
      </c>
      <c r="AI22" s="121">
        <f t="shared" si="3"/>
        <v>0</v>
      </c>
      <c r="AK22" s="121" t="s">
        <v>202</v>
      </c>
      <c r="AL22" s="121">
        <f t="shared" si="46"/>
        <v>9</v>
      </c>
      <c r="AX22" s="121" t="s">
        <v>202</v>
      </c>
      <c r="AY22" s="121" t="s">
        <v>59</v>
      </c>
      <c r="AZ22" s="121">
        <f t="shared" si="47"/>
        <v>0</v>
      </c>
      <c r="BA22" s="121">
        <f t="shared" si="48"/>
        <v>0</v>
      </c>
      <c r="BB22" s="121">
        <f t="shared" si="49"/>
        <v>1</v>
      </c>
      <c r="BC22" s="121">
        <f t="shared" si="50"/>
        <v>0</v>
      </c>
      <c r="BD22" s="121">
        <f t="shared" si="51"/>
        <v>0</v>
      </c>
      <c r="BE22" s="121">
        <f t="shared" si="52"/>
        <v>0</v>
      </c>
      <c r="BF22" s="121">
        <f t="shared" si="53"/>
        <v>0</v>
      </c>
      <c r="BG22" s="121">
        <f t="shared" si="54"/>
        <v>0</v>
      </c>
      <c r="BH22" s="121">
        <f t="shared" si="55"/>
        <v>1</v>
      </c>
      <c r="BI22" s="121">
        <f t="shared" si="56"/>
        <v>0</v>
      </c>
      <c r="BJ22" s="121">
        <f t="shared" si="57"/>
        <v>0</v>
      </c>
      <c r="BK22" s="121">
        <f t="shared" si="58"/>
        <v>1</v>
      </c>
      <c r="BL22" s="121">
        <f t="shared" si="59"/>
        <v>0</v>
      </c>
      <c r="BM22" s="121">
        <f t="shared" si="60"/>
        <v>0</v>
      </c>
    </row>
    <row r="23" spans="4:65" x14ac:dyDescent="0.35">
      <c r="D23" s="114">
        <v>3</v>
      </c>
      <c r="E23" s="114">
        <v>2</v>
      </c>
      <c r="F23" s="114">
        <v>0</v>
      </c>
      <c r="G23" s="114">
        <v>0</v>
      </c>
      <c r="H23" s="114">
        <v>0</v>
      </c>
      <c r="I23" s="114">
        <v>0</v>
      </c>
      <c r="J23" s="114">
        <v>0</v>
      </c>
      <c r="K23" s="114">
        <v>0</v>
      </c>
      <c r="L23" s="114">
        <v>0</v>
      </c>
      <c r="M23" s="114">
        <v>3</v>
      </c>
      <c r="N23" s="114">
        <v>0</v>
      </c>
      <c r="O23" s="114">
        <v>0</v>
      </c>
      <c r="P23" s="114">
        <v>0</v>
      </c>
      <c r="Q23" s="114">
        <v>0</v>
      </c>
      <c r="R23" s="115">
        <v>0</v>
      </c>
      <c r="T23" s="121">
        <f t="shared" si="32"/>
        <v>1</v>
      </c>
      <c r="U23" s="121">
        <f t="shared" si="33"/>
        <v>0</v>
      </c>
      <c r="V23" s="121">
        <f t="shared" si="34"/>
        <v>0</v>
      </c>
      <c r="W23" s="121">
        <f t="shared" si="35"/>
        <v>0</v>
      </c>
      <c r="X23" s="121">
        <f t="shared" si="36"/>
        <v>0</v>
      </c>
      <c r="Y23" s="121">
        <f t="shared" si="37"/>
        <v>0</v>
      </c>
      <c r="Z23" s="121">
        <f t="shared" si="38"/>
        <v>0</v>
      </c>
      <c r="AA23" s="121">
        <f t="shared" si="39"/>
        <v>0</v>
      </c>
      <c r="AB23" s="121">
        <f t="shared" si="40"/>
        <v>1</v>
      </c>
      <c r="AC23" s="121">
        <f t="shared" si="41"/>
        <v>0</v>
      </c>
      <c r="AD23" s="121">
        <f t="shared" si="42"/>
        <v>0</v>
      </c>
      <c r="AE23" s="121">
        <f t="shared" si="43"/>
        <v>0</v>
      </c>
      <c r="AF23" s="121">
        <f t="shared" si="44"/>
        <v>0</v>
      </c>
      <c r="AG23" s="121">
        <f t="shared" si="45"/>
        <v>0</v>
      </c>
      <c r="AI23" s="121">
        <f t="shared" si="3"/>
        <v>2</v>
      </c>
    </row>
    <row r="24" spans="4:65" x14ac:dyDescent="0.35">
      <c r="D24" s="116">
        <v>6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1</v>
      </c>
      <c r="K24" s="116">
        <v>0</v>
      </c>
      <c r="L24" s="116">
        <v>0</v>
      </c>
      <c r="M24" s="116">
        <v>1</v>
      </c>
      <c r="N24" s="116">
        <v>0</v>
      </c>
      <c r="O24" s="116">
        <v>0</v>
      </c>
      <c r="P24" s="116">
        <v>0</v>
      </c>
      <c r="Q24" s="116">
        <v>0</v>
      </c>
      <c r="R24" s="117">
        <v>0</v>
      </c>
      <c r="T24" s="121">
        <f t="shared" si="32"/>
        <v>0</v>
      </c>
      <c r="U24" s="121">
        <f t="shared" si="33"/>
        <v>0</v>
      </c>
      <c r="V24" s="121">
        <f t="shared" si="34"/>
        <v>0</v>
      </c>
      <c r="W24" s="121">
        <f t="shared" si="35"/>
        <v>0</v>
      </c>
      <c r="X24" s="121">
        <f t="shared" si="36"/>
        <v>0</v>
      </c>
      <c r="Y24" s="121">
        <f t="shared" si="37"/>
        <v>1</v>
      </c>
      <c r="Z24" s="121">
        <f t="shared" si="38"/>
        <v>0</v>
      </c>
      <c r="AA24" s="121">
        <f t="shared" si="39"/>
        <v>0</v>
      </c>
      <c r="AB24" s="121">
        <f t="shared" si="40"/>
        <v>1</v>
      </c>
      <c r="AC24" s="121">
        <f t="shared" si="41"/>
        <v>0</v>
      </c>
      <c r="AD24" s="121">
        <f t="shared" si="42"/>
        <v>0</v>
      </c>
      <c r="AE24" s="121">
        <f t="shared" si="43"/>
        <v>0</v>
      </c>
      <c r="AF24" s="121">
        <f t="shared" si="44"/>
        <v>0</v>
      </c>
      <c r="AG24" s="121">
        <f t="shared" si="45"/>
        <v>0</v>
      </c>
      <c r="AI24" s="121">
        <f t="shared" si="3"/>
        <v>2</v>
      </c>
    </row>
    <row r="25" spans="4:65" x14ac:dyDescent="0.35">
      <c r="D25" s="114">
        <v>3</v>
      </c>
      <c r="E25" s="114">
        <v>0</v>
      </c>
      <c r="F25" s="114">
        <v>0</v>
      </c>
      <c r="G25" s="114">
        <v>2</v>
      </c>
      <c r="H25" s="114">
        <v>0</v>
      </c>
      <c r="I25" s="114">
        <v>2</v>
      </c>
      <c r="J25" s="114">
        <v>0</v>
      </c>
      <c r="K25" s="114">
        <v>0</v>
      </c>
      <c r="L25" s="114">
        <v>0</v>
      </c>
      <c r="M25" s="114">
        <v>0</v>
      </c>
      <c r="N25" s="114">
        <v>0</v>
      </c>
      <c r="O25" s="114">
        <v>1</v>
      </c>
      <c r="P25" s="114">
        <v>0</v>
      </c>
      <c r="Q25" s="114">
        <v>0</v>
      </c>
      <c r="R25" s="115">
        <v>0</v>
      </c>
      <c r="T25" s="121">
        <f t="shared" si="32"/>
        <v>0</v>
      </c>
      <c r="U25" s="121">
        <f t="shared" si="33"/>
        <v>0</v>
      </c>
      <c r="V25" s="121">
        <f t="shared" si="34"/>
        <v>1</v>
      </c>
      <c r="W25" s="121">
        <f t="shared" si="35"/>
        <v>0</v>
      </c>
      <c r="X25" s="121">
        <f t="shared" si="36"/>
        <v>1</v>
      </c>
      <c r="Y25" s="121">
        <f t="shared" si="37"/>
        <v>0</v>
      </c>
      <c r="Z25" s="121">
        <f t="shared" si="38"/>
        <v>0</v>
      </c>
      <c r="AA25" s="121">
        <f t="shared" si="39"/>
        <v>0</v>
      </c>
      <c r="AB25" s="121">
        <f t="shared" si="40"/>
        <v>0</v>
      </c>
      <c r="AC25" s="121">
        <f t="shared" si="41"/>
        <v>0</v>
      </c>
      <c r="AD25" s="121">
        <f t="shared" si="42"/>
        <v>1</v>
      </c>
      <c r="AE25" s="121">
        <f t="shared" si="43"/>
        <v>0</v>
      </c>
      <c r="AF25" s="121">
        <f t="shared" si="44"/>
        <v>0</v>
      </c>
      <c r="AG25" s="121">
        <f t="shared" si="45"/>
        <v>0</v>
      </c>
      <c r="AI25" s="121">
        <f t="shared" si="3"/>
        <v>3</v>
      </c>
      <c r="AX25" s="121">
        <v>1</v>
      </c>
      <c r="AY25" s="121" t="s">
        <v>53</v>
      </c>
      <c r="AZ25" s="121">
        <f t="shared" ref="AZ25:BM25" si="61">COUNTIFS($D$5:$D$42,$AX25,E$5:E$42,"=1")</f>
        <v>2</v>
      </c>
      <c r="BA25" s="121">
        <f t="shared" si="61"/>
        <v>0</v>
      </c>
      <c r="BB25" s="121">
        <f t="shared" si="61"/>
        <v>0</v>
      </c>
      <c r="BC25" s="121">
        <f t="shared" si="61"/>
        <v>0</v>
      </c>
      <c r="BD25" s="121">
        <f t="shared" si="61"/>
        <v>0</v>
      </c>
      <c r="BE25" s="121">
        <f t="shared" si="61"/>
        <v>0</v>
      </c>
      <c r="BF25" s="121">
        <f t="shared" si="61"/>
        <v>0</v>
      </c>
      <c r="BG25" s="121">
        <f t="shared" si="61"/>
        <v>0</v>
      </c>
      <c r="BH25" s="121">
        <f t="shared" si="61"/>
        <v>0</v>
      </c>
      <c r="BI25" s="121">
        <f t="shared" si="61"/>
        <v>0</v>
      </c>
      <c r="BJ25" s="121">
        <f t="shared" si="61"/>
        <v>0</v>
      </c>
      <c r="BK25" s="121">
        <f t="shared" si="61"/>
        <v>1</v>
      </c>
      <c r="BL25" s="121">
        <f t="shared" si="61"/>
        <v>0</v>
      </c>
      <c r="BM25" s="121">
        <f t="shared" si="61"/>
        <v>0</v>
      </c>
    </row>
    <row r="26" spans="4:65" x14ac:dyDescent="0.35">
      <c r="D26" s="116">
        <v>7</v>
      </c>
      <c r="E26" s="116">
        <v>0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0</v>
      </c>
      <c r="M26" s="116">
        <v>0</v>
      </c>
      <c r="N26" s="116">
        <v>0</v>
      </c>
      <c r="O26" s="116">
        <v>0</v>
      </c>
      <c r="P26" s="116">
        <v>0</v>
      </c>
      <c r="Q26" s="116">
        <v>0</v>
      </c>
      <c r="R26" s="117">
        <v>0</v>
      </c>
      <c r="T26" s="121">
        <f t="shared" si="32"/>
        <v>0</v>
      </c>
      <c r="U26" s="121">
        <f t="shared" si="33"/>
        <v>0</v>
      </c>
      <c r="V26" s="121">
        <f t="shared" si="34"/>
        <v>0</v>
      </c>
      <c r="W26" s="121">
        <f t="shared" si="35"/>
        <v>0</v>
      </c>
      <c r="X26" s="121">
        <f t="shared" si="36"/>
        <v>0</v>
      </c>
      <c r="Y26" s="121">
        <f t="shared" si="37"/>
        <v>0</v>
      </c>
      <c r="Z26" s="121">
        <f t="shared" si="38"/>
        <v>0</v>
      </c>
      <c r="AA26" s="121">
        <f t="shared" si="39"/>
        <v>0</v>
      </c>
      <c r="AB26" s="121">
        <f t="shared" si="40"/>
        <v>0</v>
      </c>
      <c r="AC26" s="121">
        <f t="shared" si="41"/>
        <v>0</v>
      </c>
      <c r="AD26" s="121">
        <f t="shared" si="42"/>
        <v>0</v>
      </c>
      <c r="AE26" s="121">
        <f t="shared" si="43"/>
        <v>0</v>
      </c>
      <c r="AF26" s="121">
        <f t="shared" si="44"/>
        <v>0</v>
      </c>
      <c r="AG26" s="121">
        <f t="shared" si="45"/>
        <v>0</v>
      </c>
      <c r="AI26" s="121">
        <f t="shared" si="3"/>
        <v>0</v>
      </c>
      <c r="AX26" s="121">
        <v>2</v>
      </c>
      <c r="AY26" s="121" t="s">
        <v>54</v>
      </c>
      <c r="AZ26" s="121">
        <f t="shared" ref="AZ26:AZ31" si="62">COUNTIFS($D$5:$D$42,$AX26,E$5:E$42,"=1")</f>
        <v>0</v>
      </c>
      <c r="BA26" s="121">
        <f t="shared" ref="BA26:BA31" si="63">COUNTIFS($D$5:$D$42,$AX26,F$5:F$42,"=1")</f>
        <v>2</v>
      </c>
      <c r="BB26" s="121">
        <f t="shared" ref="BB26:BB31" si="64">COUNTIFS($D$5:$D$42,$AX26,G$5:G$42,"=1")</f>
        <v>0</v>
      </c>
      <c r="BC26" s="121">
        <f t="shared" ref="BC26:BC31" si="65">COUNTIFS($D$5:$D$42,$AX26,H$5:H$42,"=1")</f>
        <v>0</v>
      </c>
      <c r="BD26" s="121">
        <f t="shared" ref="BD26:BD31" si="66">COUNTIFS($D$5:$D$42,$AX26,I$5:I$42,"=1")</f>
        <v>0</v>
      </c>
      <c r="BE26" s="121">
        <f t="shared" ref="BE26:BE31" si="67">COUNTIFS($D$5:$D$42,$AX26,J$5:J$42,"=1")</f>
        <v>0</v>
      </c>
      <c r="BF26" s="121">
        <f t="shared" ref="BF26:BF31" si="68">COUNTIFS($D$5:$D$42,$AX26,K$5:K$42,"=1")</f>
        <v>0</v>
      </c>
      <c r="BG26" s="121">
        <f t="shared" ref="BG26:BG31" si="69">COUNTIFS($D$5:$D$42,$AX26,L$5:L$42,"=1")</f>
        <v>0</v>
      </c>
      <c r="BH26" s="121">
        <f t="shared" ref="BH26:BH31" si="70">COUNTIFS($D$5:$D$42,$AX26,M$5:M$42,"=1")</f>
        <v>2</v>
      </c>
      <c r="BI26" s="121">
        <f t="shared" ref="BI26:BI31" si="71">COUNTIFS($D$5:$D$42,$AX26,N$5:N$42,"=1")</f>
        <v>0</v>
      </c>
      <c r="BJ26" s="121">
        <f t="shared" ref="BJ26:BJ31" si="72">COUNTIFS($D$5:$D$42,$AX26,O$5:O$42,"=1")</f>
        <v>1</v>
      </c>
      <c r="BK26" s="121">
        <f t="shared" ref="BK26:BK31" si="73">COUNTIFS($D$5:$D$42,$AX26,P$5:P$42,"=1")</f>
        <v>0</v>
      </c>
      <c r="BL26" s="121">
        <f t="shared" ref="BL26:BL31" si="74">COUNTIFS($D$5:$D$42,$AX26,Q$5:Q$42,"=1")</f>
        <v>2</v>
      </c>
      <c r="BM26" s="121">
        <f t="shared" ref="BM26:BM31" si="75">COUNTIFS($D$5:$D$42,$AX26,R$5:R$42,"=1")</f>
        <v>0</v>
      </c>
    </row>
    <row r="27" spans="4:65" x14ac:dyDescent="0.35">
      <c r="D27" s="114">
        <v>7</v>
      </c>
      <c r="E27" s="114">
        <v>0</v>
      </c>
      <c r="F27" s="114">
        <v>0</v>
      </c>
      <c r="G27" s="114">
        <v>0</v>
      </c>
      <c r="H27" s="114">
        <v>0</v>
      </c>
      <c r="I27" s="114">
        <v>0</v>
      </c>
      <c r="J27" s="114">
        <v>0</v>
      </c>
      <c r="K27" s="114">
        <v>0</v>
      </c>
      <c r="L27" s="114">
        <v>0</v>
      </c>
      <c r="M27" s="114">
        <v>0</v>
      </c>
      <c r="N27" s="114">
        <v>0</v>
      </c>
      <c r="O27" s="114">
        <v>0</v>
      </c>
      <c r="P27" s="114">
        <v>0</v>
      </c>
      <c r="Q27" s="114">
        <v>0</v>
      </c>
      <c r="R27" s="115">
        <v>0</v>
      </c>
      <c r="T27" s="121">
        <f t="shared" si="32"/>
        <v>0</v>
      </c>
      <c r="U27" s="121">
        <f t="shared" si="33"/>
        <v>0</v>
      </c>
      <c r="V27" s="121">
        <f t="shared" si="34"/>
        <v>0</v>
      </c>
      <c r="W27" s="121">
        <f t="shared" si="35"/>
        <v>0</v>
      </c>
      <c r="X27" s="121">
        <f t="shared" si="36"/>
        <v>0</v>
      </c>
      <c r="Y27" s="121">
        <f t="shared" si="37"/>
        <v>0</v>
      </c>
      <c r="Z27" s="121">
        <f t="shared" si="38"/>
        <v>0</v>
      </c>
      <c r="AA27" s="121">
        <f t="shared" si="39"/>
        <v>0</v>
      </c>
      <c r="AB27" s="121">
        <f t="shared" si="40"/>
        <v>0</v>
      </c>
      <c r="AC27" s="121">
        <f t="shared" si="41"/>
        <v>0</v>
      </c>
      <c r="AD27" s="121">
        <f t="shared" si="42"/>
        <v>0</v>
      </c>
      <c r="AE27" s="121">
        <f t="shared" si="43"/>
        <v>0</v>
      </c>
      <c r="AF27" s="121">
        <f t="shared" si="44"/>
        <v>0</v>
      </c>
      <c r="AG27" s="121">
        <f t="shared" si="45"/>
        <v>0</v>
      </c>
      <c r="AI27" s="121">
        <f t="shared" si="3"/>
        <v>0</v>
      </c>
      <c r="AX27" s="121">
        <v>3</v>
      </c>
      <c r="AY27" s="121" t="s">
        <v>55</v>
      </c>
      <c r="AZ27" s="121">
        <f t="shared" si="62"/>
        <v>0</v>
      </c>
      <c r="BA27" s="121">
        <f t="shared" si="63"/>
        <v>0</v>
      </c>
      <c r="BB27" s="121">
        <f t="shared" si="64"/>
        <v>0</v>
      </c>
      <c r="BC27" s="121">
        <f t="shared" si="65"/>
        <v>0</v>
      </c>
      <c r="BD27" s="121">
        <f t="shared" si="66"/>
        <v>0</v>
      </c>
      <c r="BE27" s="121">
        <f t="shared" si="67"/>
        <v>0</v>
      </c>
      <c r="BF27" s="121">
        <f t="shared" si="68"/>
        <v>0</v>
      </c>
      <c r="BG27" s="121">
        <f t="shared" si="69"/>
        <v>0</v>
      </c>
      <c r="BH27" s="121">
        <f t="shared" si="70"/>
        <v>0</v>
      </c>
      <c r="BI27" s="121">
        <f t="shared" si="71"/>
        <v>0</v>
      </c>
      <c r="BJ27" s="121">
        <f t="shared" si="72"/>
        <v>1</v>
      </c>
      <c r="BK27" s="121">
        <f t="shared" si="73"/>
        <v>0</v>
      </c>
      <c r="BL27" s="121">
        <f t="shared" si="74"/>
        <v>0</v>
      </c>
      <c r="BM27" s="121">
        <f t="shared" si="75"/>
        <v>0</v>
      </c>
    </row>
    <row r="28" spans="4:65" x14ac:dyDescent="0.35">
      <c r="D28" s="116">
        <v>7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6">
        <v>0</v>
      </c>
      <c r="M28" s="116">
        <v>1</v>
      </c>
      <c r="N28" s="116">
        <v>0</v>
      </c>
      <c r="O28" s="116">
        <v>0</v>
      </c>
      <c r="P28" s="116">
        <v>0</v>
      </c>
      <c r="Q28" s="116">
        <v>1</v>
      </c>
      <c r="R28" s="117">
        <v>0</v>
      </c>
      <c r="T28" s="121">
        <f t="shared" si="32"/>
        <v>0</v>
      </c>
      <c r="U28" s="121">
        <f t="shared" si="33"/>
        <v>0</v>
      </c>
      <c r="V28" s="121">
        <f t="shared" si="34"/>
        <v>0</v>
      </c>
      <c r="W28" s="121">
        <f t="shared" si="35"/>
        <v>0</v>
      </c>
      <c r="X28" s="121">
        <f t="shared" si="36"/>
        <v>0</v>
      </c>
      <c r="Y28" s="121">
        <f t="shared" si="37"/>
        <v>0</v>
      </c>
      <c r="Z28" s="121">
        <f t="shared" si="38"/>
        <v>0</v>
      </c>
      <c r="AA28" s="121">
        <f t="shared" si="39"/>
        <v>0</v>
      </c>
      <c r="AB28" s="121">
        <f t="shared" si="40"/>
        <v>1</v>
      </c>
      <c r="AC28" s="121">
        <f t="shared" si="41"/>
        <v>0</v>
      </c>
      <c r="AD28" s="121">
        <f t="shared" si="42"/>
        <v>0</v>
      </c>
      <c r="AE28" s="121">
        <f t="shared" si="43"/>
        <v>0</v>
      </c>
      <c r="AF28" s="121">
        <f t="shared" si="44"/>
        <v>1</v>
      </c>
      <c r="AG28" s="121">
        <f t="shared" si="45"/>
        <v>0</v>
      </c>
      <c r="AI28" s="121">
        <f t="shared" si="3"/>
        <v>2</v>
      </c>
      <c r="AX28" s="121">
        <v>4</v>
      </c>
      <c r="AY28" s="121" t="s">
        <v>56</v>
      </c>
      <c r="AZ28" s="121">
        <f t="shared" si="62"/>
        <v>0</v>
      </c>
      <c r="BA28" s="121">
        <f t="shared" si="63"/>
        <v>0</v>
      </c>
      <c r="BB28" s="121">
        <f t="shared" si="64"/>
        <v>0</v>
      </c>
      <c r="BC28" s="121">
        <f t="shared" si="65"/>
        <v>0</v>
      </c>
      <c r="BD28" s="121">
        <f t="shared" si="66"/>
        <v>0</v>
      </c>
      <c r="BE28" s="121">
        <f t="shared" si="67"/>
        <v>1</v>
      </c>
      <c r="BF28" s="121">
        <f t="shared" si="68"/>
        <v>0</v>
      </c>
      <c r="BG28" s="121">
        <f t="shared" si="69"/>
        <v>0</v>
      </c>
      <c r="BH28" s="121">
        <f t="shared" si="70"/>
        <v>0</v>
      </c>
      <c r="BI28" s="121">
        <f t="shared" si="71"/>
        <v>0</v>
      </c>
      <c r="BJ28" s="121">
        <f t="shared" si="72"/>
        <v>0</v>
      </c>
      <c r="BK28" s="121">
        <f t="shared" si="73"/>
        <v>0</v>
      </c>
      <c r="BL28" s="121">
        <f t="shared" si="74"/>
        <v>0</v>
      </c>
      <c r="BM28" s="121">
        <f t="shared" si="75"/>
        <v>0</v>
      </c>
    </row>
    <row r="29" spans="4:65" x14ac:dyDescent="0.35">
      <c r="D29" s="114">
        <v>6</v>
      </c>
      <c r="E29" s="114">
        <v>3</v>
      </c>
      <c r="F29" s="114">
        <v>0</v>
      </c>
      <c r="G29" s="114">
        <v>0</v>
      </c>
      <c r="H29" s="114">
        <v>0</v>
      </c>
      <c r="I29" s="114">
        <v>0</v>
      </c>
      <c r="J29" s="114">
        <v>0</v>
      </c>
      <c r="K29" s="114">
        <v>0</v>
      </c>
      <c r="L29" s="114">
        <v>0</v>
      </c>
      <c r="M29" s="114">
        <v>0</v>
      </c>
      <c r="N29" s="114">
        <v>0</v>
      </c>
      <c r="O29" s="114">
        <v>0</v>
      </c>
      <c r="P29" s="114">
        <v>0</v>
      </c>
      <c r="Q29" s="114">
        <v>0</v>
      </c>
      <c r="R29" s="115">
        <v>0</v>
      </c>
      <c r="T29" s="121">
        <f t="shared" si="32"/>
        <v>1</v>
      </c>
      <c r="U29" s="121">
        <f t="shared" si="33"/>
        <v>0</v>
      </c>
      <c r="V29" s="121">
        <f t="shared" si="34"/>
        <v>0</v>
      </c>
      <c r="W29" s="121">
        <f t="shared" si="35"/>
        <v>0</v>
      </c>
      <c r="X29" s="121">
        <f t="shared" si="36"/>
        <v>0</v>
      </c>
      <c r="Y29" s="121">
        <f t="shared" si="37"/>
        <v>0</v>
      </c>
      <c r="Z29" s="121">
        <f t="shared" si="38"/>
        <v>0</v>
      </c>
      <c r="AA29" s="121">
        <f t="shared" si="39"/>
        <v>0</v>
      </c>
      <c r="AB29" s="121">
        <f t="shared" si="40"/>
        <v>0</v>
      </c>
      <c r="AC29" s="121">
        <f t="shared" si="41"/>
        <v>0</v>
      </c>
      <c r="AD29" s="121">
        <f t="shared" si="42"/>
        <v>0</v>
      </c>
      <c r="AE29" s="121">
        <f t="shared" si="43"/>
        <v>0</v>
      </c>
      <c r="AF29" s="121">
        <f t="shared" si="44"/>
        <v>0</v>
      </c>
      <c r="AG29" s="121">
        <f t="shared" si="45"/>
        <v>0</v>
      </c>
      <c r="AI29" s="121">
        <f t="shared" si="3"/>
        <v>1</v>
      </c>
      <c r="AX29" s="121">
        <v>5</v>
      </c>
      <c r="AY29" s="121" t="s">
        <v>57</v>
      </c>
      <c r="AZ29" s="121">
        <f t="shared" si="62"/>
        <v>0</v>
      </c>
      <c r="BA29" s="121">
        <f t="shared" si="63"/>
        <v>0</v>
      </c>
      <c r="BB29" s="121">
        <f t="shared" si="64"/>
        <v>0</v>
      </c>
      <c r="BC29" s="121">
        <f t="shared" si="65"/>
        <v>0</v>
      </c>
      <c r="BD29" s="121">
        <f t="shared" si="66"/>
        <v>0</v>
      </c>
      <c r="BE29" s="121">
        <f t="shared" si="67"/>
        <v>0</v>
      </c>
      <c r="BF29" s="121">
        <f t="shared" si="68"/>
        <v>0</v>
      </c>
      <c r="BG29" s="121">
        <f t="shared" si="69"/>
        <v>0</v>
      </c>
      <c r="BH29" s="121">
        <f t="shared" si="70"/>
        <v>0</v>
      </c>
      <c r="BI29" s="121">
        <f t="shared" si="71"/>
        <v>0</v>
      </c>
      <c r="BJ29" s="121">
        <f t="shared" si="72"/>
        <v>0</v>
      </c>
      <c r="BK29" s="121">
        <f t="shared" si="73"/>
        <v>1</v>
      </c>
      <c r="BL29" s="121">
        <f t="shared" si="74"/>
        <v>0</v>
      </c>
      <c r="BM29" s="121">
        <f t="shared" si="75"/>
        <v>0</v>
      </c>
    </row>
    <row r="30" spans="4:65" x14ac:dyDescent="0.35">
      <c r="D30" s="116">
        <v>2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  <c r="N30" s="116">
        <v>0</v>
      </c>
      <c r="O30" s="116">
        <v>0</v>
      </c>
      <c r="P30" s="116">
        <v>0</v>
      </c>
      <c r="Q30" s="116">
        <v>1</v>
      </c>
      <c r="R30" s="117">
        <v>0</v>
      </c>
      <c r="T30" s="121">
        <f t="shared" si="32"/>
        <v>0</v>
      </c>
      <c r="U30" s="121">
        <f t="shared" si="33"/>
        <v>0</v>
      </c>
      <c r="V30" s="121">
        <f t="shared" si="34"/>
        <v>0</v>
      </c>
      <c r="W30" s="121">
        <f t="shared" si="35"/>
        <v>0</v>
      </c>
      <c r="X30" s="121">
        <f t="shared" si="36"/>
        <v>0</v>
      </c>
      <c r="Y30" s="121">
        <f t="shared" si="37"/>
        <v>0</v>
      </c>
      <c r="Z30" s="121">
        <f t="shared" si="38"/>
        <v>0</v>
      </c>
      <c r="AA30" s="121">
        <f t="shared" si="39"/>
        <v>0</v>
      </c>
      <c r="AB30" s="121">
        <f t="shared" si="40"/>
        <v>0</v>
      </c>
      <c r="AC30" s="121">
        <f t="shared" si="41"/>
        <v>0</v>
      </c>
      <c r="AD30" s="121">
        <f t="shared" si="42"/>
        <v>0</v>
      </c>
      <c r="AE30" s="121">
        <f t="shared" si="43"/>
        <v>0</v>
      </c>
      <c r="AF30" s="121">
        <f t="shared" si="44"/>
        <v>1</v>
      </c>
      <c r="AG30" s="121">
        <f t="shared" si="45"/>
        <v>0</v>
      </c>
      <c r="AI30" s="121">
        <f t="shared" si="3"/>
        <v>1</v>
      </c>
      <c r="AX30" s="121">
        <v>6</v>
      </c>
      <c r="AY30" s="121" t="s">
        <v>58</v>
      </c>
      <c r="AZ30" s="121">
        <f t="shared" si="62"/>
        <v>0</v>
      </c>
      <c r="BA30" s="121">
        <f t="shared" si="63"/>
        <v>0</v>
      </c>
      <c r="BB30" s="121">
        <f t="shared" si="64"/>
        <v>0</v>
      </c>
      <c r="BC30" s="121">
        <f t="shared" si="65"/>
        <v>0</v>
      </c>
      <c r="BD30" s="121">
        <f t="shared" si="66"/>
        <v>0</v>
      </c>
      <c r="BE30" s="121">
        <f t="shared" si="67"/>
        <v>1</v>
      </c>
      <c r="BF30" s="121">
        <f t="shared" si="68"/>
        <v>0</v>
      </c>
      <c r="BG30" s="121">
        <f t="shared" si="69"/>
        <v>0</v>
      </c>
      <c r="BH30" s="121">
        <f t="shared" si="70"/>
        <v>1</v>
      </c>
      <c r="BI30" s="121">
        <f t="shared" si="71"/>
        <v>0</v>
      </c>
      <c r="BJ30" s="121">
        <f t="shared" si="72"/>
        <v>1</v>
      </c>
      <c r="BK30" s="121">
        <f t="shared" si="73"/>
        <v>0</v>
      </c>
      <c r="BL30" s="121">
        <f t="shared" si="74"/>
        <v>0</v>
      </c>
      <c r="BM30" s="121">
        <f t="shared" si="75"/>
        <v>0</v>
      </c>
    </row>
    <row r="31" spans="4:65" x14ac:dyDescent="0.35">
      <c r="D31" s="114">
        <v>7</v>
      </c>
      <c r="E31" s="114">
        <v>0</v>
      </c>
      <c r="F31" s="114">
        <v>0</v>
      </c>
      <c r="G31" s="114">
        <v>0</v>
      </c>
      <c r="H31" s="114">
        <v>0</v>
      </c>
      <c r="I31" s="114">
        <v>0</v>
      </c>
      <c r="J31" s="114">
        <v>0</v>
      </c>
      <c r="K31" s="114">
        <v>0</v>
      </c>
      <c r="L31" s="114">
        <v>0</v>
      </c>
      <c r="M31" s="114">
        <v>0</v>
      </c>
      <c r="N31" s="114">
        <v>0</v>
      </c>
      <c r="O31" s="114">
        <v>0</v>
      </c>
      <c r="P31" s="114">
        <v>1</v>
      </c>
      <c r="Q31" s="114">
        <v>0</v>
      </c>
      <c r="R31" s="115">
        <v>0</v>
      </c>
      <c r="T31" s="121">
        <f t="shared" si="32"/>
        <v>0</v>
      </c>
      <c r="U31" s="121">
        <f t="shared" si="33"/>
        <v>0</v>
      </c>
      <c r="V31" s="121">
        <f t="shared" si="34"/>
        <v>0</v>
      </c>
      <c r="W31" s="121">
        <f t="shared" si="35"/>
        <v>0</v>
      </c>
      <c r="X31" s="121">
        <f t="shared" si="36"/>
        <v>0</v>
      </c>
      <c r="Y31" s="121">
        <f t="shared" si="37"/>
        <v>0</v>
      </c>
      <c r="Z31" s="121">
        <f t="shared" si="38"/>
        <v>0</v>
      </c>
      <c r="AA31" s="121">
        <f t="shared" si="39"/>
        <v>0</v>
      </c>
      <c r="AB31" s="121">
        <f t="shared" si="40"/>
        <v>0</v>
      </c>
      <c r="AC31" s="121">
        <f t="shared" si="41"/>
        <v>0</v>
      </c>
      <c r="AD31" s="121">
        <f t="shared" si="42"/>
        <v>0</v>
      </c>
      <c r="AE31" s="121">
        <f t="shared" si="43"/>
        <v>1</v>
      </c>
      <c r="AF31" s="121">
        <f t="shared" si="44"/>
        <v>0</v>
      </c>
      <c r="AG31" s="121">
        <f t="shared" si="45"/>
        <v>0</v>
      </c>
      <c r="AI31" s="121">
        <f t="shared" si="3"/>
        <v>1</v>
      </c>
      <c r="AX31" s="121" t="s">
        <v>202</v>
      </c>
      <c r="AY31" s="121" t="s">
        <v>59</v>
      </c>
      <c r="AZ31" s="121">
        <f t="shared" si="62"/>
        <v>0</v>
      </c>
      <c r="BA31" s="121">
        <f t="shared" si="63"/>
        <v>0</v>
      </c>
      <c r="BB31" s="121">
        <f t="shared" si="64"/>
        <v>0</v>
      </c>
      <c r="BC31" s="121">
        <f t="shared" si="65"/>
        <v>0</v>
      </c>
      <c r="BD31" s="121">
        <f t="shared" si="66"/>
        <v>0</v>
      </c>
      <c r="BE31" s="121">
        <f t="shared" si="67"/>
        <v>1</v>
      </c>
      <c r="BF31" s="121">
        <f t="shared" si="68"/>
        <v>1</v>
      </c>
      <c r="BG31" s="121">
        <f t="shared" si="69"/>
        <v>0</v>
      </c>
      <c r="BH31" s="121">
        <f t="shared" si="70"/>
        <v>1</v>
      </c>
      <c r="BI31" s="121">
        <f t="shared" si="71"/>
        <v>0</v>
      </c>
      <c r="BJ31" s="121">
        <f t="shared" si="72"/>
        <v>1</v>
      </c>
      <c r="BK31" s="121">
        <f t="shared" si="73"/>
        <v>1</v>
      </c>
      <c r="BL31" s="121">
        <f t="shared" si="74"/>
        <v>3</v>
      </c>
      <c r="BM31" s="121">
        <f t="shared" si="75"/>
        <v>0</v>
      </c>
    </row>
    <row r="32" spans="4:65" x14ac:dyDescent="0.35">
      <c r="D32" s="116">
        <v>2</v>
      </c>
      <c r="E32" s="116">
        <v>0</v>
      </c>
      <c r="F32" s="116">
        <v>0</v>
      </c>
      <c r="G32" s="116">
        <v>0</v>
      </c>
      <c r="H32" s="116">
        <v>0</v>
      </c>
      <c r="I32" s="116">
        <v>0</v>
      </c>
      <c r="J32" s="116">
        <v>0</v>
      </c>
      <c r="K32" s="116">
        <v>0</v>
      </c>
      <c r="L32" s="116">
        <v>0</v>
      </c>
      <c r="M32" s="116">
        <v>0</v>
      </c>
      <c r="N32" s="116">
        <v>0</v>
      </c>
      <c r="O32" s="116">
        <v>0</v>
      </c>
      <c r="P32" s="116">
        <v>0</v>
      </c>
      <c r="Q32" s="116">
        <v>0</v>
      </c>
      <c r="R32" s="117">
        <v>0</v>
      </c>
      <c r="T32" s="121">
        <f t="shared" si="32"/>
        <v>0</v>
      </c>
      <c r="U32" s="121">
        <f t="shared" si="33"/>
        <v>0</v>
      </c>
      <c r="V32" s="121">
        <f t="shared" si="34"/>
        <v>0</v>
      </c>
      <c r="W32" s="121">
        <f t="shared" si="35"/>
        <v>0</v>
      </c>
      <c r="X32" s="121">
        <f t="shared" si="36"/>
        <v>0</v>
      </c>
      <c r="Y32" s="121">
        <f t="shared" si="37"/>
        <v>0</v>
      </c>
      <c r="Z32" s="121">
        <f t="shared" si="38"/>
        <v>0</v>
      </c>
      <c r="AA32" s="121">
        <f t="shared" si="39"/>
        <v>0</v>
      </c>
      <c r="AB32" s="121">
        <f t="shared" si="40"/>
        <v>0</v>
      </c>
      <c r="AC32" s="121">
        <f t="shared" si="41"/>
        <v>0</v>
      </c>
      <c r="AD32" s="121">
        <f t="shared" si="42"/>
        <v>0</v>
      </c>
      <c r="AE32" s="121">
        <f t="shared" si="43"/>
        <v>0</v>
      </c>
      <c r="AF32" s="121">
        <f t="shared" si="44"/>
        <v>0</v>
      </c>
      <c r="AG32" s="121">
        <f t="shared" si="45"/>
        <v>0</v>
      </c>
      <c r="AI32" s="121">
        <f t="shared" si="3"/>
        <v>0</v>
      </c>
    </row>
    <row r="33" spans="4:47" x14ac:dyDescent="0.35">
      <c r="D33" s="114">
        <v>2</v>
      </c>
      <c r="E33" s="114">
        <v>0</v>
      </c>
      <c r="F33" s="114">
        <v>1</v>
      </c>
      <c r="G33" s="114">
        <v>0</v>
      </c>
      <c r="H33" s="114">
        <v>0</v>
      </c>
      <c r="I33" s="114">
        <v>0</v>
      </c>
      <c r="J33" s="114">
        <v>0</v>
      </c>
      <c r="K33" s="114">
        <v>0</v>
      </c>
      <c r="L33" s="114">
        <v>0</v>
      </c>
      <c r="M33" s="114">
        <v>1</v>
      </c>
      <c r="N33" s="114">
        <v>0</v>
      </c>
      <c r="O33" s="114">
        <v>1</v>
      </c>
      <c r="P33" s="114">
        <v>0</v>
      </c>
      <c r="Q33" s="114">
        <v>0</v>
      </c>
      <c r="R33" s="115">
        <v>0</v>
      </c>
      <c r="T33" s="121">
        <f t="shared" si="32"/>
        <v>0</v>
      </c>
      <c r="U33" s="121">
        <f t="shared" si="33"/>
        <v>1</v>
      </c>
      <c r="V33" s="121">
        <f t="shared" si="34"/>
        <v>0</v>
      </c>
      <c r="W33" s="121">
        <f t="shared" si="35"/>
        <v>0</v>
      </c>
      <c r="X33" s="121">
        <f t="shared" si="36"/>
        <v>0</v>
      </c>
      <c r="Y33" s="121">
        <f t="shared" si="37"/>
        <v>0</v>
      </c>
      <c r="Z33" s="121">
        <f t="shared" si="38"/>
        <v>0</v>
      </c>
      <c r="AA33" s="121">
        <f t="shared" si="39"/>
        <v>0</v>
      </c>
      <c r="AB33" s="121">
        <f t="shared" si="40"/>
        <v>1</v>
      </c>
      <c r="AC33" s="121">
        <f t="shared" si="41"/>
        <v>0</v>
      </c>
      <c r="AD33" s="121">
        <f t="shared" si="42"/>
        <v>1</v>
      </c>
      <c r="AE33" s="121">
        <f t="shared" si="43"/>
        <v>0</v>
      </c>
      <c r="AF33" s="121">
        <f t="shared" si="44"/>
        <v>0</v>
      </c>
      <c r="AG33" s="121">
        <f t="shared" si="45"/>
        <v>0</v>
      </c>
      <c r="AI33" s="121">
        <f t="shared" si="3"/>
        <v>3</v>
      </c>
    </row>
    <row r="34" spans="4:47" x14ac:dyDescent="0.35">
      <c r="D34" s="116">
        <v>1</v>
      </c>
      <c r="E34" s="116">
        <v>1</v>
      </c>
      <c r="F34" s="116">
        <v>0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  <c r="L34" s="116">
        <v>0</v>
      </c>
      <c r="M34" s="116">
        <v>0</v>
      </c>
      <c r="N34" s="116">
        <v>0</v>
      </c>
      <c r="O34" s="116">
        <v>0</v>
      </c>
      <c r="P34" s="116">
        <v>1</v>
      </c>
      <c r="Q34" s="116">
        <v>0</v>
      </c>
      <c r="R34" s="117">
        <v>0</v>
      </c>
      <c r="T34" s="121">
        <f t="shared" si="32"/>
        <v>1</v>
      </c>
      <c r="U34" s="121">
        <f t="shared" si="33"/>
        <v>0</v>
      </c>
      <c r="V34" s="121">
        <f t="shared" si="34"/>
        <v>0</v>
      </c>
      <c r="W34" s="121">
        <f t="shared" si="35"/>
        <v>0</v>
      </c>
      <c r="X34" s="121">
        <f t="shared" si="36"/>
        <v>0</v>
      </c>
      <c r="Y34" s="121">
        <f t="shared" si="37"/>
        <v>0</v>
      </c>
      <c r="Z34" s="121">
        <f t="shared" si="38"/>
        <v>0</v>
      </c>
      <c r="AA34" s="121">
        <f t="shared" si="39"/>
        <v>0</v>
      </c>
      <c r="AB34" s="121">
        <f t="shared" si="40"/>
        <v>0</v>
      </c>
      <c r="AC34" s="121">
        <f t="shared" si="41"/>
        <v>0</v>
      </c>
      <c r="AD34" s="121">
        <f t="shared" si="42"/>
        <v>0</v>
      </c>
      <c r="AE34" s="121">
        <f t="shared" si="43"/>
        <v>1</v>
      </c>
      <c r="AF34" s="121">
        <f t="shared" si="44"/>
        <v>0</v>
      </c>
      <c r="AG34" s="121">
        <f t="shared" si="45"/>
        <v>0</v>
      </c>
      <c r="AI34" s="121">
        <f t="shared" si="3"/>
        <v>2</v>
      </c>
    </row>
    <row r="35" spans="4:47" x14ac:dyDescent="0.35">
      <c r="D35" s="114">
        <v>2</v>
      </c>
      <c r="E35" s="114">
        <v>3</v>
      </c>
      <c r="F35" s="114">
        <v>3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4">
        <v>0</v>
      </c>
      <c r="N35" s="114">
        <v>0</v>
      </c>
      <c r="O35" s="114">
        <v>0</v>
      </c>
      <c r="P35" s="114">
        <v>3</v>
      </c>
      <c r="Q35" s="114">
        <v>0</v>
      </c>
      <c r="R35" s="115">
        <v>0</v>
      </c>
      <c r="T35" s="121">
        <f t="shared" si="32"/>
        <v>1</v>
      </c>
      <c r="U35" s="121">
        <f t="shared" si="33"/>
        <v>1</v>
      </c>
      <c r="V35" s="121">
        <f t="shared" si="34"/>
        <v>0</v>
      </c>
      <c r="W35" s="121">
        <f t="shared" si="35"/>
        <v>0</v>
      </c>
      <c r="X35" s="121">
        <f t="shared" si="36"/>
        <v>0</v>
      </c>
      <c r="Y35" s="121">
        <f t="shared" si="37"/>
        <v>0</v>
      </c>
      <c r="Z35" s="121">
        <f t="shared" si="38"/>
        <v>0</v>
      </c>
      <c r="AA35" s="121">
        <f t="shared" si="39"/>
        <v>0</v>
      </c>
      <c r="AB35" s="121">
        <f t="shared" si="40"/>
        <v>0</v>
      </c>
      <c r="AC35" s="121">
        <f t="shared" si="41"/>
        <v>0</v>
      </c>
      <c r="AD35" s="121">
        <f t="shared" si="42"/>
        <v>0</v>
      </c>
      <c r="AE35" s="121">
        <f t="shared" si="43"/>
        <v>1</v>
      </c>
      <c r="AF35" s="121">
        <f t="shared" si="44"/>
        <v>0</v>
      </c>
      <c r="AG35" s="121">
        <f t="shared" si="45"/>
        <v>0</v>
      </c>
      <c r="AI35" s="121">
        <f t="shared" si="3"/>
        <v>3</v>
      </c>
    </row>
    <row r="36" spans="4:47" x14ac:dyDescent="0.35">
      <c r="D36" s="116">
        <v>2</v>
      </c>
      <c r="E36" s="116">
        <v>3</v>
      </c>
      <c r="F36" s="116">
        <v>0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  <c r="L36" s="116">
        <v>0</v>
      </c>
      <c r="M36" s="116">
        <v>0</v>
      </c>
      <c r="N36" s="116">
        <v>0</v>
      </c>
      <c r="O36" s="116">
        <v>0</v>
      </c>
      <c r="P36" s="116">
        <v>0</v>
      </c>
      <c r="Q36" s="116">
        <v>0</v>
      </c>
      <c r="R36" s="117">
        <v>0</v>
      </c>
      <c r="T36" s="121">
        <f t="shared" si="32"/>
        <v>1</v>
      </c>
      <c r="U36" s="121">
        <f t="shared" si="33"/>
        <v>0</v>
      </c>
      <c r="V36" s="121">
        <f t="shared" si="34"/>
        <v>0</v>
      </c>
      <c r="W36" s="121">
        <f t="shared" si="35"/>
        <v>0</v>
      </c>
      <c r="X36" s="121">
        <f t="shared" si="36"/>
        <v>0</v>
      </c>
      <c r="Y36" s="121">
        <f t="shared" si="37"/>
        <v>0</v>
      </c>
      <c r="Z36" s="121">
        <f t="shared" si="38"/>
        <v>0</v>
      </c>
      <c r="AA36" s="121">
        <f t="shared" si="39"/>
        <v>0</v>
      </c>
      <c r="AB36" s="121">
        <f t="shared" si="40"/>
        <v>0</v>
      </c>
      <c r="AC36" s="121">
        <f t="shared" si="41"/>
        <v>0</v>
      </c>
      <c r="AD36" s="121">
        <f t="shared" si="42"/>
        <v>0</v>
      </c>
      <c r="AE36" s="121">
        <f t="shared" si="43"/>
        <v>0</v>
      </c>
      <c r="AF36" s="121">
        <f t="shared" si="44"/>
        <v>0</v>
      </c>
      <c r="AG36" s="121">
        <f t="shared" si="45"/>
        <v>0</v>
      </c>
      <c r="AI36" s="121">
        <f t="shared" si="3"/>
        <v>1</v>
      </c>
    </row>
    <row r="37" spans="4:47" x14ac:dyDescent="0.35">
      <c r="D37" s="114">
        <v>2</v>
      </c>
      <c r="E37" s="114">
        <v>3</v>
      </c>
      <c r="F37" s="114">
        <v>0</v>
      </c>
      <c r="G37" s="114">
        <v>0</v>
      </c>
      <c r="H37" s="114">
        <v>0</v>
      </c>
      <c r="I37" s="114">
        <v>0</v>
      </c>
      <c r="J37" s="114">
        <v>0</v>
      </c>
      <c r="K37" s="114">
        <v>0</v>
      </c>
      <c r="L37" s="114">
        <v>0</v>
      </c>
      <c r="M37" s="114">
        <v>0</v>
      </c>
      <c r="N37" s="114">
        <v>0</v>
      </c>
      <c r="O37" s="114">
        <v>0</v>
      </c>
      <c r="P37" s="114">
        <v>0</v>
      </c>
      <c r="Q37" s="114">
        <v>0</v>
      </c>
      <c r="R37" s="115">
        <v>0</v>
      </c>
      <c r="T37" s="121">
        <f t="shared" si="32"/>
        <v>1</v>
      </c>
      <c r="U37" s="121">
        <f t="shared" si="33"/>
        <v>0</v>
      </c>
      <c r="V37" s="121">
        <f t="shared" si="34"/>
        <v>0</v>
      </c>
      <c r="W37" s="121">
        <f t="shared" si="35"/>
        <v>0</v>
      </c>
      <c r="X37" s="121">
        <f t="shared" si="36"/>
        <v>0</v>
      </c>
      <c r="Y37" s="121">
        <f t="shared" si="37"/>
        <v>0</v>
      </c>
      <c r="Z37" s="121">
        <f t="shared" si="38"/>
        <v>0</v>
      </c>
      <c r="AA37" s="121">
        <f t="shared" si="39"/>
        <v>0</v>
      </c>
      <c r="AB37" s="121">
        <f t="shared" si="40"/>
        <v>0</v>
      </c>
      <c r="AC37" s="121">
        <f t="shared" si="41"/>
        <v>0</v>
      </c>
      <c r="AD37" s="121">
        <f t="shared" si="42"/>
        <v>0</v>
      </c>
      <c r="AE37" s="121">
        <f t="shared" si="43"/>
        <v>0</v>
      </c>
      <c r="AF37" s="121">
        <f t="shared" si="44"/>
        <v>0</v>
      </c>
      <c r="AG37" s="121">
        <f t="shared" si="45"/>
        <v>0</v>
      </c>
      <c r="AI37" s="121">
        <f t="shared" si="3"/>
        <v>1</v>
      </c>
    </row>
    <row r="38" spans="4:47" x14ac:dyDescent="0.35">
      <c r="D38" s="116">
        <v>1</v>
      </c>
      <c r="E38" s="116">
        <v>3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6">
        <v>0</v>
      </c>
      <c r="P38" s="116">
        <v>0</v>
      </c>
      <c r="Q38" s="116">
        <v>0</v>
      </c>
      <c r="R38" s="117">
        <v>0</v>
      </c>
      <c r="T38" s="121">
        <f t="shared" si="32"/>
        <v>1</v>
      </c>
      <c r="U38" s="121">
        <f t="shared" si="33"/>
        <v>0</v>
      </c>
      <c r="V38" s="121">
        <f t="shared" si="34"/>
        <v>0</v>
      </c>
      <c r="W38" s="121">
        <f t="shared" si="35"/>
        <v>0</v>
      </c>
      <c r="X38" s="121">
        <f t="shared" si="36"/>
        <v>0</v>
      </c>
      <c r="Y38" s="121">
        <f t="shared" si="37"/>
        <v>0</v>
      </c>
      <c r="Z38" s="121">
        <f t="shared" si="38"/>
        <v>0</v>
      </c>
      <c r="AA38" s="121">
        <f t="shared" si="39"/>
        <v>0</v>
      </c>
      <c r="AB38" s="121">
        <f t="shared" si="40"/>
        <v>0</v>
      </c>
      <c r="AC38" s="121">
        <f t="shared" si="41"/>
        <v>0</v>
      </c>
      <c r="AD38" s="121">
        <f t="shared" si="42"/>
        <v>0</v>
      </c>
      <c r="AE38" s="121">
        <f t="shared" si="43"/>
        <v>0</v>
      </c>
      <c r="AF38" s="121">
        <f t="shared" si="44"/>
        <v>0</v>
      </c>
      <c r="AG38" s="121">
        <f t="shared" si="45"/>
        <v>0</v>
      </c>
      <c r="AI38" s="121">
        <f t="shared" si="3"/>
        <v>1</v>
      </c>
    </row>
    <row r="39" spans="4:47" x14ac:dyDescent="0.35">
      <c r="D39" s="114">
        <v>2</v>
      </c>
      <c r="E39" s="114">
        <v>0</v>
      </c>
      <c r="F39" s="114">
        <v>0</v>
      </c>
      <c r="G39" s="114">
        <v>0</v>
      </c>
      <c r="H39" s="114">
        <v>0</v>
      </c>
      <c r="I39" s="114">
        <v>0</v>
      </c>
      <c r="J39" s="114">
        <v>0</v>
      </c>
      <c r="K39" s="114">
        <v>0</v>
      </c>
      <c r="L39" s="114">
        <v>0</v>
      </c>
      <c r="M39" s="114">
        <v>0</v>
      </c>
      <c r="N39" s="114">
        <v>0</v>
      </c>
      <c r="O39" s="114">
        <v>0</v>
      </c>
      <c r="P39" s="114">
        <v>0</v>
      </c>
      <c r="Q39" s="114">
        <v>0</v>
      </c>
      <c r="R39" s="115">
        <v>0</v>
      </c>
      <c r="T39" s="121">
        <f t="shared" si="32"/>
        <v>0</v>
      </c>
      <c r="U39" s="121">
        <f t="shared" si="33"/>
        <v>0</v>
      </c>
      <c r="V39" s="121">
        <f t="shared" si="34"/>
        <v>0</v>
      </c>
      <c r="W39" s="121">
        <f t="shared" si="35"/>
        <v>0</v>
      </c>
      <c r="X39" s="121">
        <f t="shared" si="36"/>
        <v>0</v>
      </c>
      <c r="Y39" s="121">
        <f t="shared" si="37"/>
        <v>0</v>
      </c>
      <c r="Z39" s="121">
        <f t="shared" si="38"/>
        <v>0</v>
      </c>
      <c r="AA39" s="121">
        <f t="shared" si="39"/>
        <v>0</v>
      </c>
      <c r="AB39" s="121">
        <f t="shared" si="40"/>
        <v>0</v>
      </c>
      <c r="AC39" s="121">
        <f t="shared" si="41"/>
        <v>0</v>
      </c>
      <c r="AD39" s="121">
        <f t="shared" si="42"/>
        <v>0</v>
      </c>
      <c r="AE39" s="121">
        <f t="shared" si="43"/>
        <v>0</v>
      </c>
      <c r="AF39" s="121">
        <f t="shared" si="44"/>
        <v>0</v>
      </c>
      <c r="AG39" s="121">
        <f t="shared" si="45"/>
        <v>0</v>
      </c>
      <c r="AI39" s="121">
        <f t="shared" si="3"/>
        <v>0</v>
      </c>
    </row>
    <row r="40" spans="4:47" x14ac:dyDescent="0.35">
      <c r="D40" s="116">
        <v>1</v>
      </c>
      <c r="E40" s="116">
        <v>3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6">
        <v>0</v>
      </c>
      <c r="O40" s="116">
        <v>3</v>
      </c>
      <c r="P40" s="116">
        <v>3</v>
      </c>
      <c r="Q40" s="116">
        <v>0</v>
      </c>
      <c r="R40" s="117">
        <v>0</v>
      </c>
      <c r="T40" s="121">
        <f t="shared" si="32"/>
        <v>1</v>
      </c>
      <c r="U40" s="121">
        <f t="shared" si="33"/>
        <v>0</v>
      </c>
      <c r="V40" s="121">
        <f t="shared" si="34"/>
        <v>0</v>
      </c>
      <c r="W40" s="121">
        <f t="shared" si="35"/>
        <v>0</v>
      </c>
      <c r="X40" s="121">
        <f t="shared" si="36"/>
        <v>0</v>
      </c>
      <c r="Y40" s="121">
        <f t="shared" si="37"/>
        <v>0</v>
      </c>
      <c r="Z40" s="121">
        <f t="shared" si="38"/>
        <v>0</v>
      </c>
      <c r="AA40" s="121">
        <f t="shared" si="39"/>
        <v>0</v>
      </c>
      <c r="AB40" s="121">
        <f t="shared" si="40"/>
        <v>0</v>
      </c>
      <c r="AC40" s="121">
        <f t="shared" si="41"/>
        <v>0</v>
      </c>
      <c r="AD40" s="121">
        <f t="shared" si="42"/>
        <v>1</v>
      </c>
      <c r="AE40" s="121">
        <f t="shared" si="43"/>
        <v>1</v>
      </c>
      <c r="AF40" s="121">
        <f t="shared" si="44"/>
        <v>0</v>
      </c>
      <c r="AG40" s="121">
        <f t="shared" si="45"/>
        <v>0</v>
      </c>
      <c r="AI40" s="121">
        <f t="shared" si="3"/>
        <v>3</v>
      </c>
    </row>
    <row r="41" spans="4:47" x14ac:dyDescent="0.35">
      <c r="D41" s="114">
        <v>1</v>
      </c>
      <c r="E41" s="114">
        <v>0</v>
      </c>
      <c r="F41" s="114">
        <v>0</v>
      </c>
      <c r="G41" s="114">
        <v>0</v>
      </c>
      <c r="H41" s="114">
        <v>0</v>
      </c>
      <c r="I41" s="114">
        <v>0</v>
      </c>
      <c r="J41" s="114">
        <v>0</v>
      </c>
      <c r="K41" s="114">
        <v>0</v>
      </c>
      <c r="L41" s="114">
        <v>0</v>
      </c>
      <c r="M41" s="114">
        <v>0</v>
      </c>
      <c r="N41" s="114">
        <v>0</v>
      </c>
      <c r="O41" s="114">
        <v>0</v>
      </c>
      <c r="P41" s="114">
        <v>0</v>
      </c>
      <c r="Q41" s="114">
        <v>0</v>
      </c>
      <c r="R41" s="115">
        <v>0</v>
      </c>
      <c r="T41" s="121">
        <f t="shared" si="32"/>
        <v>0</v>
      </c>
      <c r="U41" s="121">
        <f t="shared" si="33"/>
        <v>0</v>
      </c>
      <c r="V41" s="121">
        <f t="shared" si="34"/>
        <v>0</v>
      </c>
      <c r="W41" s="121">
        <f t="shared" si="35"/>
        <v>0</v>
      </c>
      <c r="X41" s="121">
        <f t="shared" si="36"/>
        <v>0</v>
      </c>
      <c r="Y41" s="121">
        <f t="shared" si="37"/>
        <v>0</v>
      </c>
      <c r="Z41" s="121">
        <f t="shared" si="38"/>
        <v>0</v>
      </c>
      <c r="AA41" s="121">
        <f t="shared" si="39"/>
        <v>0</v>
      </c>
      <c r="AB41" s="121">
        <f t="shared" si="40"/>
        <v>0</v>
      </c>
      <c r="AC41" s="121">
        <f t="shared" si="41"/>
        <v>0</v>
      </c>
      <c r="AD41" s="121">
        <f t="shared" si="42"/>
        <v>0</v>
      </c>
      <c r="AE41" s="121">
        <f t="shared" si="43"/>
        <v>0</v>
      </c>
      <c r="AF41" s="121">
        <f t="shared" si="44"/>
        <v>0</v>
      </c>
      <c r="AG41" s="121">
        <f t="shared" si="45"/>
        <v>0</v>
      </c>
      <c r="AI41" s="121">
        <f t="shared" si="3"/>
        <v>0</v>
      </c>
    </row>
    <row r="42" spans="4:47" x14ac:dyDescent="0.35">
      <c r="D42" s="118">
        <v>1</v>
      </c>
      <c r="E42" s="118">
        <v>3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8">
        <v>0</v>
      </c>
      <c r="O42" s="118">
        <v>0</v>
      </c>
      <c r="P42" s="118">
        <v>0</v>
      </c>
      <c r="Q42" s="118">
        <v>0</v>
      </c>
      <c r="R42" s="119">
        <v>0</v>
      </c>
      <c r="T42" s="121">
        <f t="shared" si="32"/>
        <v>1</v>
      </c>
      <c r="U42" s="121">
        <f t="shared" si="33"/>
        <v>0</v>
      </c>
      <c r="V42" s="121">
        <f t="shared" si="34"/>
        <v>0</v>
      </c>
      <c r="W42" s="121">
        <f t="shared" si="35"/>
        <v>0</v>
      </c>
      <c r="X42" s="121">
        <f t="shared" si="36"/>
        <v>0</v>
      </c>
      <c r="Y42" s="121">
        <f t="shared" si="37"/>
        <v>0</v>
      </c>
      <c r="Z42" s="121">
        <f t="shared" si="38"/>
        <v>0</v>
      </c>
      <c r="AA42" s="121">
        <f t="shared" si="39"/>
        <v>0</v>
      </c>
      <c r="AB42" s="121">
        <f t="shared" si="40"/>
        <v>0</v>
      </c>
      <c r="AC42" s="121">
        <f t="shared" si="41"/>
        <v>0</v>
      </c>
      <c r="AD42" s="121">
        <f t="shared" si="42"/>
        <v>0</v>
      </c>
      <c r="AE42" s="121">
        <f t="shared" si="43"/>
        <v>0</v>
      </c>
      <c r="AF42" s="121">
        <f t="shared" si="44"/>
        <v>0</v>
      </c>
      <c r="AG42" s="121">
        <f t="shared" si="45"/>
        <v>0</v>
      </c>
      <c r="AI42" s="121">
        <f t="shared" si="3"/>
        <v>1</v>
      </c>
    </row>
    <row r="45" spans="4:47" x14ac:dyDescent="0.35">
      <c r="AO45" s="122" t="str">
        <f>AP4</f>
        <v xml:space="preserve">WL </v>
      </c>
      <c r="AP45" s="122" t="str">
        <f t="shared" ref="AP45:AT45" si="76">AQ4</f>
        <v>CRK S/H</v>
      </c>
      <c r="AQ45" s="122" t="str">
        <f t="shared" si="76"/>
        <v>CRK H</v>
      </c>
      <c r="AR45" s="122" t="str">
        <f t="shared" si="76"/>
        <v>CRK V</v>
      </c>
      <c r="AS45" s="122" t="str">
        <f t="shared" si="76"/>
        <v>EROSION</v>
      </c>
      <c r="AT45" s="122" t="str">
        <f t="shared" si="76"/>
        <v>LONG DC</v>
      </c>
      <c r="AU45" s="122" t="str">
        <f>AV4</f>
        <v>LONG CL</v>
      </c>
    </row>
    <row r="46" spans="4:47" x14ac:dyDescent="0.35">
      <c r="AO46" s="122">
        <f>SUM(AP5:AP7)</f>
        <v>17</v>
      </c>
      <c r="AP46" s="122">
        <f t="shared" ref="AP46:AT46" si="77">SUM(AQ5:AQ7)</f>
        <v>3</v>
      </c>
      <c r="AQ46" s="122">
        <f t="shared" si="77"/>
        <v>5</v>
      </c>
      <c r="AR46" s="122">
        <f t="shared" si="77"/>
        <v>3</v>
      </c>
      <c r="AS46" s="122">
        <f t="shared" si="77"/>
        <v>6</v>
      </c>
      <c r="AT46" s="122">
        <f t="shared" si="77"/>
        <v>20</v>
      </c>
      <c r="AU46" s="122">
        <f>SUM(AV5:AV7)</f>
        <v>7</v>
      </c>
    </row>
    <row r="47" spans="4:47" x14ac:dyDescent="0.35">
      <c r="W47" s="121">
        <f>COUNT(D5:D42)</f>
        <v>38</v>
      </c>
      <c r="AN47" s="121">
        <f>SUM(AO46:AU46)</f>
        <v>61</v>
      </c>
      <c r="AO47" s="126">
        <f>AO46/$AN$47</f>
        <v>0.27868852459016391</v>
      </c>
      <c r="AP47" s="126">
        <f t="shared" ref="AP47:AU47" si="78">AP46/$AN$47</f>
        <v>4.9180327868852458E-2</v>
      </c>
      <c r="AQ47" s="126">
        <f t="shared" si="78"/>
        <v>8.1967213114754092E-2</v>
      </c>
      <c r="AR47" s="126">
        <f t="shared" si="78"/>
        <v>4.9180327868852458E-2</v>
      </c>
      <c r="AS47" s="126">
        <f t="shared" si="78"/>
        <v>9.8360655737704916E-2</v>
      </c>
      <c r="AT47" s="126">
        <f t="shared" si="78"/>
        <v>0.32786885245901637</v>
      </c>
      <c r="AU47" s="126">
        <f t="shared" si="78"/>
        <v>0.11475409836065574</v>
      </c>
    </row>
  </sheetData>
  <sheetProtection selectLockedCells="1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70" zoomScaleNormal="70" workbookViewId="0"/>
  </sheetViews>
  <sheetFormatPr defaultRowHeight="14.5" x14ac:dyDescent="0.35"/>
  <sheetData/>
  <sheetProtection selectLockedCells="1" selectUnlockedCells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I53"/>
  <sheetViews>
    <sheetView showGridLines="0" workbookViewId="0"/>
  </sheetViews>
  <sheetFormatPr defaultColWidth="8.7265625" defaultRowHeight="14.5" x14ac:dyDescent="0.35"/>
  <cols>
    <col min="1" max="2" width="8.7265625" style="33"/>
    <col min="3" max="3" width="20.453125" style="32" bestFit="1" customWidth="1"/>
    <col min="4" max="7" width="8.7265625" style="32"/>
    <col min="8" max="16384" width="8.7265625" style="33"/>
  </cols>
  <sheetData>
    <row r="1" spans="2:9" x14ac:dyDescent="0.35">
      <c r="D1" s="169" t="s">
        <v>85</v>
      </c>
      <c r="E1" s="170"/>
      <c r="F1" s="171" t="s">
        <v>86</v>
      </c>
      <c r="G1" s="172"/>
    </row>
    <row r="2" spans="2:9" x14ac:dyDescent="0.35">
      <c r="C2" s="34" t="s">
        <v>87</v>
      </c>
      <c r="D2" s="128" t="s">
        <v>81</v>
      </c>
      <c r="E2" s="129" t="s">
        <v>82</v>
      </c>
      <c r="F2" s="130" t="s">
        <v>83</v>
      </c>
      <c r="G2" s="131" t="s">
        <v>84</v>
      </c>
    </row>
    <row r="3" spans="2:9" x14ac:dyDescent="0.35">
      <c r="C3" s="35" t="s">
        <v>61</v>
      </c>
      <c r="D3" s="133"/>
      <c r="E3" s="134"/>
      <c r="F3" s="135"/>
      <c r="G3" s="136"/>
      <c r="I3" s="33" t="s">
        <v>230</v>
      </c>
    </row>
    <row r="4" spans="2:9" x14ac:dyDescent="0.35">
      <c r="C4" s="35" t="s">
        <v>33</v>
      </c>
      <c r="D4" s="137"/>
      <c r="E4" s="138"/>
      <c r="F4" s="139"/>
      <c r="G4" s="140"/>
    </row>
    <row r="5" spans="2:9" x14ac:dyDescent="0.35">
      <c r="C5" s="35" t="s">
        <v>88</v>
      </c>
      <c r="D5" s="137"/>
      <c r="E5" s="138"/>
      <c r="F5" s="139"/>
      <c r="G5" s="140"/>
    </row>
    <row r="6" spans="2:9" x14ac:dyDescent="0.35">
      <c r="B6" s="37"/>
      <c r="C6" s="35" t="s">
        <v>167</v>
      </c>
      <c r="D6" s="141"/>
      <c r="E6" s="142"/>
      <c r="F6" s="143"/>
      <c r="G6" s="144"/>
    </row>
    <row r="7" spans="2:9" s="37" customFormat="1" x14ac:dyDescent="0.35">
      <c r="C7" s="132"/>
      <c r="D7" s="145"/>
      <c r="E7" s="145"/>
      <c r="F7" s="145"/>
      <c r="G7" s="145"/>
    </row>
    <row r="8" spans="2:9" x14ac:dyDescent="0.35">
      <c r="B8" s="37"/>
      <c r="C8" s="35" t="s">
        <v>68</v>
      </c>
      <c r="D8" s="146"/>
      <c r="E8" s="147"/>
      <c r="F8" s="148"/>
      <c r="G8" s="149"/>
    </row>
    <row r="9" spans="2:9" x14ac:dyDescent="0.35">
      <c r="B9" s="37"/>
      <c r="C9" s="35" t="s">
        <v>37</v>
      </c>
      <c r="D9" s="137"/>
      <c r="E9" s="138"/>
      <c r="F9" s="139"/>
      <c r="G9" s="140"/>
    </row>
    <row r="10" spans="2:9" x14ac:dyDescent="0.35">
      <c r="B10" s="37"/>
      <c r="C10" s="35" t="s">
        <v>168</v>
      </c>
      <c r="D10" s="137"/>
      <c r="E10" s="138"/>
      <c r="F10" s="139"/>
      <c r="G10" s="140"/>
    </row>
    <row r="11" spans="2:9" x14ac:dyDescent="0.35">
      <c r="B11" s="37"/>
      <c r="C11" s="35" t="s">
        <v>169</v>
      </c>
      <c r="D11" s="137"/>
      <c r="E11" s="138"/>
      <c r="F11" s="139"/>
      <c r="G11" s="140"/>
    </row>
    <row r="12" spans="2:9" x14ac:dyDescent="0.35">
      <c r="B12" s="37"/>
      <c r="C12" s="35" t="s">
        <v>80</v>
      </c>
      <c r="D12" s="137"/>
      <c r="E12" s="138"/>
      <c r="F12" s="139"/>
      <c r="G12" s="140"/>
    </row>
    <row r="13" spans="2:9" x14ac:dyDescent="0.35">
      <c r="B13" s="37"/>
      <c r="C13" s="35" t="s">
        <v>170</v>
      </c>
      <c r="D13" s="141"/>
      <c r="E13" s="142"/>
      <c r="F13" s="143"/>
      <c r="G13" s="144"/>
    </row>
    <row r="14" spans="2:9" s="37" customFormat="1" x14ac:dyDescent="0.35">
      <c r="C14" s="132"/>
      <c r="D14" s="145"/>
      <c r="E14" s="145"/>
      <c r="F14" s="145"/>
      <c r="G14" s="145"/>
    </row>
    <row r="15" spans="2:9" x14ac:dyDescent="0.35">
      <c r="B15" s="37"/>
      <c r="C15" s="35" t="s">
        <v>69</v>
      </c>
      <c r="D15" s="146"/>
      <c r="E15" s="147"/>
      <c r="F15" s="148"/>
      <c r="G15" s="149"/>
    </row>
    <row r="16" spans="2:9" x14ac:dyDescent="0.35">
      <c r="B16" s="37"/>
      <c r="C16" s="35" t="s">
        <v>70</v>
      </c>
      <c r="D16" s="137"/>
      <c r="E16" s="138"/>
      <c r="F16" s="139"/>
      <c r="G16" s="140"/>
    </row>
    <row r="17" spans="2:7" x14ac:dyDescent="0.35">
      <c r="B17" s="37"/>
      <c r="C17" s="35" t="s">
        <v>71</v>
      </c>
      <c r="D17" s="137"/>
      <c r="E17" s="138"/>
      <c r="F17" s="139"/>
      <c r="G17" s="140"/>
    </row>
    <row r="18" spans="2:7" x14ac:dyDescent="0.35">
      <c r="B18" s="37"/>
      <c r="C18" s="35" t="s">
        <v>72</v>
      </c>
      <c r="D18" s="137"/>
      <c r="E18" s="138"/>
      <c r="F18" s="139"/>
      <c r="G18" s="140"/>
    </row>
    <row r="19" spans="2:7" x14ac:dyDescent="0.35">
      <c r="B19" s="37"/>
      <c r="C19" s="35" t="s">
        <v>73</v>
      </c>
      <c r="D19" s="137"/>
      <c r="E19" s="138"/>
      <c r="F19" s="139"/>
      <c r="G19" s="140"/>
    </row>
    <row r="20" spans="2:7" x14ac:dyDescent="0.35">
      <c r="B20" s="37"/>
      <c r="C20" s="35" t="s">
        <v>74</v>
      </c>
      <c r="D20" s="137"/>
      <c r="E20" s="138"/>
      <c r="F20" s="139"/>
      <c r="G20" s="140"/>
    </row>
    <row r="21" spans="2:7" x14ac:dyDescent="0.35">
      <c r="B21" s="37"/>
      <c r="C21" s="35" t="s">
        <v>75</v>
      </c>
      <c r="D21" s="137"/>
      <c r="E21" s="138"/>
      <c r="F21" s="139"/>
      <c r="G21" s="140"/>
    </row>
    <row r="22" spans="2:7" x14ac:dyDescent="0.35">
      <c r="B22" s="37"/>
      <c r="C22" s="35" t="s">
        <v>76</v>
      </c>
      <c r="D22" s="141"/>
      <c r="E22" s="142"/>
      <c r="F22" s="143"/>
      <c r="G22" s="144"/>
    </row>
    <row r="23" spans="2:7" s="37" customFormat="1" x14ac:dyDescent="0.35">
      <c r="C23" s="132"/>
      <c r="D23" s="145"/>
      <c r="E23" s="145"/>
      <c r="F23" s="145"/>
      <c r="G23" s="145"/>
    </row>
    <row r="24" spans="2:7" x14ac:dyDescent="0.35">
      <c r="B24" s="37"/>
      <c r="C24" s="35" t="s">
        <v>171</v>
      </c>
      <c r="D24" s="146"/>
      <c r="E24" s="147"/>
      <c r="F24" s="148"/>
      <c r="G24" s="149"/>
    </row>
    <row r="25" spans="2:7" x14ac:dyDescent="0.35">
      <c r="C25" s="35" t="s">
        <v>77</v>
      </c>
      <c r="D25" s="137"/>
      <c r="E25" s="138"/>
      <c r="F25" s="139"/>
      <c r="G25" s="140"/>
    </row>
    <row r="26" spans="2:7" x14ac:dyDescent="0.35">
      <c r="C26" s="35" t="s">
        <v>70</v>
      </c>
      <c r="D26" s="137"/>
      <c r="E26" s="138"/>
      <c r="F26" s="139"/>
      <c r="G26" s="140"/>
    </row>
    <row r="27" spans="2:7" x14ac:dyDescent="0.35">
      <c r="C27" s="35" t="s">
        <v>71</v>
      </c>
      <c r="D27" s="137"/>
      <c r="E27" s="138"/>
      <c r="F27" s="139"/>
      <c r="G27" s="140"/>
    </row>
    <row r="28" spans="2:7" x14ac:dyDescent="0.35">
      <c r="C28" s="35" t="s">
        <v>72</v>
      </c>
      <c r="D28" s="137"/>
      <c r="E28" s="138"/>
      <c r="F28" s="139"/>
      <c r="G28" s="140"/>
    </row>
    <row r="29" spans="2:7" x14ac:dyDescent="0.35">
      <c r="C29" s="35" t="s">
        <v>73</v>
      </c>
      <c r="D29" s="137"/>
      <c r="E29" s="138"/>
      <c r="F29" s="139"/>
      <c r="G29" s="140"/>
    </row>
    <row r="30" spans="2:7" x14ac:dyDescent="0.35">
      <c r="C30" s="35" t="s">
        <v>74</v>
      </c>
      <c r="D30" s="137"/>
      <c r="E30" s="138"/>
      <c r="F30" s="139"/>
      <c r="G30" s="140"/>
    </row>
    <row r="31" spans="2:7" x14ac:dyDescent="0.35">
      <c r="C31" s="35" t="s">
        <v>75</v>
      </c>
      <c r="D31" s="137"/>
      <c r="E31" s="138"/>
      <c r="F31" s="139"/>
      <c r="G31" s="140"/>
    </row>
    <row r="32" spans="2:7" x14ac:dyDescent="0.35">
      <c r="C32" s="35" t="s">
        <v>76</v>
      </c>
      <c r="D32" s="137"/>
      <c r="E32" s="138"/>
      <c r="F32" s="139"/>
      <c r="G32" s="140"/>
    </row>
    <row r="33" spans="3:7" x14ac:dyDescent="0.35">
      <c r="C33" s="35" t="s">
        <v>78</v>
      </c>
      <c r="D33" s="137"/>
      <c r="E33" s="138"/>
      <c r="F33" s="139"/>
      <c r="G33" s="140"/>
    </row>
    <row r="34" spans="3:7" x14ac:dyDescent="0.35">
      <c r="C34" s="35" t="s">
        <v>79</v>
      </c>
      <c r="D34" s="141"/>
      <c r="E34" s="142"/>
      <c r="F34" s="143"/>
      <c r="G34" s="144"/>
    </row>
    <row r="35" spans="3:7" s="37" customFormat="1" x14ac:dyDescent="0.35">
      <c r="C35" s="132"/>
      <c r="D35" s="145"/>
      <c r="E35" s="145"/>
      <c r="F35" s="145"/>
      <c r="G35" s="145"/>
    </row>
    <row r="36" spans="3:7" x14ac:dyDescent="0.35">
      <c r="C36" s="36" t="s">
        <v>18</v>
      </c>
      <c r="D36" s="146"/>
      <c r="E36" s="147"/>
      <c r="F36" s="148"/>
      <c r="G36" s="149"/>
    </row>
    <row r="37" spans="3:7" x14ac:dyDescent="0.35">
      <c r="C37" s="36" t="s">
        <v>19</v>
      </c>
      <c r="D37" s="137"/>
      <c r="E37" s="138"/>
      <c r="F37" s="139"/>
      <c r="G37" s="140"/>
    </row>
    <row r="38" spans="3:7" x14ac:dyDescent="0.35">
      <c r="C38" s="36" t="s">
        <v>21</v>
      </c>
      <c r="D38" s="137"/>
      <c r="E38" s="138"/>
      <c r="F38" s="139"/>
      <c r="G38" s="140"/>
    </row>
    <row r="39" spans="3:7" x14ac:dyDescent="0.35">
      <c r="C39" s="36" t="s">
        <v>172</v>
      </c>
      <c r="D39" s="137"/>
      <c r="E39" s="138"/>
      <c r="F39" s="139"/>
      <c r="G39" s="140"/>
    </row>
    <row r="40" spans="3:7" x14ac:dyDescent="0.35">
      <c r="C40" s="36" t="s">
        <v>24</v>
      </c>
      <c r="D40" s="137"/>
      <c r="E40" s="138"/>
      <c r="F40" s="139"/>
      <c r="G40" s="140"/>
    </row>
    <row r="41" spans="3:7" x14ac:dyDescent="0.35">
      <c r="C41" s="36" t="s">
        <v>25</v>
      </c>
      <c r="D41" s="137"/>
      <c r="E41" s="138"/>
      <c r="F41" s="139"/>
      <c r="G41" s="140"/>
    </row>
    <row r="42" spans="3:7" x14ac:dyDescent="0.35">
      <c r="C42" s="36" t="s">
        <v>173</v>
      </c>
      <c r="D42" s="137"/>
      <c r="E42" s="138"/>
      <c r="F42" s="139"/>
      <c r="G42" s="140"/>
    </row>
    <row r="43" spans="3:7" x14ac:dyDescent="0.35">
      <c r="C43" s="36" t="s">
        <v>174</v>
      </c>
      <c r="D43" s="137"/>
      <c r="E43" s="138"/>
      <c r="F43" s="139"/>
      <c r="G43" s="140"/>
    </row>
    <row r="44" spans="3:7" x14ac:dyDescent="0.35">
      <c r="C44" s="36" t="s">
        <v>175</v>
      </c>
      <c r="D44" s="137"/>
      <c r="E44" s="138"/>
      <c r="F44" s="139"/>
      <c r="G44" s="140"/>
    </row>
    <row r="45" spans="3:7" x14ac:dyDescent="0.35">
      <c r="C45" s="36" t="s">
        <v>176</v>
      </c>
      <c r="D45" s="137"/>
      <c r="E45" s="138"/>
      <c r="F45" s="139"/>
      <c r="G45" s="140"/>
    </row>
    <row r="46" spans="3:7" x14ac:dyDescent="0.35">
      <c r="C46" s="36" t="s">
        <v>177</v>
      </c>
      <c r="D46" s="137"/>
      <c r="E46" s="138"/>
      <c r="F46" s="139"/>
      <c r="G46" s="140"/>
    </row>
    <row r="47" spans="3:7" x14ac:dyDescent="0.35">
      <c r="C47" s="36" t="s">
        <v>178</v>
      </c>
      <c r="D47" s="137"/>
      <c r="E47" s="138"/>
      <c r="F47" s="139"/>
      <c r="G47" s="140"/>
    </row>
    <row r="48" spans="3:7" x14ac:dyDescent="0.35">
      <c r="C48" s="36" t="s">
        <v>179</v>
      </c>
      <c r="D48" s="137"/>
      <c r="E48" s="138"/>
      <c r="F48" s="139"/>
      <c r="G48" s="140"/>
    </row>
    <row r="49" spans="3:7" x14ac:dyDescent="0.35">
      <c r="C49" s="36" t="s">
        <v>180</v>
      </c>
      <c r="D49" s="137"/>
      <c r="E49" s="138"/>
      <c r="F49" s="139"/>
      <c r="G49" s="140"/>
    </row>
    <row r="50" spans="3:7" x14ac:dyDescent="0.35">
      <c r="C50" s="36" t="s">
        <v>181</v>
      </c>
      <c r="D50" s="137"/>
      <c r="E50" s="138"/>
      <c r="F50" s="139"/>
      <c r="G50" s="140"/>
    </row>
    <row r="51" spans="3:7" x14ac:dyDescent="0.35">
      <c r="C51" s="36" t="s">
        <v>182</v>
      </c>
      <c r="D51" s="137"/>
      <c r="E51" s="138"/>
      <c r="F51" s="139"/>
      <c r="G51" s="140"/>
    </row>
    <row r="52" spans="3:7" x14ac:dyDescent="0.35">
      <c r="C52" s="36" t="s">
        <v>183</v>
      </c>
      <c r="D52" s="137"/>
      <c r="E52" s="138"/>
      <c r="F52" s="139"/>
      <c r="G52" s="140"/>
    </row>
    <row r="53" spans="3:7" x14ac:dyDescent="0.35">
      <c r="C53" s="36" t="s">
        <v>184</v>
      </c>
      <c r="D53" s="150"/>
      <c r="E53" s="151"/>
      <c r="F53" s="152"/>
      <c r="G53" s="153"/>
    </row>
  </sheetData>
  <sheetProtection selectLockedCells="1"/>
  <mergeCells count="2">
    <mergeCell ref="D1:E1"/>
    <mergeCell ref="F1:G1"/>
  </mergeCells>
  <printOptions horizontalCentered="1" verticalCentered="1"/>
  <pageMargins left="0.25" right="0.25" top="0.75" bottom="0.75" header="0.3" footer="0.3"/>
  <pageSetup paperSize="129" scale="9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34"/>
  <sheetViews>
    <sheetView showGridLines="0" showRowColHeaders="0" workbookViewId="0">
      <selection activeCell="G19" sqref="G19"/>
    </sheetView>
  </sheetViews>
  <sheetFormatPr defaultRowHeight="14.5" x14ac:dyDescent="0.35"/>
  <cols>
    <col min="1" max="1" width="4.1796875" customWidth="1"/>
    <col min="2" max="2" width="37.1796875" bestFit="1" customWidth="1"/>
    <col min="3" max="3" width="4.1796875" customWidth="1"/>
    <col min="4" max="4" width="30.81640625" bestFit="1" customWidth="1"/>
    <col min="5" max="5" width="4.1796875" customWidth="1"/>
    <col min="6" max="6" width="13.7265625" bestFit="1" customWidth="1"/>
  </cols>
  <sheetData>
    <row r="2" spans="2:6" x14ac:dyDescent="0.35">
      <c r="B2" s="1" t="s">
        <v>0</v>
      </c>
      <c r="D2" t="s">
        <v>33</v>
      </c>
      <c r="F2" t="s">
        <v>38</v>
      </c>
    </row>
    <row r="3" spans="2:6" x14ac:dyDescent="0.35">
      <c r="B3" s="1" t="s">
        <v>1</v>
      </c>
      <c r="D3" t="s">
        <v>34</v>
      </c>
      <c r="F3" t="s">
        <v>39</v>
      </c>
    </row>
    <row r="4" spans="2:6" x14ac:dyDescent="0.35">
      <c r="B4" s="1" t="s">
        <v>2</v>
      </c>
      <c r="D4" t="s">
        <v>35</v>
      </c>
      <c r="F4" t="s">
        <v>40</v>
      </c>
    </row>
    <row r="5" spans="2:6" x14ac:dyDescent="0.35">
      <c r="B5" s="1" t="s">
        <v>3</v>
      </c>
      <c r="D5" t="s">
        <v>36</v>
      </c>
      <c r="F5" t="s">
        <v>41</v>
      </c>
    </row>
    <row r="6" spans="2:6" x14ac:dyDescent="0.35">
      <c r="B6" s="1" t="s">
        <v>4</v>
      </c>
      <c r="D6" t="s">
        <v>37</v>
      </c>
    </row>
    <row r="7" spans="2:6" x14ac:dyDescent="0.35">
      <c r="B7" s="1" t="s">
        <v>5</v>
      </c>
    </row>
    <row r="8" spans="2:6" x14ac:dyDescent="0.35">
      <c r="B8" s="1" t="s">
        <v>6</v>
      </c>
    </row>
    <row r="9" spans="2:6" x14ac:dyDescent="0.35">
      <c r="B9" s="1" t="s">
        <v>7</v>
      </c>
    </row>
    <row r="10" spans="2:6" x14ac:dyDescent="0.35">
      <c r="B10" s="1" t="s">
        <v>8</v>
      </c>
    </row>
    <row r="11" spans="2:6" x14ac:dyDescent="0.35">
      <c r="B11" s="1" t="s">
        <v>9</v>
      </c>
    </row>
    <row r="12" spans="2:6" x14ac:dyDescent="0.35">
      <c r="B12" s="1" t="s">
        <v>10</v>
      </c>
    </row>
    <row r="13" spans="2:6" x14ac:dyDescent="0.35">
      <c r="B13" s="1" t="s">
        <v>11</v>
      </c>
    </row>
    <row r="14" spans="2:6" x14ac:dyDescent="0.35">
      <c r="B14" s="1" t="s">
        <v>12</v>
      </c>
    </row>
    <row r="15" spans="2:6" x14ac:dyDescent="0.35">
      <c r="B15" s="1" t="s">
        <v>13</v>
      </c>
    </row>
    <row r="16" spans="2:6" x14ac:dyDescent="0.35">
      <c r="B16" s="1" t="s">
        <v>14</v>
      </c>
    </row>
    <row r="17" spans="2:2" x14ac:dyDescent="0.35">
      <c r="B17" s="1" t="s">
        <v>15</v>
      </c>
    </row>
    <row r="18" spans="2:2" x14ac:dyDescent="0.35">
      <c r="B18" s="1" t="s">
        <v>16</v>
      </c>
    </row>
    <row r="19" spans="2:2" x14ac:dyDescent="0.35">
      <c r="B19" s="1" t="s">
        <v>17</v>
      </c>
    </row>
    <row r="20" spans="2:2" x14ac:dyDescent="0.35">
      <c r="B20" s="1" t="s">
        <v>18</v>
      </c>
    </row>
    <row r="21" spans="2:2" x14ac:dyDescent="0.35">
      <c r="B21" s="1" t="s">
        <v>19</v>
      </c>
    </row>
    <row r="22" spans="2:2" x14ac:dyDescent="0.35">
      <c r="B22" s="1" t="s">
        <v>20</v>
      </c>
    </row>
    <row r="23" spans="2:2" x14ac:dyDescent="0.35">
      <c r="B23" s="1" t="s">
        <v>21</v>
      </c>
    </row>
    <row r="24" spans="2:2" x14ac:dyDescent="0.35">
      <c r="B24" s="1" t="s">
        <v>22</v>
      </c>
    </row>
    <row r="25" spans="2:2" x14ac:dyDescent="0.35">
      <c r="B25" s="1" t="s">
        <v>23</v>
      </c>
    </row>
    <row r="26" spans="2:2" x14ac:dyDescent="0.35">
      <c r="B26" s="1" t="s">
        <v>24</v>
      </c>
    </row>
    <row r="27" spans="2:2" x14ac:dyDescent="0.35">
      <c r="B27" s="1" t="s">
        <v>25</v>
      </c>
    </row>
    <row r="28" spans="2:2" x14ac:dyDescent="0.35">
      <c r="B28" s="1" t="s">
        <v>26</v>
      </c>
    </row>
    <row r="29" spans="2:2" x14ac:dyDescent="0.35">
      <c r="B29" s="1" t="s">
        <v>27</v>
      </c>
    </row>
    <row r="30" spans="2:2" x14ac:dyDescent="0.35">
      <c r="B30" s="1" t="s">
        <v>28</v>
      </c>
    </row>
    <row r="31" spans="2:2" x14ac:dyDescent="0.35">
      <c r="B31" s="1" t="s">
        <v>29</v>
      </c>
    </row>
    <row r="32" spans="2:2" x14ac:dyDescent="0.35">
      <c r="B32" s="1" t="s">
        <v>30</v>
      </c>
    </row>
    <row r="33" spans="2:2" x14ac:dyDescent="0.35">
      <c r="B33" s="1" t="s">
        <v>31</v>
      </c>
    </row>
    <row r="34" spans="2:2" x14ac:dyDescent="0.35">
      <c r="B34" s="1" t="s">
        <v>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showRowColHeaders="0" zoomScale="85" zoomScaleNormal="85" workbookViewId="0"/>
  </sheetViews>
  <sheetFormatPr defaultColWidth="8.7265625" defaultRowHeight="12" x14ac:dyDescent="0.3"/>
  <cols>
    <col min="1" max="2" width="8.7265625" style="38"/>
    <col min="3" max="16" width="6.453125" style="38" customWidth="1"/>
    <col min="17" max="16384" width="8.7265625" style="38"/>
  </cols>
  <sheetData>
    <row r="1" spans="1:16" ht="26.15" customHeight="1" x14ac:dyDescent="0.3">
      <c r="B1" s="46" t="s">
        <v>188</v>
      </c>
      <c r="C1" s="173"/>
      <c r="D1" s="173"/>
      <c r="E1" s="173"/>
      <c r="F1" s="173"/>
      <c r="G1" s="173"/>
    </row>
    <row r="2" spans="1:16" ht="24.65" customHeight="1" x14ac:dyDescent="0.3">
      <c r="B2" s="46" t="s">
        <v>189</v>
      </c>
      <c r="C2" s="173"/>
      <c r="D2" s="173"/>
      <c r="E2" s="173"/>
      <c r="F2" s="173"/>
      <c r="G2" s="173"/>
    </row>
    <row r="4" spans="1:16" ht="12.5" thickBot="1" x14ac:dyDescent="0.35"/>
    <row r="5" spans="1:16" ht="12.5" thickTop="1" x14ac:dyDescent="0.3">
      <c r="C5" s="175" t="s">
        <v>145</v>
      </c>
      <c r="D5" s="176"/>
      <c r="E5" s="175" t="s">
        <v>139</v>
      </c>
      <c r="F5" s="176"/>
      <c r="G5" s="175" t="s">
        <v>138</v>
      </c>
      <c r="H5" s="176"/>
      <c r="I5" s="175" t="s">
        <v>137</v>
      </c>
      <c r="J5" s="176"/>
      <c r="K5" s="175" t="s">
        <v>136</v>
      </c>
      <c r="L5" s="176"/>
      <c r="M5" s="175" t="s">
        <v>135</v>
      </c>
      <c r="N5" s="176"/>
      <c r="O5" s="175" t="s">
        <v>134</v>
      </c>
      <c r="P5" s="176"/>
    </row>
    <row r="6" spans="1:16" x14ac:dyDescent="0.3">
      <c r="C6" s="39" t="s">
        <v>142</v>
      </c>
      <c r="D6" s="40" t="s">
        <v>141</v>
      </c>
      <c r="E6" s="39" t="s">
        <v>142</v>
      </c>
      <c r="F6" s="40" t="s">
        <v>141</v>
      </c>
      <c r="G6" s="39" t="s">
        <v>142</v>
      </c>
      <c r="H6" s="40" t="s">
        <v>141</v>
      </c>
      <c r="I6" s="39" t="s">
        <v>142</v>
      </c>
      <c r="J6" s="40" t="s">
        <v>141</v>
      </c>
      <c r="K6" s="39" t="s">
        <v>142</v>
      </c>
      <c r="L6" s="40" t="s">
        <v>141</v>
      </c>
      <c r="M6" s="39" t="s">
        <v>142</v>
      </c>
      <c r="N6" s="40" t="s">
        <v>141</v>
      </c>
      <c r="O6" s="39" t="s">
        <v>142</v>
      </c>
      <c r="P6" s="40" t="s">
        <v>141</v>
      </c>
    </row>
    <row r="7" spans="1:16" x14ac:dyDescent="0.3">
      <c r="A7" s="45" t="s">
        <v>144</v>
      </c>
      <c r="B7" s="45" t="s">
        <v>143</v>
      </c>
      <c r="C7" s="47" t="s">
        <v>185</v>
      </c>
      <c r="D7" s="40" t="s">
        <v>186</v>
      </c>
      <c r="E7" s="39" t="s">
        <v>187</v>
      </c>
      <c r="F7" s="40" t="s">
        <v>156</v>
      </c>
      <c r="G7" s="39" t="s">
        <v>158</v>
      </c>
      <c r="H7" s="40" t="s">
        <v>157</v>
      </c>
      <c r="I7" s="39" t="s">
        <v>159</v>
      </c>
      <c r="J7" s="40" t="s">
        <v>160</v>
      </c>
      <c r="K7" s="39" t="s">
        <v>161</v>
      </c>
      <c r="L7" s="40" t="s">
        <v>162</v>
      </c>
      <c r="M7" s="39" t="s">
        <v>163</v>
      </c>
      <c r="N7" s="40" t="s">
        <v>164</v>
      </c>
      <c r="O7" s="39" t="s">
        <v>165</v>
      </c>
      <c r="P7" s="40" t="s">
        <v>166</v>
      </c>
    </row>
    <row r="8" spans="1:16" ht="22" customHeight="1" x14ac:dyDescent="0.3">
      <c r="A8" s="50"/>
      <c r="B8" s="50"/>
      <c r="C8" s="48"/>
      <c r="D8" s="42"/>
      <c r="E8" s="41"/>
      <c r="F8" s="42"/>
      <c r="G8" s="41"/>
      <c r="H8" s="42"/>
      <c r="I8" s="41"/>
      <c r="J8" s="42"/>
      <c r="K8" s="41"/>
      <c r="L8" s="42"/>
      <c r="M8" s="41"/>
      <c r="N8" s="42"/>
      <c r="O8" s="41"/>
      <c r="P8" s="42"/>
    </row>
    <row r="9" spans="1:16" ht="22" customHeight="1" x14ac:dyDescent="0.3">
      <c r="A9" s="45"/>
      <c r="B9" s="45"/>
      <c r="C9" s="47"/>
      <c r="D9" s="40"/>
      <c r="E9" s="39"/>
      <c r="F9" s="40"/>
      <c r="G9" s="39"/>
      <c r="H9" s="40"/>
      <c r="I9" s="39"/>
      <c r="J9" s="40"/>
      <c r="K9" s="39"/>
      <c r="L9" s="40"/>
      <c r="M9" s="39"/>
      <c r="N9" s="40"/>
      <c r="O9" s="39"/>
      <c r="P9" s="40"/>
    </row>
    <row r="10" spans="1:16" ht="22" customHeight="1" x14ac:dyDescent="0.3">
      <c r="A10" s="50"/>
      <c r="B10" s="50"/>
      <c r="C10" s="48"/>
      <c r="D10" s="42"/>
      <c r="E10" s="41"/>
      <c r="F10" s="42"/>
      <c r="G10" s="41"/>
      <c r="H10" s="42"/>
      <c r="I10" s="41"/>
      <c r="J10" s="42"/>
      <c r="K10" s="41"/>
      <c r="L10" s="42"/>
      <c r="M10" s="41"/>
      <c r="N10" s="42"/>
      <c r="O10" s="41"/>
      <c r="P10" s="42"/>
    </row>
    <row r="11" spans="1:16" ht="22" customHeight="1" x14ac:dyDescent="0.3">
      <c r="A11" s="45"/>
      <c r="B11" s="45"/>
      <c r="C11" s="47"/>
      <c r="D11" s="40"/>
      <c r="E11" s="39"/>
      <c r="F11" s="40"/>
      <c r="G11" s="39"/>
      <c r="H11" s="40"/>
      <c r="I11" s="39"/>
      <c r="J11" s="40"/>
      <c r="K11" s="39"/>
      <c r="L11" s="40"/>
      <c r="M11" s="39"/>
      <c r="N11" s="40"/>
      <c r="O11" s="39"/>
      <c r="P11" s="40"/>
    </row>
    <row r="12" spans="1:16" ht="22" customHeight="1" x14ac:dyDescent="0.3">
      <c r="A12" s="50"/>
      <c r="B12" s="50"/>
      <c r="C12" s="48"/>
      <c r="D12" s="42"/>
      <c r="E12" s="41"/>
      <c r="F12" s="42"/>
      <c r="G12" s="41"/>
      <c r="H12" s="42"/>
      <c r="I12" s="41"/>
      <c r="J12" s="42"/>
      <c r="K12" s="41"/>
      <c r="L12" s="42"/>
      <c r="M12" s="41"/>
      <c r="N12" s="42"/>
      <c r="O12" s="41"/>
      <c r="P12" s="42"/>
    </row>
    <row r="13" spans="1:16" ht="22" customHeight="1" x14ac:dyDescent="0.3">
      <c r="A13" s="45"/>
      <c r="B13" s="45"/>
      <c r="C13" s="47"/>
      <c r="D13" s="40"/>
      <c r="E13" s="39"/>
      <c r="F13" s="40"/>
      <c r="G13" s="39"/>
      <c r="H13" s="40"/>
      <c r="I13" s="39"/>
      <c r="J13" s="40"/>
      <c r="K13" s="39"/>
      <c r="L13" s="40"/>
      <c r="M13" s="39"/>
      <c r="N13" s="40"/>
      <c r="O13" s="39"/>
      <c r="P13" s="40"/>
    </row>
    <row r="14" spans="1:16" ht="22" customHeight="1" x14ac:dyDescent="0.3">
      <c r="A14" s="50"/>
      <c r="B14" s="50"/>
      <c r="C14" s="48"/>
      <c r="D14" s="42"/>
      <c r="E14" s="41"/>
      <c r="F14" s="42"/>
      <c r="G14" s="41"/>
      <c r="H14" s="42"/>
      <c r="I14" s="41"/>
      <c r="J14" s="42"/>
      <c r="K14" s="41"/>
      <c r="L14" s="42"/>
      <c r="M14" s="41"/>
      <c r="N14" s="42"/>
      <c r="O14" s="41"/>
      <c r="P14" s="42"/>
    </row>
    <row r="15" spans="1:16" ht="22" customHeight="1" x14ac:dyDescent="0.3">
      <c r="A15" s="45"/>
      <c r="B15" s="45"/>
      <c r="C15" s="47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/>
      <c r="P15" s="40"/>
    </row>
    <row r="16" spans="1:16" ht="22" customHeight="1" x14ac:dyDescent="0.3">
      <c r="A16" s="50"/>
      <c r="B16" s="50"/>
      <c r="C16" s="48"/>
      <c r="D16" s="42"/>
      <c r="E16" s="41"/>
      <c r="F16" s="42"/>
      <c r="G16" s="41"/>
      <c r="H16" s="42"/>
      <c r="I16" s="41"/>
      <c r="J16" s="42"/>
      <c r="K16" s="41"/>
      <c r="L16" s="42"/>
      <c r="M16" s="41"/>
      <c r="N16" s="42"/>
      <c r="O16" s="41"/>
      <c r="P16" s="42"/>
    </row>
    <row r="17" spans="1:16" ht="22" customHeight="1" x14ac:dyDescent="0.3">
      <c r="A17" s="45"/>
      <c r="B17" s="45"/>
      <c r="C17" s="47"/>
      <c r="D17" s="40"/>
      <c r="E17" s="39"/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</row>
    <row r="18" spans="1:16" ht="22" customHeight="1" x14ac:dyDescent="0.3">
      <c r="A18" s="50"/>
      <c r="B18" s="50"/>
      <c r="C18" s="48"/>
      <c r="D18" s="42"/>
      <c r="E18" s="41"/>
      <c r="F18" s="42"/>
      <c r="G18" s="41"/>
      <c r="H18" s="42"/>
      <c r="I18" s="41"/>
      <c r="J18" s="42"/>
      <c r="K18" s="41"/>
      <c r="L18" s="42"/>
      <c r="M18" s="41"/>
      <c r="N18" s="42"/>
      <c r="O18" s="41"/>
      <c r="P18" s="42"/>
    </row>
    <row r="19" spans="1:16" ht="22" customHeight="1" x14ac:dyDescent="0.3">
      <c r="A19" s="45"/>
      <c r="B19" s="45"/>
      <c r="C19" s="47"/>
      <c r="D19" s="40"/>
      <c r="E19" s="39"/>
      <c r="F19" s="40"/>
      <c r="G19" s="39"/>
      <c r="H19" s="40"/>
      <c r="I19" s="39"/>
      <c r="J19" s="40"/>
      <c r="K19" s="39"/>
      <c r="L19" s="40"/>
      <c r="M19" s="39"/>
      <c r="N19" s="40"/>
      <c r="O19" s="39"/>
      <c r="P19" s="40"/>
    </row>
    <row r="20" spans="1:16" ht="22" customHeight="1" x14ac:dyDescent="0.3">
      <c r="A20" s="50"/>
      <c r="B20" s="50"/>
      <c r="C20" s="48"/>
      <c r="D20" s="42"/>
      <c r="E20" s="41"/>
      <c r="F20" s="42"/>
      <c r="G20" s="41"/>
      <c r="H20" s="42"/>
      <c r="I20" s="41"/>
      <c r="J20" s="42"/>
      <c r="K20" s="41"/>
      <c r="L20" s="42"/>
      <c r="M20" s="41"/>
      <c r="N20" s="42"/>
      <c r="O20" s="41"/>
      <c r="P20" s="42"/>
    </row>
    <row r="21" spans="1:16" ht="22" customHeight="1" x14ac:dyDescent="0.3">
      <c r="A21" s="45"/>
      <c r="B21" s="45"/>
      <c r="C21" s="47"/>
      <c r="D21" s="40"/>
      <c r="E21" s="39"/>
      <c r="F21" s="40"/>
      <c r="G21" s="39"/>
      <c r="H21" s="40"/>
      <c r="I21" s="39"/>
      <c r="J21" s="40"/>
      <c r="K21" s="39"/>
      <c r="L21" s="40"/>
      <c r="M21" s="39"/>
      <c r="N21" s="40"/>
      <c r="O21" s="39"/>
      <c r="P21" s="40"/>
    </row>
    <row r="22" spans="1:16" ht="22" customHeight="1" x14ac:dyDescent="0.3">
      <c r="A22" s="50"/>
      <c r="B22" s="50"/>
      <c r="C22" s="48"/>
      <c r="D22" s="42"/>
      <c r="E22" s="41"/>
      <c r="F22" s="42"/>
      <c r="G22" s="41"/>
      <c r="H22" s="42"/>
      <c r="I22" s="41"/>
      <c r="J22" s="42"/>
      <c r="K22" s="41"/>
      <c r="L22" s="42"/>
      <c r="M22" s="41"/>
      <c r="N22" s="42"/>
      <c r="O22" s="41"/>
      <c r="P22" s="42"/>
    </row>
    <row r="23" spans="1:16" ht="22" customHeight="1" x14ac:dyDescent="0.3">
      <c r="A23" s="45"/>
      <c r="B23" s="45"/>
      <c r="C23" s="47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O23" s="39"/>
      <c r="P23" s="40"/>
    </row>
    <row r="24" spans="1:16" ht="22" customHeight="1" x14ac:dyDescent="0.3">
      <c r="A24" s="50"/>
      <c r="B24" s="50"/>
      <c r="C24" s="48"/>
      <c r="D24" s="42"/>
      <c r="E24" s="41"/>
      <c r="F24" s="42"/>
      <c r="G24" s="41"/>
      <c r="H24" s="42"/>
      <c r="I24" s="41"/>
      <c r="J24" s="42"/>
      <c r="K24" s="41"/>
      <c r="L24" s="42"/>
      <c r="M24" s="41"/>
      <c r="N24" s="42"/>
      <c r="O24" s="41"/>
      <c r="P24" s="42"/>
    </row>
    <row r="25" spans="1:16" ht="22" customHeight="1" x14ac:dyDescent="0.3">
      <c r="A25" s="45"/>
      <c r="B25" s="45"/>
      <c r="C25" s="47"/>
      <c r="D25" s="40"/>
      <c r="E25" s="39"/>
      <c r="F25" s="40"/>
      <c r="G25" s="39"/>
      <c r="H25" s="40"/>
      <c r="I25" s="39"/>
      <c r="J25" s="40"/>
      <c r="K25" s="39"/>
      <c r="L25" s="40"/>
      <c r="M25" s="39"/>
      <c r="N25" s="40"/>
      <c r="O25" s="39"/>
      <c r="P25" s="40"/>
    </row>
    <row r="26" spans="1:16" ht="22" customHeight="1" x14ac:dyDescent="0.3">
      <c r="A26" s="50"/>
      <c r="B26" s="50"/>
      <c r="C26" s="48"/>
      <c r="D26" s="42"/>
      <c r="E26" s="41"/>
      <c r="F26" s="42"/>
      <c r="G26" s="41"/>
      <c r="H26" s="42"/>
      <c r="I26" s="41"/>
      <c r="J26" s="42"/>
      <c r="K26" s="41"/>
      <c r="L26" s="42"/>
      <c r="M26" s="41"/>
      <c r="N26" s="42"/>
      <c r="O26" s="41"/>
      <c r="P26" s="42"/>
    </row>
    <row r="27" spans="1:16" ht="22" customHeight="1" x14ac:dyDescent="0.3">
      <c r="A27" s="45"/>
      <c r="B27" s="45"/>
      <c r="C27" s="47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O27" s="39"/>
      <c r="P27" s="40"/>
    </row>
    <row r="28" spans="1:16" ht="22" customHeight="1" x14ac:dyDescent="0.3">
      <c r="A28" s="50"/>
      <c r="B28" s="50"/>
      <c r="C28" s="48"/>
      <c r="D28" s="42"/>
      <c r="E28" s="41"/>
      <c r="F28" s="42"/>
      <c r="G28" s="41"/>
      <c r="H28" s="42"/>
      <c r="I28" s="41"/>
      <c r="J28" s="42"/>
      <c r="K28" s="41"/>
      <c r="L28" s="42"/>
      <c r="M28" s="41"/>
      <c r="N28" s="42"/>
      <c r="O28" s="41"/>
      <c r="P28" s="42"/>
    </row>
    <row r="29" spans="1:16" ht="22" customHeight="1" x14ac:dyDescent="0.3">
      <c r="A29" s="45"/>
      <c r="B29" s="45"/>
      <c r="C29" s="47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O29" s="39"/>
      <c r="P29" s="40"/>
    </row>
    <row r="30" spans="1:16" ht="22" customHeight="1" thickBot="1" x14ac:dyDescent="0.35">
      <c r="A30" s="50"/>
      <c r="B30" s="50"/>
      <c r="C30" s="49"/>
      <c r="D30" s="44"/>
      <c r="E30" s="43"/>
      <c r="F30" s="44"/>
      <c r="G30" s="43"/>
      <c r="H30" s="44"/>
      <c r="I30" s="43"/>
      <c r="J30" s="44"/>
      <c r="K30" s="43"/>
      <c r="L30" s="44"/>
      <c r="M30" s="43"/>
      <c r="N30" s="44"/>
      <c r="O30" s="43"/>
      <c r="P30" s="44"/>
    </row>
    <row r="31" spans="1:16" ht="22" customHeight="1" thickTop="1" x14ac:dyDescent="0.3">
      <c r="A31" s="174" t="s">
        <v>190</v>
      </c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</row>
    <row r="32" spans="1:16" ht="22" customHeight="1" x14ac:dyDescent="0.3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</row>
    <row r="33" spans="1:16" ht="22" customHeight="1" x14ac:dyDescent="0.3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</row>
    <row r="34" spans="1:16" ht="22" customHeight="1" x14ac:dyDescent="0.3">
      <c r="A34" s="174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</row>
    <row r="35" spans="1:16" ht="22" customHeight="1" x14ac:dyDescent="0.3">
      <c r="A35" s="174"/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</row>
    <row r="36" spans="1:16" x14ac:dyDescent="0.3">
      <c r="A36" s="174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</row>
  </sheetData>
  <mergeCells count="10">
    <mergeCell ref="C1:G1"/>
    <mergeCell ref="C2:G2"/>
    <mergeCell ref="A31:P36"/>
    <mergeCell ref="C5:D5"/>
    <mergeCell ref="O5:P5"/>
    <mergeCell ref="M5:N5"/>
    <mergeCell ref="K5:L5"/>
    <mergeCell ref="I5:J5"/>
    <mergeCell ref="G5:H5"/>
    <mergeCell ref="E5:F5"/>
  </mergeCells>
  <printOptions horizontalCentered="1" verticalCentered="1"/>
  <pageMargins left="0" right="0.5" top="0.5" bottom="0.25" header="0.3" footer="0.3"/>
  <pageSetup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zoomScale="85" zoomScaleNormal="85" workbookViewId="0">
      <selection activeCell="C5" sqref="C5"/>
    </sheetView>
  </sheetViews>
  <sheetFormatPr defaultColWidth="27.1796875" defaultRowHeight="23.5" x14ac:dyDescent="0.55000000000000004"/>
  <cols>
    <col min="1" max="3" width="27.1796875" style="112"/>
    <col min="4" max="4" width="29.81640625" style="112" customWidth="1"/>
    <col min="5" max="5" width="27.1796875" style="112"/>
    <col min="6" max="6" width="27.1796875" style="113"/>
    <col min="7" max="16384" width="27.1796875" style="112"/>
  </cols>
  <sheetData>
    <row r="2" spans="2:5" ht="33.5" x14ac:dyDescent="0.95">
      <c r="B2" s="155" t="s">
        <v>205</v>
      </c>
      <c r="C2" s="155"/>
      <c r="D2" s="155"/>
      <c r="E2" s="155"/>
    </row>
    <row r="4" spans="2:5" ht="24" thickBot="1" x14ac:dyDescent="0.6"/>
    <row r="5" spans="2:5" ht="52.5" thickTop="1" x14ac:dyDescent="0.55000000000000004">
      <c r="B5" s="103" t="s">
        <v>191</v>
      </c>
      <c r="C5" s="104" t="s">
        <v>193</v>
      </c>
      <c r="D5" s="104" t="s">
        <v>195</v>
      </c>
      <c r="E5" s="105" t="s">
        <v>199</v>
      </c>
    </row>
    <row r="6" spans="2:5" ht="78.5" thickBot="1" x14ac:dyDescent="0.6">
      <c r="B6" s="106" t="s">
        <v>192</v>
      </c>
      <c r="C6" s="107" t="s">
        <v>194</v>
      </c>
      <c r="D6" s="107" t="s">
        <v>196</v>
      </c>
      <c r="E6" s="108" t="s">
        <v>200</v>
      </c>
    </row>
    <row r="7" spans="2:5" ht="53" thickTop="1" thickBot="1" x14ac:dyDescent="0.6">
      <c r="D7" s="109" t="s">
        <v>197</v>
      </c>
      <c r="E7" s="127" t="s">
        <v>224</v>
      </c>
    </row>
    <row r="8" spans="2:5" ht="53" thickTop="1" thickBot="1" x14ac:dyDescent="0.6">
      <c r="B8" s="154" t="str">
        <f>'HOME (2)'!C6</f>
        <v>ldaveiga@zinpro.com</v>
      </c>
      <c r="D8" s="110" t="s">
        <v>198</v>
      </c>
    </row>
    <row r="9" spans="2:5" ht="24" thickTop="1" x14ac:dyDescent="0.55000000000000004">
      <c r="B9" s="154" t="s">
        <v>225</v>
      </c>
    </row>
    <row r="10" spans="2:5" x14ac:dyDescent="0.55000000000000004">
      <c r="B10" s="154" t="s">
        <v>226</v>
      </c>
    </row>
    <row r="11" spans="2:5" x14ac:dyDescent="0.55000000000000004">
      <c r="B11" s="154" t="s">
        <v>227</v>
      </c>
    </row>
    <row r="12" spans="2:5" x14ac:dyDescent="0.55000000000000004">
      <c r="B12" s="154" t="s">
        <v>228</v>
      </c>
    </row>
    <row r="13" spans="2:5" x14ac:dyDescent="0.55000000000000004">
      <c r="B13" s="154" t="s">
        <v>229</v>
      </c>
    </row>
  </sheetData>
  <sheetProtection selectLockedCells="1"/>
  <mergeCells count="1">
    <mergeCell ref="B2:E2"/>
  </mergeCells>
  <hyperlinks>
    <hyperlink ref="B5" location="'FIELD SHEET'!A1" display="FIELD SHEET"/>
    <hyperlink ref="B6" location="'CLAW COLLECTION SHEET'!A1" display="CLAW COLLECTION SHEET"/>
    <hyperlink ref="C5" location="'HRD CSU'!A1" display="HERD CENSUS"/>
    <hyperlink ref="C6" location="'CULL DATA'!A1" display="CULL DATA"/>
    <hyperlink ref="D5" location="'GLT ASS'!A1" display="GILT ASSESSOR"/>
    <hyperlink ref="D6" location="'LACT ASS'!A1" display="LACTATION ASSESSOR"/>
    <hyperlink ref="D7" location="'GEST ASS'!A1" display="GESTATION ASSESSOR"/>
    <hyperlink ref="D8" location="'INS ASS'!A1" display="INSEMMINATION ASSESSOR"/>
    <hyperlink ref="E5" location="'GILT BREAKEVEN'!A1" display="GILT BREAKEVEN"/>
    <hyperlink ref="E6" location="'CLAW (2)'!A1" display="CLAW EVALUATOR"/>
    <hyperlink ref="E7" location="'CLAW GRAPHS'!A1" display="CLAW GRAPHS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0"/>
  <sheetViews>
    <sheetView showGridLines="0" showRowColHeaders="0" zoomScale="85" zoomScaleNormal="85" workbookViewId="0">
      <selection activeCell="E20" sqref="E20"/>
    </sheetView>
  </sheetViews>
  <sheetFormatPr defaultRowHeight="14.5" x14ac:dyDescent="0.35"/>
  <cols>
    <col min="1" max="1" width="3" customWidth="1"/>
    <col min="2" max="2" width="8.54296875" style="11" bestFit="1" customWidth="1"/>
    <col min="3" max="3" width="17.54296875" customWidth="1"/>
    <col min="4" max="4" width="14.7265625" customWidth="1"/>
    <col min="6" max="7" width="11.453125" customWidth="1"/>
  </cols>
  <sheetData>
    <row r="1" spans="1:7" x14ac:dyDescent="0.35">
      <c r="C1" s="14" t="s">
        <v>60</v>
      </c>
      <c r="D1" s="15" t="s">
        <v>61</v>
      </c>
      <c r="E1" s="15" t="s">
        <v>61</v>
      </c>
      <c r="F1" s="15" t="s">
        <v>61</v>
      </c>
      <c r="G1" s="15" t="s">
        <v>61</v>
      </c>
    </row>
    <row r="2" spans="1:7" x14ac:dyDescent="0.35">
      <c r="C2" s="14" t="s">
        <v>89</v>
      </c>
      <c r="D2" s="111"/>
      <c r="E2" s="111"/>
      <c r="F2" s="111"/>
      <c r="G2" s="111"/>
    </row>
    <row r="3" spans="1:7" x14ac:dyDescent="0.35">
      <c r="B3" s="13" t="s">
        <v>53</v>
      </c>
      <c r="C3" s="17">
        <v>0.23</v>
      </c>
      <c r="D3" s="18"/>
      <c r="E3" s="18"/>
      <c r="F3" s="18"/>
      <c r="G3" s="18"/>
    </row>
    <row r="4" spans="1:7" x14ac:dyDescent="0.35">
      <c r="B4" s="13" t="s">
        <v>54</v>
      </c>
      <c r="C4" s="17">
        <v>0.2</v>
      </c>
      <c r="D4" s="18"/>
      <c r="E4" s="18"/>
      <c r="F4" s="18"/>
      <c r="G4" s="18"/>
    </row>
    <row r="5" spans="1:7" x14ac:dyDescent="0.35">
      <c r="B5" s="13" t="s">
        <v>55</v>
      </c>
      <c r="C5" s="17">
        <v>0.18</v>
      </c>
      <c r="D5" s="18"/>
      <c r="E5" s="18"/>
      <c r="F5" s="18"/>
      <c r="G5" s="18"/>
    </row>
    <row r="6" spans="1:7" x14ac:dyDescent="0.35">
      <c r="B6" s="13" t="s">
        <v>56</v>
      </c>
      <c r="C6" s="17">
        <v>0.14000000000000001</v>
      </c>
      <c r="D6" s="18"/>
      <c r="E6" s="18"/>
      <c r="F6" s="18"/>
      <c r="G6" s="18"/>
    </row>
    <row r="7" spans="1:7" x14ac:dyDescent="0.35">
      <c r="B7" s="13" t="s">
        <v>57</v>
      </c>
      <c r="C7" s="17">
        <v>0.12</v>
      </c>
      <c r="D7" s="18"/>
      <c r="E7" s="18"/>
      <c r="F7" s="18"/>
      <c r="G7" s="18"/>
    </row>
    <row r="8" spans="1:7" x14ac:dyDescent="0.35">
      <c r="B8" s="13" t="s">
        <v>58</v>
      </c>
      <c r="C8" s="17">
        <v>0.08</v>
      </c>
      <c r="D8" s="18"/>
      <c r="E8" s="18"/>
      <c r="F8" s="18"/>
      <c r="G8" s="18"/>
    </row>
    <row r="9" spans="1:7" x14ac:dyDescent="0.35">
      <c r="B9" s="13" t="s">
        <v>59</v>
      </c>
      <c r="C9" s="17">
        <v>0.05</v>
      </c>
      <c r="D9" s="18"/>
      <c r="E9" s="18"/>
      <c r="F9" s="18"/>
      <c r="G9" s="18"/>
    </row>
    <row r="11" spans="1:7" x14ac:dyDescent="0.35">
      <c r="B11" s="27" t="s">
        <v>98</v>
      </c>
      <c r="C11" s="21">
        <f>SUM(C3:C10)</f>
        <v>1</v>
      </c>
      <c r="D11" s="17">
        <f t="shared" ref="D11:G11" si="0">SUM(D3:D10)</f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</row>
    <row r="12" spans="1:7" x14ac:dyDescent="0.35">
      <c r="C12" s="2"/>
      <c r="D12" s="2"/>
      <c r="E12" s="2"/>
      <c r="F12" s="2"/>
      <c r="G12" s="2"/>
    </row>
    <row r="13" spans="1:7" x14ac:dyDescent="0.35">
      <c r="A13" s="158" t="s">
        <v>204</v>
      </c>
      <c r="B13" s="158"/>
      <c r="C13" s="17">
        <f>SUM(C4:C6)</f>
        <v>0.52</v>
      </c>
      <c r="D13" s="17">
        <f t="shared" ref="D13:F13" si="1">D5+D6+D7+D8</f>
        <v>0</v>
      </c>
      <c r="E13" s="17">
        <f t="shared" si="1"/>
        <v>0</v>
      </c>
      <c r="F13" s="17">
        <f t="shared" si="1"/>
        <v>0</v>
      </c>
      <c r="G13" s="17">
        <f t="shared" ref="G13" si="2">G5+G6+G7+G8</f>
        <v>0</v>
      </c>
    </row>
    <row r="15" spans="1:7" x14ac:dyDescent="0.35">
      <c r="C15" s="6"/>
      <c r="D15" s="160" t="s">
        <v>212</v>
      </c>
      <c r="E15" s="160"/>
      <c r="F15" s="160"/>
      <c r="G15" s="156">
        <f>G13-D13</f>
        <v>0</v>
      </c>
    </row>
    <row r="16" spans="1:7" x14ac:dyDescent="0.35">
      <c r="D16" s="160"/>
      <c r="E16" s="160"/>
      <c r="F16" s="160"/>
      <c r="G16" s="156"/>
    </row>
    <row r="17" spans="2:8" x14ac:dyDescent="0.35">
      <c r="B17" s="159" t="s">
        <v>95</v>
      </c>
      <c r="C17" s="159"/>
      <c r="D17" s="160"/>
      <c r="E17" s="160"/>
      <c r="F17" s="160"/>
      <c r="G17" s="156"/>
    </row>
    <row r="18" spans="2:8" x14ac:dyDescent="0.35">
      <c r="B18" s="159" t="s">
        <v>92</v>
      </c>
      <c r="C18" s="159"/>
      <c r="D18" s="30">
        <f>D4-D5</f>
        <v>0</v>
      </c>
      <c r="E18" s="30">
        <f t="shared" ref="E18:F18" si="3">E4-E5</f>
        <v>0</v>
      </c>
      <c r="F18" s="30">
        <f t="shared" si="3"/>
        <v>0</v>
      </c>
      <c r="G18" s="31"/>
    </row>
    <row r="19" spans="2:8" x14ac:dyDescent="0.35">
      <c r="B19" s="159" t="s">
        <v>93</v>
      </c>
      <c r="C19" s="159"/>
      <c r="D19" s="30">
        <f>D5-D6</f>
        <v>0</v>
      </c>
      <c r="E19" s="30">
        <f t="shared" ref="E19:F19" si="4">E5-E6</f>
        <v>0</v>
      </c>
      <c r="F19" s="30">
        <f t="shared" si="4"/>
        <v>0</v>
      </c>
      <c r="G19" s="31"/>
    </row>
    <row r="20" spans="2:8" x14ac:dyDescent="0.35">
      <c r="B20" s="159" t="s">
        <v>94</v>
      </c>
      <c r="C20" s="159"/>
      <c r="D20" s="30">
        <f>D6-D7</f>
        <v>0</v>
      </c>
      <c r="E20" s="30">
        <f t="shared" ref="E20:F20" si="5">E6-E7</f>
        <v>0</v>
      </c>
      <c r="F20" s="30">
        <f t="shared" si="5"/>
        <v>0</v>
      </c>
      <c r="G20" s="31"/>
    </row>
    <row r="21" spans="2:8" x14ac:dyDescent="0.35">
      <c r="B21" s="157"/>
      <c r="C21" s="157"/>
    </row>
    <row r="23" spans="2:8" x14ac:dyDescent="0.35">
      <c r="E23" t="s">
        <v>81</v>
      </c>
      <c r="F23" t="s">
        <v>82</v>
      </c>
      <c r="G23" t="s">
        <v>83</v>
      </c>
      <c r="H23" t="s">
        <v>84</v>
      </c>
    </row>
    <row r="24" spans="2:8" x14ac:dyDescent="0.35">
      <c r="C24">
        <f t="shared" ref="C24:C30" si="6">C3</f>
        <v>0.23</v>
      </c>
      <c r="D24" t="str">
        <f t="shared" ref="D24:D30" si="7">B3</f>
        <v>PARITY 1</v>
      </c>
      <c r="E24" s="12">
        <f t="shared" ref="E24:H30" si="8">D3/$C24</f>
        <v>0</v>
      </c>
      <c r="F24" s="12">
        <f t="shared" si="8"/>
        <v>0</v>
      </c>
      <c r="G24" s="12">
        <f t="shared" si="8"/>
        <v>0</v>
      </c>
      <c r="H24" s="12">
        <f t="shared" si="8"/>
        <v>0</v>
      </c>
    </row>
    <row r="25" spans="2:8" x14ac:dyDescent="0.35">
      <c r="C25">
        <f t="shared" si="6"/>
        <v>0.2</v>
      </c>
      <c r="D25" t="str">
        <f t="shared" si="7"/>
        <v>PARITY 2</v>
      </c>
      <c r="E25" s="12">
        <f t="shared" si="8"/>
        <v>0</v>
      </c>
      <c r="F25" s="12">
        <f t="shared" si="8"/>
        <v>0</v>
      </c>
      <c r="G25" s="12">
        <f t="shared" si="8"/>
        <v>0</v>
      </c>
      <c r="H25" s="12">
        <f t="shared" si="8"/>
        <v>0</v>
      </c>
    </row>
    <row r="26" spans="2:8" x14ac:dyDescent="0.35">
      <c r="C26">
        <f t="shared" si="6"/>
        <v>0.18</v>
      </c>
      <c r="D26" t="str">
        <f t="shared" si="7"/>
        <v>PARITY 3</v>
      </c>
      <c r="E26" s="12">
        <f t="shared" si="8"/>
        <v>0</v>
      </c>
      <c r="F26" s="12">
        <f t="shared" si="8"/>
        <v>0</v>
      </c>
      <c r="G26" s="12">
        <f t="shared" si="8"/>
        <v>0</v>
      </c>
      <c r="H26" s="12">
        <f t="shared" si="8"/>
        <v>0</v>
      </c>
    </row>
    <row r="27" spans="2:8" x14ac:dyDescent="0.35">
      <c r="C27">
        <f t="shared" si="6"/>
        <v>0.14000000000000001</v>
      </c>
      <c r="D27" t="str">
        <f t="shared" si="7"/>
        <v>PARITY 4</v>
      </c>
      <c r="E27" s="12">
        <f t="shared" si="8"/>
        <v>0</v>
      </c>
      <c r="F27" s="12">
        <f t="shared" si="8"/>
        <v>0</v>
      </c>
      <c r="G27" s="12">
        <f t="shared" si="8"/>
        <v>0</v>
      </c>
      <c r="H27" s="12">
        <f t="shared" si="8"/>
        <v>0</v>
      </c>
    </row>
    <row r="28" spans="2:8" x14ac:dyDescent="0.35">
      <c r="C28">
        <f t="shared" si="6"/>
        <v>0.12</v>
      </c>
      <c r="D28" t="str">
        <f t="shared" si="7"/>
        <v>PARITY 5</v>
      </c>
      <c r="E28" s="12">
        <f t="shared" si="8"/>
        <v>0</v>
      </c>
      <c r="F28" s="12">
        <f t="shared" si="8"/>
        <v>0</v>
      </c>
      <c r="G28" s="12">
        <f t="shared" si="8"/>
        <v>0</v>
      </c>
      <c r="H28" s="12">
        <f t="shared" si="8"/>
        <v>0</v>
      </c>
    </row>
    <row r="29" spans="2:8" x14ac:dyDescent="0.35">
      <c r="C29">
        <f t="shared" si="6"/>
        <v>0.08</v>
      </c>
      <c r="D29" t="str">
        <f t="shared" si="7"/>
        <v>PARITY 6</v>
      </c>
      <c r="E29" s="12">
        <f t="shared" si="8"/>
        <v>0</v>
      </c>
      <c r="F29" s="12">
        <f t="shared" si="8"/>
        <v>0</v>
      </c>
      <c r="G29" s="12">
        <f t="shared" si="8"/>
        <v>0</v>
      </c>
      <c r="H29" s="12">
        <f t="shared" si="8"/>
        <v>0</v>
      </c>
    </row>
    <row r="30" spans="2:8" x14ac:dyDescent="0.35">
      <c r="C30">
        <f t="shared" si="6"/>
        <v>0.05</v>
      </c>
      <c r="D30" t="str">
        <f t="shared" si="7"/>
        <v>PARITY&gt;6</v>
      </c>
      <c r="E30" s="12">
        <f t="shared" si="8"/>
        <v>0</v>
      </c>
      <c r="F30" s="12">
        <f t="shared" si="8"/>
        <v>0</v>
      </c>
      <c r="G30" s="12">
        <f t="shared" si="8"/>
        <v>0</v>
      </c>
      <c r="H30" s="12">
        <f t="shared" si="8"/>
        <v>0</v>
      </c>
    </row>
  </sheetData>
  <sheetProtection selectLockedCells="1"/>
  <mergeCells count="8">
    <mergeCell ref="G15:G17"/>
    <mergeCell ref="B21:C21"/>
    <mergeCell ref="A13:B13"/>
    <mergeCell ref="B20:C20"/>
    <mergeCell ref="B19:C19"/>
    <mergeCell ref="B18:C18"/>
    <mergeCell ref="B17:C17"/>
    <mergeCell ref="D15:F17"/>
  </mergeCells>
  <printOptions horizontalCentered="1" verticalCentered="1"/>
  <pageMargins left="0.25" right="0.25" top="0.75" bottom="0.75" header="0.3" footer="0.3"/>
  <pageSetup scale="8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21"/>
  <sheetViews>
    <sheetView showGridLines="0" showRowColHeaders="0" zoomScaleNormal="100" workbookViewId="0">
      <selection activeCell="D3" sqref="D3:G8"/>
    </sheetView>
  </sheetViews>
  <sheetFormatPr defaultRowHeight="14.5" x14ac:dyDescent="0.35"/>
  <cols>
    <col min="2" max="2" width="12.1796875" style="11" customWidth="1"/>
    <col min="3" max="3" width="10.54296875" bestFit="1" customWidth="1"/>
    <col min="6" max="6" width="10.453125" bestFit="1" customWidth="1"/>
  </cols>
  <sheetData>
    <row r="1" spans="1:7" x14ac:dyDescent="0.35">
      <c r="C1" s="15" t="s">
        <v>60</v>
      </c>
      <c r="D1" s="15" t="s">
        <v>61</v>
      </c>
      <c r="E1" s="15" t="s">
        <v>61</v>
      </c>
      <c r="F1" s="15" t="s">
        <v>61</v>
      </c>
      <c r="G1" s="15" t="s">
        <v>61</v>
      </c>
    </row>
    <row r="2" spans="1:7" x14ac:dyDescent="0.35">
      <c r="C2" s="15" t="s">
        <v>96</v>
      </c>
      <c r="D2" s="19">
        <v>43101</v>
      </c>
      <c r="E2" s="19">
        <v>43106</v>
      </c>
      <c r="F2" s="19">
        <v>43465</v>
      </c>
      <c r="G2" s="19">
        <v>43466</v>
      </c>
    </row>
    <row r="3" spans="1:7" x14ac:dyDescent="0.35">
      <c r="B3" s="13" t="s">
        <v>53</v>
      </c>
      <c r="C3" s="20">
        <v>0.13</v>
      </c>
      <c r="D3" s="18"/>
      <c r="E3" s="18"/>
      <c r="F3" s="18"/>
      <c r="G3" s="18"/>
    </row>
    <row r="4" spans="1:7" x14ac:dyDescent="0.35">
      <c r="B4" s="13" t="s">
        <v>54</v>
      </c>
      <c r="C4" s="20">
        <v>0.12</v>
      </c>
      <c r="D4" s="18"/>
      <c r="E4" s="18"/>
      <c r="F4" s="18"/>
      <c r="G4" s="18"/>
    </row>
    <row r="5" spans="1:7" x14ac:dyDescent="0.35">
      <c r="B5" s="13" t="s">
        <v>55</v>
      </c>
      <c r="C5" s="20">
        <v>0.09</v>
      </c>
      <c r="D5" s="18"/>
      <c r="E5" s="18"/>
      <c r="F5" s="18"/>
      <c r="G5" s="18"/>
    </row>
    <row r="6" spans="1:7" x14ac:dyDescent="0.35">
      <c r="B6" s="13" t="s">
        <v>56</v>
      </c>
      <c r="C6" s="20">
        <v>0.06</v>
      </c>
      <c r="D6" s="18"/>
      <c r="E6" s="18"/>
      <c r="F6" s="18"/>
      <c r="G6" s="18"/>
    </row>
    <row r="7" spans="1:7" x14ac:dyDescent="0.35">
      <c r="B7" s="13" t="s">
        <v>57</v>
      </c>
      <c r="C7" s="20">
        <v>0.05</v>
      </c>
      <c r="D7" s="18"/>
      <c r="E7" s="18"/>
      <c r="F7" s="18"/>
      <c r="G7" s="18"/>
    </row>
    <row r="8" spans="1:7" x14ac:dyDescent="0.35">
      <c r="B8" s="13" t="s">
        <v>58</v>
      </c>
      <c r="C8" s="20">
        <v>0.02</v>
      </c>
      <c r="D8" s="18"/>
      <c r="E8" s="18"/>
      <c r="F8" s="18"/>
      <c r="G8" s="18"/>
    </row>
    <row r="9" spans="1:7" x14ac:dyDescent="0.35">
      <c r="B9" s="13" t="s">
        <v>59</v>
      </c>
      <c r="C9" s="20"/>
      <c r="D9" s="18"/>
      <c r="E9" s="18"/>
      <c r="F9" s="18"/>
      <c r="G9" s="18"/>
    </row>
    <row r="10" spans="1:7" x14ac:dyDescent="0.35">
      <c r="C10" s="2"/>
      <c r="D10" s="2"/>
      <c r="E10" s="2"/>
      <c r="F10" s="2"/>
    </row>
    <row r="11" spans="1:7" x14ac:dyDescent="0.35">
      <c r="B11" s="11" t="s">
        <v>98</v>
      </c>
      <c r="C11" s="17">
        <f>SUM(C3:C10)</f>
        <v>0.47</v>
      </c>
      <c r="D11" s="17">
        <f t="shared" ref="D11:G11" si="0">SUM(D3:D10)</f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</row>
    <row r="12" spans="1:7" x14ac:dyDescent="0.35">
      <c r="C12" s="2"/>
      <c r="D12" s="2"/>
      <c r="E12" s="2"/>
      <c r="F12" s="2"/>
    </row>
    <row r="13" spans="1:7" x14ac:dyDescent="0.35">
      <c r="A13" s="162" t="s">
        <v>97</v>
      </c>
      <c r="B13" s="162"/>
      <c r="C13" s="17">
        <f>(C3+C4+C5+C6)</f>
        <v>0.39999999999999997</v>
      </c>
      <c r="D13" s="17">
        <f t="shared" ref="D13:G13" si="1">(D3+D4+D5+D6)</f>
        <v>0</v>
      </c>
      <c r="E13" s="17">
        <f t="shared" si="1"/>
        <v>0</v>
      </c>
      <c r="F13" s="17">
        <f t="shared" si="1"/>
        <v>0</v>
      </c>
      <c r="G13" s="17">
        <f t="shared" si="1"/>
        <v>0</v>
      </c>
    </row>
    <row r="15" spans="1:7" x14ac:dyDescent="0.35">
      <c r="C15" s="6"/>
      <c r="D15" s="161" t="s">
        <v>90</v>
      </c>
      <c r="E15" s="161"/>
      <c r="F15" s="161"/>
      <c r="G15" s="21">
        <f>F13-D13</f>
        <v>0</v>
      </c>
    </row>
    <row r="17" spans="2:7" x14ac:dyDescent="0.35">
      <c r="B17" s="163" t="s">
        <v>91</v>
      </c>
      <c r="C17" s="163"/>
      <c r="D17" s="16">
        <f>D3-D4</f>
        <v>0</v>
      </c>
      <c r="E17" s="16">
        <f t="shared" ref="E17:F20" si="2">E3-E4</f>
        <v>0</v>
      </c>
      <c r="F17" s="16">
        <f t="shared" si="2"/>
        <v>0</v>
      </c>
      <c r="G17" s="16">
        <f t="shared" ref="G17" si="3">G3-G4</f>
        <v>0</v>
      </c>
    </row>
    <row r="18" spans="2:7" x14ac:dyDescent="0.35">
      <c r="B18" s="163" t="s">
        <v>92</v>
      </c>
      <c r="C18" s="163"/>
      <c r="D18" s="16">
        <f>D4-D5</f>
        <v>0</v>
      </c>
      <c r="E18" s="16">
        <f t="shared" si="2"/>
        <v>0</v>
      </c>
      <c r="F18" s="16">
        <f t="shared" si="2"/>
        <v>0</v>
      </c>
      <c r="G18" s="16">
        <f t="shared" ref="G18" si="4">G4-G5</f>
        <v>0</v>
      </c>
    </row>
    <row r="19" spans="2:7" x14ac:dyDescent="0.35">
      <c r="B19" s="163" t="s">
        <v>93</v>
      </c>
      <c r="C19" s="163"/>
      <c r="D19" s="16">
        <f>D5-D6</f>
        <v>0</v>
      </c>
      <c r="E19" s="16">
        <f t="shared" si="2"/>
        <v>0</v>
      </c>
      <c r="F19" s="16">
        <f t="shared" si="2"/>
        <v>0</v>
      </c>
      <c r="G19" s="16">
        <f t="shared" ref="G19" si="5">G5-G6</f>
        <v>0</v>
      </c>
    </row>
    <row r="20" spans="2:7" x14ac:dyDescent="0.35">
      <c r="B20" s="163" t="s">
        <v>94</v>
      </c>
      <c r="C20" s="163"/>
      <c r="D20" s="16">
        <f>D6-D7</f>
        <v>0</v>
      </c>
      <c r="E20" s="16">
        <f t="shared" si="2"/>
        <v>0</v>
      </c>
      <c r="F20" s="16">
        <f t="shared" si="2"/>
        <v>0</v>
      </c>
      <c r="G20" s="16">
        <f t="shared" ref="G20" si="6">G6-G7</f>
        <v>0</v>
      </c>
    </row>
    <row r="21" spans="2:7" x14ac:dyDescent="0.35">
      <c r="B21" s="157"/>
      <c r="C21" s="157"/>
    </row>
  </sheetData>
  <sheetProtection selectLockedCells="1"/>
  <mergeCells count="7">
    <mergeCell ref="B21:C21"/>
    <mergeCell ref="D15:F15"/>
    <mergeCell ref="A13:B13"/>
    <mergeCell ref="B17:C17"/>
    <mergeCell ref="B18:C18"/>
    <mergeCell ref="B19:C19"/>
    <mergeCell ref="B20:C20"/>
  </mergeCells>
  <printOptions horizontalCentered="1" verticalCentered="1"/>
  <pageMargins left="0.25" right="0.25" top="0.75" bottom="0.75" header="0.3" footer="0.3"/>
  <pageSetup scale="83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14"/>
  <sheetViews>
    <sheetView showGridLines="0" showRowColHeaders="0" tabSelected="1" zoomScale="80" zoomScaleNormal="80" workbookViewId="0">
      <selection activeCell="C14" sqref="C14"/>
    </sheetView>
  </sheetViews>
  <sheetFormatPr defaultColWidth="8.7265625" defaultRowHeight="14.5" x14ac:dyDescent="0.35"/>
  <cols>
    <col min="1" max="1" width="1.7265625" style="3" customWidth="1"/>
    <col min="2" max="2" width="6.81640625" style="2" customWidth="1"/>
    <col min="3" max="3" width="28" style="2" customWidth="1"/>
    <col min="4" max="4" width="6.26953125" style="2" bestFit="1" customWidth="1"/>
    <col min="5" max="5" width="46.26953125" style="2" customWidth="1"/>
    <col min="6" max="6" width="14.54296875" style="2" bestFit="1" customWidth="1"/>
    <col min="7" max="16384" width="8.7265625" style="2"/>
  </cols>
  <sheetData>
    <row r="1" spans="1:5" ht="3" customHeight="1" x14ac:dyDescent="0.35"/>
    <row r="2" spans="1:5" ht="31" customHeight="1" x14ac:dyDescent="0.35">
      <c r="B2" s="164" t="s">
        <v>43</v>
      </c>
      <c r="C2" s="164"/>
      <c r="D2" s="164"/>
    </row>
    <row r="3" spans="1:5" x14ac:dyDescent="0.35">
      <c r="B3" s="164"/>
      <c r="C3" s="164"/>
      <c r="D3" s="164"/>
    </row>
    <row r="4" spans="1:5" ht="6.65" customHeight="1" x14ac:dyDescent="0.35"/>
    <row r="5" spans="1:5" ht="6.65" customHeight="1" x14ac:dyDescent="0.35"/>
    <row r="6" spans="1:5" x14ac:dyDescent="0.35">
      <c r="B6" s="7" t="s">
        <v>42</v>
      </c>
      <c r="C6" s="7" t="s">
        <v>44</v>
      </c>
      <c r="D6" s="7" t="s">
        <v>45</v>
      </c>
      <c r="E6" s="7" t="s">
        <v>46</v>
      </c>
    </row>
    <row r="7" spans="1:5" s="5" customFormat="1" ht="30" customHeight="1" x14ac:dyDescent="0.35">
      <c r="A7" s="4"/>
      <c r="B7" s="8" t="s">
        <v>43</v>
      </c>
      <c r="C7" s="52" t="s">
        <v>47</v>
      </c>
      <c r="D7" s="9"/>
      <c r="E7" s="29"/>
    </row>
    <row r="8" spans="1:5" s="5" customFormat="1" ht="30" customHeight="1" x14ac:dyDescent="0.35">
      <c r="A8" s="4"/>
      <c r="B8" s="8" t="s">
        <v>43</v>
      </c>
      <c r="C8" s="52" t="s">
        <v>48</v>
      </c>
      <c r="D8" s="9"/>
      <c r="E8" s="29"/>
    </row>
    <row r="9" spans="1:5" s="5" customFormat="1" ht="30" customHeight="1" x14ac:dyDescent="0.35">
      <c r="A9" s="4"/>
      <c r="B9" s="8" t="s">
        <v>43</v>
      </c>
      <c r="C9" s="52" t="s">
        <v>49</v>
      </c>
      <c r="D9" s="9"/>
      <c r="E9" s="29"/>
    </row>
    <row r="10" spans="1:5" s="5" customFormat="1" ht="30" customHeight="1" x14ac:dyDescent="0.35">
      <c r="A10" s="4"/>
      <c r="B10" s="66" t="s">
        <v>43</v>
      </c>
      <c r="C10" s="67" t="s">
        <v>50</v>
      </c>
      <c r="D10" s="68"/>
      <c r="E10" s="69"/>
    </row>
    <row r="11" spans="1:5" s="5" customFormat="1" ht="30" customHeight="1" x14ac:dyDescent="0.35">
      <c r="A11" s="4"/>
      <c r="B11" s="70" t="s">
        <v>43</v>
      </c>
      <c r="C11" s="71" t="s">
        <v>51</v>
      </c>
      <c r="D11" s="23"/>
      <c r="E11" s="72"/>
    </row>
    <row r="12" spans="1:5" s="5" customFormat="1" ht="30" customHeight="1" x14ac:dyDescent="0.35">
      <c r="A12" s="4"/>
      <c r="B12" s="70" t="s">
        <v>43</v>
      </c>
      <c r="C12" s="70" t="s">
        <v>208</v>
      </c>
      <c r="D12" s="70"/>
      <c r="E12" s="70"/>
    </row>
    <row r="13" spans="1:5" s="5" customFormat="1" ht="30" customHeight="1" x14ac:dyDescent="0.35">
      <c r="A13" s="4"/>
      <c r="B13" s="70" t="s">
        <v>43</v>
      </c>
      <c r="C13" s="71" t="s">
        <v>207</v>
      </c>
      <c r="D13" s="23"/>
      <c r="E13" s="72"/>
    </row>
    <row r="14" spans="1:5" x14ac:dyDescent="0.35">
      <c r="B14" s="70" t="s">
        <v>43</v>
      </c>
      <c r="C14" s="181" t="s">
        <v>52</v>
      </c>
      <c r="D14" s="23"/>
      <c r="E14" s="72"/>
    </row>
  </sheetData>
  <sheetProtection selectLockedCells="1"/>
  <mergeCells count="1">
    <mergeCell ref="B2:D3"/>
  </mergeCells>
  <dataValidations count="1">
    <dataValidation type="whole" showErrorMessage="1" errorTitle="VALUES 1,2 OR 3 " error="THE SCORE MUST BE 1,2 OR 3" promptTitle="SCORE (1-3)" prompt="1- NOT LIMITING CRITERIA_x000a_2- IMPROVABLE CRITERIA_x000a_3- LIMITING CRITERIA" sqref="D13:D32 D7:D11">
      <formula1>0</formula1>
      <formula2>3</formula2>
    </dataValidation>
  </dataValidations>
  <hyperlinks>
    <hyperlink ref="C14" r:id="rId1"/>
  </hyperlinks>
  <pageMargins left="0.25" right="0.25" top="0.75" bottom="0.75" header="0.3" footer="0.3"/>
  <pageSetup scale="81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17"/>
  <sheetViews>
    <sheetView showGridLines="0" showRowColHeaders="0" zoomScale="52" zoomScaleNormal="52" workbookViewId="0"/>
  </sheetViews>
  <sheetFormatPr defaultColWidth="8.7265625" defaultRowHeight="14.5" x14ac:dyDescent="0.35"/>
  <cols>
    <col min="1" max="1" width="1.7265625" style="3" customWidth="1"/>
    <col min="2" max="4" width="36.1796875" style="2" customWidth="1"/>
    <col min="5" max="5" width="59.81640625" style="2" customWidth="1"/>
    <col min="6" max="6" width="36.1796875" style="2" customWidth="1"/>
    <col min="7" max="7" width="14.54296875" style="2" bestFit="1" customWidth="1"/>
    <col min="8" max="10" width="8.7265625" style="2"/>
    <col min="11" max="11" width="8.7265625" style="2" customWidth="1"/>
    <col min="12" max="16384" width="8.7265625" style="2"/>
  </cols>
  <sheetData>
    <row r="1" spans="1:5" ht="3" customHeight="1" x14ac:dyDescent="0.35"/>
    <row r="2" spans="1:5" ht="22" customHeight="1" x14ac:dyDescent="0.35">
      <c r="B2" s="164" t="s">
        <v>99</v>
      </c>
      <c r="C2" s="164"/>
      <c r="D2" s="164"/>
      <c r="E2" s="10"/>
    </row>
    <row r="3" spans="1:5" ht="13.5" customHeight="1" x14ac:dyDescent="0.35">
      <c r="B3" s="164"/>
      <c r="C3" s="164"/>
      <c r="D3" s="164"/>
      <c r="E3" s="10"/>
    </row>
    <row r="4" spans="1:5" ht="6.65" hidden="1" customHeight="1" x14ac:dyDescent="0.35"/>
    <row r="5" spans="1:5" ht="6.65" hidden="1" customHeight="1" x14ac:dyDescent="0.35"/>
    <row r="6" spans="1:5" ht="48.65" customHeight="1" x14ac:dyDescent="0.35">
      <c r="B6" s="95" t="s">
        <v>42</v>
      </c>
      <c r="C6" s="95" t="s">
        <v>44</v>
      </c>
      <c r="D6" s="95" t="s">
        <v>45</v>
      </c>
      <c r="E6" s="95" t="s">
        <v>46</v>
      </c>
    </row>
    <row r="7" spans="1:5" s="5" customFormat="1" ht="48.65" customHeight="1" x14ac:dyDescent="0.35">
      <c r="A7" s="4"/>
      <c r="B7" s="96" t="str">
        <f>$B$2</f>
        <v>LACTATION</v>
      </c>
      <c r="C7" s="97" t="s">
        <v>100</v>
      </c>
      <c r="D7" s="93">
        <v>3</v>
      </c>
      <c r="E7" s="94" t="s">
        <v>209</v>
      </c>
    </row>
    <row r="8" spans="1:5" s="5" customFormat="1" ht="48.65" customHeight="1" x14ac:dyDescent="0.35">
      <c r="A8" s="4"/>
      <c r="B8" s="96" t="str">
        <f t="shared" ref="B8:B17" si="0">$B$2</f>
        <v>LACTATION</v>
      </c>
      <c r="C8" s="97" t="s">
        <v>101</v>
      </c>
      <c r="D8" s="93">
        <v>3</v>
      </c>
      <c r="E8" s="94"/>
    </row>
    <row r="9" spans="1:5" s="5" customFormat="1" ht="48.65" customHeight="1" x14ac:dyDescent="0.35">
      <c r="A9" s="4"/>
      <c r="B9" s="96" t="str">
        <f t="shared" si="0"/>
        <v>LACTATION</v>
      </c>
      <c r="C9" s="97" t="s">
        <v>102</v>
      </c>
      <c r="D9" s="93">
        <v>3</v>
      </c>
      <c r="E9" s="94" t="s">
        <v>210</v>
      </c>
    </row>
    <row r="10" spans="1:5" s="5" customFormat="1" ht="48.65" customHeight="1" x14ac:dyDescent="0.35">
      <c r="A10" s="4"/>
      <c r="B10" s="96" t="str">
        <f t="shared" si="0"/>
        <v>LACTATION</v>
      </c>
      <c r="C10" s="97" t="s">
        <v>103</v>
      </c>
      <c r="D10" s="93">
        <v>1</v>
      </c>
      <c r="E10" s="94"/>
    </row>
    <row r="11" spans="1:5" s="5" customFormat="1" ht="48.65" customHeight="1" x14ac:dyDescent="0.35">
      <c r="A11" s="4"/>
      <c r="B11" s="96" t="str">
        <f t="shared" si="0"/>
        <v>LACTATION</v>
      </c>
      <c r="C11" s="97" t="s">
        <v>50</v>
      </c>
      <c r="D11" s="93">
        <v>2</v>
      </c>
      <c r="E11" s="94" t="s">
        <v>223</v>
      </c>
    </row>
    <row r="12" spans="1:5" s="5" customFormat="1" ht="48.65" customHeight="1" x14ac:dyDescent="0.35">
      <c r="A12" s="4"/>
      <c r="B12" s="96" t="str">
        <f t="shared" si="0"/>
        <v>LACTATION</v>
      </c>
      <c r="C12" s="97" t="s">
        <v>104</v>
      </c>
      <c r="D12" s="93">
        <v>1</v>
      </c>
      <c r="E12" s="94"/>
    </row>
    <row r="13" spans="1:5" s="5" customFormat="1" ht="48.65" customHeight="1" x14ac:dyDescent="0.35">
      <c r="A13" s="4"/>
      <c r="B13" s="96" t="str">
        <f t="shared" si="0"/>
        <v>LACTATION</v>
      </c>
      <c r="C13" s="97" t="s">
        <v>105</v>
      </c>
      <c r="D13" s="93">
        <v>1</v>
      </c>
      <c r="E13" s="94"/>
    </row>
    <row r="14" spans="1:5" ht="48.65" customHeight="1" x14ac:dyDescent="0.35">
      <c r="B14" s="96" t="str">
        <f t="shared" si="0"/>
        <v>LACTATION</v>
      </c>
      <c r="C14" s="97" t="s">
        <v>106</v>
      </c>
      <c r="D14" s="93">
        <v>1</v>
      </c>
      <c r="E14" s="94"/>
    </row>
    <row r="15" spans="1:5" ht="48.65" customHeight="1" x14ac:dyDescent="0.35">
      <c r="B15" s="96" t="str">
        <f t="shared" si="0"/>
        <v>LACTATION</v>
      </c>
      <c r="C15" s="97" t="s">
        <v>51</v>
      </c>
      <c r="D15" s="93">
        <v>1</v>
      </c>
      <c r="E15" s="94"/>
    </row>
    <row r="16" spans="1:5" ht="48.65" customHeight="1" x14ac:dyDescent="0.35">
      <c r="B16" s="96" t="str">
        <f t="shared" si="0"/>
        <v>LACTATION</v>
      </c>
      <c r="C16" s="97" t="s">
        <v>211</v>
      </c>
      <c r="D16" s="93">
        <v>1</v>
      </c>
      <c r="E16" s="94"/>
    </row>
    <row r="17" spans="2:5" ht="48.65" customHeight="1" x14ac:dyDescent="0.35">
      <c r="B17" s="96" t="str">
        <f t="shared" si="0"/>
        <v>LACTATION</v>
      </c>
      <c r="C17" s="97" t="s">
        <v>222</v>
      </c>
      <c r="D17" s="93">
        <v>1</v>
      </c>
      <c r="E17" s="94"/>
    </row>
  </sheetData>
  <sheetProtection selectLockedCells="1"/>
  <mergeCells count="1">
    <mergeCell ref="B2:D3"/>
  </mergeCells>
  <dataValidations count="1">
    <dataValidation type="whole" showErrorMessage="1" errorTitle="VALUES 1,2 OR 3 " error="THE SCORE MUST BE 1,2 OR 3" promptTitle="SCORE (1-3)" prompt="1- NOT LIMITING CRITERIA_x000a_2- IMPROVABLE CRITERIA_x000a_3- LIMITING CRITERIA" sqref="D7:D31 E18:E31">
      <formula1>0</formula1>
      <formula2>3</formula2>
    </dataValidation>
  </dataValidations>
  <pageMargins left="0.25" right="0.25" top="0.75" bottom="0.75" header="0.3" footer="0.3"/>
  <pageSetup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showGridLines="0" zoomScale="70" zoomScaleNormal="70" workbookViewId="0"/>
  </sheetViews>
  <sheetFormatPr defaultColWidth="8.7265625" defaultRowHeight="14.5" x14ac:dyDescent="0.35"/>
  <cols>
    <col min="1" max="1" width="1.7265625" style="53" customWidth="1"/>
    <col min="2" max="2" width="13.26953125" style="54" customWidth="1"/>
    <col min="3" max="3" width="39.26953125" style="54" customWidth="1"/>
    <col min="4" max="4" width="9.54296875" style="54" customWidth="1"/>
    <col min="5" max="5" width="48.1796875" style="54" customWidth="1"/>
    <col min="6" max="6" width="14.54296875" style="54" bestFit="1" customWidth="1"/>
    <col min="7" max="16384" width="8.7265625" style="54"/>
  </cols>
  <sheetData>
    <row r="1" spans="1:5" ht="3" customHeight="1" x14ac:dyDescent="0.35"/>
    <row r="2" spans="1:5" ht="31" customHeight="1" x14ac:dyDescent="0.35">
      <c r="B2" s="165" t="s">
        <v>152</v>
      </c>
      <c r="C2" s="165"/>
      <c r="D2" s="165"/>
    </row>
    <row r="3" spans="1:5" ht="3.65" customHeight="1" x14ac:dyDescent="0.35">
      <c r="B3" s="165"/>
      <c r="C3" s="165"/>
      <c r="D3" s="165"/>
    </row>
    <row r="4" spans="1:5" ht="6.65" customHeight="1" x14ac:dyDescent="0.35"/>
    <row r="5" spans="1:5" ht="6.65" customHeight="1" x14ac:dyDescent="0.35"/>
    <row r="6" spans="1:5" x14ac:dyDescent="0.35">
      <c r="B6" s="55" t="s">
        <v>42</v>
      </c>
      <c r="C6" s="55" t="s">
        <v>44</v>
      </c>
      <c r="D6" s="55" t="s">
        <v>45</v>
      </c>
      <c r="E6" s="55" t="s">
        <v>46</v>
      </c>
    </row>
    <row r="7" spans="1:5" s="58" customFormat="1" ht="40" customHeight="1" x14ac:dyDescent="0.35">
      <c r="A7" s="56"/>
      <c r="B7" s="57" t="str">
        <f>$B$2</f>
        <v>GESTATION</v>
      </c>
      <c r="C7" s="22" t="s">
        <v>100</v>
      </c>
      <c r="D7" s="91">
        <v>2</v>
      </c>
      <c r="E7" s="92"/>
    </row>
    <row r="8" spans="1:5" s="58" customFormat="1" ht="40" customHeight="1" x14ac:dyDescent="0.35">
      <c r="A8" s="56"/>
      <c r="B8" s="57" t="str">
        <f t="shared" ref="B8:B14" si="0">$B$2</f>
        <v>GESTATION</v>
      </c>
      <c r="C8" s="22" t="s">
        <v>221</v>
      </c>
      <c r="D8" s="91">
        <v>1</v>
      </c>
      <c r="E8" s="92"/>
    </row>
    <row r="9" spans="1:5" s="58" customFormat="1" ht="40" customHeight="1" x14ac:dyDescent="0.35">
      <c r="A9" s="56"/>
      <c r="B9" s="57" t="str">
        <f t="shared" si="0"/>
        <v>GESTATION</v>
      </c>
      <c r="C9" s="22" t="s">
        <v>108</v>
      </c>
      <c r="D9" s="91">
        <v>1</v>
      </c>
      <c r="E9" s="92"/>
    </row>
    <row r="10" spans="1:5" s="58" customFormat="1" ht="40" customHeight="1" x14ac:dyDescent="0.35">
      <c r="A10" s="56"/>
      <c r="B10" s="57" t="str">
        <f t="shared" si="0"/>
        <v>GESTATION</v>
      </c>
      <c r="C10" s="22" t="s">
        <v>103</v>
      </c>
      <c r="D10" s="91">
        <v>3</v>
      </c>
      <c r="E10" s="92"/>
    </row>
    <row r="11" spans="1:5" s="58" customFormat="1" ht="40" customHeight="1" x14ac:dyDescent="0.35">
      <c r="A11" s="56"/>
      <c r="B11" s="57" t="str">
        <f t="shared" si="0"/>
        <v>GESTATION</v>
      </c>
      <c r="C11" s="22" t="s">
        <v>47</v>
      </c>
      <c r="D11" s="91">
        <v>2</v>
      </c>
      <c r="E11" s="92"/>
    </row>
    <row r="12" spans="1:5" s="58" customFormat="1" ht="40" customHeight="1" x14ac:dyDescent="0.35">
      <c r="A12" s="56"/>
      <c r="B12" s="57" t="str">
        <f t="shared" si="0"/>
        <v>GESTATION</v>
      </c>
      <c r="C12" s="22" t="s">
        <v>153</v>
      </c>
      <c r="D12" s="91">
        <v>1</v>
      </c>
      <c r="E12" s="92"/>
    </row>
    <row r="13" spans="1:5" s="58" customFormat="1" ht="40" customHeight="1" x14ac:dyDescent="0.35">
      <c r="A13" s="56"/>
      <c r="B13" s="57" t="str">
        <f t="shared" si="0"/>
        <v>GESTATION</v>
      </c>
      <c r="C13" s="22" t="s">
        <v>50</v>
      </c>
      <c r="D13" s="91">
        <v>1</v>
      </c>
      <c r="E13" s="92"/>
    </row>
    <row r="14" spans="1:5" ht="40" customHeight="1" x14ac:dyDescent="0.35">
      <c r="B14" s="57" t="str">
        <f t="shared" si="0"/>
        <v>GESTATION</v>
      </c>
      <c r="C14" s="22" t="s">
        <v>110</v>
      </c>
      <c r="D14" s="91">
        <v>2</v>
      </c>
      <c r="E14" s="92"/>
    </row>
  </sheetData>
  <sheetProtection selectLockedCells="1"/>
  <mergeCells count="1">
    <mergeCell ref="B2:D3"/>
  </mergeCells>
  <dataValidations count="1">
    <dataValidation type="whole" showErrorMessage="1" errorTitle="VALUES 1,2 OR 3 " error="THE SCORE MUST BE 1,2 OR 3" promptTitle="SCORE (1-3)" prompt="1- NOT LIMITING CRITERIA_x000a_2- IMPROVABLE CRITERIA_x000a_3- LIMITING CRITERIA" sqref="D7:D33">
      <formula1>0</formula1>
      <formula2>3</formula2>
    </dataValidation>
  </dataValidations>
  <printOptions horizontalCentered="1" verticalCentered="1"/>
  <pageMargins left="0.25" right="0.25" top="0.75" bottom="0.75" header="0.3" footer="0.3"/>
  <pageSetup scale="7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3"/>
  <sheetViews>
    <sheetView showGridLines="0" zoomScale="70" zoomScaleNormal="70" workbookViewId="0"/>
  </sheetViews>
  <sheetFormatPr defaultColWidth="8.7265625" defaultRowHeight="14.5" x14ac:dyDescent="0.35"/>
  <cols>
    <col min="1" max="1" width="1.7265625" style="3" customWidth="1"/>
    <col min="2" max="2" width="13.7265625" style="2" bestFit="1" customWidth="1"/>
    <col min="3" max="3" width="30.453125" style="2" customWidth="1"/>
    <col min="4" max="4" width="6.26953125" style="2" bestFit="1" customWidth="1"/>
    <col min="5" max="5" width="62.453125" style="2" customWidth="1"/>
    <col min="6" max="6" width="14.54296875" style="2" bestFit="1" customWidth="1"/>
    <col min="7" max="16384" width="8.7265625" style="2"/>
  </cols>
  <sheetData>
    <row r="1" spans="1:5" ht="3" customHeight="1" x14ac:dyDescent="0.35"/>
    <row r="2" spans="1:5" ht="31" customHeight="1" x14ac:dyDescent="0.35">
      <c r="B2" s="166" t="s">
        <v>111</v>
      </c>
      <c r="C2" s="166"/>
      <c r="D2" s="166"/>
    </row>
    <row r="3" spans="1:5" x14ac:dyDescent="0.35">
      <c r="B3" s="166"/>
      <c r="C3" s="166"/>
      <c r="D3" s="166"/>
    </row>
    <row r="4" spans="1:5" ht="6.65" customHeight="1" x14ac:dyDescent="0.35"/>
    <row r="5" spans="1:5" ht="6.65" customHeight="1" x14ac:dyDescent="0.35"/>
    <row r="6" spans="1:5" x14ac:dyDescent="0.35">
      <c r="B6" s="98" t="s">
        <v>42</v>
      </c>
      <c r="C6" s="98" t="s">
        <v>44</v>
      </c>
      <c r="D6" s="98" t="s">
        <v>45</v>
      </c>
      <c r="E6" s="98" t="s">
        <v>46</v>
      </c>
    </row>
    <row r="7" spans="1:5" s="5" customFormat="1" ht="30" customHeight="1" x14ac:dyDescent="0.35">
      <c r="A7" s="4"/>
      <c r="B7" s="99" t="str">
        <f>$B$2</f>
        <v>INSEMINATION</v>
      </c>
      <c r="C7" s="100" t="s">
        <v>100</v>
      </c>
      <c r="D7" s="101">
        <v>1</v>
      </c>
      <c r="E7" s="102" t="s">
        <v>218</v>
      </c>
    </row>
    <row r="8" spans="1:5" s="5" customFormat="1" ht="30" customHeight="1" x14ac:dyDescent="0.35">
      <c r="A8" s="4"/>
      <c r="B8" s="99" t="str">
        <f t="shared" ref="B8:B13" si="0">$B$2</f>
        <v>INSEMINATION</v>
      </c>
      <c r="C8" s="100" t="s">
        <v>107</v>
      </c>
      <c r="D8" s="101">
        <v>2</v>
      </c>
      <c r="E8" s="102" t="s">
        <v>219</v>
      </c>
    </row>
    <row r="9" spans="1:5" s="5" customFormat="1" ht="30" customHeight="1" x14ac:dyDescent="0.35">
      <c r="A9" s="4"/>
      <c r="B9" s="99" t="str">
        <f t="shared" si="0"/>
        <v>INSEMINATION</v>
      </c>
      <c r="C9" s="100" t="s">
        <v>108</v>
      </c>
      <c r="D9" s="101">
        <v>1</v>
      </c>
      <c r="E9" s="102"/>
    </row>
    <row r="10" spans="1:5" s="5" customFormat="1" ht="30" customHeight="1" x14ac:dyDescent="0.35">
      <c r="A10" s="4"/>
      <c r="B10" s="99" t="str">
        <f t="shared" si="0"/>
        <v>INSEMINATION</v>
      </c>
      <c r="C10" s="100" t="s">
        <v>103</v>
      </c>
      <c r="D10" s="101">
        <v>1</v>
      </c>
      <c r="E10" s="102"/>
    </row>
    <row r="11" spans="1:5" s="5" customFormat="1" ht="30" customHeight="1" x14ac:dyDescent="0.35">
      <c r="A11" s="4"/>
      <c r="B11" s="99" t="str">
        <f t="shared" si="0"/>
        <v>INSEMINATION</v>
      </c>
      <c r="C11" s="100" t="s">
        <v>109</v>
      </c>
      <c r="D11" s="101">
        <v>2</v>
      </c>
      <c r="E11" s="102" t="s">
        <v>220</v>
      </c>
    </row>
    <row r="12" spans="1:5" s="5" customFormat="1" ht="30" customHeight="1" x14ac:dyDescent="0.35">
      <c r="A12" s="4"/>
      <c r="B12" s="99" t="str">
        <f t="shared" si="0"/>
        <v>INSEMINATION</v>
      </c>
      <c r="C12" s="100" t="s">
        <v>50</v>
      </c>
      <c r="D12" s="101">
        <v>1</v>
      </c>
      <c r="E12" s="102"/>
    </row>
    <row r="13" spans="1:5" s="5" customFormat="1" ht="30" customHeight="1" x14ac:dyDescent="0.35">
      <c r="A13" s="4"/>
      <c r="B13" s="99" t="str">
        <f t="shared" si="0"/>
        <v>INSEMINATION</v>
      </c>
      <c r="C13" s="100" t="s">
        <v>110</v>
      </c>
      <c r="D13" s="101">
        <v>1</v>
      </c>
      <c r="E13" s="102"/>
    </row>
  </sheetData>
  <sheetProtection selectLockedCells="1"/>
  <mergeCells count="1">
    <mergeCell ref="B2:D3"/>
  </mergeCells>
  <dataValidations count="1">
    <dataValidation type="whole" showErrorMessage="1" errorTitle="VALUES 1,2 OR 3 " error="THE SCORE MUST BE 1,2 OR 3" promptTitle="SCORE (1-3)" prompt="1- NOT LIMITING CRITERIA_x000a_2- IMPROVABLE CRITERIA_x000a_3- LIMITING CRITERIA" sqref="D7:D32">
      <formula1>0</formula1>
      <formula2>3</formula2>
    </dataValidation>
  </dataValidations>
  <printOptions horizontalCentered="1" verticalCentered="1"/>
  <pageMargins left="0.25" right="0.25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2"/>
  <sheetViews>
    <sheetView showGridLines="0" showRowColHeaders="0" zoomScale="55" zoomScaleNormal="55" workbookViewId="0"/>
  </sheetViews>
  <sheetFormatPr defaultColWidth="8.7265625" defaultRowHeight="14.5" x14ac:dyDescent="0.35"/>
  <cols>
    <col min="1" max="1" width="1.453125" style="2" customWidth="1"/>
    <col min="2" max="2" width="15.81640625" style="2" bestFit="1" customWidth="1"/>
    <col min="3" max="3" width="20.453125" style="2" bestFit="1" customWidth="1"/>
    <col min="4" max="4" width="9.1796875" style="2" bestFit="1" customWidth="1"/>
    <col min="5" max="5" width="12.54296875" style="2" customWidth="1"/>
    <col min="6" max="6" width="8.7265625" style="2"/>
    <col min="7" max="7" width="11.54296875" style="2" bestFit="1" customWidth="1"/>
    <col min="8" max="8" width="24.453125" style="2" bestFit="1" customWidth="1"/>
    <col min="9" max="9" width="13.7265625" style="2" bestFit="1" customWidth="1"/>
    <col min="10" max="10" width="10.81640625" style="2" customWidth="1"/>
    <col min="11" max="11" width="14.1796875" style="2" customWidth="1"/>
    <col min="12" max="13" width="1.453125" style="2" customWidth="1"/>
    <col min="14" max="16384" width="8.7265625" style="2"/>
  </cols>
  <sheetData>
    <row r="1" spans="2:13" ht="7.5" customHeight="1" x14ac:dyDescent="0.35"/>
    <row r="2" spans="2:13" ht="7.5" customHeight="1" x14ac:dyDescent="0.35"/>
    <row r="3" spans="2:13" x14ac:dyDescent="0.35">
      <c r="B3" s="87" t="s">
        <v>217</v>
      </c>
      <c r="C3" s="87" t="s">
        <v>113</v>
      </c>
      <c r="D3" s="87" t="s">
        <v>114</v>
      </c>
      <c r="E3" s="87" t="s">
        <v>98</v>
      </c>
      <c r="I3" s="87" t="s">
        <v>113</v>
      </c>
      <c r="J3" s="87" t="s">
        <v>114</v>
      </c>
      <c r="K3" s="87" t="s">
        <v>98</v>
      </c>
    </row>
    <row r="4" spans="2:13" x14ac:dyDescent="0.35">
      <c r="B4" s="73" t="s">
        <v>213</v>
      </c>
      <c r="C4" s="73">
        <v>5</v>
      </c>
      <c r="D4" s="74">
        <v>0.95</v>
      </c>
      <c r="E4" s="75">
        <f>D4*C4</f>
        <v>4.75</v>
      </c>
      <c r="H4" s="87" t="s">
        <v>116</v>
      </c>
      <c r="I4" s="73">
        <v>360</v>
      </c>
      <c r="J4" s="74">
        <v>0.34</v>
      </c>
      <c r="K4" s="75">
        <f>J4*I4</f>
        <v>122.4</v>
      </c>
    </row>
    <row r="5" spans="2:13" x14ac:dyDescent="0.35">
      <c r="B5" s="73" t="s">
        <v>214</v>
      </c>
      <c r="C5" s="73">
        <v>15</v>
      </c>
      <c r="D5" s="74">
        <v>0.48</v>
      </c>
      <c r="E5" s="75">
        <f t="shared" ref="E5:E8" si="0">D5*C5</f>
        <v>7.1999999999999993</v>
      </c>
    </row>
    <row r="6" spans="2:13" x14ac:dyDescent="0.35">
      <c r="B6" s="73" t="s">
        <v>215</v>
      </c>
      <c r="C6" s="73">
        <v>50</v>
      </c>
      <c r="D6" s="74">
        <v>0.33</v>
      </c>
      <c r="E6" s="75">
        <f t="shared" si="0"/>
        <v>16.5</v>
      </c>
      <c r="H6" s="167" t="s">
        <v>115</v>
      </c>
      <c r="I6" s="167"/>
      <c r="J6" s="167"/>
      <c r="K6" s="74">
        <v>200</v>
      </c>
    </row>
    <row r="7" spans="2:13" x14ac:dyDescent="0.35">
      <c r="B7" s="73" t="s">
        <v>216</v>
      </c>
      <c r="C7" s="73">
        <v>183</v>
      </c>
      <c r="D7" s="74">
        <v>0.28000000000000003</v>
      </c>
      <c r="E7" s="75">
        <f t="shared" si="0"/>
        <v>51.24</v>
      </c>
      <c r="K7" s="51"/>
    </row>
    <row r="8" spans="2:13" x14ac:dyDescent="0.35">
      <c r="B8" s="73" t="s">
        <v>112</v>
      </c>
      <c r="C8" s="73"/>
      <c r="D8" s="74"/>
      <c r="E8" s="75">
        <f t="shared" si="0"/>
        <v>0</v>
      </c>
      <c r="H8" s="167" t="s">
        <v>124</v>
      </c>
      <c r="I8" s="167"/>
      <c r="J8" s="167"/>
      <c r="K8" s="74">
        <v>50</v>
      </c>
    </row>
    <row r="9" spans="2:13" x14ac:dyDescent="0.35">
      <c r="B9" s="73" t="s">
        <v>154</v>
      </c>
      <c r="C9" s="73"/>
      <c r="D9" s="74"/>
      <c r="E9" s="75"/>
      <c r="H9" s="167" t="s">
        <v>126</v>
      </c>
      <c r="I9" s="167"/>
      <c r="J9" s="167"/>
      <c r="K9" s="76">
        <v>1</v>
      </c>
    </row>
    <row r="10" spans="2:13" x14ac:dyDescent="0.35">
      <c r="B10" s="87" t="s">
        <v>98</v>
      </c>
      <c r="C10" s="87">
        <f>SUM(C4:C8)</f>
        <v>253</v>
      </c>
      <c r="E10" s="88">
        <f>SUM(E4:E8)</f>
        <v>79.69</v>
      </c>
      <c r="H10" s="167" t="s">
        <v>125</v>
      </c>
      <c r="I10" s="167"/>
      <c r="J10" s="167"/>
      <c r="K10" s="77">
        <f>IFERROR((K6+K8+K4)/K9,"")</f>
        <v>372.4</v>
      </c>
    </row>
    <row r="11" spans="2:13" x14ac:dyDescent="0.35">
      <c r="B11" s="26"/>
      <c r="D11" s="26"/>
      <c r="E11" s="25"/>
      <c r="F11" s="26"/>
      <c r="G11" s="26"/>
      <c r="H11" s="26"/>
      <c r="I11" s="26"/>
      <c r="J11" s="26"/>
      <c r="K11" s="24"/>
      <c r="L11" s="26"/>
      <c r="M11" s="26"/>
    </row>
    <row r="12" spans="2:13" x14ac:dyDescent="0.35">
      <c r="B12" s="26"/>
      <c r="C12" s="26"/>
      <c r="D12" s="26"/>
      <c r="E12" s="75" t="s">
        <v>149</v>
      </c>
      <c r="F12" s="61" t="s">
        <v>150</v>
      </c>
      <c r="G12" s="61" t="s">
        <v>151</v>
      </c>
      <c r="H12" s="26"/>
      <c r="I12" s="26"/>
      <c r="J12" s="26"/>
      <c r="K12" s="24"/>
      <c r="L12" s="26"/>
      <c r="M12" s="26"/>
    </row>
    <row r="13" spans="2:13" x14ac:dyDescent="0.35">
      <c r="B13" s="26"/>
      <c r="C13" s="87" t="s">
        <v>148</v>
      </c>
      <c r="D13" s="61"/>
      <c r="E13" s="78">
        <v>100</v>
      </c>
      <c r="F13" s="61">
        <f>C10/E13</f>
        <v>2.5299999999999998</v>
      </c>
      <c r="G13" s="75">
        <f>E16/E13</f>
        <v>1.0349999999999999</v>
      </c>
      <c r="H13" s="26"/>
      <c r="I13" s="26"/>
      <c r="J13" s="26"/>
      <c r="K13" s="24"/>
      <c r="L13" s="26"/>
      <c r="M13" s="26"/>
    </row>
    <row r="14" spans="2:13" x14ac:dyDescent="0.35">
      <c r="C14" s="87" t="s">
        <v>147</v>
      </c>
      <c r="D14" s="61"/>
      <c r="E14" s="61">
        <v>75</v>
      </c>
      <c r="F14" s="79">
        <f>C10/E14</f>
        <v>3.3733333333333335</v>
      </c>
      <c r="G14" s="75">
        <f>E16/E14</f>
        <v>1.38</v>
      </c>
    </row>
    <row r="15" spans="2:13" x14ac:dyDescent="0.35">
      <c r="B15" s="26"/>
      <c r="C15" s="26"/>
      <c r="D15" s="26"/>
      <c r="E15" s="26"/>
      <c r="F15" s="28"/>
      <c r="G15" s="26"/>
      <c r="H15" s="26"/>
      <c r="I15" s="26"/>
      <c r="J15" s="26"/>
      <c r="K15" s="26"/>
    </row>
    <row r="16" spans="2:13" x14ac:dyDescent="0.35">
      <c r="B16" s="167" t="s">
        <v>119</v>
      </c>
      <c r="C16" s="167"/>
      <c r="D16" s="167"/>
      <c r="E16" s="74">
        <v>103.5</v>
      </c>
      <c r="H16" s="168" t="s">
        <v>118</v>
      </c>
      <c r="I16" s="168"/>
      <c r="J16" s="168"/>
      <c r="K16" s="80">
        <v>140</v>
      </c>
    </row>
    <row r="17" spans="3:11" x14ac:dyDescent="0.35">
      <c r="H17" s="168" t="s">
        <v>77</v>
      </c>
      <c r="I17" s="168"/>
      <c r="J17" s="168"/>
      <c r="K17" s="73">
        <v>490</v>
      </c>
    </row>
    <row r="18" spans="3:11" x14ac:dyDescent="0.35">
      <c r="C18" s="87" t="s">
        <v>120</v>
      </c>
      <c r="D18" s="61"/>
      <c r="E18" s="83">
        <v>0.8</v>
      </c>
      <c r="H18" s="168" t="s">
        <v>117</v>
      </c>
      <c r="I18" s="168"/>
      <c r="J18" s="168"/>
      <c r="K18" s="73">
        <v>410</v>
      </c>
    </row>
    <row r="19" spans="3:11" x14ac:dyDescent="0.35">
      <c r="C19" s="87" t="s">
        <v>127</v>
      </c>
      <c r="D19" s="61"/>
      <c r="E19" s="84">
        <v>2.4300000000000002</v>
      </c>
      <c r="H19" s="168" t="s">
        <v>122</v>
      </c>
      <c r="I19" s="168"/>
      <c r="J19" s="168"/>
      <c r="K19" s="81">
        <f>IFERROR(((K18*K16)/K17),"")</f>
        <v>117.14285714285714</v>
      </c>
    </row>
    <row r="21" spans="3:11" x14ac:dyDescent="0.35">
      <c r="C21" s="167" t="s">
        <v>121</v>
      </c>
      <c r="D21" s="167"/>
      <c r="E21" s="75">
        <f>IFERROR(E16-(E10/E18),"")</f>
        <v>3.8875000000000028</v>
      </c>
      <c r="H21" s="168" t="s">
        <v>155</v>
      </c>
      <c r="I21" s="168"/>
      <c r="J21" s="168"/>
      <c r="K21" s="82">
        <f>IFERROR((K10-K19),"")</f>
        <v>255.25714285714284</v>
      </c>
    </row>
    <row r="23" spans="3:11" x14ac:dyDescent="0.35">
      <c r="C23" s="89" t="s">
        <v>146</v>
      </c>
      <c r="D23" s="89">
        <v>9</v>
      </c>
      <c r="E23" s="89">
        <v>10</v>
      </c>
      <c r="F23" s="89">
        <v>11</v>
      </c>
      <c r="G23" s="89">
        <v>12</v>
      </c>
      <c r="H23" s="89">
        <v>13</v>
      </c>
    </row>
    <row r="24" spans="3:11" x14ac:dyDescent="0.35">
      <c r="C24" s="89" t="s">
        <v>62</v>
      </c>
      <c r="D24" s="85">
        <f>IFERROR($E$21*D$23,"")*$E$19</f>
        <v>85.019625000000062</v>
      </c>
      <c r="E24" s="85">
        <f t="shared" ref="E24:H24" si="1">IFERROR($E$21*E$23,"")*$E$19</f>
        <v>94.466250000000073</v>
      </c>
      <c r="F24" s="85">
        <f t="shared" si="1"/>
        <v>103.91287500000008</v>
      </c>
      <c r="G24" s="85">
        <f t="shared" si="1"/>
        <v>113.3595000000001</v>
      </c>
      <c r="H24" s="85">
        <f t="shared" si="1"/>
        <v>122.80612500000009</v>
      </c>
    </row>
    <row r="25" spans="3:11" x14ac:dyDescent="0.35">
      <c r="C25" s="89" t="s">
        <v>63</v>
      </c>
      <c r="D25" s="85">
        <f>IFERROR($E$21*D$23,"")*$E$19+D24</f>
        <v>170.03925000000012</v>
      </c>
      <c r="E25" s="85">
        <f t="shared" ref="E25:H29" si="2">IFERROR($E$21*E$23,"")*$E$19+E24</f>
        <v>188.93250000000015</v>
      </c>
      <c r="F25" s="85">
        <f t="shared" si="2"/>
        <v>207.82575000000017</v>
      </c>
      <c r="G25" s="85">
        <f t="shared" si="2"/>
        <v>226.71900000000019</v>
      </c>
      <c r="H25" s="85">
        <f t="shared" si="2"/>
        <v>245.61225000000019</v>
      </c>
    </row>
    <row r="26" spans="3:11" x14ac:dyDescent="0.35">
      <c r="C26" s="89" t="s">
        <v>64</v>
      </c>
      <c r="D26" s="85">
        <f t="shared" ref="D26:D29" si="3">IFERROR($E$21*D$23,"")*$E$19+D25</f>
        <v>255.05887500000017</v>
      </c>
      <c r="E26" s="85">
        <f t="shared" si="2"/>
        <v>283.39875000000023</v>
      </c>
      <c r="F26" s="85">
        <f t="shared" si="2"/>
        <v>311.73862500000024</v>
      </c>
      <c r="G26" s="85">
        <f t="shared" si="2"/>
        <v>340.0785000000003</v>
      </c>
      <c r="H26" s="85">
        <f t="shared" si="2"/>
        <v>368.41837500000031</v>
      </c>
    </row>
    <row r="27" spans="3:11" x14ac:dyDescent="0.35">
      <c r="C27" s="89" t="s">
        <v>65</v>
      </c>
      <c r="D27" s="85">
        <f t="shared" si="3"/>
        <v>340.07850000000025</v>
      </c>
      <c r="E27" s="85">
        <f t="shared" si="2"/>
        <v>377.86500000000029</v>
      </c>
      <c r="F27" s="85">
        <f>IFERROR($E$21*F$23,"")*$E$19+F26</f>
        <v>415.65150000000034</v>
      </c>
      <c r="G27" s="85">
        <f t="shared" si="2"/>
        <v>453.43800000000039</v>
      </c>
      <c r="H27" s="85">
        <f t="shared" si="2"/>
        <v>491.22450000000038</v>
      </c>
    </row>
    <row r="28" spans="3:11" x14ac:dyDescent="0.35">
      <c r="C28" s="89" t="s">
        <v>66</v>
      </c>
      <c r="D28" s="85">
        <f t="shared" si="3"/>
        <v>425.09812500000032</v>
      </c>
      <c r="E28" s="85">
        <f t="shared" si="2"/>
        <v>472.33125000000035</v>
      </c>
      <c r="F28" s="85">
        <f t="shared" si="2"/>
        <v>519.56437500000038</v>
      </c>
      <c r="G28" s="85">
        <f t="shared" si="2"/>
        <v>566.79750000000047</v>
      </c>
      <c r="H28" s="85">
        <f t="shared" si="2"/>
        <v>614.03062500000044</v>
      </c>
    </row>
    <row r="29" spans="3:11" x14ac:dyDescent="0.35">
      <c r="C29" s="89" t="s">
        <v>67</v>
      </c>
      <c r="D29" s="85">
        <f t="shared" si="3"/>
        <v>510.1177500000004</v>
      </c>
      <c r="E29" s="85">
        <f t="shared" si="2"/>
        <v>566.79750000000047</v>
      </c>
      <c r="F29" s="85">
        <f t="shared" si="2"/>
        <v>623.47725000000048</v>
      </c>
      <c r="G29" s="85">
        <f t="shared" si="2"/>
        <v>680.15700000000061</v>
      </c>
      <c r="H29" s="85">
        <f t="shared" si="2"/>
        <v>736.83675000000051</v>
      </c>
    </row>
    <row r="30" spans="3:11" x14ac:dyDescent="0.35">
      <c r="C30" s="89" t="s">
        <v>123</v>
      </c>
      <c r="D30" s="85">
        <f>$K$21</f>
        <v>255.25714285714284</v>
      </c>
      <c r="E30" s="85">
        <f t="shared" ref="E30:I30" si="4">$K$21</f>
        <v>255.25714285714284</v>
      </c>
      <c r="F30" s="85">
        <f t="shared" si="4"/>
        <v>255.25714285714284</v>
      </c>
      <c r="G30" s="85">
        <f>$K$21</f>
        <v>255.25714285714284</v>
      </c>
      <c r="H30" s="85">
        <f t="shared" si="4"/>
        <v>255.25714285714284</v>
      </c>
      <c r="I30" s="86">
        <f t="shared" si="4"/>
        <v>255.25714285714284</v>
      </c>
    </row>
    <row r="32" spans="3:11" x14ac:dyDescent="0.35">
      <c r="C32" s="87" t="s">
        <v>128</v>
      </c>
      <c r="D32" s="90">
        <f>D23*$E$19</f>
        <v>21.87</v>
      </c>
      <c r="E32" s="90">
        <f t="shared" ref="E32:H32" si="5">E23*$E$19</f>
        <v>24.3</v>
      </c>
      <c r="F32" s="90">
        <f t="shared" si="5"/>
        <v>26.73</v>
      </c>
      <c r="G32" s="90">
        <f t="shared" si="5"/>
        <v>29.160000000000004</v>
      </c>
      <c r="H32" s="90">
        <f t="shared" si="5"/>
        <v>31.590000000000003</v>
      </c>
    </row>
  </sheetData>
  <sheetProtection selectLockedCells="1"/>
  <mergeCells count="11">
    <mergeCell ref="C21:D21"/>
    <mergeCell ref="H21:J21"/>
    <mergeCell ref="H19:J19"/>
    <mergeCell ref="H18:J18"/>
    <mergeCell ref="H17:J17"/>
    <mergeCell ref="H6:J6"/>
    <mergeCell ref="H9:J9"/>
    <mergeCell ref="H8:J8"/>
    <mergeCell ref="H10:J10"/>
    <mergeCell ref="B16:D16"/>
    <mergeCell ref="H16:J16"/>
  </mergeCells>
  <conditionalFormatting sqref="D24:H29">
    <cfRule type="cellIs" dxfId="1" priority="1" operator="greaterThan">
      <formula>$D$30</formula>
    </cfRule>
    <cfRule type="cellIs" dxfId="0" priority="2" operator="lessThan">
      <formula>$D$30</formula>
    </cfRule>
  </conditionalFormatting>
  <pageMargins left="0.25" right="0.25" top="0.75" bottom="0.75" header="0.3" footer="0.3"/>
  <pageSetup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HOME (2)</vt:lpstr>
      <vt:lpstr>HOME</vt:lpstr>
      <vt:lpstr>HRD CSU</vt:lpstr>
      <vt:lpstr>CULL DATA</vt:lpstr>
      <vt:lpstr>GLT ASS</vt:lpstr>
      <vt:lpstr>LACT ASS</vt:lpstr>
      <vt:lpstr>GEST ASS</vt:lpstr>
      <vt:lpstr>INS ASS</vt:lpstr>
      <vt:lpstr>GILT BREAKEVEN</vt:lpstr>
      <vt:lpstr>CLAW (2)</vt:lpstr>
      <vt:lpstr>CLAW GRAPHS</vt:lpstr>
      <vt:lpstr>FIELD SHEET</vt:lpstr>
      <vt:lpstr>CRITERIA</vt:lpstr>
      <vt:lpstr>CLAW COLLECTION SHEET</vt:lpstr>
      <vt:lpstr>'CULL DATA'!Print_Area</vt:lpstr>
      <vt:lpstr>'GEST ASS'!Print_Area</vt:lpstr>
      <vt:lpstr>'GILT BREAKEVEN'!Print_Area</vt:lpstr>
      <vt:lpstr>'GLT ASS'!Print_Area</vt:lpstr>
      <vt:lpstr>'HRD CSU'!Print_Area</vt:lpstr>
      <vt:lpstr>'INS ASS'!Print_Area</vt:lpstr>
      <vt:lpstr>'LACT ASS'!Print_Area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2018-11-30T09:53:42Z</dcterms:modified>
</cp:coreProperties>
</file>