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GOLDMAN SACHS\"/>
    </mc:Choice>
  </mc:AlternateContent>
  <xr:revisionPtr revIDLastSave="0" documentId="8_{EC2A8793-169E-491C-8CD3-A96DDFDCAFC0}" xr6:coauthVersionLast="47" xr6:coauthVersionMax="47" xr10:uidLastSave="{00000000-0000-0000-0000-000000000000}"/>
  <bookViews>
    <workbookView xWindow="-108" yWindow="-108" windowWidth="23256" windowHeight="12456"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<sst xmlns="http://schemas.openxmlformats.org/spreadsheetml/2006/main" count="190" uniqueCount="98">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</sst>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363C-4FD4-8A46-147E3CA81AC9}"/>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IN" sz="1400">
                    <a:solidFill>
                      <a:schemeClr val="bg1"/>
                    </a:solidFill>
                  </a:rPr>
                  <a:t>FINANCIAL</a:t>
                </a:r>
                <a:r>
                  <a:rPr lang="en-IN" sz="1400" baseline="0">
                    <a:solidFill>
                      <a:schemeClr val="bg1"/>
                    </a:solidFill>
                  </a:rPr>
                  <a:t> YEAR</a:t>
                </a:r>
              </a:p>
            </c:rich>
          </c:tx>
          <c:overlay val="0"/>
          <c:spPr>
            <a:solidFill>
              <a:schemeClr val="tx1"/>
            </a:solid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200" b="0" i="0" u="none" strike="noStrike" kern="1200" baseline="0">
                    <a:solidFill>
                      <a:srgbClr val="53565A"/>
                    </a:solidFill>
                    <a:latin typeface="Arial" panose="020B0604020202020204" pitchFamily="34" charset="0"/>
                    <a:ea typeface="+mn-ea"/>
                    <a:cs typeface="Arial" panose="020B0604020202020204" pitchFamily="34" charset="0"/>
                  </a:defRPr>
                </a:pPr>
                <a:r>
                  <a:rPr lang="en-IN" sz="1200" baseline="0">
                    <a:solidFill>
                      <a:schemeClr val="bg1"/>
                    </a:solidFill>
                  </a:rPr>
                  <a:t>FORECAST REVENUE</a:t>
                </a:r>
                <a:endParaRPr lang="en-IN" sz="1200">
                  <a:solidFill>
                    <a:schemeClr val="bg1"/>
                  </a:solidFill>
                </a:endParaRPr>
              </a:p>
            </c:rich>
          </c:tx>
          <c:overlay val="0"/>
          <c:spPr>
            <a:solidFill>
              <a:schemeClr val="tx1"/>
            </a:solidFill>
            <a:ln>
              <a:noFill/>
            </a:ln>
            <a:effectLst/>
          </c:spPr>
          <c:txPr>
            <a:bodyPr rot="-5400000" spcFirstLastPara="1" vertOverflow="ellipsis" vert="horz" wrap="square" anchor="ctr" anchorCtr="1"/>
            <a:lstStyle/>
            <a:p>
              <a:pPr>
                <a:defRPr sz="12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94D9-4D21-8D47-087C448B7EDF}"/>
            </c:ext>
          </c:extLst>
        </c:ser>
        <c:dLbls>
          <c:showLegendKey val="0"/>
          <c:showVal val="0"/>
          <c:showCatName val="0"/>
          <c:showSerName val="0"/>
          <c:showPercent val="0"/>
          <c:showBubbleSize val="0"/>
        </c:dLbls>
        <c:smooth val="0"/>
        <c:axId val="627386767"/>
        <c:axId val="1142798159"/>
      </c:lineChart>
      <c:catAx>
        <c:axId val="62738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IN" sz="1400">
                    <a:solidFill>
                      <a:schemeClr val="bg1"/>
                    </a:solidFill>
                  </a:rPr>
                  <a:t>FINANCIAL</a:t>
                </a:r>
                <a:r>
                  <a:rPr lang="en-IN" sz="1400" baseline="0">
                    <a:solidFill>
                      <a:schemeClr val="bg1"/>
                    </a:solidFill>
                  </a:rPr>
                  <a:t> YEAR</a:t>
                </a:r>
              </a:p>
            </c:rich>
          </c:tx>
          <c:overlay val="0"/>
          <c:spPr>
            <a:solidFill>
              <a:schemeClr val="tx1"/>
            </a:solid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Algn val="ctr"/>
        <c:lblOffset val="100"/>
        <c:noMultiLvlLbl val="0"/>
      </c:catAx>
      <c:valAx>
        <c:axId val="1142798159"/>
        <c:scaling>
          <c:orientation val="minMax"/>
        </c:scaling>
        <c:delete val="0"/>
        <c:axPos val="l"/>
        <c:title>
          <c:tx>
            <c:rich>
              <a:bodyPr rot="-5400000" spcFirstLastPara="1" vertOverflow="ellipsis" vert="horz" wrap="square" anchor="ctr" anchorCtr="1"/>
              <a:lstStyle/>
              <a:p>
                <a:pPr>
                  <a:defRPr sz="1200" b="0" i="0" u="none" strike="noStrike" kern="1200" baseline="0">
                    <a:solidFill>
                      <a:srgbClr val="53565A"/>
                    </a:solidFill>
                    <a:latin typeface="Arial" panose="020B0604020202020204" pitchFamily="34" charset="0"/>
                    <a:ea typeface="+mn-ea"/>
                    <a:cs typeface="Arial" panose="020B0604020202020204" pitchFamily="34" charset="0"/>
                  </a:defRPr>
                </a:pPr>
                <a:r>
                  <a:rPr lang="en-IN" sz="1200" baseline="0">
                    <a:solidFill>
                      <a:schemeClr val="bg1"/>
                    </a:solidFill>
                  </a:rPr>
                  <a:t>FORECAST DEBT</a:t>
                </a:r>
                <a:endParaRPr lang="en-IN" sz="1200">
                  <a:solidFill>
                    <a:schemeClr val="bg1"/>
                  </a:solidFill>
                </a:endParaRPr>
              </a:p>
            </c:rich>
          </c:tx>
          <c:overlay val="0"/>
          <c:spPr>
            <a:solidFill>
              <a:schemeClr val="tx1"/>
            </a:solidFill>
            <a:ln>
              <a:noFill/>
            </a:ln>
            <a:effectLst/>
          </c:spPr>
          <c:txPr>
            <a:bodyPr rot="-5400000" spcFirstLastPara="1" vertOverflow="ellipsis" vert="horz" wrap="square" anchor="ctr" anchorCtr="1"/>
            <a:lstStyle/>
            <a:p>
              <a:pPr>
                <a:defRPr sz="12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bg2">
                <a:lumMod val="50000"/>
              </a:schemeClr>
            </a:solidFill>
            <a:ln>
              <a:noFill/>
            </a:ln>
            <a:effectLst/>
          </c:spPr>
          <c:dLbls>
            <c:dLbl>
              <c:idx val="2"/>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a:glow rad="63500">
                    <a:schemeClr val="accent1">
                      <a:satMod val="175000"/>
                      <a:alpha val="40000"/>
                    </a:schemeClr>
                  </a:glow>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8138-4BC5-9F4F-C56BF5DA7B69}"/>
                </c:ext>
              </c:extLst>
            </c:dLbl>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100000" t="100000"/>
                </a:path>
                <a:tileRect r="-100000" b="-100000"/>
              </a:gra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8138-4BC5-9F4F-C56BF5DA7B69}"/>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IN" sz="1400">
                    <a:solidFill>
                      <a:schemeClr val="bg1"/>
                    </a:solidFill>
                  </a:rPr>
                  <a:t>FINANCIAL</a:t>
                </a:r>
                <a:r>
                  <a:rPr lang="en-IN" sz="1400" baseline="0">
                    <a:solidFill>
                      <a:schemeClr val="bg1"/>
                    </a:solidFill>
                  </a:rPr>
                  <a:t> YEAR</a:t>
                </a:r>
              </a:p>
            </c:rich>
          </c:tx>
          <c:overlay val="0"/>
          <c:spPr>
            <a:solidFill>
              <a:schemeClr val="tx1"/>
            </a:solid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200" b="0" i="0" u="none" strike="noStrike" kern="1200" baseline="0">
                    <a:solidFill>
                      <a:srgbClr val="53565A"/>
                    </a:solidFill>
                    <a:latin typeface="Arial" panose="020B0604020202020204" pitchFamily="34" charset="0"/>
                    <a:ea typeface="+mn-ea"/>
                    <a:cs typeface="Arial" panose="020B0604020202020204" pitchFamily="34" charset="0"/>
                  </a:defRPr>
                </a:pPr>
                <a:r>
                  <a:rPr lang="en-IN" sz="1200" baseline="0">
                    <a:solidFill>
                      <a:schemeClr val="bg1"/>
                    </a:solidFill>
                  </a:rPr>
                  <a:t>FORECAST CASH</a:t>
                </a:r>
                <a:endParaRPr lang="en-IN" sz="1200">
                  <a:solidFill>
                    <a:schemeClr val="bg1"/>
                  </a:solidFill>
                </a:endParaRPr>
              </a:p>
            </c:rich>
          </c:tx>
          <c:overlay val="0"/>
          <c:spPr>
            <a:solidFill>
              <a:schemeClr val="tx1"/>
            </a:solidFill>
            <a:ln>
              <a:noFill/>
            </a:ln>
            <a:effectLst/>
          </c:spPr>
          <c:txPr>
            <a:bodyPr rot="-5400000" spcFirstLastPara="1" vertOverflow="ellipsis" vert="horz" wrap="square" anchor="ctr" anchorCtr="1"/>
            <a:lstStyle/>
            <a:p>
              <a:pPr>
                <a:defRPr sz="12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224806672032901E-2"/>
          <c:y val="4.3959934934237367E-2"/>
          <c:w val="0.83880009855308779"/>
          <c:h val="0.82466647554707984"/>
        </c:manualLayout>
      </c:layout>
      <c:barChart>
        <c:barDir val="col"/>
        <c:grouping val="clustered"/>
        <c:varyColors val="0"/>
        <c:ser>
          <c:idx val="0"/>
          <c:order val="0"/>
          <c:tx>
            <c:strRef>
              <c:f>'Forecast Assumptions'!$B$8</c:f>
              <c:strCache>
                <c:ptCount val="1"/>
                <c:pt idx="0">
                  <c:v>Number of Units 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4"/>
              <c:layout>
                <c:manualLayout>
                  <c:x val="1.2131868249439235E-3"/>
                  <c:y val="2.925701690387516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489-4C3E-A4E4-D68668F43F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1-C489-4C3E-A4E4-D68668F43F7A}"/>
            </c:ext>
          </c:extLst>
        </c:ser>
        <c:dLbls>
          <c:showLegendKey val="0"/>
          <c:showVal val="0"/>
          <c:showCatName val="0"/>
          <c:showSerName val="0"/>
          <c:showPercent val="0"/>
          <c:showBubbleSize val="0"/>
        </c:dLbls>
        <c:gapWidth val="150"/>
        <c:axId val="627386767"/>
        <c:axId val="1142798159"/>
      </c:barChart>
      <c:lineChart>
        <c:grouping val="standard"/>
        <c:varyColors val="0"/>
        <c:ser>
          <c:idx val="1"/>
          <c:order val="1"/>
          <c:tx>
            <c:strRef>
              <c:f>'Forecast Assumptions'!$B$9</c:f>
              <c:strCache>
                <c:ptCount val="1"/>
                <c:pt idx="0">
                  <c:v>Average Sale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0"/>
              <c:layout>
                <c:manualLayout>
                  <c:x val="-1.2131868249439235E-3"/>
                  <c:y val="3.51084202846499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489-4C3E-A4E4-D68668F43F7A}"/>
                </c:ext>
              </c:extLst>
            </c:dLbl>
            <c:dLbl>
              <c:idx val="1"/>
              <c:layout>
                <c:manualLayout>
                  <c:x val="-1.0918681424495312E-2"/>
                  <c:y val="4.68112270462000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489-4C3E-A4E4-D68668F43F7A}"/>
                </c:ext>
              </c:extLst>
            </c:dLbl>
            <c:dLbl>
              <c:idx val="2"/>
              <c:layout>
                <c:manualLayout>
                  <c:x val="-9.705494599551388E-3"/>
                  <c:y val="4.68112270462000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489-4C3E-A4E4-D68668F43F7A}"/>
                </c:ext>
              </c:extLst>
            </c:dLbl>
            <c:dLbl>
              <c:idx val="3"/>
              <c:layout>
                <c:manualLayout>
                  <c:x val="-7.2791209496634521E-3"/>
                  <c:y val="3.80341219750375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489-4C3E-A4E4-D68668F43F7A}"/>
                </c:ext>
              </c:extLst>
            </c:dLbl>
            <c:dLbl>
              <c:idx val="4"/>
              <c:layout>
                <c:manualLayout>
                  <c:x val="-1.9410989199102776E-2"/>
                  <c:y val="5.55883321173625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89-4C3E-A4E4-D68668F43F7A}"/>
                </c:ext>
              </c:extLst>
            </c:dLbl>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name/>
            <c:spPr>
              <a:ln w="19050" cap="rnd">
                <a:solidFill>
                  <a:schemeClr val="accent2"/>
                </a:solidFill>
              </a:ln>
              <a:effectLst/>
            </c:spPr>
            <c:trendlineType val="exp"/>
            <c:dispRSqr val="0"/>
            <c:dispEq val="0"/>
          </c:trendline>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3-C489-4C3E-A4E4-D68668F43F7A}"/>
            </c:ext>
          </c:extLst>
        </c:ser>
        <c:dLbls>
          <c:showLegendKey val="0"/>
          <c:showVal val="0"/>
          <c:showCatName val="0"/>
          <c:showSerName val="0"/>
          <c:showPercent val="0"/>
          <c:showBubbleSize val="0"/>
        </c:dLbls>
        <c:marker val="1"/>
        <c:smooth val="0"/>
        <c:axId val="1836117519"/>
        <c:axId val="1836107919"/>
      </c:lineChart>
      <c:dateAx>
        <c:axId val="627386767"/>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IN" sz="1200">
                    <a:solidFill>
                      <a:schemeClr val="bg1"/>
                    </a:solidFill>
                  </a:rPr>
                  <a:t>FINANCIAL YEAR</a:t>
                </a:r>
              </a:p>
            </c:rich>
          </c:tx>
          <c:overlay val="0"/>
          <c:spPr>
            <a:solidFill>
              <a:schemeClr val="tx1"/>
            </a:solid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quot;FY&quot;yy&quot;E&quot;" sourceLinked="1"/>
        <c:majorTickMark val="none"/>
        <c:minorTickMark val="none"/>
        <c:tickLblPos val="nextTo"/>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12700" cap="flat" cmpd="sng" algn="ctr">
            <a:solidFill>
              <a:schemeClr val="tx1">
                <a:lumMod val="15000"/>
                <a:lumOff val="85000"/>
              </a:schemeClr>
            </a:solidFill>
            <a:round/>
          </a:ln>
          <a:effectLst>
            <a:outerShdw blurRad="50800" dist="50800" dir="5400000" sx="17000" sy="17000" algn="ctr" rotWithShape="0">
              <a:srgbClr val="000000">
                <a:alpha val="43137"/>
              </a:srgb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98159"/>
        <c:crosses val="autoZero"/>
        <c:auto val="1"/>
        <c:lblOffset val="100"/>
        <c:baseTimeUnit val="years"/>
      </c:dateAx>
      <c:valAx>
        <c:axId val="114279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bg1"/>
                    </a:solidFill>
                    <a:latin typeface="+mn-lt"/>
                    <a:ea typeface="+mn-ea"/>
                    <a:cs typeface="+mn-cs"/>
                  </a:defRPr>
                </a:pPr>
                <a:r>
                  <a:rPr lang="en-IN" sz="1050">
                    <a:solidFill>
                      <a:schemeClr val="bg1"/>
                    </a:solidFill>
                  </a:rPr>
                  <a:t>Number of</a:t>
                </a:r>
                <a:r>
                  <a:rPr lang="en-IN" sz="1050" baseline="0">
                    <a:solidFill>
                      <a:schemeClr val="bg1"/>
                    </a:solidFill>
                  </a:rPr>
                  <a:t> Cupcake Unit Sold</a:t>
                </a:r>
                <a:endParaRPr lang="en-IN" sz="1050">
                  <a:solidFill>
                    <a:schemeClr val="bg1"/>
                  </a:solidFill>
                </a:endParaRPr>
              </a:p>
            </c:rich>
          </c:tx>
          <c:overlay val="0"/>
          <c:spPr>
            <a:solidFill>
              <a:schemeClr val="tx1"/>
            </a:solidFill>
            <a:ln>
              <a:noFill/>
            </a:ln>
            <a:effectLst/>
          </c:spPr>
          <c:txPr>
            <a:bodyPr rot="-54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86767"/>
        <c:crosses val="autoZero"/>
        <c:crossBetween val="between"/>
      </c:valAx>
      <c:valAx>
        <c:axId val="1836107919"/>
        <c:scaling>
          <c:orientation val="minMax"/>
          <c:max val="5.6"/>
          <c:min val="3.6"/>
        </c:scaling>
        <c:delete val="0"/>
        <c:axPos val="r"/>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sz="1000">
                    <a:solidFill>
                      <a:schemeClr val="bg1"/>
                    </a:solidFill>
                  </a:rPr>
                  <a:t>Average Sale</a:t>
                </a:r>
                <a:r>
                  <a:rPr lang="en-IN" sz="1000" baseline="0">
                    <a:solidFill>
                      <a:schemeClr val="bg1"/>
                    </a:solidFill>
                  </a:rPr>
                  <a:t> Price($)</a:t>
                </a:r>
                <a:endParaRPr lang="en-IN" sz="1000">
                  <a:solidFill>
                    <a:schemeClr val="bg1"/>
                  </a:solidFill>
                </a:endParaRPr>
              </a:p>
            </c:rich>
          </c:tx>
          <c:overlay val="0"/>
          <c:spPr>
            <a:solidFill>
              <a:schemeClr val="tx1"/>
            </a:solid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117519"/>
        <c:crosses val="max"/>
        <c:crossBetween val="between"/>
      </c:valAx>
      <c:catAx>
        <c:axId val="1836117519"/>
        <c:scaling>
          <c:orientation val="minMax"/>
        </c:scaling>
        <c:delete val="1"/>
        <c:axPos val="b"/>
        <c:majorTickMark val="none"/>
        <c:minorTickMark val="none"/>
        <c:tickLblPos val="nextTo"/>
        <c:crossAx val="1836107919"/>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1200410</xdr:colOff>
      <xdr:row>32</xdr:row>
      <xdr:rowOff>62630</xdr:rowOff>
    </xdr:from>
    <xdr:to>
      <xdr:col>7</xdr:col>
      <xdr:colOff>1180001</xdr:colOff>
      <xdr:row>55</xdr:row>
      <xdr:rowOff>73517</xdr:rowOff>
    </xdr:to>
    <xdr:graphicFrame macro="">
      <xdr:nvGraphicFramePr>
        <xdr:cNvPr id="5" name="Chart 4">
          <a:extLst>
            <a:ext uri="{FF2B5EF4-FFF2-40B4-BE49-F238E27FC236}">
              <a16:creationId xmlns:a16="http://schemas.microsoft.com/office/drawing/2014/main" id="{FA4731AC-2DF2-424D-9D80-44A43D48A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1064712</xdr:colOff>
      <xdr:row>60</xdr:row>
      <xdr:rowOff>83507</xdr:rowOff>
    </xdr:from>
    <xdr:to>
      <xdr:col>7</xdr:col>
      <xdr:colOff>1044303</xdr:colOff>
      <xdr:row>83</xdr:row>
      <xdr:rowOff>94393</xdr:rowOff>
    </xdr:to>
    <xdr:graphicFrame macro="">
      <xdr:nvGraphicFramePr>
        <xdr:cNvPr id="7" name="Chart 6">
          <a:extLst>
            <a:ext uri="{FF2B5EF4-FFF2-40B4-BE49-F238E27FC236}">
              <a16:creationId xmlns:a16="http://schemas.microsoft.com/office/drawing/2014/main" id="{3F265338-DC74-4122-9555-92976D968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720246</xdr:colOff>
      <xdr:row>89</xdr:row>
      <xdr:rowOff>10439</xdr:rowOff>
    </xdr:from>
    <xdr:to>
      <xdr:col>7</xdr:col>
      <xdr:colOff>699837</xdr:colOff>
      <xdr:row>112</xdr:row>
      <xdr:rowOff>21325</xdr:rowOff>
    </xdr:to>
    <xdr:graphicFrame macro="">
      <xdr:nvGraphicFramePr>
        <xdr:cNvPr id="3" name="Chart 2">
          <a:extLst>
            <a:ext uri="{FF2B5EF4-FFF2-40B4-BE49-F238E27FC236}">
              <a16:creationId xmlns:a16="http://schemas.microsoft.com/office/drawing/2014/main" id="{F21CC2F8-AAD0-4856-9BD7-52EFC9B69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951610</xdr:colOff>
      <xdr:row>116</xdr:row>
      <xdr:rowOff>110279</xdr:rowOff>
    </xdr:from>
    <xdr:to>
      <xdr:col>7</xdr:col>
      <xdr:colOff>1255057</xdr:colOff>
      <xdr:row>139</xdr:row>
      <xdr:rowOff>121165</xdr:rowOff>
    </xdr:to>
    <xdr:graphicFrame macro="">
      <xdr:nvGraphicFramePr>
        <xdr:cNvPr id="4" name="Chart 3">
          <a:extLst>
            <a:ext uri="{FF2B5EF4-FFF2-40B4-BE49-F238E27FC236}">
              <a16:creationId xmlns:a16="http://schemas.microsoft.com/office/drawing/2014/main" id="{5D40B9A4-82E6-4875-AC02-818B9B2EE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0" t="s">
        <v>32</v>
      </c>
      <c r="C4" s="51" t="s">
        <v>47</v>
      </c>
    </row>
    <row r="5" spans="2:3" ht="26.4" x14ac:dyDescent="0.25">
      <c r="B5" s="50" t="s">
        <v>34</v>
      </c>
      <c r="C5" s="51" t="s">
        <v>46</v>
      </c>
    </row>
    <row r="6" spans="2:3" ht="52.8" x14ac:dyDescent="0.25">
      <c r="B6" s="50" t="s">
        <v>13</v>
      </c>
      <c r="C6" s="51" t="s">
        <v>94</v>
      </c>
    </row>
    <row r="7" spans="2:3" ht="26.4" x14ac:dyDescent="0.25">
      <c r="B7" s="50" t="s">
        <v>31</v>
      </c>
      <c r="C7" s="51" t="s">
        <v>48</v>
      </c>
    </row>
    <row r="8" spans="2:3" ht="66" x14ac:dyDescent="0.25">
      <c r="B8" s="50" t="s">
        <v>38</v>
      </c>
      <c r="C8" s="51" t="s">
        <v>40</v>
      </c>
    </row>
    <row r="9" spans="2:3" ht="105.6" x14ac:dyDescent="0.25">
      <c r="B9" s="50" t="s">
        <v>4</v>
      </c>
      <c r="C9" s="51" t="s">
        <v>50</v>
      </c>
    </row>
    <row r="10" spans="2:3" ht="52.8" x14ac:dyDescent="0.25">
      <c r="B10" s="50" t="s">
        <v>5</v>
      </c>
      <c r="C10" s="51" t="s">
        <v>49</v>
      </c>
    </row>
    <row r="11" spans="2:3" ht="52.8" x14ac:dyDescent="0.25">
      <c r="B11" s="50" t="s">
        <v>95</v>
      </c>
      <c r="C11" s="51" t="s">
        <v>41</v>
      </c>
    </row>
    <row r="12" spans="2:3" ht="39.6" x14ac:dyDescent="0.25">
      <c r="B12" s="50" t="s">
        <v>26</v>
      </c>
      <c r="C12" s="51" t="s">
        <v>42</v>
      </c>
    </row>
    <row r="13" spans="2:3" ht="211.2" x14ac:dyDescent="0.25">
      <c r="B13" s="50" t="s">
        <v>35</v>
      </c>
      <c r="C13" s="51" t="s">
        <v>45</v>
      </c>
    </row>
    <row r="14" spans="2:3" ht="52.8" x14ac:dyDescent="0.25">
      <c r="B14" s="50" t="s">
        <v>21</v>
      </c>
      <c r="C14" s="51" t="s">
        <v>96</v>
      </c>
    </row>
    <row r="15" spans="2:3" ht="52.8" x14ac:dyDescent="0.25">
      <c r="B15" s="50" t="s">
        <v>25</v>
      </c>
      <c r="C15" s="51" t="s">
        <v>43</v>
      </c>
    </row>
    <row r="16" spans="2:3" ht="52.8"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EOMONTH(D3,12)</f>
        <v>44196</v>
      </c>
      <c r="F3" s="16">
        <f>EOMONTH(E3,12)</f>
        <v>44561</v>
      </c>
      <c r="G3" s="16">
        <f>EOMONTH(F3,12)</f>
        <v>44926</v>
      </c>
      <c r="H3" s="16">
        <f>EOMONTH(G3,12)</f>
        <v>45291</v>
      </c>
      <c r="I3" s="16">
        <f>EOMONTH(H3,12)</f>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F9*1.04</f>
        <v>4.3264000000000005</v>
      </c>
      <c r="H9" s="22">
        <f>G9*1.04</f>
        <v>4.4994560000000003</v>
      </c>
      <c r="I9" s="22">
        <f>H9*1.04</f>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F13*1.04</f>
        <v>3.2448000000000001</v>
      </c>
      <c r="H13" s="22">
        <f>G13*1.04</f>
        <v>3.3745920000000003</v>
      </c>
      <c r="I13" s="22">
        <f>H13*1.04</f>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F17*1.04</f>
        <v>2.7040000000000002</v>
      </c>
      <c r="H17" s="22">
        <f>G17*1.04</f>
        <v>2.8121600000000004</v>
      </c>
      <c r="I17" s="22">
        <f>H17*1.04</f>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0">F22*1.02</f>
        <v>1.5606</v>
      </c>
      <c r="H22" s="22">
        <f t="shared" si="0"/>
        <v>1.591812</v>
      </c>
      <c r="I22" s="22">
        <f t="shared" si="0"/>
        <v>1.6236482400000001</v>
      </c>
    </row>
    <row r="23" spans="1:9" ht="15" customHeight="1" x14ac:dyDescent="0.25">
      <c r="B23" s="4" t="s">
        <v>15</v>
      </c>
      <c r="C23" s="15" t="s">
        <v>11</v>
      </c>
      <c r="D23" s="19"/>
      <c r="E23" s="22">
        <v>0.8</v>
      </c>
      <c r="F23" s="22">
        <f>E23*1.02</f>
        <v>0.81600000000000006</v>
      </c>
      <c r="G23" s="22">
        <f t="shared" si="0"/>
        <v>0.83232000000000006</v>
      </c>
      <c r="H23" s="22">
        <f t="shared" si="0"/>
        <v>0.84896640000000012</v>
      </c>
      <c r="I23" s="22">
        <f t="shared" si="0"/>
        <v>0.86594572800000014</v>
      </c>
    </row>
    <row r="24" spans="1:9" ht="15" customHeight="1" x14ac:dyDescent="0.25">
      <c r="B24" s="4" t="s">
        <v>16</v>
      </c>
      <c r="C24" s="15" t="s">
        <v>11</v>
      </c>
      <c r="D24" s="19"/>
      <c r="E24" s="22">
        <v>1.1000000000000001</v>
      </c>
      <c r="F24" s="22">
        <f>E24*1.02</f>
        <v>1.1220000000000001</v>
      </c>
      <c r="G24" s="22">
        <f t="shared" si="0"/>
        <v>1.1444400000000001</v>
      </c>
      <c r="H24" s="22">
        <f t="shared" si="0"/>
        <v>1.1673288000000002</v>
      </c>
      <c r="I24" s="22">
        <f t="shared" si="0"/>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F27*1.05</f>
        <v>165375</v>
      </c>
      <c r="H27" s="21">
        <f>G27*1.05</f>
        <v>173643.75</v>
      </c>
      <c r="I27" s="21">
        <f>H27*1.05</f>
        <v>182325.9375</v>
      </c>
    </row>
    <row r="28" spans="1:9" ht="15" customHeight="1" x14ac:dyDescent="0.25">
      <c r="B28" s="4" t="s">
        <v>19</v>
      </c>
      <c r="C28" s="15" t="s">
        <v>11</v>
      </c>
      <c r="D28" s="19"/>
      <c r="E28" s="21">
        <v>60000</v>
      </c>
      <c r="F28" s="21">
        <f>E28*1.03</f>
        <v>61800</v>
      </c>
      <c r="G28" s="21">
        <f>F28*1.03</f>
        <v>63654</v>
      </c>
      <c r="H28" s="21">
        <f>G28*1.03</f>
        <v>65563.62</v>
      </c>
      <c r="I28" s="21">
        <f>H28*1.03</f>
        <v>67530.528599999991</v>
      </c>
    </row>
    <row r="29" spans="1:9" ht="15" customHeight="1" x14ac:dyDescent="0.25">
      <c r="B29" s="4" t="s">
        <v>18</v>
      </c>
      <c r="C29" s="15" t="s">
        <v>11</v>
      </c>
      <c r="D29" s="19"/>
      <c r="E29" s="21">
        <v>10000</v>
      </c>
      <c r="F29" s="21">
        <f>E29*1.05</f>
        <v>10500</v>
      </c>
      <c r="G29" s="21">
        <f t="shared" ref="G29:I30" si="1">F29*1.05</f>
        <v>11025</v>
      </c>
      <c r="H29" s="21">
        <f t="shared" si="1"/>
        <v>11576.25</v>
      </c>
      <c r="I29" s="21">
        <f t="shared" si="1"/>
        <v>12155.0625</v>
      </c>
    </row>
    <row r="30" spans="1:9" ht="15" customHeight="1" x14ac:dyDescent="0.25">
      <c r="B30" s="4" t="s">
        <v>20</v>
      </c>
      <c r="C30" s="15" t="s">
        <v>11</v>
      </c>
      <c r="D30" s="19"/>
      <c r="E30" s="21">
        <v>5000</v>
      </c>
      <c r="F30" s="21">
        <f>E30*1.05</f>
        <v>5250</v>
      </c>
      <c r="G30" s="21">
        <f t="shared" si="1"/>
        <v>5512.5</v>
      </c>
      <c r="H30" s="21">
        <f t="shared" si="1"/>
        <v>5788.125</v>
      </c>
      <c r="I30" s="21">
        <f t="shared" si="1"/>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F33+0.25%</f>
        <v>-4.4999999999999998E-2</v>
      </c>
      <c r="H33" s="23">
        <f>G33+0.25%</f>
        <v>-4.2499999999999996E-2</v>
      </c>
      <c r="I33" s="23">
        <f>H33+0.25%</f>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38">
        <f>E33</f>
        <v>-0.05</v>
      </c>
      <c r="F37" s="23">
        <f>F33</f>
        <v>-4.7500000000000001E-2</v>
      </c>
      <c r="G37" s="23">
        <f>G33</f>
        <v>-4.4999999999999998E-2</v>
      </c>
      <c r="H37" s="23">
        <f>H33</f>
        <v>-4.2499999999999996E-2</v>
      </c>
      <c r="I37" s="23">
        <f>I33</f>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7"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EOMONTH(D3,12)</f>
        <v>44196</v>
      </c>
      <c r="F3" s="16">
        <f>EOMONTH(E3,12)</f>
        <v>44561</v>
      </c>
      <c r="G3" s="16">
        <f>EOMONTH(F3,12)</f>
        <v>44926</v>
      </c>
      <c r="H3" s="16">
        <f>EOMONTH(G3,12)</f>
        <v>45291</v>
      </c>
      <c r="I3" s="16">
        <f>EOMONTH(H3,12)</f>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SUM(E5:E7)</f>
        <v>705000</v>
      </c>
      <c r="F8" s="31">
        <f>SUM(F5:F7)</f>
        <v>806520</v>
      </c>
      <c r="G8" s="31">
        <f>SUM(G5:G7)</f>
        <v>914271.07200000016</v>
      </c>
      <c r="H8" s="31">
        <f>SUM(H5:H7)</f>
        <v>1026909.2680704003</v>
      </c>
      <c r="I8" s="31">
        <f>SUM(I5:I7)</f>
        <v>1142744.6335087419</v>
      </c>
    </row>
    <row r="9" spans="2:9" ht="15" customHeight="1" x14ac:dyDescent="0.25">
      <c r="B9" s="27" t="s">
        <v>62</v>
      </c>
      <c r="C9" s="15" t="s">
        <v>1</v>
      </c>
      <c r="E9" s="28"/>
      <c r="F9" s="29">
        <f>F8/E8-1</f>
        <v>0.14399999999999991</v>
      </c>
      <c r="G9" s="29">
        <f>G8/F8-1</f>
        <v>0.13360000000000016</v>
      </c>
      <c r="H9" s="29">
        <f>H8/G8-1</f>
        <v>0.1232000000000002</v>
      </c>
      <c r="I9" s="29">
        <f>I8/H8-1</f>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SUM(F8,F11:F13)</f>
        <v>522654</v>
      </c>
      <c r="G14" s="31">
        <f>SUM(G8,G11:G13)</f>
        <v>598668.85320000001</v>
      </c>
      <c r="H14" s="31">
        <f>SUM(H8,H11:H13)</f>
        <v>679241.86384032015</v>
      </c>
      <c r="I14" s="31">
        <f>SUM(I8,I11:I13)</f>
        <v>763300.42853203241</v>
      </c>
    </row>
    <row r="15" spans="2:9" ht="15" customHeight="1" x14ac:dyDescent="0.25">
      <c r="B15" s="27" t="s">
        <v>67</v>
      </c>
      <c r="C15" s="15" t="s">
        <v>1</v>
      </c>
      <c r="E15" s="29">
        <f>E14/E$8</f>
        <v>0.64113475177304968</v>
      </c>
      <c r="F15" s="29">
        <f>F14/F$8</f>
        <v>0.64803600654664484</v>
      </c>
      <c r="G15" s="29">
        <f>G14/G$8</f>
        <v>0.65480454488228623</v>
      </c>
      <c r="H15" s="29">
        <f>H14/H$8</f>
        <v>0.6614429190191653</v>
      </c>
      <c r="I15" s="29">
        <f>I14/I$8</f>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SUM(E14,E17:E20)</f>
        <v>227000</v>
      </c>
      <c r="F21" s="31">
        <f>SUM(F14,F17:F20)</f>
        <v>287604</v>
      </c>
      <c r="G21" s="31">
        <f>SUM(G14,G17:G20)</f>
        <v>353102.35320000001</v>
      </c>
      <c r="H21" s="31">
        <f>SUM(H14,H17:H20)</f>
        <v>422670.11884032015</v>
      </c>
      <c r="I21" s="31">
        <f>SUM(I14,I17:I20)</f>
        <v>495211.36868203245</v>
      </c>
    </row>
    <row r="22" spans="2:10" ht="15" customHeight="1" x14ac:dyDescent="0.25">
      <c r="B22" s="27" t="s">
        <v>67</v>
      </c>
      <c r="C22" s="15" t="s">
        <v>1</v>
      </c>
      <c r="E22" s="29">
        <f>E21/E$8</f>
        <v>0.3219858156028369</v>
      </c>
      <c r="F22" s="29">
        <f>F21/F$8</f>
        <v>0.35659872042850765</v>
      </c>
      <c r="G22" s="29">
        <f>G21/G$8</f>
        <v>0.38621188399582213</v>
      </c>
      <c r="H22" s="29">
        <f>H21/H$8</f>
        <v>0.41159441440676897</v>
      </c>
      <c r="I22" s="29">
        <f>I21/I$8</f>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SUM(E21,E24)</f>
        <v>191750</v>
      </c>
      <c r="F25" s="31">
        <f>SUM(F21,F24)</f>
        <v>249294.3</v>
      </c>
      <c r="G25" s="31">
        <f>SUM(G21,G24)</f>
        <v>311960.15496000001</v>
      </c>
      <c r="H25" s="31">
        <f>SUM(H21,H24)</f>
        <v>379026.47494732816</v>
      </c>
      <c r="I25" s="31">
        <f>SUM(I21,I24)</f>
        <v>449501.5833416828</v>
      </c>
      <c r="J25" s="32"/>
    </row>
    <row r="26" spans="2:10" ht="15" customHeight="1" x14ac:dyDescent="0.25">
      <c r="B26" s="27" t="s">
        <v>67</v>
      </c>
      <c r="C26" s="15" t="s">
        <v>1</v>
      </c>
      <c r="E26" s="29">
        <f>E25/E$8</f>
        <v>0.27198581560283686</v>
      </c>
      <c r="F26" s="29">
        <f>F25/F$8</f>
        <v>0.30909872042850767</v>
      </c>
      <c r="G26" s="29">
        <f>G25/G$8</f>
        <v>0.34121188399582214</v>
      </c>
      <c r="H26" s="29">
        <f>H25/H$8</f>
        <v>0.36909441440676899</v>
      </c>
      <c r="I26" s="29">
        <f>I25/I$8</f>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SUM(E25,E28)</f>
        <v>175900</v>
      </c>
      <c r="F29" s="26">
        <f>SUM(F25,F28)</f>
        <v>235385.67599999998</v>
      </c>
      <c r="G29" s="26">
        <f>SUM(G25,G28)</f>
        <v>300704.19790463999</v>
      </c>
      <c r="H29" s="26">
        <f>SUM(H25,H28)</f>
        <v>371205.71052468283</v>
      </c>
      <c r="I29" s="26">
        <f>SUM(I25,I28)</f>
        <v>445962.09539284126</v>
      </c>
    </row>
    <row r="30" spans="2:10" ht="15" customHeight="1" x14ac:dyDescent="0.25">
      <c r="B30" s="27" t="s">
        <v>67</v>
      </c>
      <c r="C30" s="15" t="s">
        <v>1</v>
      </c>
      <c r="E30" s="28">
        <f>E29/E$8</f>
        <v>0.24950354609929079</v>
      </c>
      <c r="F30" s="28">
        <f>F29/F$8</f>
        <v>0.29185348906412734</v>
      </c>
      <c r="G30" s="28">
        <f>G29/G$8</f>
        <v>0.32890048379944797</v>
      </c>
      <c r="H30" s="28">
        <f>H29/H$8</f>
        <v>0.36147858634306784</v>
      </c>
      <c r="I30" s="28">
        <f>I29/I$8</f>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SUM(E29,E32)</f>
        <v>138961</v>
      </c>
      <c r="F33" s="31">
        <f>SUM(F29,F32)</f>
        <v>185954.68403999999</v>
      </c>
      <c r="G33" s="31">
        <f>SUM(G29,G32)</f>
        <v>237556.3163446656</v>
      </c>
      <c r="H33" s="31">
        <f>SUM(H29,H32)</f>
        <v>293252.51131449942</v>
      </c>
      <c r="I33" s="31">
        <f>SUM(I29,I32)</f>
        <v>352310.05536034459</v>
      </c>
    </row>
    <row r="34" spans="1:9" ht="15" customHeight="1" x14ac:dyDescent="0.25">
      <c r="B34" s="27" t="s">
        <v>67</v>
      </c>
      <c r="C34" s="15" t="s">
        <v>1</v>
      </c>
      <c r="E34" s="29">
        <f>E33/E$8</f>
        <v>0.19710780141843973</v>
      </c>
      <c r="F34" s="29">
        <f>F33/F$8</f>
        <v>0.23056425636066061</v>
      </c>
      <c r="G34" s="29">
        <f>G33/G$8</f>
        <v>0.25983138220156393</v>
      </c>
      <c r="H34" s="29">
        <f>H33/H$8</f>
        <v>0.28556808321102362</v>
      </c>
      <c r="I34" s="29">
        <f>I33/I$8</f>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E33*E36</f>
        <v>83376.599999999991</v>
      </c>
      <c r="F37" s="31">
        <f>F33*F36</f>
        <v>111572.810424</v>
      </c>
      <c r="G37" s="31">
        <f>G33*G36</f>
        <v>142533.78980679935</v>
      </c>
      <c r="H37" s="31">
        <f>H33*H36</f>
        <v>175951.50678869965</v>
      </c>
      <c r="I37" s="31">
        <f>I33*I36</f>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EOMONTH(D3,12)</f>
        <v>44196</v>
      </c>
      <c r="F3" s="16">
        <f>EOMONTH(E3,12)</f>
        <v>44561</v>
      </c>
      <c r="G3" s="16">
        <f>EOMONTH(F3,12)</f>
        <v>44926</v>
      </c>
      <c r="H3" s="16">
        <f>EOMONTH(G3,12)</f>
        <v>45291</v>
      </c>
      <c r="I3" s="16">
        <f>EOMONTH(H3,12)</f>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5">
      <c r="B11" s="24" t="s">
        <v>78</v>
      </c>
      <c r="C11" s="25" t="s">
        <v>11</v>
      </c>
      <c r="D11" s="24"/>
      <c r="E11" s="37">
        <f>SUM(E5:E10)</f>
        <v>48534.400000000009</v>
      </c>
      <c r="F11" s="37">
        <f>SUM(F5:F10)</f>
        <v>66316.673616000015</v>
      </c>
      <c r="G11" s="37">
        <f>SUM(G5:G10)</f>
        <v>85879.815817866271</v>
      </c>
      <c r="H11" s="37">
        <f>SUM(H5:H10)</f>
        <v>107031.91184509575</v>
      </c>
      <c r="I11" s="37">
        <f>SUM(I5:I10)</f>
        <v>129496.57580905044</v>
      </c>
    </row>
    <row r="12" spans="2:9" ht="15" customHeight="1" x14ac:dyDescent="0.25">
      <c r="B12" s="4" t="s">
        <v>83</v>
      </c>
      <c r="C12" s="15" t="s">
        <v>11</v>
      </c>
      <c r="D12" s="11"/>
      <c r="E12" s="41">
        <f>-MIN(E11,E21)</f>
        <v>-48534.400000000009</v>
      </c>
      <c r="F12" s="41">
        <f>-MIN(F11,F21)</f>
        <v>-66316.673616000015</v>
      </c>
      <c r="G12" s="41">
        <f>-MIN(G11,G21)</f>
        <v>-85879.815817866271</v>
      </c>
      <c r="H12" s="41">
        <f>-MIN(H11,H21)</f>
        <v>-107031.91184509575</v>
      </c>
      <c r="I12" s="41">
        <f>-MIN(I11,I21)</f>
        <v>-92237.198721037974</v>
      </c>
    </row>
    <row r="13" spans="2:9" ht="15" customHeight="1" x14ac:dyDescent="0.25">
      <c r="B13" s="24" t="s">
        <v>87</v>
      </c>
      <c r="C13" s="25" t="s">
        <v>11</v>
      </c>
      <c r="D13" s="24"/>
      <c r="E13" s="36">
        <f>SUM(E11:E12)</f>
        <v>0</v>
      </c>
      <c r="F13" s="36">
        <f>SUM(F11:F12)</f>
        <v>0</v>
      </c>
      <c r="G13" s="36">
        <f>SUM(G11:G12)</f>
        <v>0</v>
      </c>
      <c r="H13" s="36">
        <f>SUM(H11:H12)</f>
        <v>0</v>
      </c>
      <c r="I13" s="36">
        <f>SUM(I11:I12)</f>
        <v>37259.377088012465</v>
      </c>
    </row>
    <row r="15" spans="2:9" ht="15" customHeight="1" x14ac:dyDescent="0.25">
      <c r="B15" s="4" t="s">
        <v>81</v>
      </c>
      <c r="C15" s="15" t="s">
        <v>11</v>
      </c>
      <c r="E15" s="41">
        <f>D17</f>
        <v>15000</v>
      </c>
      <c r="F15" s="41">
        <f>E17</f>
        <v>15000</v>
      </c>
      <c r="G15" s="41">
        <f>F17</f>
        <v>15000</v>
      </c>
      <c r="H15" s="41">
        <f>G17</f>
        <v>15000</v>
      </c>
      <c r="I15" s="41">
        <f>H17</f>
        <v>15000</v>
      </c>
    </row>
    <row r="16" spans="2:9" ht="15" customHeight="1" x14ac:dyDescent="0.25">
      <c r="B16" s="4" t="s">
        <v>87</v>
      </c>
      <c r="C16" s="15" t="s">
        <v>11</v>
      </c>
      <c r="E16" s="41">
        <f>E13</f>
        <v>0</v>
      </c>
      <c r="F16" s="41">
        <f>F13</f>
        <v>0</v>
      </c>
      <c r="G16" s="41">
        <f>G13</f>
        <v>0</v>
      </c>
      <c r="H16" s="41">
        <f>H13</f>
        <v>0</v>
      </c>
      <c r="I16" s="41">
        <f>I13</f>
        <v>37259.377088012465</v>
      </c>
    </row>
    <row r="17" spans="1:9" ht="15" customHeight="1" x14ac:dyDescent="0.25">
      <c r="B17" s="24" t="s">
        <v>82</v>
      </c>
      <c r="C17" s="25" t="s">
        <v>11</v>
      </c>
      <c r="D17" s="35">
        <v>15000</v>
      </c>
      <c r="E17" s="37">
        <f>SUM(E15:E16)</f>
        <v>15000</v>
      </c>
      <c r="F17" s="37">
        <f>SUM(F15:F16)</f>
        <v>15000</v>
      </c>
      <c r="G17" s="37">
        <f>SUM(G15:G16)</f>
        <v>15000</v>
      </c>
      <c r="H17" s="37">
        <f>SUM(H15:H16)</f>
        <v>15000</v>
      </c>
      <c r="I17" s="37">
        <f>SUM(I15:I16)</f>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E23</f>
        <v>351465.6</v>
      </c>
      <c r="G21" s="41">
        <f>F23</f>
        <v>285148.92638399999</v>
      </c>
      <c r="H21" s="41">
        <f>G23</f>
        <v>199269.11056613372</v>
      </c>
      <c r="I21" s="41">
        <f>H23</f>
        <v>92237.198721037974</v>
      </c>
    </row>
    <row r="22" spans="1:9" ht="15" customHeight="1" x14ac:dyDescent="0.25">
      <c r="B22" s="4" t="s">
        <v>83</v>
      </c>
      <c r="C22" s="15" t="s">
        <v>11</v>
      </c>
      <c r="E22" s="41">
        <f>E12</f>
        <v>-48534.400000000009</v>
      </c>
      <c r="F22" s="41">
        <f>F12</f>
        <v>-66316.673616000015</v>
      </c>
      <c r="G22" s="41">
        <f>G12</f>
        <v>-85879.815817866271</v>
      </c>
      <c r="H22" s="41">
        <f>H12</f>
        <v>-107031.91184509575</v>
      </c>
      <c r="I22" s="41">
        <f>I12</f>
        <v>-92237.198721037974</v>
      </c>
    </row>
    <row r="23" spans="1:9" ht="15" customHeight="1" x14ac:dyDescent="0.25">
      <c r="B23" s="24" t="s">
        <v>88</v>
      </c>
      <c r="C23" s="25" t="s">
        <v>11</v>
      </c>
      <c r="D23" s="35">
        <v>400000</v>
      </c>
      <c r="E23" s="37">
        <f>SUM(E21:E22)</f>
        <v>351465.6</v>
      </c>
      <c r="F23" s="37">
        <f>SUM(F21:F22)</f>
        <v>285148.92638399999</v>
      </c>
      <c r="G23" s="37">
        <f>SUM(G21:G22)</f>
        <v>199269.11056613372</v>
      </c>
      <c r="H23" s="37">
        <f>SUM(H21:H22)</f>
        <v>92237.198721037974</v>
      </c>
      <c r="I23" s="37">
        <f>SUM(I21:I22)</f>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13" zoomScale="85" zoomScaleNormal="85" zoomScaleSheetLayoutView="85" workbookViewId="0">
      <selection activeCell="J131" sqref="J131"/>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11" t="s">
        <v>93</v>
      </c>
    </row>
    <row r="4" spans="2:8" ht="15" customHeight="1" x14ac:dyDescent="0.25">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25">
      <c r="B31" s="11" t="s">
        <v>90</v>
      </c>
    </row>
    <row r="32" spans="2:8" ht="15" customHeight="1" x14ac:dyDescent="0.25">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25">
      <c r="B59" s="11" t="s">
        <v>91</v>
      </c>
    </row>
    <row r="60" spans="2:8" ht="15" customHeight="1" x14ac:dyDescent="0.25">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25">
      <c r="B87" s="11" t="s">
        <v>92</v>
      </c>
    </row>
    <row r="88" spans="2:8" ht="15" customHeight="1" x14ac:dyDescent="0.25">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25">
      <c r="B115" s="11" t="s">
        <v>97</v>
      </c>
    </row>
    <row r="116" spans="2:8" ht="15" customHeight="1" x14ac:dyDescent="0.25">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Manav Kumar</cp:lastModifiedBy>
  <dcterms:created xsi:type="dcterms:W3CDTF">2020-07-20T11:12:49Z</dcterms:created>
  <dcterms:modified xsi:type="dcterms:W3CDTF">2024-06-13T05:05:07Z</dcterms:modified>
</cp:coreProperties>
</file>