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03_exp11_gfp_atpinbeg_timeseries/"/>
    </mc:Choice>
  </mc:AlternateContent>
  <xr:revisionPtr revIDLastSave="0" documentId="13_ncr:1_{364D4EB3-8A8B-4848-A1EB-D574116D7070}" xr6:coauthVersionLast="45" xr6:coauthVersionMax="45" xr10:uidLastSave="{00000000-0000-0000-0000-000000000000}"/>
  <bookViews>
    <workbookView xWindow="4440" yWindow="46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Outline!$A$1:$AR$28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2" l="1"/>
  <c r="O25" i="2" s="1"/>
  <c r="N25" i="2"/>
  <c r="M25" i="2"/>
  <c r="F25" i="2"/>
  <c r="P24" i="2"/>
  <c r="O24" i="2" s="1"/>
  <c r="N24" i="2"/>
  <c r="M24" i="2"/>
  <c r="F24" i="2"/>
  <c r="P23" i="2"/>
  <c r="O23" i="2" s="1"/>
  <c r="N23" i="2"/>
  <c r="M23" i="2"/>
  <c r="F23" i="2"/>
  <c r="H32" i="2" l="1"/>
  <c r="M21" i="2" l="1"/>
  <c r="N21" i="2"/>
  <c r="F21" i="2" l="1"/>
  <c r="C13" i="2" l="1"/>
  <c r="C12" i="2" s="1"/>
  <c r="I15" i="2" l="1"/>
  <c r="I16" i="2"/>
  <c r="I17" i="2"/>
  <c r="D13" i="2" l="1"/>
  <c r="D12" i="2"/>
  <c r="D17" i="2"/>
  <c r="D16" i="2"/>
  <c r="D15" i="2"/>
  <c r="E15" i="2" l="1"/>
  <c r="E12" i="2" s="1"/>
  <c r="P22" i="2"/>
  <c r="P21" i="2"/>
  <c r="O21" i="2" s="1"/>
  <c r="E13" i="2" l="1"/>
  <c r="H34" i="2" l="1"/>
  <c r="K22" i="2"/>
  <c r="H33" i="2" l="1"/>
</calcChain>
</file>

<file path=xl/sharedStrings.xml><?xml version="1.0" encoding="utf-8"?>
<sst xmlns="http://schemas.openxmlformats.org/spreadsheetml/2006/main" count="99" uniqueCount="81">
  <si>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</si>
  <si>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</si>
  <si>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</si>
  <si>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</si>
  <si>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</si>
  <si>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</si>
  <si>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</si>
  <si>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</si>
  <si>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</si>
  <si>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</si>
  <si>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</si>
  <si>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</si>
  <si>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</si>
  <si>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</si>
  <si>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</si>
  <si>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</si>
  <si>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</si>
  <si>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</si>
  <si>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</si>
  <si>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</si>
  <si>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</si>
  <si>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</si>
  <si>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</si>
  <si>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</si>
  <si>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</si>
  <si>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</si>
  <si>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</si>
  <si>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</si>
  <si>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</si>
  <si>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</si>
  <si>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</si>
  <si>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</si>
  <si>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</si>
  <si>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</si>
  <si>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</si>
  <si>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add things here (atp, plasmid1/2)</t>
  </si>
  <si>
    <t xml:space="preserve"> making activation</t>
  </si>
  <si>
    <t>aliquote for 7 rxns</t>
  </si>
  <si>
    <t>Pos Control (1)</t>
  </si>
  <si>
    <t>Ankita R</t>
  </si>
  <si>
    <t>s</t>
  </si>
  <si>
    <t>old Water (uL)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</si>
  <si>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</si>
  <si>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</si>
  <si>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</si>
  <si>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</si>
  <si>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</si>
  <si>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</si>
  <si>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</si>
  <si>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</si>
  <si>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</si>
  <si>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</si>
  <si>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</si>
  <si>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</si>
  <si>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</si>
  <si>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</si>
  <si>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</si>
  <si>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</si>
  <si>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E1</t>
  </si>
  <si>
    <t>E2</t>
  </si>
  <si>
    <t>11/04/2020-11/05/2020</t>
  </si>
  <si>
    <t>GFP + beg_ATP with DNA Reporter Plasmid</t>
  </si>
  <si>
    <t>GFP +ve control DNA times series . Add Atp in the beginning</t>
  </si>
  <si>
    <t>pos control</t>
  </si>
  <si>
    <t>1 uL 10 mM ATP</t>
  </si>
  <si>
    <t>1 uL 1 mM ATP</t>
  </si>
  <si>
    <t>10 uL 10 mM ATP</t>
  </si>
  <si>
    <t>total buffer vol</t>
  </si>
  <si>
    <t>num wells</t>
  </si>
  <si>
    <t>total extract vol</t>
  </si>
  <si>
    <t>wells</t>
  </si>
  <si>
    <t>uL</t>
  </si>
  <si>
    <t>total vol</t>
  </si>
  <si>
    <t>neg control</t>
  </si>
  <si>
    <t>Neg control (1)</t>
  </si>
  <si>
    <t>ATP (10 mM)</t>
  </si>
  <si>
    <t>ATP (1 mM)</t>
  </si>
  <si>
    <t>ATP (0.1 mM)</t>
  </si>
  <si>
    <t>10 mM ATP</t>
  </si>
  <si>
    <t>1 mM ATP</t>
  </si>
  <si>
    <t>0.1 mM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</si>
</sst>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0" fillId="2" borderId="5" xfId="0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vertical="top"/>
    </xf>
    <xf numFmtId="2" fontId="0" fillId="0" borderId="0" xfId="0" applyNumberFormat="1" applyFill="1" applyBorder="1" applyAlignment="1" applyProtection="1">
      <alignment horizontal="left"/>
    </xf>
    <xf numFmtId="18" fontId="0" fillId="0" borderId="0" xfId="0" applyNumberFormat="1" applyFill="1" applyBorder="1" applyAlignment="1" applyProtection="1"/>
    <xf numFmtId="0" fontId="1" fillId="0" borderId="0" xfId="0" applyFont="1" applyFill="1" applyProtection="1"/>
    <xf numFmtId="18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0" borderId="0" xfId="0" applyFont="1" applyAlignment="1" applyProtection="1">
      <alignment wrapText="1"/>
    </xf>
    <xf numFmtId="0" fontId="0" fillId="2" borderId="0" xfId="0" applyFill="1" applyBorder="1" applyAlignment="1" applyProtection="1">
      <alignment horizontal="center"/>
    </xf>
    <xf numFmtId="2" fontId="9" fillId="0" borderId="0" xfId="0" applyNumberFormat="1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/>
    <xf numFmtId="2" fontId="0" fillId="10" borderId="0" xfId="0" applyNumberFormat="1" applyFill="1" applyBorder="1" applyAlignment="1" applyProtection="1">
      <alignment horizontal="right"/>
    </xf>
    <xf numFmtId="0" fontId="10" fillId="3" borderId="0" xfId="0" applyFont="1" applyFill="1" applyBorder="1" applyAlignment="1" applyProtection="1">
      <alignment horizontal="center" wrapText="1"/>
    </xf>
    <xf numFmtId="0" fontId="1" fillId="3" borderId="0" xfId="0" applyFont="1" applyFill="1" applyAlignment="1" applyProtection="1">
      <alignment horizontal="center" wrapText="1"/>
    </xf>
    <xf numFmtId="2" fontId="0" fillId="3" borderId="2" xfId="0" applyNumberFormat="1" applyFont="1" applyFill="1" applyBorder="1" applyAlignment="1" applyProtection="1">
      <alignment horizontal="right"/>
    </xf>
    <xf numFmtId="2" fontId="9" fillId="3" borderId="2" xfId="0" applyNumberFormat="1" applyFont="1" applyFill="1" applyBorder="1" applyAlignment="1" applyProtection="1">
      <alignment horizontal="right"/>
    </xf>
    <xf numFmtId="2" fontId="0" fillId="4" borderId="2" xfId="0" applyNumberFormat="1" applyFont="1" applyFill="1" applyBorder="1" applyAlignment="1" applyProtection="1">
      <alignment horizontal="right"/>
    </xf>
    <xf numFmtId="2" fontId="0" fillId="4" borderId="4" xfId="0" applyNumberFormat="1" applyFill="1" applyBorder="1" applyAlignment="1" applyProtection="1">
      <alignment horizontal="right"/>
    </xf>
    <xf numFmtId="2" fontId="0" fillId="4" borderId="1" xfId="0" applyNumberFormat="1" applyFill="1" applyBorder="1" applyAlignment="1" applyProtection="1">
      <alignment horizontal="right"/>
    </xf>
    <xf numFmtId="0" fontId="0" fillId="10" borderId="3" xfId="0" applyFont="1" applyFill="1" applyBorder="1" applyAlignment="1" applyProtection="1">
      <alignment horizontal="center"/>
    </xf>
    <xf numFmtId="0" fontId="0" fillId="10" borderId="0" xfId="0" applyFill="1" applyBorder="1" applyAlignment="1" applyProtection="1"/>
    <xf numFmtId="0" fontId="0" fillId="10" borderId="0" xfId="0" applyFont="1" applyFill="1" applyBorder="1" applyAlignment="1" applyProtection="1">
      <alignment horizontal="right"/>
    </xf>
    <xf numFmtId="0" fontId="0" fillId="10" borderId="0" xfId="0" applyFill="1" applyBorder="1" applyAlignment="1" applyProtection="1">
      <alignment horizontal="right"/>
    </xf>
    <xf numFmtId="2" fontId="0" fillId="10" borderId="1" xfId="0" applyNumberFormat="1" applyFill="1" applyBorder="1" applyAlignment="1" applyProtection="1">
      <alignment horizontal="right"/>
    </xf>
    <xf numFmtId="2" fontId="0" fillId="10" borderId="0" xfId="0" applyNumberFormat="1" applyFont="1" applyFill="1" applyBorder="1" applyAlignment="1" applyProtection="1">
      <alignment horizontal="right"/>
    </xf>
    <xf numFmtId="2" fontId="0" fillId="10" borderId="2" xfId="0" applyNumberFormat="1" applyFont="1" applyFill="1" applyBorder="1" applyAlignment="1" applyProtection="1">
      <alignment horizontal="right"/>
    </xf>
    <xf numFmtId="2" fontId="0" fillId="10" borderId="4" xfId="0" applyNumberFormat="1" applyFill="1" applyBorder="1" applyAlignment="1" applyProtection="1">
      <alignment horizontal="right"/>
    </xf>
  </cellXfs>
  <cellStyles count="1">
    <cellStyle name="Normal" xfId="0" builtinId="0"/>
  </cellStyles>
  <dxfs count="31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  <color rgb="FFF9EBF6"/>
      <color rgb="FFF2E3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51"/>
  <sheetViews>
    <sheetView tabSelected="1" topLeftCell="A6" zoomScale="115" zoomScaleNormal="100" workbookViewId="0">
      <selection activeCell="C23" sqref="C23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6" width="7.6640625" style="3" customWidth="1"/>
    <col min="17" max="17" width="5" style="3" customWidth="1"/>
    <col min="18" max="18" width="15.33203125" style="3" customWidth="1"/>
    <col min="19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0" x14ac:dyDescent="0.2">
      <c r="A1" s="1" t="s">
        <v>6</v>
      </c>
      <c r="B1" s="1"/>
      <c r="C1" s="36"/>
    </row>
    <row r="2" spans="1:40" s="14" customFormat="1" outlineLevel="1" x14ac:dyDescent="0.2">
      <c r="A2" s="14" t="s">
        <v>1</v>
      </c>
      <c r="C2" s="33" t="s">
        <v>39</v>
      </c>
      <c r="T2" s="14">
        <v>1</v>
      </c>
      <c r="U2" s="14">
        <v>2</v>
      </c>
      <c r="V2" s="14">
        <v>3</v>
      </c>
    </row>
    <row r="3" spans="1:40" outlineLevel="1" x14ac:dyDescent="0.2">
      <c r="A3" s="14" t="s">
        <v>16</v>
      </c>
      <c r="B3" s="14"/>
      <c r="C3" s="34" t="s">
        <v>60</v>
      </c>
      <c r="R3" s="3" t="s">
        <v>63</v>
      </c>
      <c r="S3" s="3" t="s">
        <v>42</v>
      </c>
      <c r="T3" s="45" t="s">
        <v>58</v>
      </c>
      <c r="U3" s="45" t="s">
        <v>58</v>
      </c>
      <c r="V3" s="45" t="s">
        <v>58</v>
      </c>
      <c r="X3" s="22"/>
      <c r="AJ3" s="22"/>
      <c r="AK3" s="22"/>
      <c r="AL3" s="22"/>
      <c r="AM3" s="22"/>
      <c r="AN3" s="22"/>
    </row>
    <row r="4" spans="1:40" outlineLevel="1" x14ac:dyDescent="0.2">
      <c r="A4" s="14" t="s">
        <v>11</v>
      </c>
      <c r="B4" s="14"/>
      <c r="C4" s="32" t="s">
        <v>61</v>
      </c>
      <c r="R4" s="3" t="s">
        <v>66</v>
      </c>
      <c r="S4" s="3" t="s">
        <v>43</v>
      </c>
      <c r="T4" s="45" t="s">
        <v>58</v>
      </c>
      <c r="U4" s="45" t="s">
        <v>58</v>
      </c>
      <c r="V4" s="45" t="s">
        <v>58</v>
      </c>
      <c r="W4" s="22"/>
      <c r="X4" s="22"/>
      <c r="Y4" s="22"/>
      <c r="Z4" s="22"/>
      <c r="AA4" s="22"/>
      <c r="AB4" s="22"/>
      <c r="AC4" s="22"/>
      <c r="AD4" s="22"/>
      <c r="AH4" s="22"/>
      <c r="AJ4" s="22"/>
      <c r="AK4" s="22"/>
      <c r="AL4" s="22"/>
      <c r="AM4" s="22"/>
      <c r="AN4" s="22"/>
    </row>
    <row r="5" spans="1:40" outlineLevel="1" x14ac:dyDescent="0.2">
      <c r="A5" s="14" t="s">
        <v>12</v>
      </c>
      <c r="B5" s="14"/>
      <c r="C5" s="32" t="s">
        <v>62</v>
      </c>
      <c r="R5" s="3" t="s">
        <v>64</v>
      </c>
      <c r="S5" s="3" t="s">
        <v>44</v>
      </c>
      <c r="T5" s="45" t="s">
        <v>58</v>
      </c>
      <c r="U5" s="45" t="s">
        <v>58</v>
      </c>
      <c r="V5" s="45" t="s">
        <v>58</v>
      </c>
      <c r="W5" s="22"/>
      <c r="X5" s="22"/>
      <c r="AJ5" s="22"/>
      <c r="AK5" s="22"/>
      <c r="AL5" s="22"/>
      <c r="AM5" s="22"/>
      <c r="AN5" s="22"/>
    </row>
    <row r="6" spans="1:40" x14ac:dyDescent="0.2">
      <c r="E6" s="3" t="s">
        <v>40</v>
      </c>
      <c r="R6" s="3" t="s">
        <v>65</v>
      </c>
      <c r="S6" s="3" t="s">
        <v>45</v>
      </c>
      <c r="T6" s="45" t="s">
        <v>58</v>
      </c>
      <c r="U6" s="45" t="s">
        <v>58</v>
      </c>
      <c r="V6" s="45" t="s">
        <v>58</v>
      </c>
      <c r="W6" s="22"/>
      <c r="X6" s="22"/>
      <c r="Y6" s="22"/>
      <c r="Z6" s="22"/>
      <c r="AA6" s="22"/>
      <c r="AB6" s="22"/>
      <c r="AC6" s="22"/>
      <c r="AD6" s="22"/>
      <c r="AH6" s="22"/>
      <c r="AJ6" s="22"/>
      <c r="AK6" s="22"/>
      <c r="AL6" s="22"/>
      <c r="AM6" s="22"/>
      <c r="AN6" s="22"/>
    </row>
    <row r="7" spans="1:40" x14ac:dyDescent="0.2">
      <c r="A7" s="1" t="s">
        <v>7</v>
      </c>
      <c r="B7" s="14"/>
      <c r="R7" s="3" t="s">
        <v>73</v>
      </c>
      <c r="S7" s="3" t="s">
        <v>46</v>
      </c>
      <c r="T7" s="45" t="s">
        <v>59</v>
      </c>
      <c r="U7" s="45" t="s">
        <v>59</v>
      </c>
      <c r="V7" s="45" t="s">
        <v>59</v>
      </c>
      <c r="W7" s="22"/>
      <c r="X7" s="22"/>
      <c r="AJ7" s="22"/>
      <c r="AK7" s="22"/>
      <c r="AL7" s="22"/>
      <c r="AM7" s="22"/>
      <c r="AN7" s="22"/>
    </row>
    <row r="8" spans="1:40" outlineLevel="1" x14ac:dyDescent="0.2">
      <c r="A8" s="15" t="s">
        <v>32</v>
      </c>
      <c r="B8" s="14"/>
      <c r="S8" s="3" t="s">
        <v>47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40" s="16" customFormat="1" ht="15" customHeight="1" x14ac:dyDescent="0.2">
      <c r="A9" s="1" t="s">
        <v>17</v>
      </c>
      <c r="B9" s="1"/>
      <c r="C9" s="2"/>
      <c r="D9" s="3"/>
      <c r="H9" s="17" t="s">
        <v>72</v>
      </c>
      <c r="I9" s="16">
        <v>10.5</v>
      </c>
      <c r="J9" s="17" t="s">
        <v>71</v>
      </c>
      <c r="K9" s="17"/>
      <c r="L9" s="17"/>
      <c r="M9" s="17"/>
      <c r="N9" s="17"/>
      <c r="O9" s="17"/>
      <c r="P9" s="17"/>
      <c r="R9" s="60"/>
      <c r="S9" s="16" t="s">
        <v>48</v>
      </c>
      <c r="T9" s="59"/>
      <c r="U9" s="59"/>
      <c r="V9" s="59"/>
      <c r="W9" s="59"/>
      <c r="X9" s="59"/>
    </row>
    <row r="10" spans="1:40" x14ac:dyDescent="0.2">
      <c r="S10" s="3" t="s">
        <v>49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40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16"/>
      <c r="F11" s="16"/>
      <c r="G11" s="16"/>
      <c r="H11" s="16"/>
      <c r="I11" s="9" t="s">
        <v>19</v>
      </c>
      <c r="S11" s="3" t="s">
        <v>50</v>
      </c>
      <c r="T11" s="22"/>
      <c r="U11" s="22"/>
      <c r="V11" s="22"/>
      <c r="W11" s="22"/>
      <c r="X11" s="22"/>
    </row>
    <row r="12" spans="1:40" outlineLevel="1" x14ac:dyDescent="0.2">
      <c r="A12" s="38" t="s">
        <v>28</v>
      </c>
      <c r="B12" s="13">
        <v>1</v>
      </c>
      <c r="C12" s="13">
        <f>0.75-C13</f>
        <v>0.41666666666666669</v>
      </c>
      <c r="D12" s="5">
        <f>C12/B12*90*0.95*_xlnm.extract</f>
        <v>71.25</v>
      </c>
      <c r="E12" s="3">
        <f>D12/E15</f>
        <v>0.55555555555555558</v>
      </c>
      <c r="F12" s="18"/>
      <c r="G12" s="3">
        <v>7.88</v>
      </c>
      <c r="I12" s="6">
        <v>12</v>
      </c>
      <c r="S12" s="3" t="s">
        <v>51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40" outlineLevel="1" x14ac:dyDescent="0.2">
      <c r="A13" s="39" t="s">
        <v>29</v>
      </c>
      <c r="B13" s="13">
        <v>1</v>
      </c>
      <c r="C13" s="41">
        <f>1/3</f>
        <v>0.33333333333333331</v>
      </c>
      <c r="D13" s="5">
        <f>C13/B13*90*0.95*_xlnm.extract</f>
        <v>57</v>
      </c>
      <c r="E13" s="3">
        <f>D13/E15</f>
        <v>0.44444444444444442</v>
      </c>
      <c r="S13" s="3" t="s">
        <v>52</v>
      </c>
      <c r="T13" s="22"/>
      <c r="U13" s="22"/>
      <c r="V13" s="22"/>
      <c r="W13" s="22"/>
      <c r="X13" s="22"/>
    </row>
    <row r="14" spans="1:40" outlineLevel="1" x14ac:dyDescent="0.2">
      <c r="A14" s="19"/>
      <c r="B14" s="19"/>
      <c r="C14" s="20"/>
      <c r="D14" s="5"/>
      <c r="E14" s="18" t="s">
        <v>33</v>
      </c>
      <c r="I14" s="8" t="s">
        <v>20</v>
      </c>
      <c r="S14" s="3" t="s">
        <v>53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40" outlineLevel="1" x14ac:dyDescent="0.2">
      <c r="A15" s="19" t="s">
        <v>10</v>
      </c>
      <c r="B15" s="19"/>
      <c r="C15" s="20"/>
      <c r="D15" s="5" t="str">
        <f>IFERROR(C15/B15*90*0.95*_xlnm.extract,"")</f>
        <v/>
      </c>
      <c r="E15" s="51">
        <f>D12+D13</f>
        <v>128.25</v>
      </c>
      <c r="F15" s="21"/>
      <c r="H15" s="4" t="s">
        <v>30</v>
      </c>
      <c r="I15" s="37">
        <f>CEILING(I12/(90/10*(0.95)^3),1)</f>
        <v>2</v>
      </c>
      <c r="S15" s="3" t="s">
        <v>54</v>
      </c>
      <c r="T15" s="22"/>
      <c r="U15" s="22"/>
      <c r="V15" s="22"/>
      <c r="W15" s="22"/>
      <c r="X15" s="22"/>
    </row>
    <row r="16" spans="1:40" outlineLevel="1" x14ac:dyDescent="0.2">
      <c r="A16" s="19" t="s">
        <v>10</v>
      </c>
      <c r="B16" s="19"/>
      <c r="C16" s="20"/>
      <c r="D16" s="5" t="str">
        <f>IFERROR(C16/B16*90*0.95*_xlnm.extract,"")</f>
        <v/>
      </c>
      <c r="E16" s="21"/>
      <c r="F16" s="21"/>
      <c r="H16" s="4" t="s">
        <v>31</v>
      </c>
      <c r="I16" s="40">
        <f>CEILING(I12/(90/10*(0.95)^3),1)</f>
        <v>2</v>
      </c>
      <c r="J16" s="3" t="s">
        <v>37</v>
      </c>
      <c r="S16" s="3" t="s">
        <v>55</v>
      </c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outlineLevel="1" x14ac:dyDescent="0.2">
      <c r="A17" s="19" t="s">
        <v>10</v>
      </c>
      <c r="B17" s="19"/>
      <c r="C17" s="20"/>
      <c r="D17" s="5" t="str">
        <f>IFERROR(C17/B17*90*0.95*_xlnm.extract,"")</f>
        <v/>
      </c>
      <c r="E17" s="21"/>
      <c r="F17" s="21"/>
      <c r="H17" s="4" t="s">
        <v>18</v>
      </c>
      <c r="I17" s="7">
        <f>CEILING(M21/3,1)</f>
        <v>1</v>
      </c>
      <c r="S17" s="3" t="s">
        <v>56</v>
      </c>
      <c r="T17" s="22"/>
      <c r="U17" s="22"/>
      <c r="V17" s="22"/>
      <c r="W17" s="22"/>
      <c r="X17" s="22"/>
    </row>
    <row r="18" spans="1:34" x14ac:dyDescent="0.2">
      <c r="A18" s="22"/>
      <c r="B18" s="35" t="s">
        <v>27</v>
      </c>
      <c r="C18" s="21"/>
      <c r="D18" s="22"/>
      <c r="G18" s="14"/>
      <c r="S18" s="3" t="s">
        <v>57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x14ac:dyDescent="0.2">
      <c r="A19" s="1" t="s">
        <v>8</v>
      </c>
      <c r="B19" s="1" t="s">
        <v>36</v>
      </c>
      <c r="I19" s="3" t="s">
        <v>35</v>
      </c>
      <c r="P19" s="3" t="s">
        <v>34</v>
      </c>
    </row>
    <row r="20" spans="1:34" s="17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23" t="s">
        <v>75</v>
      </c>
      <c r="J20" s="23" t="s">
        <v>76</v>
      </c>
      <c r="K20" s="23" t="s">
        <v>77</v>
      </c>
      <c r="L20" s="23"/>
      <c r="M20" s="23" t="s">
        <v>5</v>
      </c>
      <c r="N20" s="23" t="s">
        <v>4</v>
      </c>
      <c r="O20" s="65" t="s">
        <v>41</v>
      </c>
      <c r="P20" s="66" t="s">
        <v>9</v>
      </c>
      <c r="Q20" s="10"/>
      <c r="R20" s="10" t="s">
        <v>15</v>
      </c>
    </row>
    <row r="21" spans="1:34" outlineLevel="1" x14ac:dyDescent="0.2">
      <c r="A21" s="24">
        <v>1</v>
      </c>
      <c r="B21" s="25"/>
      <c r="C21" s="29" t="s">
        <v>38</v>
      </c>
      <c r="D21" s="30">
        <v>19</v>
      </c>
      <c r="E21" s="31">
        <v>3202</v>
      </c>
      <c r="F21" s="12">
        <f t="shared" ref="F21" si="0">IFERROR(1/(E21*660/1000000/D21),"")</f>
        <v>8.9905930005867543</v>
      </c>
      <c r="G21" s="31">
        <v>1</v>
      </c>
      <c r="H21" s="31">
        <v>1</v>
      </c>
      <c r="I21" s="27">
        <v>0</v>
      </c>
      <c r="J21" s="28">
        <v>0</v>
      </c>
      <c r="K21" s="28">
        <v>0</v>
      </c>
      <c r="L21" s="28"/>
      <c r="M21" s="53">
        <f t="shared" ref="M21" si="1">IFERROR((H21/((E21*660/1000000/D21)^-1)*10.5)*G21,"")</f>
        <v>1.1678873684210527</v>
      </c>
      <c r="N21" s="28">
        <f>0</f>
        <v>0</v>
      </c>
      <c r="O21" s="69">
        <f>IFERROR(10.5*G21-P21-M21-I21-J21-L21-K21,"")</f>
        <v>1.4571126315789473</v>
      </c>
      <c r="P21" s="70">
        <f t="shared" ref="P21:P22" si="2">10.5*G21-((90*0.95 - MM_sum/_xlnm.extract)/(90*0.95))*10.5*G21</f>
        <v>7.875</v>
      </c>
      <c r="Q21" s="44"/>
      <c r="T21" s="22"/>
      <c r="U21" s="22"/>
      <c r="V21" s="22"/>
      <c r="W21" s="22"/>
      <c r="X21" s="22"/>
      <c r="Y21" s="22"/>
    </row>
    <row r="22" spans="1:34" outlineLevel="1" x14ac:dyDescent="0.2">
      <c r="A22" s="26">
        <v>2</v>
      </c>
      <c r="B22" s="61"/>
      <c r="C22" s="29" t="s">
        <v>74</v>
      </c>
      <c r="D22" s="30">
        <v>19</v>
      </c>
      <c r="E22" s="31">
        <v>3202</v>
      </c>
      <c r="F22" s="12">
        <v>8.99</v>
      </c>
      <c r="G22" s="31">
        <v>1</v>
      </c>
      <c r="H22" s="31">
        <v>0</v>
      </c>
      <c r="I22" s="27">
        <v>0</v>
      </c>
      <c r="J22" s="28">
        <v>0</v>
      </c>
      <c r="K22" s="28">
        <f>K21</f>
        <v>0</v>
      </c>
      <c r="L22" s="28"/>
      <c r="M22" s="28">
        <v>0</v>
      </c>
      <c r="N22" s="52">
        <v>1.46</v>
      </c>
      <c r="O22" s="68">
        <v>0</v>
      </c>
      <c r="P22" s="70">
        <f t="shared" si="2"/>
        <v>7.875</v>
      </c>
      <c r="Q22" s="44"/>
      <c r="T22" s="22"/>
      <c r="U22" s="22"/>
      <c r="V22" s="22"/>
      <c r="W22" s="22"/>
      <c r="X22" s="22"/>
      <c r="Y22" s="22"/>
    </row>
    <row r="23" spans="1:34" outlineLevel="1" x14ac:dyDescent="0.2">
      <c r="A23" s="24">
        <v>3</v>
      </c>
      <c r="B23" s="25"/>
      <c r="C23" s="29" t="s">
        <v>78</v>
      </c>
      <c r="D23" s="30">
        <v>19</v>
      </c>
      <c r="E23" s="31">
        <v>3202</v>
      </c>
      <c r="F23" s="12">
        <f t="shared" ref="F23:F25" si="3">IFERROR(1/(E23*660/1000000/D23),"")</f>
        <v>8.9905930005867543</v>
      </c>
      <c r="G23" s="31">
        <v>1</v>
      </c>
      <c r="H23" s="31">
        <v>1</v>
      </c>
      <c r="I23" s="71">
        <v>1.46</v>
      </c>
      <c r="J23" s="28">
        <v>0</v>
      </c>
      <c r="K23" s="28">
        <v>0</v>
      </c>
      <c r="L23" s="28"/>
      <c r="M23" s="53">
        <f t="shared" ref="M23:M25" si="4">IFERROR((H23/((E23*660/1000000/D23)^-1)*10.5)*G23,"")</f>
        <v>1.1678873684210527</v>
      </c>
      <c r="N23" s="28">
        <f>0</f>
        <v>0</v>
      </c>
      <c r="O23" s="67">
        <f>IFERROR(10.5*G23-P23-M23-I23-J23-L23-K23,"")</f>
        <v>-2.8873684210526385E-3</v>
      </c>
      <c r="P23" s="70">
        <f t="shared" ref="P23:P25" si="5">10.5*G23-((90*0.95 - MM_sum/_xlnm.extract)/(90*0.95))*10.5*G23</f>
        <v>7.875</v>
      </c>
      <c r="Q23" s="44"/>
      <c r="T23" s="22"/>
      <c r="U23" s="22"/>
      <c r="V23" s="22"/>
      <c r="W23" s="22"/>
      <c r="X23" s="22"/>
      <c r="Y23" s="22"/>
    </row>
    <row r="24" spans="1:34" outlineLevel="1" x14ac:dyDescent="0.2">
      <c r="A24" s="24">
        <v>4</v>
      </c>
      <c r="B24" s="25"/>
      <c r="C24" s="29" t="s">
        <v>79</v>
      </c>
      <c r="D24" s="30">
        <v>19</v>
      </c>
      <c r="E24" s="31">
        <v>3202</v>
      </c>
      <c r="F24" s="12">
        <f t="shared" si="3"/>
        <v>8.9905930005867543</v>
      </c>
      <c r="G24" s="31">
        <v>1</v>
      </c>
      <c r="H24" s="31">
        <v>1</v>
      </c>
      <c r="I24" s="27"/>
      <c r="J24" s="52">
        <v>1.46</v>
      </c>
      <c r="K24" s="28">
        <v>0</v>
      </c>
      <c r="L24" s="28"/>
      <c r="M24" s="53">
        <f t="shared" si="4"/>
        <v>1.1678873684210527</v>
      </c>
      <c r="N24" s="28">
        <f>0</f>
        <v>0</v>
      </c>
      <c r="O24" s="67">
        <f>IFERROR(10.5*G24-P24-M24-I24-J24-L24-K24,"")</f>
        <v>-2.8873684210526385E-3</v>
      </c>
      <c r="P24" s="70">
        <f t="shared" si="5"/>
        <v>7.875</v>
      </c>
      <c r="Q24" s="44"/>
      <c r="T24" s="22"/>
      <c r="U24" s="22"/>
      <c r="V24" s="22"/>
      <c r="W24" s="22"/>
      <c r="X24" s="22"/>
      <c r="Y24" s="22"/>
    </row>
    <row r="25" spans="1:34" outlineLevel="1" x14ac:dyDescent="0.2">
      <c r="A25" s="24">
        <v>5</v>
      </c>
      <c r="B25" s="72"/>
      <c r="C25" s="73" t="s">
        <v>80</v>
      </c>
      <c r="D25" s="74">
        <v>19</v>
      </c>
      <c r="E25" s="75">
        <v>3202</v>
      </c>
      <c r="F25" s="64">
        <f t="shared" si="3"/>
        <v>8.9905930005867543</v>
      </c>
      <c r="G25" s="75">
        <v>1</v>
      </c>
      <c r="H25" s="75">
        <v>1</v>
      </c>
      <c r="I25" s="76">
        <v>0</v>
      </c>
      <c r="J25" s="64">
        <v>0</v>
      </c>
      <c r="K25" s="64">
        <v>1.46</v>
      </c>
      <c r="L25" s="64"/>
      <c r="M25" s="77">
        <f t="shared" si="4"/>
        <v>1.1678873684210527</v>
      </c>
      <c r="N25" s="64">
        <f>0</f>
        <v>0</v>
      </c>
      <c r="O25" s="78">
        <f>IFERROR(10.5*G25-P25-M25-I25-J25-L25-K25,"")</f>
        <v>-2.8873684210526385E-3</v>
      </c>
      <c r="P25" s="79">
        <f t="shared" si="5"/>
        <v>7.875</v>
      </c>
      <c r="Q25" s="44"/>
      <c r="T25" s="22"/>
      <c r="U25" s="22"/>
      <c r="V25" s="22"/>
      <c r="W25" s="22"/>
      <c r="X25" s="22"/>
      <c r="Y25" s="22"/>
    </row>
    <row r="26" spans="1:34" outlineLevel="1" x14ac:dyDescent="0.2">
      <c r="A26" s="46"/>
      <c r="B26" s="47"/>
      <c r="C26" s="48"/>
      <c r="D26" s="49"/>
      <c r="E26" s="50"/>
      <c r="F26" s="44"/>
      <c r="J26" s="44"/>
      <c r="K26" s="44"/>
      <c r="L26" s="44"/>
      <c r="M26" s="44"/>
      <c r="N26" s="44"/>
      <c r="O26" s="62"/>
      <c r="P26" s="44"/>
      <c r="Q26" s="44"/>
      <c r="R26" s="43"/>
      <c r="T26" s="22"/>
      <c r="U26" s="22"/>
      <c r="V26" s="22"/>
      <c r="W26" s="22"/>
      <c r="X26" s="22"/>
      <c r="Y26" s="22"/>
    </row>
    <row r="27" spans="1:34" outlineLevel="1" x14ac:dyDescent="0.2">
      <c r="A27" s="46"/>
      <c r="B27" s="47"/>
      <c r="C27" s="48"/>
      <c r="D27" s="49"/>
      <c r="E27" s="50"/>
      <c r="F27" s="44"/>
      <c r="G27" s="50"/>
      <c r="H27" s="50"/>
      <c r="I27" s="44"/>
      <c r="J27" s="44"/>
      <c r="K27" s="44"/>
      <c r="L27" s="44"/>
      <c r="M27" s="44"/>
      <c r="N27" s="44"/>
      <c r="O27" s="44"/>
      <c r="P27" s="44"/>
      <c r="Q27" s="44"/>
      <c r="T27" s="22"/>
      <c r="U27" s="22"/>
      <c r="V27" s="22"/>
      <c r="W27" s="22"/>
      <c r="X27" s="22"/>
      <c r="Y27" s="22"/>
    </row>
    <row r="28" spans="1:34" outlineLevel="1" x14ac:dyDescent="0.2">
      <c r="A28" s="46"/>
      <c r="B28" s="47"/>
      <c r="C28" s="63"/>
      <c r="D28" s="50"/>
      <c r="E28" s="50"/>
      <c r="F28" s="44"/>
      <c r="G28" s="50"/>
      <c r="H28" s="50"/>
      <c r="I28" s="44"/>
      <c r="J28" s="44"/>
      <c r="K28" s="44"/>
      <c r="L28" s="44"/>
      <c r="M28" s="44"/>
      <c r="N28" s="44"/>
      <c r="O28" s="44"/>
      <c r="P28" s="44"/>
      <c r="Q28" s="44"/>
      <c r="T28" s="22"/>
      <c r="U28" s="22"/>
      <c r="V28" s="22"/>
      <c r="W28" s="22"/>
      <c r="X28" s="22"/>
      <c r="Y28" s="22"/>
    </row>
    <row r="29" spans="1:34" outlineLevel="1" x14ac:dyDescent="0.2">
      <c r="A29" s="54"/>
      <c r="B29" s="22"/>
      <c r="C29" s="57"/>
      <c r="D29" s="22"/>
      <c r="E29" s="22"/>
      <c r="F29" s="22"/>
      <c r="G29" s="57"/>
      <c r="H29" s="22"/>
      <c r="I29" s="22"/>
      <c r="J29" s="22"/>
      <c r="K29" s="57"/>
      <c r="L29" s="44"/>
      <c r="M29" s="44"/>
      <c r="N29" s="44"/>
      <c r="O29" s="44"/>
      <c r="P29" s="44"/>
      <c r="Q29" s="44"/>
      <c r="T29" s="22"/>
      <c r="U29" s="22"/>
      <c r="V29" s="22"/>
      <c r="W29" s="22"/>
      <c r="X29" s="22"/>
      <c r="Y29" s="22"/>
    </row>
    <row r="30" spans="1:34" outlineLevel="1" x14ac:dyDescent="0.2">
      <c r="A30" s="54"/>
      <c r="B30" s="22"/>
      <c r="C30" s="21"/>
      <c r="D30" s="22"/>
      <c r="E30" s="22"/>
      <c r="F30" s="22"/>
      <c r="G30" s="22"/>
      <c r="H30" s="51"/>
      <c r="I30" s="22"/>
      <c r="J30" s="22"/>
      <c r="K30" s="22"/>
      <c r="L30" s="57"/>
      <c r="M30" s="22"/>
      <c r="N30" s="22"/>
      <c r="O30" s="44"/>
      <c r="P30" s="44"/>
      <c r="Q30" s="44"/>
      <c r="T30" s="22"/>
      <c r="U30" s="22"/>
      <c r="V30" s="22"/>
      <c r="W30" s="22"/>
      <c r="X30" s="22"/>
      <c r="Y30" s="22"/>
    </row>
    <row r="31" spans="1:34" outlineLevel="1" x14ac:dyDescent="0.2">
      <c r="A31" s="54"/>
      <c r="B31" s="22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55"/>
      <c r="P31" s="44"/>
      <c r="Q31" s="44"/>
      <c r="T31" s="22"/>
      <c r="U31" s="22"/>
      <c r="V31" s="22"/>
      <c r="W31" s="22"/>
      <c r="X31" s="22"/>
      <c r="Y31" s="22"/>
    </row>
    <row r="32" spans="1:34" outlineLevel="1" x14ac:dyDescent="0.2">
      <c r="A32" s="54"/>
      <c r="B32" s="22"/>
      <c r="C32" s="21"/>
      <c r="D32" s="22"/>
      <c r="E32" s="22"/>
      <c r="F32" s="22"/>
      <c r="G32" s="50" t="s">
        <v>68</v>
      </c>
      <c r="H32" s="50">
        <f>I12</f>
        <v>12</v>
      </c>
      <c r="I32" s="44" t="s">
        <v>70</v>
      </c>
      <c r="J32" s="22"/>
      <c r="K32" s="22"/>
      <c r="L32" s="22"/>
      <c r="M32" s="22"/>
      <c r="N32" s="22"/>
      <c r="O32" s="44"/>
      <c r="P32" s="44"/>
      <c r="Q32" s="44"/>
      <c r="T32" s="22"/>
      <c r="U32" s="22"/>
      <c r="V32" s="22"/>
      <c r="W32" s="22"/>
      <c r="X32" s="22"/>
      <c r="Y32" s="22"/>
    </row>
    <row r="33" spans="1:17" outlineLevel="1" x14ac:dyDescent="0.2">
      <c r="A33" s="46"/>
      <c r="B33" s="22"/>
      <c r="C33" s="21"/>
      <c r="D33" s="22"/>
      <c r="E33" s="22"/>
      <c r="F33" s="22"/>
      <c r="G33" s="50" t="s">
        <v>67</v>
      </c>
      <c r="H33" s="50">
        <f>H32*J21+J22</f>
        <v>0</v>
      </c>
      <c r="I33" s="44" t="s">
        <v>71</v>
      </c>
      <c r="J33" s="22"/>
      <c r="K33" s="22"/>
      <c r="L33" s="22"/>
      <c r="M33" s="22"/>
      <c r="N33" s="22"/>
      <c r="O33" s="44"/>
      <c r="P33" s="44"/>
      <c r="Q33" s="44"/>
    </row>
    <row r="34" spans="1:17" outlineLevel="1" x14ac:dyDescent="0.2">
      <c r="A34" s="46"/>
      <c r="B34" s="22"/>
      <c r="C34" s="21"/>
      <c r="D34" s="22"/>
      <c r="E34" s="22"/>
      <c r="F34" s="22"/>
      <c r="G34" s="50" t="s">
        <v>69</v>
      </c>
      <c r="H34" s="50">
        <f>H32*K21</f>
        <v>0</v>
      </c>
      <c r="I34" s="44" t="s">
        <v>71</v>
      </c>
      <c r="J34" s="22"/>
      <c r="K34" s="22"/>
      <c r="L34" s="22"/>
      <c r="M34" s="22"/>
      <c r="N34" s="22"/>
      <c r="O34" s="44"/>
      <c r="P34" s="44"/>
      <c r="Q34" s="44"/>
    </row>
    <row r="35" spans="1:17" outlineLevel="1" x14ac:dyDescent="0.2">
      <c r="A35" s="46"/>
      <c r="B35" s="22"/>
      <c r="C35" s="21"/>
      <c r="D35" s="22"/>
      <c r="E35" s="22"/>
      <c r="F35" s="22"/>
      <c r="G35" s="50"/>
      <c r="H35" s="50"/>
      <c r="I35" s="44"/>
      <c r="J35" s="22"/>
      <c r="K35" s="22"/>
      <c r="L35" s="22"/>
      <c r="M35" s="22"/>
      <c r="N35" s="22"/>
      <c r="O35" s="44"/>
      <c r="P35" s="44"/>
      <c r="Q35" s="44"/>
    </row>
    <row r="36" spans="1:17" outlineLevel="1" x14ac:dyDescent="0.2">
      <c r="A36" s="46"/>
      <c r="B36" s="22"/>
      <c r="C36" s="21"/>
      <c r="D36" s="22"/>
      <c r="E36" s="22"/>
      <c r="F36" s="22"/>
      <c r="G36" s="22"/>
      <c r="H36" s="21"/>
      <c r="I36" s="22"/>
      <c r="J36" s="22"/>
      <c r="K36" s="22"/>
      <c r="L36" s="22"/>
      <c r="M36" s="22"/>
      <c r="N36" s="22"/>
      <c r="O36" s="44"/>
      <c r="P36" s="44"/>
      <c r="Q36" s="44"/>
    </row>
    <row r="37" spans="1:17" outlineLevel="1" x14ac:dyDescent="0.2">
      <c r="A37" s="46"/>
      <c r="B37" s="22"/>
      <c r="C37" s="22"/>
      <c r="D37" s="4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4"/>
      <c r="P37" s="44"/>
      <c r="Q37" s="44"/>
    </row>
    <row r="38" spans="1:17" outlineLevel="1" x14ac:dyDescent="0.2">
      <c r="A38" s="46"/>
      <c r="B38" s="22"/>
      <c r="C38" s="22"/>
      <c r="D38" s="44"/>
      <c r="E38" s="22"/>
      <c r="F38" s="22"/>
      <c r="G38" s="22"/>
      <c r="H38" s="22"/>
      <c r="I38" s="22"/>
      <c r="J38" s="22"/>
      <c r="K38" s="22"/>
      <c r="L38" s="44"/>
      <c r="M38" s="44"/>
      <c r="N38" s="44"/>
      <c r="O38" s="44"/>
      <c r="P38" s="44"/>
      <c r="Q38" s="44"/>
    </row>
    <row r="39" spans="1:17" outlineLevel="1" x14ac:dyDescent="0.2">
      <c r="A39" s="46"/>
      <c r="B39" s="22"/>
      <c r="C39" s="42"/>
      <c r="D39" s="4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44"/>
      <c r="P39" s="44"/>
      <c r="Q39" s="44"/>
    </row>
    <row r="40" spans="1:17" outlineLevel="1" x14ac:dyDescent="0.2">
      <c r="A40" s="46"/>
      <c r="B40" s="22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44"/>
      <c r="P40" s="44"/>
      <c r="Q40" s="44"/>
    </row>
    <row r="41" spans="1:17" outlineLevel="1" x14ac:dyDescent="0.2">
      <c r="A41" s="46"/>
      <c r="B41" s="22"/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4"/>
      <c r="P41" s="44"/>
      <c r="Q41" s="44"/>
    </row>
    <row r="42" spans="1:17" outlineLevel="1" x14ac:dyDescent="0.2">
      <c r="A42" s="46"/>
      <c r="B42" s="22"/>
      <c r="C42" s="21"/>
      <c r="D42" s="22"/>
      <c r="E42" s="22"/>
      <c r="F42" s="22"/>
      <c r="G42" s="51"/>
      <c r="H42" s="22"/>
      <c r="I42" s="22"/>
      <c r="J42" s="22"/>
      <c r="K42" s="22"/>
      <c r="L42" s="44"/>
      <c r="M42" s="44"/>
      <c r="N42" s="44"/>
      <c r="O42" s="44"/>
      <c r="P42" s="44"/>
      <c r="Q42" s="44"/>
    </row>
    <row r="43" spans="1:17" outlineLevel="1" x14ac:dyDescent="0.2">
      <c r="A43" s="46"/>
      <c r="B43" s="22"/>
      <c r="C43" s="58"/>
      <c r="D43" s="22"/>
      <c r="E43" s="22"/>
      <c r="F43" s="22"/>
      <c r="G43" s="22"/>
      <c r="H43" s="22"/>
      <c r="I43" s="22"/>
      <c r="J43" s="22"/>
      <c r="K43" s="22"/>
      <c r="L43" s="44"/>
      <c r="M43" s="44"/>
      <c r="N43" s="44"/>
      <c r="O43" s="44"/>
      <c r="P43" s="44"/>
      <c r="Q43" s="44"/>
    </row>
    <row r="44" spans="1:17" outlineLevel="1" x14ac:dyDescent="0.2">
      <c r="A44" s="46"/>
      <c r="B44" s="22"/>
      <c r="C44" s="58"/>
      <c r="D44" s="22"/>
      <c r="E44" s="22"/>
      <c r="F44" s="22"/>
      <c r="G44" s="22"/>
      <c r="H44" s="22"/>
      <c r="I44" s="22"/>
      <c r="J44" s="22"/>
      <c r="K44" s="22"/>
      <c r="L44" s="44"/>
      <c r="M44" s="44"/>
      <c r="N44" s="44"/>
      <c r="O44" s="44"/>
      <c r="P44" s="44"/>
      <c r="Q44" s="44"/>
    </row>
    <row r="45" spans="1:17" outlineLevel="1" x14ac:dyDescent="0.2">
      <c r="A45" s="46"/>
      <c r="B45" s="22"/>
      <c r="C45" s="58"/>
      <c r="D45" s="22"/>
      <c r="E45" s="22"/>
      <c r="F45" s="22"/>
      <c r="G45" s="22"/>
      <c r="H45" s="22"/>
      <c r="I45" s="22"/>
      <c r="J45" s="22"/>
      <c r="K45" s="22"/>
      <c r="L45" s="44"/>
      <c r="M45" s="44"/>
      <c r="N45" s="44"/>
      <c r="O45" s="44"/>
      <c r="P45" s="44"/>
      <c r="Q45" s="44"/>
    </row>
    <row r="46" spans="1:17" outlineLevel="1" x14ac:dyDescent="0.2">
      <c r="A46" s="46"/>
      <c r="B46" s="22"/>
      <c r="C46" s="58"/>
      <c r="D46" s="22"/>
      <c r="E46" s="22"/>
      <c r="F46" s="22"/>
      <c r="G46" s="22"/>
      <c r="H46" s="22"/>
      <c r="I46" s="22"/>
      <c r="J46" s="22"/>
      <c r="K46" s="22"/>
      <c r="L46" s="44"/>
      <c r="M46" s="44"/>
      <c r="N46" s="44"/>
      <c r="O46" s="44"/>
      <c r="P46" s="44"/>
      <c r="Q46" s="44"/>
    </row>
    <row r="47" spans="1:17" outlineLevel="1" x14ac:dyDescent="0.2">
      <c r="A47" s="46"/>
      <c r="B47" s="46"/>
      <c r="C47" s="56"/>
      <c r="D47" s="50"/>
      <c r="E47" s="50"/>
      <c r="F47" s="44"/>
      <c r="G47" s="50"/>
      <c r="H47" s="50"/>
      <c r="I47" s="44"/>
      <c r="J47" s="44"/>
      <c r="K47" s="44"/>
      <c r="L47" s="44"/>
      <c r="M47" s="44"/>
      <c r="N47" s="44"/>
      <c r="O47" s="44"/>
      <c r="P47" s="44"/>
      <c r="Q47" s="44"/>
    </row>
    <row r="48" spans="1:17" outlineLevel="1" x14ac:dyDescent="0.2">
      <c r="A48" s="46"/>
      <c r="B48" s="46"/>
      <c r="C48" s="56"/>
      <c r="D48" s="50"/>
      <c r="E48" s="50"/>
      <c r="F48" s="44"/>
      <c r="G48" s="50"/>
      <c r="H48" s="50"/>
      <c r="I48" s="44"/>
      <c r="J48" s="44"/>
      <c r="K48" s="44"/>
      <c r="L48" s="44"/>
      <c r="M48" s="44"/>
      <c r="N48" s="44"/>
      <c r="O48" s="44"/>
      <c r="P48" s="44"/>
      <c r="Q48" s="44"/>
    </row>
    <row r="49" spans="1:17" outlineLevel="1" x14ac:dyDescent="0.2">
      <c r="A49" s="46"/>
      <c r="B49" s="46"/>
      <c r="C49" s="48"/>
      <c r="D49" s="50"/>
      <c r="E49" s="50"/>
      <c r="F49" s="44"/>
      <c r="G49" s="50"/>
      <c r="H49" s="50"/>
      <c r="I49" s="44"/>
      <c r="J49" s="44"/>
      <c r="K49" s="44"/>
      <c r="L49" s="44"/>
      <c r="M49" s="44"/>
      <c r="N49" s="44"/>
      <c r="O49" s="44"/>
      <c r="P49" s="44"/>
      <c r="Q49" s="44"/>
    </row>
    <row r="50" spans="1:17" outlineLevel="1" x14ac:dyDescent="0.2">
      <c r="A50" s="46"/>
      <c r="B50" s="46"/>
      <c r="C50" s="48"/>
      <c r="D50" s="50"/>
      <c r="E50" s="50"/>
      <c r="F50" s="44"/>
      <c r="G50" s="50"/>
      <c r="H50" s="50"/>
      <c r="I50" s="44"/>
      <c r="J50" s="44"/>
      <c r="K50" s="44"/>
      <c r="L50" s="44"/>
      <c r="M50" s="44"/>
      <c r="N50" s="44"/>
      <c r="O50" s="44"/>
      <c r="P50" s="44"/>
      <c r="Q50" s="44"/>
    </row>
    <row r="51" spans="1:17" ht="16.5" customHeight="1" x14ac:dyDescent="0.2">
      <c r="A51" s="22"/>
      <c r="B51" s="46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</sheetData>
  <sheetProtection selectLockedCells="1"/>
  <dataConsolidate/>
  <phoneticPr fontId="11" type="noConversion"/>
  <conditionalFormatting sqref="D29:F29 F36:F38 D37:E39 I37:K37 J33:K36 L29:Q30 O31:Q37 I38:Q38 I39:J41 O39:Q41 I42:Q50 I27:Q28 J26:Q26 G30:I36 Q21:Q22">
    <cfRule type="cellIs" dxfId="30" priority="39" operator="equal">
      <formula>0</formula>
    </cfRule>
    <cfRule type="cellIs" dxfId="29" priority="40" operator="lessThan">
      <formula>0.5</formula>
    </cfRule>
  </conditionalFormatting>
  <conditionalFormatting sqref="D12:D13">
    <cfRule type="cellIs" dxfId="28" priority="34" operator="equal">
      <formula>0</formula>
    </cfRule>
    <cfRule type="cellIs" dxfId="27" priority="35" operator="lessThan">
      <formula>0.5</formula>
    </cfRule>
  </conditionalFormatting>
  <conditionalFormatting sqref="D12:D13">
    <cfRule type="expression" dxfId="26" priority="33">
      <formula>(MM_sum/_xlnm.extract &gt; 85.5)</formula>
    </cfRule>
  </conditionalFormatting>
  <conditionalFormatting sqref="D14">
    <cfRule type="cellIs" dxfId="25" priority="31" operator="equal">
      <formula>0</formula>
    </cfRule>
    <cfRule type="cellIs" dxfId="24" priority="32" operator="lessThan">
      <formula>0.5</formula>
    </cfRule>
  </conditionalFormatting>
  <conditionalFormatting sqref="D14">
    <cfRule type="expression" dxfId="23" priority="30">
      <formula>(MM_sum/_xlnm.extract &gt; 85.5)</formula>
    </cfRule>
  </conditionalFormatting>
  <conditionalFormatting sqref="D15:D17">
    <cfRule type="cellIs" dxfId="22" priority="22" operator="equal">
      <formula>0</formula>
    </cfRule>
    <cfRule type="cellIs" dxfId="21" priority="23" operator="lessThan">
      <formula>0.5</formula>
    </cfRule>
  </conditionalFormatting>
  <conditionalFormatting sqref="D15:D17">
    <cfRule type="expression" dxfId="20" priority="21">
      <formula>(MM_sum/_xlnm.extract &gt; 85.5)</formula>
    </cfRule>
  </conditionalFormatting>
  <conditionalFormatting sqref="I21:P22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Q23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I23:P23">
    <cfRule type="cellIs" dxfId="9" priority="9" operator="equal">
      <formula>0</formula>
    </cfRule>
    <cfRule type="cellIs" dxfId="8" priority="10" operator="lessThan">
      <formula>0.5</formula>
    </cfRule>
  </conditionalFormatting>
  <conditionalFormatting sqref="Q24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I24:P24">
    <cfRule type="cellIs" dxfId="5" priority="5" operator="equal">
      <formula>0</formula>
    </cfRule>
    <cfRule type="cellIs" dxfId="4" priority="6" operator="lessThan">
      <formula>0.5</formula>
    </cfRule>
  </conditionalFormatting>
  <conditionalFormatting sqref="Q25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I25:P25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0:R20 A1:A5 Q28:Q50 Q21:Q26" xr:uid="{00000000-0002-0000-0000-000000000000}">
      <formula1>""""""</formula1>
    </dataValidation>
    <dataValidation type="custom" allowBlank="1" showInputMessage="1" sqref="Q27 A12:D12 F12:P12 A29:A32 C29:G29 A33:B38 A47:P50 A39:A46 F36:F38 C37:E39 G38:P38 G37:K37 J33:K36 L29:P30 O31:P37 A9:P9 A11:P11 E43:P46 F42:P42 F39:J41 O39:P41 G30:I36 A26:F26 A27:P28 J26:P26 A13:P25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77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2020-11-04T02:27:58Z</cp:lastPrinted>
  <dcterms:created xsi:type="dcterms:W3CDTF">2012-06-15T21:22:50Z</dcterms:created>
  <dcterms:modified xsi:type="dcterms:W3CDTF">2020-11-04T23:20:49Z</dcterms:modified>
</cp:coreProperties>
</file>