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220_exp24_atpadp_ratio/"/>
    </mc:Choice>
  </mc:AlternateContent>
  <xr:revisionPtr revIDLastSave="0" documentId="13_ncr:1_{08491F18-C863-2F4D-8397-350DD394C8DA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  <definedName name="_xlnm.Print_Area" localSheetId="0">Outline!$A$1:$R$28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2" l="1"/>
  <c r="C36" i="2"/>
  <c r="F35" i="2"/>
  <c r="F39" i="2" s="1"/>
  <c r="C32" i="2"/>
  <c r="C33" i="2" s="1"/>
  <c r="F36" i="2" l="1"/>
  <c r="F37" i="2" s="1"/>
  <c r="F38" i="2" s="1"/>
  <c r="I27" i="2" l="1"/>
  <c r="J26" i="2"/>
  <c r="J25" i="2"/>
  <c r="I25" i="2"/>
  <c r="I24" i="2"/>
  <c r="J24" i="2"/>
  <c r="D26" i="2" l="1"/>
  <c r="D27" i="2" s="1"/>
  <c r="D25" i="2"/>
  <c r="C13" i="2" l="1"/>
  <c r="C12" i="2" s="1"/>
  <c r="F23" i="2" l="1"/>
  <c r="M23" i="2" l="1"/>
  <c r="R16" i="2" s="1"/>
  <c r="M22" i="2"/>
  <c r="M21" i="2"/>
  <c r="F22" i="2"/>
  <c r="F21" i="2"/>
  <c r="F24" i="2"/>
  <c r="F25" i="2"/>
  <c r="F26" i="2"/>
  <c r="F27" i="2"/>
  <c r="F28" i="2"/>
  <c r="M28" i="2"/>
  <c r="M27" i="2"/>
  <c r="M26" i="2"/>
  <c r="M25" i="2"/>
  <c r="M24" i="2"/>
  <c r="I15" i="2" l="1"/>
  <c r="I16" i="2"/>
  <c r="I17" i="2"/>
  <c r="D13" i="2" l="1"/>
  <c r="D12" i="2"/>
  <c r="D14" i="2"/>
  <c r="D17" i="2"/>
  <c r="D16" i="2"/>
  <c r="D15" i="2"/>
  <c r="M14" i="2" l="1"/>
  <c r="M12" i="2" s="1"/>
  <c r="N12" i="2" s="1"/>
  <c r="O12" i="2" s="1"/>
  <c r="Q12" i="2"/>
  <c r="Q13" i="2"/>
  <c r="M13" i="2"/>
  <c r="N13" i="2" s="1"/>
  <c r="O13" i="2" s="1"/>
  <c r="O21" i="2"/>
  <c r="N23" i="2"/>
  <c r="O22" i="2"/>
  <c r="N22" i="2" s="1"/>
  <c r="N27" i="2"/>
  <c r="N25" i="2"/>
  <c r="N21" i="2"/>
  <c r="O28" i="2"/>
  <c r="N28" i="2" s="1"/>
  <c r="N26" i="2"/>
  <c r="N24" i="2"/>
  <c r="R12" i="2" l="1"/>
  <c r="Q18" i="2"/>
</calcChain>
</file>

<file path=xl/sharedStrings.xml><?xml version="1.0" encoding="utf-8"?>
<sst xmlns="http://schemas.openxmlformats.org/spreadsheetml/2006/main" count="117" uniqueCount="98">
  <si>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</si>
  <si>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</si>
  <si>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</si>
  <si>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</si>
  <si>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</si>
  <si>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</si>
  <si>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</si>
  <si>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</si>
  <si>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</si>
  <si>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</si>
  <si>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</si>
  <si>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</si>
  <si>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</si>
  <si>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</si>
  <si>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</si>
  <si>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</si>
  <si>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</si>
  <si>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</si>
  <si>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</si>
  <si>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</si>
  <si>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</si>
  <si>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Int. Pos. Control (+1)</t>
  </si>
  <si>
    <t>Int. Neg. Control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</si>
  <si>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</si>
  <si>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</si>
  <si>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</si>
  <si>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</si>
  <si>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</si>
  <si>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</si>
  <si>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</si>
  <si>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</si>
  <si>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</si>
  <si>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</si>
  <si>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</si>
  <si>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</si>
  <si>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</si>
  <si>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</si>
  <si>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stock ratio, conce you wa t</t>
  </si>
  <si>
    <t>add things here (atp, plasmid1/2)</t>
  </si>
  <si>
    <t xml:space="preserve"> making activation</t>
  </si>
  <si>
    <t>aliquote for 7 rxns</t>
  </si>
  <si>
    <t>Ankita R</t>
  </si>
  <si>
    <t>GFP +ve control DNA</t>
  </si>
  <si>
    <t>buffer</t>
  </si>
  <si>
    <t>total</t>
  </si>
  <si>
    <t>extract</t>
  </si>
  <si>
    <t>mult factor</t>
  </si>
  <si>
    <t xml:space="preserve">MM </t>
  </si>
  <si>
    <t>buffer vol</t>
  </si>
  <si>
    <t>extract vol</t>
  </si>
  <si>
    <t>in each tube</t>
  </si>
  <si>
    <t>needed vol below</t>
  </si>
  <si>
    <t>per tube</t>
  </si>
  <si>
    <t>addl for neg control</t>
  </si>
  <si>
    <t>DNA vol</t>
  </si>
  <si>
    <t>12/03/2020 - 12/04/2020</t>
  </si>
  <si>
    <t>Test ATP causing Pi toxicity hypothesis</t>
  </si>
  <si>
    <t>water</t>
  </si>
  <si>
    <t>buffer, extract</t>
  </si>
  <si>
    <t>b,e,pos control DNA</t>
  </si>
  <si>
    <t>buff</t>
  </si>
  <si>
    <t>ATP assay</t>
  </si>
  <si>
    <t>wells</t>
  </si>
  <si>
    <t>RM/well</t>
  </si>
  <si>
    <t>uL</t>
  </si>
  <si>
    <t>total rm</t>
  </si>
  <si>
    <t>mL</t>
  </si>
  <si>
    <t>make det assay</t>
  </si>
  <si>
    <t>1x det assay</t>
  </si>
  <si>
    <t>total vol</t>
  </si>
  <si>
    <t>d-lucf</t>
  </si>
  <si>
    <t>vol 5x</t>
  </si>
  <si>
    <t>luciferase</t>
  </si>
  <si>
    <t>vol water</t>
  </si>
  <si>
    <t>add DTT</t>
  </si>
  <si>
    <t>(17 ul/mL)</t>
  </si>
  <si>
    <t>3 uL from each sample</t>
  </si>
  <si>
    <t>RM:</t>
  </si>
  <si>
    <t>ADP assay</t>
  </si>
  <si>
    <t>5 uL sample</t>
  </si>
  <si>
    <t>5 uL ADP Glo Reaction</t>
  </si>
  <si>
    <t>10 uL kinase detection reagent</t>
  </si>
  <si>
    <t>steps</t>
  </si>
  <si>
    <t>1) add ADP Glo reagent, incubate 40 mins</t>
  </si>
  <si>
    <t>2) add kinase detection, incubate 30-60 mins</t>
  </si>
  <si>
    <t>3) record luminescence</t>
  </si>
  <si>
    <t>c1</t>
  </si>
  <si>
    <t>c2</t>
  </si>
  <si>
    <t>water, dna</t>
  </si>
  <si>
    <t>dna</t>
  </si>
  <si>
    <t>c3</t>
  </si>
  <si>
    <t>setup 3x</t>
  </si>
  <si>
    <t>A,B,C1</t>
  </si>
  <si>
    <t>A,B,C3</t>
  </si>
  <si>
    <t>A,B,C,4</t>
  </si>
  <si>
    <t>A,B,C5</t>
  </si>
  <si>
    <t>A,C2, D2</t>
  </si>
  <si>
    <t>do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</si>
</sst>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5" xfId="0" applyNumberFormat="1" applyFill="1" applyBorder="1" applyAlignment="1" applyProtection="1">
      <alignment horizontal="right"/>
    </xf>
    <xf numFmtId="2" fontId="0" fillId="4" borderId="9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2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6" borderId="0" xfId="0" applyNumberFormat="1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/>
    <xf numFmtId="0" fontId="0" fillId="2" borderId="3" xfId="0" applyFont="1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4" fillId="0" borderId="0" xfId="0" applyFont="1" applyFill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0" fontId="9" fillId="6" borderId="11" xfId="0" applyFont="1" applyFill="1" applyBorder="1" applyAlignment="1" applyProtection="1">
      <alignment horizontal="center"/>
    </xf>
    <xf numFmtId="0" fontId="9" fillId="6" borderId="6" xfId="0" applyFont="1" applyFill="1" applyBorder="1" applyAlignment="1" applyProtection="1">
      <alignment horizontal="center"/>
    </xf>
    <xf numFmtId="0" fontId="9" fillId="6" borderId="6" xfId="0" applyFont="1" applyFill="1" applyBorder="1" applyAlignment="1" applyProtection="1"/>
    <xf numFmtId="0" fontId="9" fillId="6" borderId="6" xfId="0" applyFont="1" applyFill="1" applyBorder="1" applyAlignment="1" applyProtection="1">
      <alignment horizontal="right"/>
    </xf>
    <xf numFmtId="2" fontId="9" fillId="6" borderId="6" xfId="0" applyNumberFormat="1" applyFont="1" applyFill="1" applyBorder="1" applyAlignment="1" applyProtection="1">
      <alignment horizontal="right"/>
    </xf>
    <xf numFmtId="2" fontId="9" fillId="6" borderId="14" xfId="0" applyNumberFormat="1" applyFont="1" applyFill="1" applyBorder="1" applyAlignment="1" applyProtection="1">
      <alignment horizontal="right"/>
    </xf>
    <xf numFmtId="2" fontId="9" fillId="6" borderId="15" xfId="0" applyNumberFormat="1" applyFont="1" applyFill="1" applyBorder="1" applyAlignment="1" applyProtection="1">
      <alignment horizontal="right"/>
    </xf>
    <xf numFmtId="2" fontId="9" fillId="6" borderId="16" xfId="0" applyNumberFormat="1" applyFont="1" applyFill="1" applyBorder="1" applyAlignment="1" applyProtection="1">
      <alignment horizontal="right"/>
    </xf>
    <xf numFmtId="2" fontId="9" fillId="6" borderId="8" xfId="0" applyNumberFormat="1" applyFont="1" applyFill="1" applyBorder="1" applyAlignment="1" applyProtection="1">
      <alignment horizontal="right"/>
    </xf>
    <xf numFmtId="0" fontId="9" fillId="6" borderId="12" xfId="0" applyFont="1" applyFill="1" applyBorder="1" applyAlignment="1" applyProtection="1">
      <alignment horizontal="center"/>
    </xf>
    <xf numFmtId="0" fontId="9" fillId="6" borderId="3" xfId="0" applyFont="1" applyFill="1" applyBorder="1" applyAlignment="1" applyProtection="1">
      <alignment horizontal="center"/>
    </xf>
    <xf numFmtId="0" fontId="9" fillId="6" borderId="3" xfId="0" applyFont="1" applyFill="1" applyBorder="1" applyAlignment="1" applyProtection="1"/>
    <xf numFmtId="0" fontId="9" fillId="6" borderId="3" xfId="0" applyFont="1" applyFill="1" applyBorder="1" applyAlignment="1" applyProtection="1">
      <alignment horizontal="right"/>
    </xf>
    <xf numFmtId="2" fontId="9" fillId="6" borderId="3" xfId="0" applyNumberFormat="1" applyFont="1" applyFill="1" applyBorder="1" applyAlignment="1" applyProtection="1">
      <alignment horizontal="right"/>
    </xf>
    <xf numFmtId="2" fontId="9" fillId="6" borderId="4" xfId="0" applyNumberFormat="1" applyFont="1" applyFill="1" applyBorder="1" applyAlignment="1" applyProtection="1">
      <alignment horizontal="right"/>
    </xf>
    <xf numFmtId="2" fontId="9" fillId="6" borderId="5" xfId="0" applyNumberFormat="1" applyFont="1" applyFill="1" applyBorder="1" applyAlignment="1" applyProtection="1">
      <alignment horizontal="right"/>
    </xf>
    <xf numFmtId="2" fontId="9" fillId="6" borderId="9" xfId="0" applyNumberFormat="1" applyFont="1" applyFill="1" applyBorder="1" applyAlignment="1" applyProtection="1">
      <alignment horizontal="right"/>
    </xf>
    <xf numFmtId="0" fontId="2" fillId="0" borderId="0" xfId="0" applyFont="1"/>
    <xf numFmtId="0" fontId="5" fillId="0" borderId="0" xfId="0" applyFont="1"/>
    <xf numFmtId="0" fontId="1" fillId="0" borderId="0" xfId="0" applyFont="1"/>
    <xf numFmtId="0" fontId="1" fillId="2" borderId="0" xfId="0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2" fontId="0" fillId="0" borderId="0" xfId="0" applyNumberFormat="1" applyProtection="1"/>
    <xf numFmtId="0" fontId="0" fillId="9" borderId="0" xfId="0" applyFill="1" applyProtection="1"/>
    <xf numFmtId="2" fontId="0" fillId="0" borderId="0" xfId="0" applyNumberFormat="1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ill="1" applyBorder="1" applyAlignment="1" applyProtection="1">
      <alignment horizontal="right"/>
    </xf>
    <xf numFmtId="0" fontId="0" fillId="0" borderId="0" xfId="0" applyNumberFormat="1" applyFill="1" applyBorder="1" applyProtection="1"/>
    <xf numFmtId="0" fontId="0" fillId="10" borderId="0" xfId="0" applyFill="1"/>
    <xf numFmtId="0" fontId="0" fillId="0" borderId="0" xfId="0" applyFill="1"/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51"/>
  <sheetViews>
    <sheetView tabSelected="1" topLeftCell="A7" zoomScale="69" zoomScaleNormal="100" workbookViewId="0">
      <selection activeCell="L53" sqref="L53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20.5" style="2" customWidth="1"/>
    <col min="4" max="4" width="11.83203125" style="3" customWidth="1"/>
    <col min="5" max="5" width="10.83203125" style="3" customWidth="1"/>
    <col min="6" max="6" width="7" style="3" customWidth="1"/>
    <col min="7" max="7" width="8.5" style="3" customWidth="1"/>
    <col min="8" max="8" width="10.5" style="3" customWidth="1"/>
    <col min="9" max="15" width="7.6640625" style="3" customWidth="1"/>
    <col min="16" max="16384" width="8.83203125" style="3"/>
  </cols>
  <sheetData>
    <row r="1" spans="1:18" x14ac:dyDescent="0.2">
      <c r="A1" s="76" t="s">
        <v>6</v>
      </c>
      <c r="B1" s="76"/>
      <c r="C1" s="77"/>
      <c r="D1"/>
    </row>
    <row r="2" spans="1:18" s="21" customFormat="1" outlineLevel="1" x14ac:dyDescent="0.2">
      <c r="A2" s="78" t="s">
        <v>1</v>
      </c>
      <c r="B2" s="78"/>
      <c r="C2" s="79" t="s">
        <v>41</v>
      </c>
      <c r="D2" s="78"/>
    </row>
    <row r="3" spans="1:18" outlineLevel="1" x14ac:dyDescent="0.2">
      <c r="A3" s="78" t="s">
        <v>16</v>
      </c>
      <c r="B3" s="78"/>
      <c r="C3" s="80" t="s">
        <v>55</v>
      </c>
      <c r="D3"/>
    </row>
    <row r="4" spans="1:18" outlineLevel="1" x14ac:dyDescent="0.2">
      <c r="A4" s="78" t="s">
        <v>11</v>
      </c>
      <c r="B4" s="78"/>
      <c r="C4" s="81" t="s">
        <v>56</v>
      </c>
      <c r="D4"/>
    </row>
    <row r="5" spans="1:18" outlineLevel="1" x14ac:dyDescent="0.2">
      <c r="A5" s="78" t="s">
        <v>12</v>
      </c>
      <c r="B5" s="78"/>
      <c r="C5" s="81" t="s">
        <v>42</v>
      </c>
      <c r="D5"/>
    </row>
    <row r="7" spans="1:18" x14ac:dyDescent="0.2">
      <c r="A7" s="1" t="s">
        <v>7</v>
      </c>
      <c r="B7" s="21"/>
    </row>
    <row r="8" spans="1:18" outlineLevel="1" x14ac:dyDescent="0.2">
      <c r="A8" s="22" t="s">
        <v>34</v>
      </c>
      <c r="B8" s="21"/>
    </row>
    <row r="10" spans="1:18" s="23" customFormat="1" ht="15" customHeight="1" x14ac:dyDescent="0.2">
      <c r="A10" s="1" t="s">
        <v>17</v>
      </c>
      <c r="B10" s="1"/>
      <c r="C10" s="2"/>
      <c r="D10" s="3"/>
      <c r="J10" s="24"/>
      <c r="K10" s="24"/>
      <c r="L10" s="24"/>
      <c r="M10" s="24" t="s">
        <v>47</v>
      </c>
      <c r="N10" s="24">
        <v>7.88</v>
      </c>
      <c r="O10" s="24"/>
    </row>
    <row r="11" spans="1:18" ht="32" outlineLevel="1" x14ac:dyDescent="0.2">
      <c r="A11" s="10" t="s">
        <v>0</v>
      </c>
      <c r="B11" s="10" t="s">
        <v>28</v>
      </c>
      <c r="C11" s="11" t="s">
        <v>27</v>
      </c>
      <c r="D11" s="10" t="s">
        <v>14</v>
      </c>
      <c r="E11" s="23"/>
      <c r="F11" s="23"/>
      <c r="G11" s="23"/>
      <c r="H11" s="23"/>
      <c r="I11" s="9" t="s">
        <v>19</v>
      </c>
      <c r="M11" s="3" t="s">
        <v>46</v>
      </c>
      <c r="N11" s="3">
        <v>9</v>
      </c>
      <c r="O11" s="3" t="s">
        <v>51</v>
      </c>
      <c r="Q11" s="3" t="s">
        <v>50</v>
      </c>
    </row>
    <row r="12" spans="1:18" outlineLevel="1" x14ac:dyDescent="0.2">
      <c r="A12" s="54" t="s">
        <v>30</v>
      </c>
      <c r="B12" s="20">
        <v>1</v>
      </c>
      <c r="C12" s="20">
        <f>0.75-C13</f>
        <v>0.41666666666666669</v>
      </c>
      <c r="D12" s="5">
        <f>C12/B12*90*0.95*_xlnm.extract</f>
        <v>71.25</v>
      </c>
      <c r="E12" s="25" t="s">
        <v>35</v>
      </c>
      <c r="F12" s="25"/>
      <c r="I12" s="6">
        <v>8</v>
      </c>
      <c r="L12" s="3" t="s">
        <v>43</v>
      </c>
      <c r="M12" s="3">
        <f>D12/M14</f>
        <v>0.55555555555555558</v>
      </c>
      <c r="N12" s="3">
        <f>M12*N10</f>
        <v>4.3777777777777782</v>
      </c>
      <c r="O12" s="83">
        <f>N12*N11</f>
        <v>39.400000000000006</v>
      </c>
      <c r="P12" s="83" t="s">
        <v>48</v>
      </c>
      <c r="Q12" s="3">
        <f>D12/2</f>
        <v>35.625</v>
      </c>
      <c r="R12" s="3">
        <f>Q12*2</f>
        <v>71.25</v>
      </c>
    </row>
    <row r="13" spans="1:18" outlineLevel="1" x14ac:dyDescent="0.2">
      <c r="A13" s="55" t="s">
        <v>31</v>
      </c>
      <c r="B13" s="20">
        <v>1</v>
      </c>
      <c r="C13" s="57">
        <f>1/3</f>
        <v>0.33333333333333331</v>
      </c>
      <c r="D13" s="5">
        <f>C13/B13*90*0.95*_xlnm.extract</f>
        <v>57</v>
      </c>
      <c r="E13" s="3" t="s">
        <v>37</v>
      </c>
      <c r="L13" s="3" t="s">
        <v>45</v>
      </c>
      <c r="M13" s="3">
        <f>D13/M14</f>
        <v>0.44444444444444442</v>
      </c>
      <c r="N13" s="3">
        <f>M13*N10</f>
        <v>3.5022222222222221</v>
      </c>
      <c r="O13" s="83">
        <f>N13*N11</f>
        <v>31.52</v>
      </c>
      <c r="P13" s="83" t="s">
        <v>49</v>
      </c>
      <c r="Q13" s="3">
        <f>D13/2</f>
        <v>28.5</v>
      </c>
    </row>
    <row r="14" spans="1:18" outlineLevel="1" x14ac:dyDescent="0.2">
      <c r="A14" s="26"/>
      <c r="B14" s="26"/>
      <c r="C14" s="27"/>
      <c r="D14" s="5" t="str">
        <f>IFERROR(C14/B14*90*0.95*_xlnm.extract,"")</f>
        <v/>
      </c>
      <c r="I14" s="8" t="s">
        <v>20</v>
      </c>
      <c r="L14" s="3" t="s">
        <v>44</v>
      </c>
      <c r="M14" s="82">
        <f>D12+D13</f>
        <v>128.25</v>
      </c>
      <c r="N14" s="3" t="s">
        <v>52</v>
      </c>
    </row>
    <row r="15" spans="1:18" outlineLevel="1" x14ac:dyDescent="0.2">
      <c r="A15" s="26" t="s">
        <v>10</v>
      </c>
      <c r="B15" s="26"/>
      <c r="C15" s="27"/>
      <c r="D15" s="5" t="str">
        <f>IFERROR(C15/B15*90*0.95*_xlnm.extract,"")</f>
        <v/>
      </c>
      <c r="E15" s="28"/>
      <c r="F15" s="28"/>
      <c r="H15" s="4" t="s">
        <v>32</v>
      </c>
      <c r="I15" s="53">
        <f>CEILING(I12/(90/10*(0.95)^3),1)</f>
        <v>2</v>
      </c>
      <c r="Q15" s="3" t="s">
        <v>53</v>
      </c>
    </row>
    <row r="16" spans="1:18" outlineLevel="1" x14ac:dyDescent="0.2">
      <c r="A16" s="26" t="s">
        <v>10</v>
      </c>
      <c r="B16" s="26"/>
      <c r="C16" s="27"/>
      <c r="D16" s="5" t="str">
        <f>IFERROR(C16/B16*90*0.95*_xlnm.extract,"")</f>
        <v/>
      </c>
      <c r="E16" s="28"/>
      <c r="F16" s="28"/>
      <c r="H16" s="4" t="s">
        <v>33</v>
      </c>
      <c r="I16" s="56">
        <f>CEILING(I12/(90/10*(0.95)^3),1)</f>
        <v>2</v>
      </c>
      <c r="J16" s="3" t="s">
        <v>40</v>
      </c>
      <c r="Q16" s="3" t="s">
        <v>54</v>
      </c>
      <c r="R16" s="3">
        <f>N11*M23</f>
        <v>10.510986315789474</v>
      </c>
    </row>
    <row r="17" spans="1:20" outlineLevel="1" x14ac:dyDescent="0.2">
      <c r="A17" s="26" t="s">
        <v>10</v>
      </c>
      <c r="B17" s="26"/>
      <c r="C17" s="27"/>
      <c r="D17" s="5" t="str">
        <f>IFERROR(C17/B17*90*0.95*_xlnm.extract,"")</f>
        <v/>
      </c>
      <c r="E17" s="28"/>
      <c r="F17" s="28"/>
      <c r="H17" s="4" t="s">
        <v>18</v>
      </c>
      <c r="I17" s="7">
        <f>CEILING(M21/3,1)</f>
        <v>1</v>
      </c>
    </row>
    <row r="18" spans="1:20" x14ac:dyDescent="0.2">
      <c r="A18" s="29"/>
      <c r="B18" s="52" t="s">
        <v>29</v>
      </c>
      <c r="C18" s="28"/>
      <c r="D18" s="29"/>
      <c r="G18" s="21"/>
      <c r="Q18" s="3">
        <f>Q12+Q13+R16</f>
        <v>74.635986315789467</v>
      </c>
    </row>
    <row r="19" spans="1:20" x14ac:dyDescent="0.2">
      <c r="A19" s="1" t="s">
        <v>8</v>
      </c>
      <c r="B19" s="1" t="s">
        <v>39</v>
      </c>
      <c r="I19" s="3" t="s">
        <v>38</v>
      </c>
      <c r="O19" s="3" t="s">
        <v>36</v>
      </c>
    </row>
    <row r="20" spans="1:20" s="24" customFormat="1" ht="29.25" customHeight="1" outlineLevel="1" thickBot="1" x14ac:dyDescent="0.25">
      <c r="A20" s="10" t="s">
        <v>3</v>
      </c>
      <c r="B20" s="10" t="s">
        <v>13</v>
      </c>
      <c r="C20" s="10" t="s">
        <v>1</v>
      </c>
      <c r="D20" s="10" t="s">
        <v>24</v>
      </c>
      <c r="E20" s="10" t="s">
        <v>2</v>
      </c>
      <c r="F20" s="10" t="s">
        <v>25</v>
      </c>
      <c r="G20" s="10" t="s">
        <v>26</v>
      </c>
      <c r="H20" s="10" t="s">
        <v>23</v>
      </c>
      <c r="I20" s="30" t="s">
        <v>45</v>
      </c>
      <c r="J20" s="30" t="s">
        <v>43</v>
      </c>
      <c r="K20" s="30"/>
      <c r="L20" s="30"/>
      <c r="M20" s="31" t="s">
        <v>5</v>
      </c>
      <c r="N20" s="31" t="s">
        <v>4</v>
      </c>
      <c r="O20" s="10" t="s">
        <v>9</v>
      </c>
      <c r="P20" s="10" t="s">
        <v>15</v>
      </c>
    </row>
    <row r="21" spans="1:20" ht="16" outlineLevel="1" thickTop="1" x14ac:dyDescent="0.2">
      <c r="A21" s="59">
        <v>1</v>
      </c>
      <c r="B21" s="60"/>
      <c r="C21" s="61" t="s">
        <v>21</v>
      </c>
      <c r="D21" s="62">
        <v>19</v>
      </c>
      <c r="E21" s="62">
        <v>3202</v>
      </c>
      <c r="F21" s="63">
        <f t="shared" ref="F21:F23" si="0">IFERROR(1/(E21*660/1000000/D21),"")</f>
        <v>8.9905930005867543</v>
      </c>
      <c r="G21" s="62">
        <v>1</v>
      </c>
      <c r="H21" s="62">
        <v>1</v>
      </c>
      <c r="I21" s="64"/>
      <c r="J21" s="65"/>
      <c r="K21" s="65"/>
      <c r="L21" s="65"/>
      <c r="M21" s="65">
        <f t="shared" ref="M21:M23" si="1">IFERROR((H21/((E21*660/1000000/D21)^-1)*10.5)*G21,"")</f>
        <v>1.1678873684210527</v>
      </c>
      <c r="N21" s="66">
        <f t="shared" ref="N21:N23" si="2">IFERROR(10.5*G21-O21-M21-I21-J21-L21-K21,"")</f>
        <v>1.4571126315789473</v>
      </c>
      <c r="O21" s="67">
        <f t="shared" ref="O21:O50" si="3">10.5*G21-((90*0.95 - MM_sum/_xlnm.extract)/(90*0.95))*10.5*G21</f>
        <v>7.875</v>
      </c>
      <c r="P21" s="3" t="s">
        <v>91</v>
      </c>
    </row>
    <row r="22" spans="1:20" outlineLevel="1" x14ac:dyDescent="0.2">
      <c r="A22" s="68">
        <v>2</v>
      </c>
      <c r="B22" s="69"/>
      <c r="C22" s="70" t="s">
        <v>22</v>
      </c>
      <c r="D22" s="71">
        <v>19</v>
      </c>
      <c r="E22" s="71">
        <v>3202</v>
      </c>
      <c r="F22" s="72">
        <f t="shared" si="0"/>
        <v>8.9905930005867543</v>
      </c>
      <c r="G22" s="71">
        <v>1</v>
      </c>
      <c r="H22" s="71">
        <v>0</v>
      </c>
      <c r="I22" s="73"/>
      <c r="J22" s="72"/>
      <c r="K22" s="72"/>
      <c r="L22" s="72"/>
      <c r="M22" s="72">
        <f t="shared" si="1"/>
        <v>0</v>
      </c>
      <c r="N22" s="74">
        <f t="shared" si="2"/>
        <v>2.625</v>
      </c>
      <c r="O22" s="75">
        <f t="shared" si="3"/>
        <v>7.875</v>
      </c>
    </row>
    <row r="23" spans="1:20" outlineLevel="1" x14ac:dyDescent="0.2">
      <c r="A23" s="33">
        <v>3</v>
      </c>
      <c r="B23" s="34" t="s">
        <v>92</v>
      </c>
      <c r="C23" s="35" t="s">
        <v>88</v>
      </c>
      <c r="D23" s="36">
        <v>19</v>
      </c>
      <c r="E23" s="37">
        <v>3202</v>
      </c>
      <c r="F23" s="12">
        <f t="shared" si="0"/>
        <v>8.9905930005867543</v>
      </c>
      <c r="G23" s="37">
        <v>1</v>
      </c>
      <c r="H23" s="37">
        <v>1</v>
      </c>
      <c r="I23" s="39">
        <v>0</v>
      </c>
      <c r="J23" s="40">
        <v>0</v>
      </c>
      <c r="K23" s="40">
        <v>0</v>
      </c>
      <c r="L23" s="40">
        <v>0</v>
      </c>
      <c r="M23" s="12">
        <f t="shared" si="1"/>
        <v>1.1678873684210527</v>
      </c>
      <c r="N23" s="13">
        <f t="shared" si="2"/>
        <v>9.3321126315789478</v>
      </c>
      <c r="O23" s="19">
        <v>0</v>
      </c>
      <c r="P23" s="58"/>
    </row>
    <row r="24" spans="1:20" outlineLevel="1" x14ac:dyDescent="0.2">
      <c r="A24" s="32">
        <v>4</v>
      </c>
      <c r="B24" s="41" t="s">
        <v>96</v>
      </c>
      <c r="C24" s="42" t="s">
        <v>58</v>
      </c>
      <c r="D24" s="43">
        <v>19</v>
      </c>
      <c r="E24" s="44">
        <v>3202</v>
      </c>
      <c r="F24" s="14">
        <f>IFERROR(1/(E24*660/1000000/D24),"")</f>
        <v>8.9905930005867543</v>
      </c>
      <c r="G24" s="44">
        <v>1</v>
      </c>
      <c r="H24" s="44">
        <v>0</v>
      </c>
      <c r="I24" s="45">
        <f>N13</f>
        <v>3.5022222222222221</v>
      </c>
      <c r="J24" s="46">
        <f>N12</f>
        <v>4.3777777777777782</v>
      </c>
      <c r="K24" s="46">
        <v>0</v>
      </c>
      <c r="L24" s="46">
        <v>0</v>
      </c>
      <c r="M24" s="14">
        <f>IFERROR((H24/((E24*660/1000000/D24)^-1)*10.5)*G24,"")</f>
        <v>0</v>
      </c>
      <c r="N24" s="15">
        <f>IFERROR(10.5*G24-O24-M24-I24-J24-L24-K24,"")</f>
        <v>2.6199999999999992</v>
      </c>
      <c r="O24" s="16">
        <v>0</v>
      </c>
      <c r="P24" s="58"/>
    </row>
    <row r="25" spans="1:20" s="51" customFormat="1" outlineLevel="1" x14ac:dyDescent="0.2">
      <c r="A25" s="33">
        <v>5</v>
      </c>
      <c r="B25" s="47" t="s">
        <v>93</v>
      </c>
      <c r="C25" s="48" t="s">
        <v>59</v>
      </c>
      <c r="D25" s="49">
        <f>D24</f>
        <v>19</v>
      </c>
      <c r="E25" s="44">
        <v>3202</v>
      </c>
      <c r="F25" s="17">
        <f t="shared" ref="F25:F50" si="4">IFERROR(1/(E25*660/1000000/D25),"")</f>
        <v>8.9905930005867543</v>
      </c>
      <c r="G25" s="44">
        <v>1</v>
      </c>
      <c r="H25" s="50">
        <v>1</v>
      </c>
      <c r="I25" s="39">
        <f>I24</f>
        <v>3.5022222222222221</v>
      </c>
      <c r="J25" s="40">
        <f>J24</f>
        <v>4.3777777777777782</v>
      </c>
      <c r="K25" s="40">
        <v>0</v>
      </c>
      <c r="L25" s="40">
        <v>0</v>
      </c>
      <c r="M25" s="17">
        <f t="shared" ref="M25:M50" si="5">IFERROR((H25/((E25*660/1000000/D25)^-1)*10.5)*G25,"")</f>
        <v>1.1678873684210527</v>
      </c>
      <c r="N25" s="18">
        <f t="shared" ref="N25:N50" si="6">IFERROR(10.5*G25-O25-M25-I25-J25-L25-K25,"")</f>
        <v>1.452112631578947</v>
      </c>
      <c r="O25" s="19">
        <v>0</v>
      </c>
    </row>
    <row r="26" spans="1:20" outlineLevel="1" x14ac:dyDescent="0.2">
      <c r="A26" s="32">
        <v>6</v>
      </c>
      <c r="B26" s="41" t="s">
        <v>94</v>
      </c>
      <c r="C26" s="42" t="s">
        <v>60</v>
      </c>
      <c r="D26" s="49">
        <f t="shared" ref="D26:D27" si="7">D25</f>
        <v>19</v>
      </c>
      <c r="E26" s="44">
        <v>3202</v>
      </c>
      <c r="F26" s="14">
        <f t="shared" si="4"/>
        <v>8.9905930005867543</v>
      </c>
      <c r="G26" s="44">
        <v>1</v>
      </c>
      <c r="H26" s="44">
        <v>0</v>
      </c>
      <c r="I26" s="45">
        <v>0</v>
      </c>
      <c r="J26" s="46">
        <f>J25</f>
        <v>4.3777777777777782</v>
      </c>
      <c r="K26" s="46">
        <v>0</v>
      </c>
      <c r="L26" s="46">
        <v>0</v>
      </c>
      <c r="M26" s="14">
        <f t="shared" si="5"/>
        <v>0</v>
      </c>
      <c r="N26" s="15">
        <f t="shared" si="6"/>
        <v>6.1222222222222218</v>
      </c>
      <c r="O26" s="16">
        <v>0</v>
      </c>
    </row>
    <row r="27" spans="1:20" outlineLevel="1" x14ac:dyDescent="0.2">
      <c r="A27" s="33">
        <v>7</v>
      </c>
      <c r="B27" s="34" t="s">
        <v>95</v>
      </c>
      <c r="C27" s="35" t="s">
        <v>45</v>
      </c>
      <c r="D27" s="49">
        <f t="shared" si="7"/>
        <v>19</v>
      </c>
      <c r="E27" s="44">
        <v>3202</v>
      </c>
      <c r="F27" s="38">
        <f t="shared" si="4"/>
        <v>8.9905930005867543</v>
      </c>
      <c r="G27" s="44">
        <v>1</v>
      </c>
      <c r="H27" s="37">
        <v>0</v>
      </c>
      <c r="I27" s="39">
        <f>I25</f>
        <v>3.5022222222222221</v>
      </c>
      <c r="J27" s="40">
        <v>0</v>
      </c>
      <c r="K27" s="40">
        <v>0</v>
      </c>
      <c r="L27" s="40">
        <v>0</v>
      </c>
      <c r="M27" s="12">
        <f t="shared" si="5"/>
        <v>0</v>
      </c>
      <c r="N27" s="13">
        <f t="shared" si="6"/>
        <v>6.9977777777777774</v>
      </c>
      <c r="O27" s="19">
        <v>0</v>
      </c>
      <c r="T27" s="3" t="s">
        <v>97</v>
      </c>
    </row>
    <row r="28" spans="1:20" outlineLevel="1" x14ac:dyDescent="0.2">
      <c r="A28" s="33">
        <v>8</v>
      </c>
      <c r="B28" s="47"/>
      <c r="C28" s="48"/>
      <c r="D28" s="50"/>
      <c r="E28" s="50"/>
      <c r="F28" s="17" t="str">
        <f t="shared" si="4"/>
        <v/>
      </c>
      <c r="G28" s="50"/>
      <c r="H28" s="50"/>
      <c r="I28" s="39">
        <v>0</v>
      </c>
      <c r="J28" s="40">
        <v>0</v>
      </c>
      <c r="K28" s="40">
        <v>0</v>
      </c>
      <c r="L28" s="40">
        <v>0</v>
      </c>
      <c r="M28" s="17" t="str">
        <f t="shared" si="5"/>
        <v/>
      </c>
      <c r="N28" s="18" t="str">
        <f t="shared" si="6"/>
        <v/>
      </c>
      <c r="O28" s="19">
        <f t="shared" si="3"/>
        <v>0</v>
      </c>
    </row>
    <row r="29" spans="1:20" outlineLevel="1" x14ac:dyDescent="0.2">
      <c r="A29" s="85"/>
      <c r="B29" s="86"/>
      <c r="C29" s="87"/>
      <c r="D29" s="88"/>
      <c r="E29" s="88"/>
      <c r="F29" s="84"/>
      <c r="G29" s="88"/>
      <c r="H29" s="88"/>
      <c r="I29" s="84"/>
      <c r="J29" s="84"/>
      <c r="K29" s="84"/>
      <c r="L29" s="84"/>
      <c r="M29" s="84"/>
      <c r="N29" s="84"/>
      <c r="O29" s="84"/>
    </row>
    <row r="30" spans="1:20" outlineLevel="1" x14ac:dyDescent="0.2">
      <c r="A30" t="s">
        <v>61</v>
      </c>
      <c r="B30" t="s">
        <v>62</v>
      </c>
      <c r="C30">
        <v>5</v>
      </c>
      <c r="D30" t="s">
        <v>62</v>
      </c>
      <c r="E30" t="s">
        <v>76</v>
      </c>
      <c r="F30"/>
      <c r="G30"/>
      <c r="H30"/>
      <c r="I30"/>
      <c r="J30" s="84"/>
      <c r="K30" s="84"/>
      <c r="L30" s="84"/>
      <c r="M30" s="84"/>
      <c r="N30" s="84"/>
      <c r="O30" s="84"/>
    </row>
    <row r="31" spans="1:20" outlineLevel="1" x14ac:dyDescent="0.2">
      <c r="A31"/>
      <c r="B31" t="s">
        <v>63</v>
      </c>
      <c r="C31">
        <v>30</v>
      </c>
      <c r="D31" t="s">
        <v>64</v>
      </c>
      <c r="E31"/>
      <c r="F31"/>
      <c r="G31"/>
      <c r="H31"/>
      <c r="I31"/>
      <c r="J31" s="84" t="s">
        <v>57</v>
      </c>
      <c r="K31" s="84" t="s">
        <v>86</v>
      </c>
      <c r="L31" s="84"/>
      <c r="M31" s="84"/>
      <c r="N31" s="84"/>
      <c r="O31" s="84"/>
    </row>
    <row r="32" spans="1:20" outlineLevel="1" x14ac:dyDescent="0.2">
      <c r="A32"/>
      <c r="B32" t="s">
        <v>65</v>
      </c>
      <c r="C32">
        <f>C31*C30</f>
        <v>150</v>
      </c>
      <c r="D32" t="s">
        <v>64</v>
      </c>
      <c r="E32"/>
      <c r="F32"/>
      <c r="G32"/>
      <c r="H32"/>
      <c r="I32"/>
      <c r="J32" s="84" t="s">
        <v>43</v>
      </c>
      <c r="K32" s="84" t="s">
        <v>87</v>
      </c>
      <c r="L32" s="84"/>
      <c r="M32" s="84"/>
      <c r="N32" s="84"/>
      <c r="O32" s="84"/>
    </row>
    <row r="33" spans="1:15" outlineLevel="1" x14ac:dyDescent="0.2">
      <c r="A33"/>
      <c r="B33" t="s">
        <v>65</v>
      </c>
      <c r="C33">
        <f>C32/1000</f>
        <v>0.15</v>
      </c>
      <c r="D33" t="s">
        <v>66</v>
      </c>
      <c r="E33"/>
      <c r="F33"/>
      <c r="G33"/>
      <c r="H33"/>
      <c r="I33"/>
      <c r="J33" s="84" t="s">
        <v>89</v>
      </c>
      <c r="K33" s="84" t="s">
        <v>90</v>
      </c>
      <c r="L33" s="84"/>
      <c r="M33" s="84"/>
      <c r="N33" s="84"/>
      <c r="O33" s="84"/>
    </row>
    <row r="34" spans="1:15" outlineLevel="1" x14ac:dyDescent="0.2">
      <c r="A34"/>
      <c r="B34" t="s">
        <v>77</v>
      </c>
      <c r="C34"/>
      <c r="D34"/>
      <c r="E34" t="s">
        <v>67</v>
      </c>
      <c r="F34"/>
      <c r="G34"/>
      <c r="H34"/>
      <c r="I34"/>
      <c r="J34" s="84"/>
      <c r="K34" s="84"/>
      <c r="L34" s="84"/>
      <c r="M34" s="84"/>
      <c r="N34" s="84"/>
      <c r="O34" s="84"/>
    </row>
    <row r="35" spans="1:15" outlineLevel="1" x14ac:dyDescent="0.2">
      <c r="A35"/>
      <c r="B35" s="90" t="s">
        <v>68</v>
      </c>
      <c r="C35" s="90">
        <v>0.5</v>
      </c>
      <c r="D35" s="90" t="s">
        <v>66</v>
      </c>
      <c r="E35" t="s">
        <v>69</v>
      </c>
      <c r="F35">
        <f>C35</f>
        <v>0.5</v>
      </c>
      <c r="G35" t="s">
        <v>66</v>
      </c>
      <c r="H35"/>
      <c r="I35"/>
      <c r="J35" s="84"/>
      <c r="K35" s="84"/>
      <c r="L35" s="84"/>
      <c r="M35" s="84"/>
      <c r="N35" s="84"/>
      <c r="O35" s="84"/>
    </row>
    <row r="36" spans="1:15" outlineLevel="1" x14ac:dyDescent="0.2">
      <c r="A36"/>
      <c r="B36" s="90" t="s">
        <v>70</v>
      </c>
      <c r="C36" s="90">
        <f>C35*5</f>
        <v>2.5</v>
      </c>
      <c r="D36" s="90" t="s">
        <v>64</v>
      </c>
      <c r="E36" t="s">
        <v>71</v>
      </c>
      <c r="F36">
        <f>F35/5</f>
        <v>0.1</v>
      </c>
      <c r="G36" t="s">
        <v>66</v>
      </c>
      <c r="H36"/>
      <c r="I36"/>
      <c r="J36" s="84"/>
      <c r="K36" s="84"/>
      <c r="L36" s="84"/>
      <c r="M36" s="84"/>
      <c r="N36" s="84"/>
      <c r="O36" s="84"/>
    </row>
    <row r="37" spans="1:15" outlineLevel="1" x14ac:dyDescent="0.2">
      <c r="A37"/>
      <c r="B37" s="90" t="s">
        <v>72</v>
      </c>
      <c r="C37" s="90">
        <f>C35</f>
        <v>0.5</v>
      </c>
      <c r="D37" s="90" t="s">
        <v>64</v>
      </c>
      <c r="E37" s="90" t="s">
        <v>71</v>
      </c>
      <c r="F37" s="90">
        <f>F36*1000</f>
        <v>100</v>
      </c>
      <c r="G37" s="90" t="s">
        <v>64</v>
      </c>
      <c r="H37" s="91"/>
      <c r="I37"/>
      <c r="J37" s="84"/>
      <c r="K37" s="84"/>
      <c r="L37" s="84"/>
      <c r="M37" s="84"/>
      <c r="N37" s="84"/>
      <c r="O37" s="84"/>
    </row>
    <row r="38" spans="1:15" outlineLevel="1" x14ac:dyDescent="0.2">
      <c r="A38"/>
      <c r="B38"/>
      <c r="C38"/>
      <c r="D38"/>
      <c r="E38" s="90" t="s">
        <v>73</v>
      </c>
      <c r="F38" s="90">
        <f>F37*4</f>
        <v>400</v>
      </c>
      <c r="G38" s="90" t="s">
        <v>64</v>
      </c>
      <c r="H38"/>
      <c r="I38"/>
      <c r="J38" s="84"/>
      <c r="K38" s="84"/>
      <c r="L38" s="84"/>
      <c r="M38" s="84"/>
      <c r="N38" s="84"/>
      <c r="O38" s="84"/>
    </row>
    <row r="39" spans="1:15" outlineLevel="1" x14ac:dyDescent="0.2">
      <c r="A39"/>
      <c r="B39"/>
      <c r="C39"/>
      <c r="D39"/>
      <c r="E39" t="s">
        <v>74</v>
      </c>
      <c r="F39">
        <f>17*F35</f>
        <v>8.5</v>
      </c>
      <c r="G39" t="s">
        <v>64</v>
      </c>
      <c r="H39" t="s">
        <v>75</v>
      </c>
      <c r="I39"/>
      <c r="J39" s="84"/>
      <c r="K39" s="84"/>
      <c r="L39" s="84"/>
      <c r="M39" s="84"/>
      <c r="N39" s="84"/>
      <c r="O39" s="84"/>
    </row>
    <row r="40" spans="1:15" outlineLevel="1" x14ac:dyDescent="0.2">
      <c r="A40" s="85"/>
      <c r="B40" s="85"/>
      <c r="C40" s="87"/>
      <c r="D40" s="88"/>
      <c r="E40" s="88"/>
      <c r="F40" s="84"/>
      <c r="G40" s="88"/>
      <c r="H40" s="88"/>
      <c r="I40" s="84"/>
      <c r="J40" s="84"/>
      <c r="K40" s="84"/>
      <c r="L40" s="84"/>
      <c r="M40" s="84"/>
      <c r="N40" s="84"/>
      <c r="O40" s="84"/>
    </row>
    <row r="41" spans="1:15" outlineLevel="1" x14ac:dyDescent="0.2">
      <c r="A41" s="85" t="s">
        <v>78</v>
      </c>
      <c r="B41" s="85"/>
      <c r="C41" s="87"/>
      <c r="D41" s="88"/>
      <c r="E41" s="88"/>
      <c r="F41" s="84"/>
      <c r="G41" s="88"/>
      <c r="H41" s="88"/>
      <c r="I41" s="84"/>
      <c r="J41" s="84"/>
      <c r="K41" s="84"/>
      <c r="L41" s="84"/>
      <c r="M41" s="84"/>
      <c r="N41" s="84"/>
      <c r="O41" s="84"/>
    </row>
    <row r="42" spans="1:15" outlineLevel="1" x14ac:dyDescent="0.2">
      <c r="A42" s="85"/>
      <c r="B42"/>
      <c r="C42"/>
      <c r="D42"/>
      <c r="E42"/>
      <c r="F42"/>
      <c r="G42" s="88"/>
      <c r="H42" s="88"/>
      <c r="I42" s="84"/>
      <c r="J42" s="84"/>
      <c r="K42" s="84"/>
      <c r="L42" s="84"/>
      <c r="M42" s="84"/>
      <c r="N42" s="84"/>
      <c r="O42" s="84"/>
    </row>
    <row r="43" spans="1:15" outlineLevel="1" x14ac:dyDescent="0.2">
      <c r="A43" s="85"/>
      <c r="B43"/>
      <c r="C43" t="s">
        <v>79</v>
      </c>
      <c r="D43"/>
      <c r="E43"/>
      <c r="F43"/>
      <c r="G43" s="88"/>
      <c r="H43" s="88"/>
      <c r="I43" s="84"/>
      <c r="J43" s="84"/>
      <c r="K43" s="84"/>
      <c r="L43" s="84"/>
      <c r="M43" s="84"/>
      <c r="N43" s="84"/>
      <c r="O43" s="84"/>
    </row>
    <row r="44" spans="1:15" outlineLevel="1" x14ac:dyDescent="0.2">
      <c r="A44" s="85"/>
      <c r="B44"/>
      <c r="C44" t="s">
        <v>80</v>
      </c>
      <c r="D44"/>
      <c r="E44"/>
      <c r="F44"/>
      <c r="G44" s="88"/>
      <c r="H44" s="88"/>
      <c r="I44" s="84"/>
      <c r="J44" s="84"/>
      <c r="K44" s="84"/>
      <c r="L44" s="84"/>
      <c r="M44" s="84"/>
      <c r="N44" s="84"/>
      <c r="O44" s="84"/>
    </row>
    <row r="45" spans="1:15" outlineLevel="1" x14ac:dyDescent="0.2">
      <c r="A45" s="85"/>
      <c r="B45"/>
      <c r="C45" t="s">
        <v>81</v>
      </c>
      <c r="D45"/>
      <c r="E45"/>
      <c r="F45"/>
      <c r="G45" s="88"/>
      <c r="H45" s="88"/>
      <c r="I45" s="84"/>
      <c r="J45" s="84"/>
      <c r="K45" s="84"/>
      <c r="L45" s="84"/>
      <c r="M45" s="84"/>
      <c r="N45" s="84"/>
      <c r="O45" s="84"/>
    </row>
    <row r="46" spans="1:15" outlineLevel="1" x14ac:dyDescent="0.2">
      <c r="A46" s="85"/>
      <c r="B46"/>
      <c r="C46"/>
      <c r="D46"/>
      <c r="E46"/>
      <c r="F46"/>
      <c r="G46" s="88"/>
      <c r="H46" s="88"/>
      <c r="I46" s="84"/>
      <c r="J46" s="84"/>
      <c r="K46" s="84"/>
      <c r="L46" s="84"/>
      <c r="M46" s="84"/>
      <c r="N46" s="84"/>
      <c r="O46" s="84"/>
    </row>
    <row r="47" spans="1:15" outlineLevel="1" x14ac:dyDescent="0.2">
      <c r="A47" s="85"/>
      <c r="B47" t="s">
        <v>82</v>
      </c>
      <c r="C47"/>
      <c r="D47"/>
      <c r="E47"/>
      <c r="F47"/>
      <c r="G47" s="88"/>
      <c r="H47" s="88"/>
      <c r="I47" s="84"/>
      <c r="J47" s="84"/>
      <c r="K47" s="84"/>
      <c r="L47" s="84"/>
      <c r="M47" s="84"/>
      <c r="N47" s="84"/>
      <c r="O47" s="84"/>
    </row>
    <row r="48" spans="1:15" outlineLevel="1" x14ac:dyDescent="0.2">
      <c r="A48" s="85"/>
      <c r="B48"/>
      <c r="C48" t="s">
        <v>83</v>
      </c>
      <c r="D48"/>
      <c r="E48"/>
      <c r="F48"/>
      <c r="G48" s="88"/>
      <c r="H48" s="88"/>
      <c r="I48" s="84"/>
      <c r="J48" s="84"/>
      <c r="K48" s="84"/>
      <c r="L48" s="84"/>
      <c r="M48" s="84"/>
      <c r="N48" s="84"/>
      <c r="O48" s="84"/>
    </row>
    <row r="49" spans="1:15" outlineLevel="1" x14ac:dyDescent="0.2">
      <c r="A49" s="85"/>
      <c r="B49"/>
      <c r="C49" t="s">
        <v>84</v>
      </c>
      <c r="D49"/>
      <c r="E49"/>
      <c r="F49"/>
      <c r="G49" s="88"/>
      <c r="H49" s="88"/>
      <c r="I49" s="84"/>
      <c r="J49" s="84"/>
      <c r="K49" s="84"/>
      <c r="L49" s="84"/>
      <c r="M49" s="84"/>
      <c r="N49" s="84"/>
      <c r="O49" s="84"/>
    </row>
    <row r="50" spans="1:15" outlineLevel="1" x14ac:dyDescent="0.2">
      <c r="A50" s="85"/>
      <c r="B50"/>
      <c r="C50" t="s">
        <v>85</v>
      </c>
      <c r="D50"/>
      <c r="E50"/>
      <c r="F50"/>
      <c r="G50" s="88"/>
      <c r="H50" s="88"/>
      <c r="I50" s="84"/>
      <c r="J50" s="84"/>
      <c r="K50" s="84"/>
      <c r="L50" s="84"/>
      <c r="M50" s="84"/>
      <c r="N50" s="84"/>
      <c r="O50" s="84"/>
    </row>
    <row r="51" spans="1:15" ht="16.5" customHeight="1" x14ac:dyDescent="0.2">
      <c r="A51" s="58"/>
      <c r="B51" s="58"/>
      <c r="C51" s="89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</row>
  </sheetData>
  <sheetProtection selectLockedCells="1"/>
  <dataConsolidate/>
  <conditionalFormatting sqref="I21:O50">
    <cfRule type="cellIs" dxfId="10" priority="19" operator="equal">
      <formula>0</formula>
    </cfRule>
    <cfRule type="cellIs" dxfId="9" priority="20" operator="lessThan">
      <formula>0.5</formula>
    </cfRule>
  </conditionalFormatting>
  <conditionalFormatting sqref="D12:D13">
    <cfRule type="cellIs" dxfId="8" priority="14" operator="equal">
      <formula>0</formula>
    </cfRule>
    <cfRule type="cellIs" dxfId="7" priority="15" operator="lessThan">
      <formula>0.5</formula>
    </cfRule>
  </conditionalFormatting>
  <conditionalFormatting sqref="D12:D13">
    <cfRule type="expression" dxfId="6" priority="13">
      <formula>(MM_sum/_xlnm.extract &gt; 85.5)</formula>
    </cfRule>
  </conditionalFormatting>
  <conditionalFormatting sqref="D14">
    <cfRule type="cellIs" dxfId="5" priority="11" operator="equal">
      <formula>0</formula>
    </cfRule>
    <cfRule type="cellIs" dxfId="4" priority="12" operator="lessThan">
      <formula>0.5</formula>
    </cfRule>
  </conditionalFormatting>
  <conditionalFormatting sqref="D14">
    <cfRule type="expression" dxfId="3" priority="10">
      <formula>(MM_sum/_xlnm.extract &gt; 85.5)</formula>
    </cfRule>
  </conditionalFormatting>
  <conditionalFormatting sqref="D15:D17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5:D17">
    <cfRule type="expression" dxfId="0" priority="1">
      <formula>(MM_sum/_xlnm.extract &gt; 85.5)</formula>
    </cfRule>
  </conditionalFormatting>
  <dataValidations count="1">
    <dataValidation type="custom" allowBlank="1" showInputMessage="1" showErrorMessage="1" sqref="M20:P20 C21:E22 G21:L22 M21:N28 A1:A5 A20:H20 B18 O28 O21:O22 F21:F28" xr:uid="{00000000-0002-0000-0000-000000000000}">
      <formula1>""""""</formula1>
    </dataValidation>
  </dataValidations>
  <pageMargins left="0.7" right="0.7" top="0.75" bottom="0.75" header="0.3" footer="0.3"/>
  <pageSetup scale="67" orientation="landscape" horizontalDpi="4294967295" verticalDpi="4294967295" r:id="rId1"/>
  <ignoredErrors>
    <ignoredError sqref="F24:F28 F21:F22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6"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2020-12-03T21:36:15Z</cp:lastPrinted>
  <dcterms:created xsi:type="dcterms:W3CDTF">2012-06-15T21:22:50Z</dcterms:created>
  <dcterms:modified xsi:type="dcterms:W3CDTF">2020-12-21T03:04:50Z</dcterms:modified>
</cp:coreProperties>
</file>