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5_exp14_gfp_atp_adp_moreinbeg_spike/"/>
    </mc:Choice>
  </mc:AlternateContent>
  <xr:revisionPtr revIDLastSave="0" documentId="13_ncr:1_{8232EDE9-3905-B548-B4C2-3D1064EDF762}" xr6:coauthVersionLast="45" xr6:coauthVersionMax="45" xr10:uidLastSave="{00000000-0000-0000-0000-000000000000}"/>
  <bookViews>
    <workbookView xWindow="2220" yWindow="640" windowWidth="24680" windowHeight="14700" activeTab="3" xr2:uid="{00000000-000D-0000-FFFF-FFFF00000000}"/>
  </bookViews>
  <sheets>
    <sheet name="Recipe" sheetId="2" r:id="rId1"/>
    <sheet name="Stocks" sheetId="4" r:id="rId2"/>
    <sheet name="Layout" sheetId="5" r:id="rId3"/>
    <sheet name="picture" sheetId="6" r:id="rId4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G24" i="6"/>
  <c r="G23" i="6"/>
  <c r="G22" i="6"/>
  <c r="C28" i="5" l="1"/>
  <c r="C26" i="5"/>
  <c r="C10" i="5"/>
  <c r="C5" i="4"/>
  <c r="C8" i="5"/>
  <c r="C8" i="4"/>
  <c r="E4" i="4"/>
  <c r="E5" i="4"/>
  <c r="E6" i="4" l="1"/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E9" i="4"/>
  <c r="G22" i="2"/>
  <c r="G21" i="2"/>
  <c r="I23" i="2"/>
  <c r="B114" i="2"/>
  <c r="C114" i="2"/>
  <c r="D114" i="2"/>
  <c r="D12" i="2"/>
  <c r="D13" i="2"/>
  <c r="D14" i="2"/>
  <c r="D15" i="2"/>
  <c r="E34" i="2" s="1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F37" i="2"/>
  <c r="G37" i="2"/>
  <c r="H37" i="2"/>
  <c r="I37" i="2"/>
  <c r="J37" i="2"/>
  <c r="K37" i="2"/>
  <c r="L37" i="2"/>
  <c r="M37" i="2"/>
  <c r="N37" i="2"/>
  <c r="O37" i="2"/>
  <c r="B38" i="2"/>
  <c r="C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F39" i="2"/>
  <c r="G39" i="2"/>
  <c r="H39" i="2"/>
  <c r="I39" i="2"/>
  <c r="J39" i="2"/>
  <c r="K39" i="2"/>
  <c r="L39" i="2"/>
  <c r="M39" i="2"/>
  <c r="N39" i="2"/>
  <c r="O39" i="2"/>
  <c r="B40" i="2"/>
  <c r="C40" i="2"/>
  <c r="F40" i="2"/>
  <c r="G40" i="2"/>
  <c r="H40" i="2"/>
  <c r="I40" i="2"/>
  <c r="J40" i="2"/>
  <c r="K40" i="2"/>
  <c r="L40" i="2"/>
  <c r="M40" i="2"/>
  <c r="N40" i="2"/>
  <c r="O40" i="2"/>
  <c r="B41" i="2"/>
  <c r="C41" i="2"/>
  <c r="F41" i="2"/>
  <c r="G41" i="2"/>
  <c r="H41" i="2"/>
  <c r="I41" i="2"/>
  <c r="J41" i="2"/>
  <c r="K41" i="2"/>
  <c r="L41" i="2"/>
  <c r="M41" i="2"/>
  <c r="N41" i="2"/>
  <c r="O41" i="2"/>
  <c r="B42" i="2"/>
  <c r="C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F43" i="2"/>
  <c r="G43" i="2"/>
  <c r="H43" i="2"/>
  <c r="I43" i="2"/>
  <c r="J43" i="2"/>
  <c r="K43" i="2"/>
  <c r="L43" i="2"/>
  <c r="M43" i="2"/>
  <c r="N43" i="2"/>
  <c r="O43" i="2"/>
  <c r="B44" i="2"/>
  <c r="C44" i="2"/>
  <c r="F44" i="2"/>
  <c r="G44" i="2"/>
  <c r="H44" i="2"/>
  <c r="I44" i="2"/>
  <c r="J44" i="2"/>
  <c r="K44" i="2"/>
  <c r="L44" i="2"/>
  <c r="M44" i="2"/>
  <c r="N44" i="2"/>
  <c r="O44" i="2"/>
  <c r="B45" i="2"/>
  <c r="C45" i="2"/>
  <c r="F45" i="2"/>
  <c r="G45" i="2"/>
  <c r="H45" i="2"/>
  <c r="I45" i="2"/>
  <c r="J45" i="2"/>
  <c r="K45" i="2"/>
  <c r="L45" i="2"/>
  <c r="M45" i="2"/>
  <c r="N45" i="2"/>
  <c r="O45" i="2"/>
  <c r="B46" i="2"/>
  <c r="C46" i="2"/>
  <c r="F46" i="2"/>
  <c r="G46" i="2"/>
  <c r="H46" i="2"/>
  <c r="I46" i="2"/>
  <c r="J46" i="2"/>
  <c r="K46" i="2"/>
  <c r="L46" i="2"/>
  <c r="M46" i="2"/>
  <c r="N46" i="2"/>
  <c r="O46" i="2"/>
  <c r="B47" i="2"/>
  <c r="C47" i="2"/>
  <c r="F47" i="2"/>
  <c r="G47" i="2"/>
  <c r="H47" i="2"/>
  <c r="I47" i="2"/>
  <c r="J47" i="2"/>
  <c r="K47" i="2"/>
  <c r="L47" i="2"/>
  <c r="M47" i="2"/>
  <c r="N47" i="2"/>
  <c r="O47" i="2"/>
  <c r="B48" i="2"/>
  <c r="C48" i="2"/>
  <c r="F48" i="2"/>
  <c r="G48" i="2"/>
  <c r="H48" i="2"/>
  <c r="I48" i="2"/>
  <c r="J48" i="2"/>
  <c r="K48" i="2"/>
  <c r="L48" i="2"/>
  <c r="M48" i="2"/>
  <c r="N48" i="2"/>
  <c r="O48" i="2"/>
  <c r="B49" i="2"/>
  <c r="C49" i="2"/>
  <c r="F49" i="2"/>
  <c r="G49" i="2"/>
  <c r="H49" i="2"/>
  <c r="I49" i="2"/>
  <c r="J49" i="2"/>
  <c r="K49" i="2"/>
  <c r="L49" i="2"/>
  <c r="M49" i="2"/>
  <c r="N49" i="2"/>
  <c r="O49" i="2"/>
  <c r="B50" i="2"/>
  <c r="C50" i="2"/>
  <c r="F50" i="2"/>
  <c r="G50" i="2"/>
  <c r="H50" i="2"/>
  <c r="I50" i="2"/>
  <c r="J50" i="2"/>
  <c r="K50" i="2"/>
  <c r="L50" i="2"/>
  <c r="M50" i="2"/>
  <c r="N50" i="2"/>
  <c r="O50" i="2"/>
  <c r="B51" i="2"/>
  <c r="C51" i="2"/>
  <c r="F51" i="2"/>
  <c r="G51" i="2"/>
  <c r="H51" i="2"/>
  <c r="I51" i="2"/>
  <c r="J51" i="2"/>
  <c r="K51" i="2"/>
  <c r="L51" i="2"/>
  <c r="M51" i="2"/>
  <c r="N51" i="2"/>
  <c r="O51" i="2"/>
  <c r="B52" i="2"/>
  <c r="C52" i="2"/>
  <c r="F52" i="2"/>
  <c r="G52" i="2"/>
  <c r="H52" i="2"/>
  <c r="I52" i="2"/>
  <c r="J52" i="2"/>
  <c r="K52" i="2"/>
  <c r="L52" i="2"/>
  <c r="M52" i="2"/>
  <c r="N52" i="2"/>
  <c r="O52" i="2"/>
  <c r="B53" i="2"/>
  <c r="C53" i="2"/>
  <c r="F53" i="2"/>
  <c r="G53" i="2"/>
  <c r="H53" i="2"/>
  <c r="I53" i="2"/>
  <c r="J53" i="2"/>
  <c r="K53" i="2"/>
  <c r="L53" i="2"/>
  <c r="M53" i="2"/>
  <c r="N53" i="2"/>
  <c r="O53" i="2"/>
  <c r="B54" i="2"/>
  <c r="C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F55" i="2"/>
  <c r="G55" i="2"/>
  <c r="H55" i="2"/>
  <c r="I55" i="2"/>
  <c r="J55" i="2"/>
  <c r="K55" i="2"/>
  <c r="L55" i="2"/>
  <c r="M55" i="2"/>
  <c r="N55" i="2"/>
  <c r="O55" i="2"/>
  <c r="N2" i="5"/>
  <c r="M2" i="5"/>
  <c r="L2" i="5"/>
  <c r="K2" i="5"/>
  <c r="J2" i="5"/>
  <c r="I2" i="5"/>
  <c r="H2" i="5"/>
  <c r="G2" i="5"/>
  <c r="F2" i="5"/>
  <c r="E2" i="5"/>
  <c r="E12" i="4"/>
  <c r="A4" i="4"/>
  <c r="A5" i="4" s="1"/>
  <c r="A6" i="4" s="1"/>
  <c r="A7" i="4" s="1"/>
  <c r="A8" i="4" s="1"/>
  <c r="A9" i="4" s="1"/>
  <c r="A10" i="4" s="1"/>
  <c r="A11" i="4" s="1"/>
  <c r="A12" i="4" s="1"/>
  <c r="E11" i="4"/>
  <c r="E10" i="4"/>
  <c r="M23" i="2" s="1"/>
  <c r="E8" i="4"/>
  <c r="K23" i="2" s="1"/>
  <c r="E7" i="4"/>
  <c r="J22" i="2" s="1"/>
  <c r="H27" i="2"/>
  <c r="E3" i="4"/>
  <c r="F22" i="2" s="1"/>
  <c r="H22" i="2"/>
  <c r="I22" i="2"/>
  <c r="K22" i="2"/>
  <c r="L22" i="2"/>
  <c r="N22" i="2"/>
  <c r="O22" i="2"/>
  <c r="F23" i="2"/>
  <c r="H23" i="2"/>
  <c r="J23" i="2"/>
  <c r="L23" i="2"/>
  <c r="N23" i="2"/>
  <c r="O23" i="2"/>
  <c r="H24" i="2"/>
  <c r="I24" i="2"/>
  <c r="J24" i="2"/>
  <c r="K24" i="2"/>
  <c r="F24" i="2"/>
  <c r="N24" i="2"/>
  <c r="O24" i="2"/>
  <c r="E25" i="2"/>
  <c r="G25" i="2"/>
  <c r="I25" i="2"/>
  <c r="K25" i="2"/>
  <c r="L25" i="2"/>
  <c r="N25" i="2"/>
  <c r="O25" i="2"/>
  <c r="G26" i="2"/>
  <c r="I26" i="2"/>
  <c r="J26" i="2"/>
  <c r="L26" i="2"/>
  <c r="N26" i="2"/>
  <c r="O26" i="2"/>
  <c r="G27" i="2"/>
  <c r="I27" i="2"/>
  <c r="J27" i="2"/>
  <c r="K27" i="2"/>
  <c r="N27" i="2"/>
  <c r="O27" i="2"/>
  <c r="F28" i="2"/>
  <c r="G28" i="2"/>
  <c r="H28" i="2"/>
  <c r="K28" i="2"/>
  <c r="L28" i="2"/>
  <c r="M28" i="2"/>
  <c r="N28" i="2"/>
  <c r="O28" i="2"/>
  <c r="E29" i="2"/>
  <c r="F29" i="2"/>
  <c r="G29" i="2"/>
  <c r="H29" i="2"/>
  <c r="J29" i="2"/>
  <c r="L29" i="2"/>
  <c r="M29" i="2"/>
  <c r="N29" i="2"/>
  <c r="O29" i="2"/>
  <c r="F30" i="2"/>
  <c r="G30" i="2"/>
  <c r="H30" i="2"/>
  <c r="J30" i="2"/>
  <c r="K30" i="2"/>
  <c r="M30" i="2"/>
  <c r="N30" i="2"/>
  <c r="O30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M27" i="2" l="1"/>
  <c r="M26" i="2"/>
  <c r="M25" i="2"/>
  <c r="M22" i="2"/>
  <c r="P22" i="2" s="1"/>
  <c r="F27" i="2"/>
  <c r="F26" i="2"/>
  <c r="F25" i="2"/>
  <c r="M24" i="2"/>
  <c r="K26" i="2"/>
  <c r="K29" i="2"/>
  <c r="J28" i="2"/>
  <c r="J25" i="2"/>
  <c r="P391" i="2"/>
  <c r="E113" i="2"/>
  <c r="E74" i="2"/>
  <c r="E100" i="2"/>
  <c r="E116" i="2"/>
  <c r="P295" i="2"/>
  <c r="P307" i="2"/>
  <c r="P367" i="2"/>
  <c r="P385" i="2"/>
  <c r="P389" i="2"/>
  <c r="P204" i="2"/>
  <c r="P212" i="2"/>
  <c r="P220" i="2"/>
  <c r="P284" i="2"/>
  <c r="P288" i="2"/>
  <c r="P292" i="2"/>
  <c r="P49" i="2"/>
  <c r="E86" i="2"/>
  <c r="E95" i="2"/>
  <c r="E106" i="2"/>
  <c r="P185" i="2"/>
  <c r="P383" i="2"/>
  <c r="P33" i="2"/>
  <c r="E50" i="2"/>
  <c r="E68" i="2"/>
  <c r="P169" i="2"/>
  <c r="P173" i="2"/>
  <c r="P189" i="2"/>
  <c r="P197" i="2"/>
  <c r="E46" i="2"/>
  <c r="E64" i="2"/>
  <c r="P59" i="2"/>
  <c r="E82" i="2"/>
  <c r="P77" i="2"/>
  <c r="E91" i="2"/>
  <c r="P99" i="2"/>
  <c r="P178" i="2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D42" i="2" s="1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D38" i="2" s="1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97" i="2"/>
  <c r="P108" i="2"/>
  <c r="P52" i="2"/>
  <c r="P44" i="2"/>
  <c r="P69" i="2"/>
  <c r="P66" i="2"/>
  <c r="P87" i="2"/>
  <c r="P84" i="2"/>
  <c r="P71" i="2"/>
  <c r="P216" i="2"/>
  <c r="P382" i="2"/>
  <c r="P54" i="2"/>
  <c r="D54" i="2" s="1"/>
  <c r="P51" i="2"/>
  <c r="P46" i="2"/>
  <c r="P43" i="2"/>
  <c r="P40" i="2"/>
  <c r="P65" i="2"/>
  <c r="P62" i="2"/>
  <c r="P56" i="2"/>
  <c r="D56" i="2" s="1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D34" i="2" s="1"/>
  <c r="G23" i="2"/>
  <c r="P23" i="2" s="1"/>
  <c r="G24" i="2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I28" i="2"/>
  <c r="P28" i="2" s="1"/>
  <c r="L24" i="2"/>
  <c r="L27" i="2"/>
  <c r="P27" i="2" s="1"/>
  <c r="L30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D33" i="2" s="1"/>
  <c r="E28" i="2"/>
  <c r="H26" i="2"/>
  <c r="E24" i="2"/>
  <c r="E23" i="2"/>
  <c r="E55" i="2"/>
  <c r="D55" i="2" s="1"/>
  <c r="E51" i="2"/>
  <c r="D51" i="2" s="1"/>
  <c r="E47" i="2"/>
  <c r="D47" i="2" s="1"/>
  <c r="E43" i="2"/>
  <c r="D43" i="2" s="1"/>
  <c r="E39" i="2"/>
  <c r="D39" i="2" s="1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36" i="2"/>
  <c r="E32" i="2"/>
  <c r="D32" i="2" s="1"/>
  <c r="E21" i="2"/>
  <c r="E27" i="2"/>
  <c r="H25" i="2"/>
  <c r="E52" i="2"/>
  <c r="D52" i="2" s="1"/>
  <c r="E48" i="2"/>
  <c r="E44" i="2"/>
  <c r="D44" i="2" s="1"/>
  <c r="E40" i="2"/>
  <c r="D40" i="2" s="1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D49" i="2" s="1"/>
  <c r="E45" i="2"/>
  <c r="D45" i="2" s="1"/>
  <c r="E41" i="2"/>
  <c r="D41" i="2" s="1"/>
  <c r="E37" i="2"/>
  <c r="D37" i="2" s="1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46" i="2" l="1"/>
  <c r="D53" i="2"/>
  <c r="D50" i="2"/>
  <c r="D48" i="2"/>
  <c r="D36" i="2"/>
  <c r="D35" i="2"/>
  <c r="D31" i="2"/>
  <c r="P29" i="2"/>
  <c r="D29" i="2" s="1"/>
  <c r="P26" i="2"/>
  <c r="D26" i="2" s="1"/>
  <c r="P25" i="2"/>
  <c r="D25" i="2" s="1"/>
  <c r="D21" i="2"/>
  <c r="D27" i="2"/>
  <c r="E12" i="2"/>
  <c r="P24" i="2"/>
  <c r="D24" i="2" s="1"/>
  <c r="D22" i="2"/>
  <c r="D28" i="2"/>
  <c r="D23" i="2"/>
  <c r="P30" i="2"/>
  <c r="D30" i="2" s="1"/>
</calcChain>
</file>

<file path=xl/sharedStrings.xml><?xml version="1.0" encoding="utf-8"?>
<sst xmlns="http://schemas.openxmlformats.org/spreadsheetml/2006/main" count="189" uniqueCount="136">
  <si>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</si>
  <si>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</si>
  <si>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</si>
  <si>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</si>
  <si>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</si>
  <si>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</si>
  <si>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</si>
  <si>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</si>
  <si>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</si>
  <si>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</si>
  <si>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</si>
  <si>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</si>
  <si>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</si>
  <si>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</si>
  <si>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</si>
  <si>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</si>
  <si>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</si>
  <si>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</si>
  <si>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</si>
  <si>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</si>
  <si>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</si>
  <si>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</si>
  <si>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</si>
  <si>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</si>
  <si>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</si>
  <si>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</si>
  <si>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</si>
  <si>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</si>
  <si>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</si>
  <si>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</si>
  <si>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</si>
  <si>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</si>
  <si>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</si>
  <si>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</si>
  <si>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</si>
  <si>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</si>
  <si>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</si>
  <si>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B1</t>
  </si>
  <si>
    <t>B2</t>
  </si>
  <si>
    <t>B3</t>
  </si>
  <si>
    <t>C1</t>
  </si>
  <si>
    <t>C2</t>
  </si>
  <si>
    <t>C3</t>
  </si>
  <si>
    <t>D1</t>
  </si>
  <si>
    <t>D3</t>
  </si>
  <si>
    <t>Per Rxn (uL)</t>
  </si>
  <si>
    <t>Master Mix (uL)</t>
  </si>
  <si>
    <t>RECIPE doesn't come unless stocks/layout ready</t>
  </si>
  <si>
    <t>Blue is DNA names, can have 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</si>
  <si>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</si>
  <si>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</si>
  <si>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</si>
  <si>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</si>
  <si>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</si>
  <si>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</si>
  <si>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</si>
  <si>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</si>
  <si>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</si>
  <si>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</si>
  <si>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</si>
  <si>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</si>
  <si>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</si>
  <si>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</si>
  <si>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</si>
  <si>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</si>
  <si>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</si>
  <si>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</si>
  <si>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</si>
  <si>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</si>
  <si>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</si>
  <si>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PC</t>
  </si>
  <si>
    <t>NC</t>
  </si>
  <si>
    <t>50 mM ATP</t>
  </si>
  <si>
    <t>25 mM ATP</t>
  </si>
  <si>
    <t>3PGA</t>
  </si>
  <si>
    <t>Buffer</t>
  </si>
  <si>
    <t>DNA</t>
  </si>
  <si>
    <t>Extract</t>
  </si>
  <si>
    <t>NAD</t>
  </si>
  <si>
    <t>ADD IN</t>
  </si>
  <si>
    <t xml:space="preserve"> BEGINNING</t>
  </si>
  <si>
    <t>How much reagent</t>
  </si>
  <si>
    <t>PC DNA</t>
  </si>
  <si>
    <t>wells with DNA</t>
  </si>
  <si>
    <t>wells</t>
  </si>
  <si>
    <t>vol of DNA / well</t>
  </si>
  <si>
    <t>uL</t>
  </si>
  <si>
    <t>extra vol</t>
  </si>
  <si>
    <t>total vol</t>
  </si>
  <si>
    <t>vol to take</t>
  </si>
  <si>
    <t>vol/tube</t>
  </si>
  <si>
    <t>tubes</t>
  </si>
  <si>
    <t>positive control</t>
  </si>
  <si>
    <t>SPIKE AT HR 5</t>
  </si>
  <si>
    <t>50mM ATP</t>
  </si>
  <si>
    <t>Master Mix (B+E)</t>
  </si>
  <si>
    <t>A2</t>
  </si>
  <si>
    <t>Negative Control</t>
  </si>
  <si>
    <t>A3</t>
  </si>
  <si>
    <t>A4</t>
  </si>
  <si>
    <t>50 mM ATP (beg)</t>
  </si>
  <si>
    <t>25 mM ATP (beg)</t>
  </si>
  <si>
    <t>B4</t>
  </si>
  <si>
    <t>420 mM 3PGA</t>
  </si>
  <si>
    <t>3PGA (beg)</t>
  </si>
  <si>
    <t>Buffer (beg)</t>
  </si>
  <si>
    <t>C4</t>
  </si>
  <si>
    <t>DNA (beg)</t>
  </si>
  <si>
    <t xml:space="preserve">D2 </t>
  </si>
  <si>
    <t>Extract (beg)</t>
  </si>
  <si>
    <t>D4</t>
  </si>
  <si>
    <t>E1</t>
  </si>
  <si>
    <t>NAD (beg)</t>
  </si>
  <si>
    <t>E2</t>
  </si>
  <si>
    <t>G1</t>
  </si>
  <si>
    <t>G2</t>
  </si>
  <si>
    <t>H1</t>
  </si>
  <si>
    <t>H2</t>
  </si>
  <si>
    <t>I1</t>
  </si>
  <si>
    <t>I2</t>
  </si>
  <si>
    <t>J1</t>
  </si>
  <si>
    <t>J2</t>
  </si>
  <si>
    <t>K1</t>
  </si>
  <si>
    <t>K2</t>
  </si>
  <si>
    <t>G3</t>
  </si>
  <si>
    <t>G4</t>
  </si>
  <si>
    <t>H3</t>
  </si>
  <si>
    <t>H4</t>
  </si>
  <si>
    <t>I3</t>
  </si>
  <si>
    <t>I4</t>
  </si>
  <si>
    <t>J3</t>
  </si>
  <si>
    <t>J4</t>
  </si>
  <si>
    <t xml:space="preserve">50 mM ATP </t>
  </si>
  <si>
    <t xml:space="preserve">25 mM ATP </t>
  </si>
  <si>
    <t xml:space="preserve">3PGA </t>
  </si>
  <si>
    <t>MASter mix with DNA, buffer,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</si>
</sst>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3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  <xf numFmtId="1" fontId="0" fillId="0" borderId="0" xfId="0" applyFont="1" applyProtection="1"/>
    <xf numFmtId="1" fontId="0" fillId="0" borderId="0" xfId="0" applyFont="1" applyAlignment="1" applyProtection="1">
      <alignment wrapText="1"/>
    </xf>
    <xf numFmtId="1" fontId="0" fillId="0" borderId="0" xfId="0" applyFont="1" applyFill="1" applyProtection="1"/>
    <xf numFmtId="1" fontId="0" fillId="8" borderId="0" xfId="0" applyFont="1" applyFill="1" applyBorder="1" applyProtection="1"/>
    <xf numFmtId="1" fontId="0" fillId="2" borderId="1" xfId="0" applyFont="1" applyFill="1" applyBorder="1" applyProtection="1"/>
    <xf numFmtId="1" fontId="0" fillId="8" borderId="1" xfId="0" applyFont="1" applyFill="1" applyBorder="1" applyProtection="1"/>
    <xf numFmtId="1" fontId="10" fillId="2" borderId="11" xfId="0" applyFont="1" applyFill="1" applyBorder="1" applyProtection="1"/>
    <xf numFmtId="1" fontId="0" fillId="2" borderId="11" xfId="0" applyFont="1" applyFill="1" applyBorder="1" applyProtection="1"/>
    <xf numFmtId="1" fontId="10" fillId="8" borderId="11" xfId="0" applyFont="1" applyFill="1" applyBorder="1" applyProtection="1"/>
    <xf numFmtId="1" fontId="0" fillId="8" borderId="11" xfId="0" applyFont="1" applyFill="1" applyBorder="1" applyProtection="1"/>
    <xf numFmtId="1" fontId="0" fillId="7" borderId="1" xfId="0" applyFont="1" applyFill="1" applyBorder="1" applyProtection="1"/>
    <xf numFmtId="1" fontId="0" fillId="3" borderId="1" xfId="0" applyFont="1" applyFill="1" applyBorder="1" applyProtection="1"/>
    <xf numFmtId="1" fontId="10" fillId="7" borderId="11" xfId="0" applyFont="1" applyFill="1" applyBorder="1" applyProtection="1"/>
    <xf numFmtId="1" fontId="0" fillId="7" borderId="11" xfId="0" applyFont="1" applyFill="1" applyBorder="1" applyProtection="1"/>
    <xf numFmtId="1" fontId="10" fillId="3" borderId="11" xfId="0" applyFont="1" applyFill="1" applyBorder="1" applyProtection="1"/>
    <xf numFmtId="1" fontId="0" fillId="3" borderId="11" xfId="0" applyFont="1" applyFill="1" applyBorder="1" applyProtection="1"/>
    <xf numFmtId="1" fontId="0" fillId="0" borderId="0" xfId="0" applyFont="1" applyFill="1" applyBorder="1" applyProtection="1"/>
    <xf numFmtId="1" fontId="0" fillId="0" borderId="0" xfId="0" applyFill="1" applyBorder="1" applyProtection="1"/>
    <xf numFmtId="1" fontId="0" fillId="9" borderId="0" xfId="0" applyFill="1" applyBorder="1" applyProtection="1"/>
    <xf numFmtId="1" fontId="0" fillId="9" borderId="0" xfId="0" applyFill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opLeftCell="O11" zoomScale="111" workbookViewId="0">
      <selection activeCell="U19" sqref="U19:AC28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21" width="8.83203125" style="3"/>
    <col min="22" max="24" width="4.83203125" style="3" customWidth="1"/>
    <col min="25" max="25" width="5.83203125" style="3" customWidth="1"/>
    <col min="26" max="39" width="4.83203125" style="3" customWidth="1"/>
    <col min="40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45</v>
      </c>
      <c r="E11" s="10" t="s">
        <v>46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194.04000000000005</v>
      </c>
      <c r="F12" s="17"/>
      <c r="I12" s="6">
        <f>SUM(Layout!D3:D384)</f>
        <v>36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152.46</v>
      </c>
      <c r="F13" s="17"/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6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6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53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47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50mM ATP</v>
      </c>
      <c r="H20" s="10" t="str">
        <f>IF(ISBLANK(Stocks!B5), "(DNA 3)", Stocks!B5)</f>
        <v>420 mM 3PGA</v>
      </c>
      <c r="I20" s="10" t="str">
        <f>IF(ISBLANK(Stocks!B6), "(DNA 4)", Stocks!B6)</f>
        <v>Buffer</v>
      </c>
      <c r="J20" s="10" t="str">
        <f>IF(ISBLANK(Stocks!B7), "(DNA 5)", Stocks!B7)</f>
        <v>DNA</v>
      </c>
      <c r="K20" s="10" t="str">
        <f>IF(ISBLANK(Stocks!B8), "(DNA 6)", Stocks!B8)</f>
        <v>Extract</v>
      </c>
      <c r="L20" s="10" t="str">
        <f>IF(ISBLANK(Stocks!B9), "(DNA7)", Stocks!B9)</f>
        <v>NAD</v>
      </c>
      <c r="M20" s="10" t="str">
        <f>IF(ISBLANK(Stocks!B10), "(DNA 8)", Stocks!B10)</f>
        <v>Master Mix (B+E)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-8.6122736842105265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>
        <f>IF(ISBLANK(Layout!L3), "", Layout!L3*$K$12/Stocks!$E$10)</f>
        <v>10</v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11.112273684210527</v>
      </c>
    </row>
    <row r="22" spans="1:16" outlineLevel="1" x14ac:dyDescent="0.2">
      <c r="A22" s="100">
        <v>2</v>
      </c>
      <c r="B22" s="101" t="str">
        <f>IF(ISBLANK(Layout!B4), "", Layout!B4)</f>
        <v>A2</v>
      </c>
      <c r="C22" s="102" t="str">
        <f>IF(ISBLANK(Layout!C4), "", Layout!C4)</f>
        <v>Positive Control</v>
      </c>
      <c r="D22" s="91">
        <f>IF(Layout!D4 &gt;0, $K$12 - E22 - P22, "")</f>
        <v>-8.6122736842105265</v>
      </c>
      <c r="E22" s="58">
        <f>IFERROR(Layout!D4*SUM($D$12:$D$17), "")</f>
        <v>7.5</v>
      </c>
      <c r="F22" s="87">
        <f>IF(ISBLANK(Layout!E4), "", Layout!E4*$K$12/Stocks!$E$3)</f>
        <v>1.1122736842105263</v>
      </c>
      <c r="G22" s="87" t="str">
        <f>IF(ISBLANK(Layout!F4), "", Layout!F4*$K$12/Stocks!$E$4)</f>
        <v/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 t="str">
        <f>IF(ISBLANK(Layout!I4),"",Layout!I4*$K$12/Stocks!$E$7)</f>
        <v/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>
        <f>IF(ISBLANK(Layout!L4), "", Layout!L4*$K$12/Stocks!$E$10)</f>
        <v>10</v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11.112273684210527</v>
      </c>
    </row>
    <row r="23" spans="1:16" outlineLevel="1" x14ac:dyDescent="0.2">
      <c r="A23" s="103">
        <v>3</v>
      </c>
      <c r="B23" s="104" t="str">
        <f>IF(ISBLANK(Layout!B5), "", Layout!B5)</f>
        <v>A3</v>
      </c>
      <c r="C23" s="105" t="str">
        <f>IF(ISBLANK(Layout!C5), "", Layout!C5)</f>
        <v>Negative Control</v>
      </c>
      <c r="D23" s="93">
        <f>IF(Layout!D5 &gt;0, $K$12 - E23 - P23, "")</f>
        <v>-7.5</v>
      </c>
      <c r="E23" s="59">
        <f>IFERROR(Layout!D5*SUM($D$12:$D$17), "")</f>
        <v>7.5</v>
      </c>
      <c r="F23" s="83" t="str">
        <f>IF(ISBLANK(Layout!E5), "", Layout!E5*$K$12/Stocks!$E$3)</f>
        <v/>
      </c>
      <c r="G23" s="83" t="str">
        <f>IF(ISBLANK(Layout!F5), "", Layout!F5*$K$12/Stocks!$E$4)</f>
        <v/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 t="str">
        <f>IF(ISBLANK(Layout!J5), "", Layout!J5*$K$12/Stocks!$E$8)</f>
        <v/>
      </c>
      <c r="L23" s="83" t="str">
        <f>IF(ISBLANK(Layout!K5), "", Layout!K5*$K$12/Stocks!$E$9)</f>
        <v/>
      </c>
      <c r="M23" s="83">
        <f>IF(ISBLANK(Layout!L5), "", Layout!L5*$K$12/Stocks!$E$10)</f>
        <v>10</v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10</v>
      </c>
    </row>
    <row r="24" spans="1:16" s="23" customFormat="1" outlineLevel="1" x14ac:dyDescent="0.2">
      <c r="A24" s="103">
        <v>4</v>
      </c>
      <c r="B24" s="104" t="str">
        <f>IF(ISBLANK(Layout!B6), "", Layout!B6)</f>
        <v>A4</v>
      </c>
      <c r="C24" s="105" t="str">
        <f>IF(ISBLANK(Layout!C6), "", Layout!C6)</f>
        <v>Negative Control</v>
      </c>
      <c r="D24" s="93">
        <f>IF(Layout!D6 &gt;0, $K$12 - E24 - P24, "")</f>
        <v>-7.5</v>
      </c>
      <c r="E24" s="59">
        <f>IFERROR(Layout!D6*SUM($D$12:$D$17), "")</f>
        <v>7.5</v>
      </c>
      <c r="F24" s="83" t="str">
        <f>IF(ISBLANK(Layout!E6), "", Layout!E6*$K$12/Stocks!$E$3)</f>
        <v/>
      </c>
      <c r="G24" s="83" t="str">
        <f>IF(ISBLANK(Layout!F6), "", Layout!F6*$K$12/Stocks!$E$4)</f>
        <v/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 t="str">
        <f>IF(ISBLANK(Layout!K6), "", Layout!K6*$K$12/Stocks!$E$9)</f>
        <v/>
      </c>
      <c r="M24" s="83">
        <f>IF(ISBLANK(Layout!L6), "", Layout!L6*$K$12/Stocks!$E$10)</f>
        <v>10</v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10</v>
      </c>
    </row>
    <row r="25" spans="1:16" outlineLevel="1" x14ac:dyDescent="0.2">
      <c r="A25" s="103">
        <v>5</v>
      </c>
      <c r="B25" s="104" t="str">
        <f>IF(ISBLANK(Layout!B7), "", Layout!B7)</f>
        <v>B1</v>
      </c>
      <c r="C25" s="105" t="str">
        <f>IF(ISBLANK(Layout!C7), "", Layout!C7)</f>
        <v>50 mM ATP (beg)</v>
      </c>
      <c r="D25" s="93">
        <f>IF(Layout!D7 &gt;0, $K$12 - E25 - P25, "")</f>
        <v>-18.612273684210528</v>
      </c>
      <c r="E25" s="59">
        <f>IFERROR(Layout!D7*SUM($D$12:$D$17), "")</f>
        <v>7.5</v>
      </c>
      <c r="F25" s="83">
        <f>IF(ISBLANK(Layout!E7), "", Layout!E7*$K$12/Stocks!$E$3)</f>
        <v>1.1122736842105263</v>
      </c>
      <c r="G25" s="83">
        <f>IF(ISBLANK(Layout!F7), "", Layout!F7*$K$12/Stocks!$E$4)</f>
        <v>10</v>
      </c>
      <c r="H25" s="83" t="str">
        <f>IF(ISBLANK(Layout!G7), "", Layout!G7*$K$12/Stocks!$E$5)</f>
        <v/>
      </c>
      <c r="I25" s="83" t="str">
        <f>IF(ISBLANK(Layout!H7), "", Layout!H7*$K$12/Stocks!$E$6)</f>
        <v/>
      </c>
      <c r="J25" s="83" t="str">
        <f>IF(ISBLANK(Layout!I7),"",Layout!I7*$K$12/Stocks!$E$7)</f>
        <v/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>
        <f>IF(ISBLANK(Layout!L7), "", Layout!L7*$K$12/Stocks!$E$10)</f>
        <v>10</v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21.112273684210528</v>
      </c>
    </row>
    <row r="26" spans="1:16" outlineLevel="1" x14ac:dyDescent="0.2">
      <c r="A26" s="103">
        <v>6</v>
      </c>
      <c r="B26" s="104" t="str">
        <f>IF(ISBLANK(Layout!B8), "", Layout!B8)</f>
        <v>B2</v>
      </c>
      <c r="C26" s="105" t="str">
        <f>IF(ISBLANK(Layout!C8), "", Layout!C8)</f>
        <v>50 mM ATP (beg)</v>
      </c>
      <c r="D26" s="93">
        <f>IF(Layout!D8 &gt;0, $K$12 - E26 - P26, "")</f>
        <v>-18.612273684210528</v>
      </c>
      <c r="E26" s="59">
        <f>IFERROR(Layout!D8*SUM($D$12:$D$17), "")</f>
        <v>7.5</v>
      </c>
      <c r="F26" s="83">
        <f>IF(ISBLANK(Layout!E8), "", Layout!E8*$K$12/Stocks!$E$3)</f>
        <v>1.1122736842105263</v>
      </c>
      <c r="G26" s="83">
        <f>IF(ISBLANK(Layout!F8), "", Layout!F8*$K$12/Stocks!$E$4)</f>
        <v>10</v>
      </c>
      <c r="H26" s="83" t="str">
        <f>IF(ISBLANK(Layout!G8), "", Layout!G8*$K$12/Stocks!$E$5)</f>
        <v/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 t="str">
        <f>IF(ISBLANK(Layout!J8), "", Layout!J8*$K$12/Stocks!$E$8)</f>
        <v/>
      </c>
      <c r="L26" s="83" t="str">
        <f>IF(ISBLANK(Layout!K8), "", Layout!K8*$K$12/Stocks!$E$9)</f>
        <v/>
      </c>
      <c r="M26" s="83">
        <f>IF(ISBLANK(Layout!L8), "", Layout!L8*$K$12/Stocks!$E$10)</f>
        <v>10</v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21.112273684210528</v>
      </c>
    </row>
    <row r="27" spans="1:16" outlineLevel="1" x14ac:dyDescent="0.2">
      <c r="A27" s="103">
        <v>7</v>
      </c>
      <c r="B27" s="104" t="str">
        <f>IF(ISBLANK(Layout!B9), "", Layout!B9)</f>
        <v>B3</v>
      </c>
      <c r="C27" s="105" t="str">
        <f>IF(ISBLANK(Layout!C9), "", Layout!C9)</f>
        <v>25 mM ATP (beg)</v>
      </c>
      <c r="D27" s="93">
        <f>IF(Layout!D9 &gt;0, $K$12 - E27 - P27, "")</f>
        <v>-13.612273684210528</v>
      </c>
      <c r="E27" s="59">
        <f>IFERROR(Layout!D9*SUM($D$12:$D$17), "")</f>
        <v>7.5</v>
      </c>
      <c r="F27" s="83">
        <f>IF(ISBLANK(Layout!E9), "", Layout!E9*$K$12/Stocks!$E$3)</f>
        <v>1.1122736842105263</v>
      </c>
      <c r="G27" s="83">
        <f>IF(ISBLANK(Layout!F9), "", Layout!F9*$K$12/Stocks!$E$4)</f>
        <v>5</v>
      </c>
      <c r="H27" s="83" t="str">
        <f>IF(ISBLANK(Layout!G9), "", Layout!G9*$K$12/Stocks!$E$5)</f>
        <v/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 t="str">
        <f>IF(ISBLANK(Layout!K9), "", Layout!K9*$K$12/Stocks!$E$9)</f>
        <v/>
      </c>
      <c r="M27" s="83">
        <f>IF(ISBLANK(Layout!L9), "", Layout!L9*$K$12/Stocks!$E$10)</f>
        <v>10</v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16.112273684210528</v>
      </c>
    </row>
    <row r="28" spans="1:16" outlineLevel="1" x14ac:dyDescent="0.2">
      <c r="A28" s="103">
        <v>8</v>
      </c>
      <c r="B28" s="104" t="str">
        <f>IF(ISBLANK(Layout!B10), "", Layout!B10)</f>
        <v>B4</v>
      </c>
      <c r="C28" s="105" t="str">
        <f>IF(ISBLANK(Layout!C10), "", Layout!C10)</f>
        <v>25 mM ATP (beg)</v>
      </c>
      <c r="D28" s="93">
        <f>IF(Layout!D10 &gt;0, $K$12 - E28 - P28, "")</f>
        <v>-13.612273684210528</v>
      </c>
      <c r="E28" s="59">
        <f>IFERROR(Layout!D10*SUM($D$12:$D$17), "")</f>
        <v>7.5</v>
      </c>
      <c r="F28" s="83">
        <f>IF(ISBLANK(Layout!E10), "", Layout!E10*$K$12/Stocks!$E$3)</f>
        <v>1.1122736842105263</v>
      </c>
      <c r="G28" s="83">
        <f>IF(ISBLANK(Layout!F10), "", Layout!F10*$K$12/Stocks!$E$4)</f>
        <v>5</v>
      </c>
      <c r="H28" s="83" t="str">
        <f>IF(ISBLANK(Layout!G10), "", Layout!G10*$K$12/Stocks!$E$5)</f>
        <v/>
      </c>
      <c r="I28" s="83" t="str">
        <f>IF(ISBLANK(Layout!H10), "", Layout!H10*$K$12/Stocks!$E$6)</f>
        <v/>
      </c>
      <c r="J28" s="83" t="str">
        <f>IF(ISBLANK(Layout!I10),"",Layout!I10*$K$12/Stocks!$E$7)</f>
        <v/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>
        <f>IF(ISBLANK(Layout!L10), "", Layout!L10*$K$12/Stocks!$E$10)</f>
        <v>10</v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16.112273684210528</v>
      </c>
    </row>
    <row r="29" spans="1:16" outlineLevel="1" x14ac:dyDescent="0.2">
      <c r="A29" s="103">
        <v>9</v>
      </c>
      <c r="B29" s="104" t="str">
        <f>IF(ISBLANK(Layout!B11), "", Layout!B11)</f>
        <v>C1</v>
      </c>
      <c r="C29" s="105" t="str">
        <f>IF(ISBLANK(Layout!C11), "", Layout!C11)</f>
        <v>3PGA (beg)</v>
      </c>
      <c r="D29" s="93">
        <f>IF(Layout!D11 &gt;0, $K$12 - E29 - P29, "")</f>
        <v>-18.612273684210528</v>
      </c>
      <c r="E29" s="59">
        <f>IFERROR(Layout!D11*SUM($D$12:$D$17), "")</f>
        <v>7.5</v>
      </c>
      <c r="F29" s="83">
        <f>IF(ISBLANK(Layout!E11), "", Layout!E11*$K$12/Stocks!$E$3)</f>
        <v>1.1122736842105263</v>
      </c>
      <c r="G29" s="83" t="str">
        <f>IF(ISBLANK(Layout!F11), "", Layout!F11*$K$12/Stocks!$E$4)</f>
        <v/>
      </c>
      <c r="H29" s="83">
        <f>IF(ISBLANK(Layout!G11), "", Layout!G11*$K$12/Stocks!$E$5)</f>
        <v>10</v>
      </c>
      <c r="I29" s="83" t="str">
        <f>IF(ISBLANK(Layout!H11), "", Layout!H11*$K$12/Stocks!$E$6)</f>
        <v/>
      </c>
      <c r="J29" s="83" t="str">
        <f>IF(ISBLANK(Layout!I11),"",Layout!I11*$K$12/Stocks!$E$7)</f>
        <v/>
      </c>
      <c r="K29" s="83" t="str">
        <f>IF(ISBLANK(Layout!J11), "", Layout!J11*$K$12/Stocks!$E$8)</f>
        <v/>
      </c>
      <c r="L29" s="83" t="str">
        <f>IF(ISBLANK(Layout!K11), "", Layout!K11*$K$12/Stocks!$E$9)</f>
        <v/>
      </c>
      <c r="M29" s="83">
        <f>IF(ISBLANK(Layout!L11), "", Layout!L11*$K$12/Stocks!$E$10)</f>
        <v>10</v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21.112273684210528</v>
      </c>
    </row>
    <row r="30" spans="1:16" outlineLevel="1" x14ac:dyDescent="0.2">
      <c r="A30" s="106">
        <v>10</v>
      </c>
      <c r="B30" s="107" t="str">
        <f>IF(ISBLANK(Layout!B12), "", Layout!B12)</f>
        <v>C2</v>
      </c>
      <c r="C30" s="108" t="str">
        <f>IF(ISBLANK(Layout!C12), "", Layout!C12)</f>
        <v>3PGA (beg)</v>
      </c>
      <c r="D30" s="95">
        <f>IF(Layout!D12 &gt;0, $K$12 - E30 - P30, "")</f>
        <v>-18.612273684210528</v>
      </c>
      <c r="E30" s="60">
        <f>IFERROR(Layout!D12*SUM($D$12:$D$17), "")</f>
        <v>7.5</v>
      </c>
      <c r="F30" s="88">
        <f>IF(ISBLANK(Layout!E12), "", Layout!E12*$K$12/Stocks!$E$3)</f>
        <v>1.1122736842105263</v>
      </c>
      <c r="G30" s="88" t="str">
        <f>IF(ISBLANK(Layout!F12), "", Layout!F12*$K$12/Stocks!$E$4)</f>
        <v/>
      </c>
      <c r="H30" s="88">
        <f>IF(ISBLANK(Layout!G12), "", Layout!G12*$K$12/Stocks!$E$5)</f>
        <v>10</v>
      </c>
      <c r="I30" s="88" t="str">
        <f>IF(ISBLANK(Layout!H12), "", Layout!H12*$K$12/Stocks!$E$6)</f>
        <v/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 t="str">
        <f>IF(ISBLANK(Layout!K12), "", Layout!K12*$K$12/Stocks!$E$9)</f>
        <v/>
      </c>
      <c r="M30" s="88">
        <f>IF(ISBLANK(Layout!L12), "", Layout!L12*$K$12/Stocks!$E$10)</f>
        <v>10</v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21.112273684210528</v>
      </c>
    </row>
    <row r="31" spans="1:16" outlineLevel="1" x14ac:dyDescent="0.2">
      <c r="A31" s="103">
        <v>11</v>
      </c>
      <c r="B31" s="104" t="str">
        <f>IF(ISBLANK(Layout!B13), "", Layout!B13)</f>
        <v>C3</v>
      </c>
      <c r="C31" s="105" t="str">
        <f>IF(ISBLANK(Layout!C13), "", Layout!C13)</f>
        <v>Buffer (beg)</v>
      </c>
      <c r="D31" s="93">
        <f>IF(Layout!D13 &gt;0, $K$12 - E31 - P31, "")</f>
        <v>-18.612273684210528</v>
      </c>
      <c r="E31" s="59">
        <f>IFERROR(Layout!D13*SUM($D$12:$D$17), "")</f>
        <v>7.5</v>
      </c>
      <c r="F31" s="83">
        <f>IF(ISBLANK(Layout!E13), "", Layout!E13*$K$12/Stocks!$E$3)</f>
        <v>1.1122736842105263</v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>
        <f>IF(ISBLANK(Layout!H13), "", Layout!H13*$K$12/Stocks!$E$6)</f>
        <v>10</v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>
        <f>IF(ISBLANK(Layout!L13), "", Layout!L13*$K$12/Stocks!$E$10)</f>
        <v>10</v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21.112273684210528</v>
      </c>
    </row>
    <row r="32" spans="1:16" outlineLevel="1" x14ac:dyDescent="0.2">
      <c r="A32" s="106">
        <v>12</v>
      </c>
      <c r="B32" s="107" t="str">
        <f>IF(ISBLANK(Layout!B14), "", Layout!B14)</f>
        <v>C4</v>
      </c>
      <c r="C32" s="108" t="str">
        <f>IF(ISBLANK(Layout!C14), "", Layout!C14)</f>
        <v>Buffer (beg)</v>
      </c>
      <c r="D32" s="95">
        <f>IF(Layout!D14 &gt;0, $K$12 - E32 - P32, "")</f>
        <v>-18.612273684210528</v>
      </c>
      <c r="E32" s="60">
        <f>IFERROR(Layout!D14*SUM($D$12:$D$17), "")</f>
        <v>7.5</v>
      </c>
      <c r="F32" s="88">
        <f>IF(ISBLANK(Layout!E14), "", Layout!E14*$K$12/Stocks!$E$3)</f>
        <v>1.1122736842105263</v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>
        <f>IF(ISBLANK(Layout!H14), "", Layout!H14*$K$12/Stocks!$E$6)</f>
        <v>10</v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>
        <f>IF(ISBLANK(Layout!L14), "", Layout!L14*$K$12/Stocks!$E$10)</f>
        <v>10</v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21.112273684210528</v>
      </c>
    </row>
    <row r="33" spans="1:16" outlineLevel="1" x14ac:dyDescent="0.2">
      <c r="A33" s="100">
        <v>13</v>
      </c>
      <c r="B33" s="101" t="str">
        <f>IF(ISBLANK(Layout!B15), "", Layout!B15)</f>
        <v>D1</v>
      </c>
      <c r="C33" s="102" t="str">
        <f>IF(ISBLANK(Layout!C15), "", Layout!C15)</f>
        <v>DNA (beg)</v>
      </c>
      <c r="D33" s="91">
        <f>IF(Layout!D15 &gt;0, $K$12 - E33 - P33, "")</f>
        <v>-18.612273684210528</v>
      </c>
      <c r="E33" s="58">
        <f>IFERROR(Layout!D15*SUM($D$12:$D$17), "")</f>
        <v>7.5</v>
      </c>
      <c r="F33" s="87">
        <f>IF(ISBLANK(Layout!E15), "", Layout!E15*$K$12/Stocks!$E$3)</f>
        <v>1.1122736842105263</v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>
        <f>IF(ISBLANK(Layout!I15),"",Layout!I15*$K$12/Stocks!$E$7)</f>
        <v>10</v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>
        <f>IF(ISBLANK(Layout!L15), "", Layout!L15*$K$12/Stocks!$E$10)</f>
        <v>10</v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21.112273684210528</v>
      </c>
    </row>
    <row r="34" spans="1:16" outlineLevel="1" x14ac:dyDescent="0.2">
      <c r="A34" s="103">
        <v>14</v>
      </c>
      <c r="B34" s="104" t="str">
        <f>IF(ISBLANK(Layout!B16), "", Layout!B16)</f>
        <v xml:space="preserve">D2 </v>
      </c>
      <c r="C34" s="105" t="str">
        <f>IF(ISBLANK(Layout!C16), "", Layout!C16)</f>
        <v>DNA (beg)</v>
      </c>
      <c r="D34" s="93">
        <f>IF(Layout!D16 &gt;0, $K$12 - E34 - P34, "")</f>
        <v>-18.612273684210528</v>
      </c>
      <c r="E34" s="59">
        <f>IFERROR(Layout!D16*SUM($D$12:$D$17), "")</f>
        <v>7.5</v>
      </c>
      <c r="F34" s="83">
        <f>IF(ISBLANK(Layout!E16), "", Layout!E16*$K$12/Stocks!$E$3)</f>
        <v>1.1122736842105263</v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>
        <f>IF(ISBLANK(Layout!I16),"",Layout!I16*$K$12/Stocks!$E$7)</f>
        <v>10</v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>
        <f>IF(ISBLANK(Layout!L16), "", Layout!L16*$K$12/Stocks!$E$10)</f>
        <v>10</v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21.112273684210528</v>
      </c>
    </row>
    <row r="35" spans="1:16" outlineLevel="1" x14ac:dyDescent="0.2">
      <c r="A35" s="103">
        <v>15</v>
      </c>
      <c r="B35" s="104" t="str">
        <f>IF(ISBLANK(Layout!B17), "", Layout!B17)</f>
        <v>D3</v>
      </c>
      <c r="C35" s="105" t="str">
        <f>IF(ISBLANK(Layout!C17), "", Layout!C17)</f>
        <v>Extract (beg)</v>
      </c>
      <c r="D35" s="93">
        <f>IF(Layout!D17 &gt;0, $K$12 - E35 - P35, "")</f>
        <v>-18.612273684210528</v>
      </c>
      <c r="E35" s="59">
        <f>IFERROR(Layout!D17*SUM($D$12:$D$17), "")</f>
        <v>7.5</v>
      </c>
      <c r="F35" s="83">
        <f>IF(ISBLANK(Layout!E17), "", Layout!E17*$K$12/Stocks!$E$3)</f>
        <v>1.1122736842105263</v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>
        <f>IF(ISBLANK(Layout!J17), "", Layout!J17*$K$12/Stocks!$E$8)</f>
        <v>10</v>
      </c>
      <c r="L35" s="83" t="str">
        <f>IF(ISBLANK(Layout!K17), "", Layout!K17*$K$12/Stocks!$E$9)</f>
        <v/>
      </c>
      <c r="M35" s="83">
        <f>IF(ISBLANK(Layout!L17), "", Layout!L17*$K$12/Stocks!$E$10)</f>
        <v>10</v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21.112273684210528</v>
      </c>
    </row>
    <row r="36" spans="1:16" outlineLevel="1" x14ac:dyDescent="0.2">
      <c r="A36" s="103">
        <v>16</v>
      </c>
      <c r="B36" s="104" t="str">
        <f>IF(ISBLANK(Layout!B18), "", Layout!B18)</f>
        <v>D4</v>
      </c>
      <c r="C36" s="105" t="str">
        <f>IF(ISBLANK(Layout!C18), "", Layout!C18)</f>
        <v>Extract (beg)</v>
      </c>
      <c r="D36" s="93">
        <f>IF(Layout!D18 &gt;0, $K$12 - E36 - P36, "")</f>
        <v>-18.612273684210528</v>
      </c>
      <c r="E36" s="59">
        <f>IFERROR(Layout!D18*SUM($D$12:$D$17), "")</f>
        <v>7.5</v>
      </c>
      <c r="F36" s="83">
        <f>IF(ISBLANK(Layout!E18), "", Layout!E18*$K$12/Stocks!$E$3)</f>
        <v>1.1122736842105263</v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>
        <f>IF(ISBLANK(Layout!J18), "", Layout!J18*$K$12/Stocks!$E$8)</f>
        <v>10</v>
      </c>
      <c r="L36" s="83" t="str">
        <f>IF(ISBLANK(Layout!K18), "", Layout!K18*$K$12/Stocks!$E$9)</f>
        <v/>
      </c>
      <c r="M36" s="83">
        <f>IF(ISBLANK(Layout!L18), "", Layout!L18*$K$12/Stocks!$E$10)</f>
        <v>10</v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21.112273684210528</v>
      </c>
    </row>
    <row r="37" spans="1:16" outlineLevel="1" x14ac:dyDescent="0.2">
      <c r="A37" s="103">
        <v>17</v>
      </c>
      <c r="B37" s="104" t="str">
        <f>IF(ISBLANK(Layout!B19), "", Layout!B19)</f>
        <v>E1</v>
      </c>
      <c r="C37" s="105" t="str">
        <f>IF(ISBLANK(Layout!C19), "", Layout!C19)</f>
        <v>NAD (beg)</v>
      </c>
      <c r="D37" s="93">
        <f>IF(Layout!D19 &gt;0, $K$12 - E37 - P37, "")</f>
        <v>-18.612273684210528</v>
      </c>
      <c r="E37" s="59">
        <f>IFERROR(Layout!D19*SUM($D$12:$D$17), "")</f>
        <v>7.5</v>
      </c>
      <c r="F37" s="83">
        <f>IF(ISBLANK(Layout!E19), "", Layout!E19*$K$12/Stocks!$E$3)</f>
        <v>1.1122736842105263</v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>
        <f>IF(ISBLANK(Layout!K19), "", Layout!K19*$K$12/Stocks!$E$9)</f>
        <v>10</v>
      </c>
      <c r="M37" s="83">
        <f>IF(ISBLANK(Layout!L19), "", Layout!L19*$K$12/Stocks!$E$10)</f>
        <v>10</v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21.112273684210528</v>
      </c>
    </row>
    <row r="38" spans="1:16" outlineLevel="1" x14ac:dyDescent="0.2">
      <c r="A38" s="103">
        <v>18</v>
      </c>
      <c r="B38" s="104" t="str">
        <f>IF(ISBLANK(Layout!B20), "", Layout!B20)</f>
        <v>E2</v>
      </c>
      <c r="C38" s="105" t="str">
        <f>IF(ISBLANK(Layout!C20), "", Layout!C20)</f>
        <v>NAD (beg)</v>
      </c>
      <c r="D38" s="93">
        <f>IF(Layout!D20 &gt;0, $K$12 - E38 - P38, "")</f>
        <v>-18.612273684210528</v>
      </c>
      <c r="E38" s="59">
        <f>IFERROR(Layout!D20*SUM($D$12:$D$17), "")</f>
        <v>7.5</v>
      </c>
      <c r="F38" s="83">
        <f>IF(ISBLANK(Layout!E20), "", Layout!E20*$K$12/Stocks!$E$3)</f>
        <v>1.1122736842105263</v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>
        <f>IF(ISBLANK(Layout!K20), "", Layout!K20*$K$12/Stocks!$E$9)</f>
        <v>10</v>
      </c>
      <c r="M38" s="83">
        <f>IF(ISBLANK(Layout!L20), "", Layout!L20*$K$12/Stocks!$E$10)</f>
        <v>10</v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21.112273684210528</v>
      </c>
    </row>
    <row r="39" spans="1:16" outlineLevel="1" x14ac:dyDescent="0.2">
      <c r="A39" s="103">
        <v>19</v>
      </c>
      <c r="B39" s="104" t="str">
        <f>IF(ISBLANK(Layout!B21), "", Layout!B21)</f>
        <v>G1</v>
      </c>
      <c r="C39" s="105" t="str">
        <f>IF(ISBLANK(Layout!C21), "", Layout!C21)</f>
        <v>Positive Control</v>
      </c>
      <c r="D39" s="93">
        <f>IF(Layout!D21 &gt;0, $K$12 - E39 - P39, "")</f>
        <v>-8.6122736842105265</v>
      </c>
      <c r="E39" s="59">
        <f>IFERROR(Layout!D21*SUM($D$12:$D$17), "")</f>
        <v>7.5</v>
      </c>
      <c r="F39" s="83">
        <f>IF(ISBLANK(Layout!E21), "", Layout!E21*$K$12/Stocks!$E$3)</f>
        <v>1.1122736842105263</v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>
        <f>IF(ISBLANK(Layout!L21), "", Layout!L21*$K$12/Stocks!$E$10)</f>
        <v>10</v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11.112273684210527</v>
      </c>
    </row>
    <row r="40" spans="1:16" outlineLevel="1" x14ac:dyDescent="0.2">
      <c r="A40" s="103">
        <v>20</v>
      </c>
      <c r="B40" s="104" t="str">
        <f>IF(ISBLANK(Layout!B22), "", Layout!B22)</f>
        <v>G2</v>
      </c>
      <c r="C40" s="105" t="str">
        <f>IF(ISBLANK(Layout!C22), "", Layout!C22)</f>
        <v>Positive Control</v>
      </c>
      <c r="D40" s="93">
        <f>IF(Layout!D22 &gt;0, $K$12 - E40 - P40, "")</f>
        <v>-8.6122736842105265</v>
      </c>
      <c r="E40" s="59">
        <f>IFERROR(Layout!D22*SUM($D$12:$D$17), "")</f>
        <v>7.5</v>
      </c>
      <c r="F40" s="83">
        <f>IF(ISBLANK(Layout!E22), "", Layout!E22*$K$12/Stocks!$E$3)</f>
        <v>1.1122736842105263</v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>
        <f>IF(ISBLANK(Layout!L22), "", Layout!L22*$K$12/Stocks!$E$10)</f>
        <v>10</v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11.112273684210527</v>
      </c>
    </row>
    <row r="41" spans="1:16" outlineLevel="1" x14ac:dyDescent="0.2">
      <c r="A41" s="103">
        <v>21</v>
      </c>
      <c r="B41" s="104" t="str">
        <f>IF(ISBLANK(Layout!B23), "", Layout!B23)</f>
        <v>G3</v>
      </c>
      <c r="C41" s="105" t="str">
        <f>IF(ISBLANK(Layout!C23), "", Layout!C23)</f>
        <v>Negative Control</v>
      </c>
      <c r="D41" s="93">
        <f>IF(Layout!D23 &gt;0, $K$12 - E41 - P41, "")</f>
        <v>-7.5</v>
      </c>
      <c r="E41" s="59">
        <f>IFERROR(Layout!D23*SUM($D$12:$D$17), "")</f>
        <v>7.5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>
        <f>IF(ISBLANK(Layout!L23), "", Layout!L23*$K$12/Stocks!$E$10)</f>
        <v>10</v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10</v>
      </c>
    </row>
    <row r="42" spans="1:16" outlineLevel="1" x14ac:dyDescent="0.2">
      <c r="A42" s="103">
        <v>22</v>
      </c>
      <c r="B42" s="104" t="str">
        <f>IF(ISBLANK(Layout!B24), "", Layout!B24)</f>
        <v>G4</v>
      </c>
      <c r="C42" s="105" t="str">
        <f>IF(ISBLANK(Layout!C24), "", Layout!C24)</f>
        <v>Negative Control</v>
      </c>
      <c r="D42" s="93">
        <f>IF(Layout!D24 &gt;0, $K$12 - E42 - P42, "")</f>
        <v>-7.5</v>
      </c>
      <c r="E42" s="59">
        <f>IFERROR(Layout!D24*SUM($D$12:$D$17), "")</f>
        <v>7.5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>
        <f>IF(ISBLANK(Layout!L24), "", Layout!L24*$K$12/Stocks!$E$10)</f>
        <v>10</v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10</v>
      </c>
    </row>
    <row r="43" spans="1:16" outlineLevel="1" x14ac:dyDescent="0.2">
      <c r="A43" s="103">
        <v>23</v>
      </c>
      <c r="B43" s="104" t="str">
        <f>IF(ISBLANK(Layout!B25), "", Layout!B25)</f>
        <v>H1</v>
      </c>
      <c r="C43" s="105" t="str">
        <f>IF(ISBLANK(Layout!C25), "", Layout!C25)</f>
        <v xml:space="preserve">50 mM ATP </v>
      </c>
      <c r="D43" s="93">
        <f>IF(Layout!D25 &gt;0, $K$12 - E43 - P43, "")</f>
        <v>-8.6122736842105265</v>
      </c>
      <c r="E43" s="59">
        <f>IFERROR(Layout!D25*SUM($D$12:$D$17), "")</f>
        <v>7.5</v>
      </c>
      <c r="F43" s="83">
        <f>IF(ISBLANK(Layout!E25), "", Layout!E25*$K$12/Stocks!$E$3)</f>
        <v>1.1122736842105263</v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>
        <f>IF(ISBLANK(Layout!L25), "", Layout!L25*$K$12/Stocks!$E$10)</f>
        <v>10</v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11.112273684210527</v>
      </c>
    </row>
    <row r="44" spans="1:16" outlineLevel="1" x14ac:dyDescent="0.2">
      <c r="A44" s="106">
        <v>24</v>
      </c>
      <c r="B44" s="107" t="str">
        <f>IF(ISBLANK(Layout!B26), "", Layout!B26)</f>
        <v>H2</v>
      </c>
      <c r="C44" s="108" t="str">
        <f>IF(ISBLANK(Layout!C26), "", Layout!C26)</f>
        <v xml:space="preserve">50 mM ATP </v>
      </c>
      <c r="D44" s="95">
        <f>IF(Layout!D26 &gt;0, $K$12 - E44 - P44, "")</f>
        <v>-8.6122736842105265</v>
      </c>
      <c r="E44" s="60">
        <f>IFERROR(Layout!D26*SUM($D$12:$D$17), "")</f>
        <v>7.5</v>
      </c>
      <c r="F44" s="88">
        <f>IF(ISBLANK(Layout!E26), "", Layout!E26*$K$12/Stocks!$E$3)</f>
        <v>1.1122736842105263</v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>
        <f>IF(ISBLANK(Layout!L26), "", Layout!L26*$K$12/Stocks!$E$10)</f>
        <v>10</v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11.112273684210527</v>
      </c>
    </row>
    <row r="45" spans="1:16" outlineLevel="1" x14ac:dyDescent="0.2">
      <c r="A45" s="100">
        <v>25</v>
      </c>
      <c r="B45" s="101" t="str">
        <f>IF(ISBLANK(Layout!B27), "", Layout!B27)</f>
        <v>H3</v>
      </c>
      <c r="C45" s="102" t="str">
        <f>IF(ISBLANK(Layout!C27), "", Layout!C27)</f>
        <v xml:space="preserve">25 mM ATP </v>
      </c>
      <c r="D45" s="91">
        <f>IF(Layout!D27 &gt;0, $K$12 - E45 - P45, "")</f>
        <v>-8.6122736842105265</v>
      </c>
      <c r="E45" s="58">
        <f>IFERROR(Layout!D27*SUM($D$12:$D$17), "")</f>
        <v>7.5</v>
      </c>
      <c r="F45" s="87">
        <f>IF(ISBLANK(Layout!E27), "", Layout!E27*$K$12/Stocks!$E$3)</f>
        <v>1.1122736842105263</v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>
        <f>IF(ISBLANK(Layout!L27), "", Layout!L27*$K$12/Stocks!$E$10)</f>
        <v>10</v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11.112273684210527</v>
      </c>
    </row>
    <row r="46" spans="1:16" outlineLevel="1" x14ac:dyDescent="0.2">
      <c r="A46" s="103">
        <v>26</v>
      </c>
      <c r="B46" s="104" t="str">
        <f>IF(ISBLANK(Layout!B28), "", Layout!B28)</f>
        <v>H4</v>
      </c>
      <c r="C46" s="105" t="str">
        <f>IF(ISBLANK(Layout!C28), "", Layout!C28)</f>
        <v xml:space="preserve">25 mM ATP </v>
      </c>
      <c r="D46" s="93">
        <f>IF(Layout!D28 &gt;0, $K$12 - E46 - P46, "")</f>
        <v>-8.6122736842105265</v>
      </c>
      <c r="E46" s="59">
        <f>IFERROR(Layout!D28*SUM($D$12:$D$17), "")</f>
        <v>7.5</v>
      </c>
      <c r="F46" s="83">
        <f>IF(ISBLANK(Layout!E28), "", Layout!E28*$K$12/Stocks!$E$3)</f>
        <v>1.1122736842105263</v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>
        <f>IF(ISBLANK(Layout!L28), "", Layout!L28*$K$12/Stocks!$E$10)</f>
        <v>10</v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11.112273684210527</v>
      </c>
    </row>
    <row r="47" spans="1:16" outlineLevel="1" x14ac:dyDescent="0.2">
      <c r="A47" s="103">
        <v>27</v>
      </c>
      <c r="B47" s="104" t="str">
        <f>IF(ISBLANK(Layout!B29), "", Layout!B29)</f>
        <v>I1</v>
      </c>
      <c r="C47" s="105" t="str">
        <f>IF(ISBLANK(Layout!C29), "", Layout!C29)</f>
        <v>3PGA</v>
      </c>
      <c r="D47" s="93">
        <f>IF(Layout!D29 &gt;0, $K$12 - E47 - P47, "")</f>
        <v>-8.6122736842105265</v>
      </c>
      <c r="E47" s="59">
        <f>IFERROR(Layout!D29*SUM($D$12:$D$17), "")</f>
        <v>7.5</v>
      </c>
      <c r="F47" s="83">
        <f>IF(ISBLANK(Layout!E29), "", Layout!E29*$K$12/Stocks!$E$3)</f>
        <v>1.1122736842105263</v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>
        <f>IF(ISBLANK(Layout!L29), "", Layout!L29*$K$12/Stocks!$E$10)</f>
        <v>10</v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11.112273684210527</v>
      </c>
    </row>
    <row r="48" spans="1:16" outlineLevel="1" x14ac:dyDescent="0.2">
      <c r="A48" s="103">
        <v>28</v>
      </c>
      <c r="B48" s="104" t="str">
        <f>IF(ISBLANK(Layout!B30), "", Layout!B30)</f>
        <v>I2</v>
      </c>
      <c r="C48" s="105" t="str">
        <f>IF(ISBLANK(Layout!C30), "", Layout!C30)</f>
        <v xml:space="preserve">3PGA </v>
      </c>
      <c r="D48" s="93">
        <f>IF(Layout!D30 &gt;0, $K$12 - E48 - P48, "")</f>
        <v>-8.6122736842105265</v>
      </c>
      <c r="E48" s="59">
        <f>IFERROR(Layout!D30*SUM($D$12:$D$17), "")</f>
        <v>7.5</v>
      </c>
      <c r="F48" s="83">
        <f>IF(ISBLANK(Layout!E30), "", Layout!E30*$K$12/Stocks!$E$3)</f>
        <v>1.1122736842105263</v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>
        <f>IF(ISBLANK(Layout!L30), "", Layout!L30*$K$12/Stocks!$E$10)</f>
        <v>10</v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11.112273684210527</v>
      </c>
    </row>
    <row r="49" spans="1:16" ht="16.5" customHeight="1" x14ac:dyDescent="0.2">
      <c r="A49" s="103">
        <v>29</v>
      </c>
      <c r="B49" s="104" t="str">
        <f>IF(ISBLANK(Layout!B31), "", Layout!B31)</f>
        <v>I3</v>
      </c>
      <c r="C49" s="105" t="str">
        <f>IF(ISBLANK(Layout!C31), "", Layout!C31)</f>
        <v>Buffer</v>
      </c>
      <c r="D49" s="93">
        <f>IF(Layout!D31 &gt;0, $K$12 - E49 - P49, "")</f>
        <v>-8.6122736842105265</v>
      </c>
      <c r="E49" s="59">
        <f>IFERROR(Layout!D31*SUM($D$12:$D$17), "")</f>
        <v>7.5</v>
      </c>
      <c r="F49" s="83">
        <f>IF(ISBLANK(Layout!E31), "", Layout!E31*$K$12/Stocks!$E$3)</f>
        <v>1.1122736842105263</v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>
        <f>IF(ISBLANK(Layout!L31), "", Layout!L31*$K$12/Stocks!$E$10)</f>
        <v>10</v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11.112273684210527</v>
      </c>
    </row>
    <row r="50" spans="1:16" x14ac:dyDescent="0.2">
      <c r="A50" s="103">
        <v>30</v>
      </c>
      <c r="B50" s="104" t="str">
        <f>IF(ISBLANK(Layout!B32), "", Layout!B32)</f>
        <v>I4</v>
      </c>
      <c r="C50" s="105" t="str">
        <f>IF(ISBLANK(Layout!C32), "", Layout!C32)</f>
        <v>Buffer</v>
      </c>
      <c r="D50" s="93">
        <f>IF(Layout!D32 &gt;0, $K$12 - E50 - P50, "")</f>
        <v>-8.6122736842105265</v>
      </c>
      <c r="E50" s="59">
        <f>IFERROR(Layout!D32*SUM($D$12:$D$17), "")</f>
        <v>7.5</v>
      </c>
      <c r="F50" s="83">
        <f>IF(ISBLANK(Layout!E32), "", Layout!E32*$K$12/Stocks!$E$3)</f>
        <v>1.1122736842105263</v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>
        <f>IF(ISBLANK(Layout!L32), "", Layout!L32*$K$12/Stocks!$E$10)</f>
        <v>10</v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11.112273684210527</v>
      </c>
    </row>
    <row r="51" spans="1:16" x14ac:dyDescent="0.2">
      <c r="A51" s="103">
        <v>31</v>
      </c>
      <c r="B51" s="104" t="str">
        <f>IF(ISBLANK(Layout!B33), "", Layout!B33)</f>
        <v>J1</v>
      </c>
      <c r="C51" s="105" t="str">
        <f>IF(ISBLANK(Layout!C33), "", Layout!C33)</f>
        <v>DNA</v>
      </c>
      <c r="D51" s="93">
        <f>IF(Layout!D33 &gt;0, $K$12 - E51 - P51, "")</f>
        <v>-8.6122736842105265</v>
      </c>
      <c r="E51" s="59">
        <f>IFERROR(Layout!D33*SUM($D$12:$D$17), "")</f>
        <v>7.5</v>
      </c>
      <c r="F51" s="83">
        <f>IF(ISBLANK(Layout!E33), "", Layout!E33*$K$12/Stocks!$E$3)</f>
        <v>1.1122736842105263</v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>
        <f>IF(ISBLANK(Layout!L33), "", Layout!L33*$K$12/Stocks!$E$10)</f>
        <v>10</v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11.112273684210527</v>
      </c>
    </row>
    <row r="52" spans="1:16" x14ac:dyDescent="0.2">
      <c r="A52" s="103">
        <v>32</v>
      </c>
      <c r="B52" s="104" t="str">
        <f>IF(ISBLANK(Layout!B34), "", Layout!B34)</f>
        <v>J2</v>
      </c>
      <c r="C52" s="105" t="str">
        <f>IF(ISBLANK(Layout!C34), "", Layout!C34)</f>
        <v>DNA</v>
      </c>
      <c r="D52" s="93">
        <f>IF(Layout!D34 &gt;0, $K$12 - E52 - P52, "")</f>
        <v>-8.6122736842105265</v>
      </c>
      <c r="E52" s="59">
        <f>IFERROR(Layout!D34*SUM($D$12:$D$17), "")</f>
        <v>7.5</v>
      </c>
      <c r="F52" s="83">
        <f>IF(ISBLANK(Layout!E34), "", Layout!E34*$K$12/Stocks!$E$3)</f>
        <v>1.1122736842105263</v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>
        <f>IF(ISBLANK(Layout!L34), "", Layout!L34*$K$12/Stocks!$E$10)</f>
        <v>10</v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11.112273684210527</v>
      </c>
    </row>
    <row r="53" spans="1:16" x14ac:dyDescent="0.2">
      <c r="A53" s="103">
        <v>33</v>
      </c>
      <c r="B53" s="104" t="str">
        <f>IF(ISBLANK(Layout!B35), "", Layout!B35)</f>
        <v>J3</v>
      </c>
      <c r="C53" s="105" t="str">
        <f>IF(ISBLANK(Layout!C35), "", Layout!C35)</f>
        <v>Extract</v>
      </c>
      <c r="D53" s="93">
        <f>IF(Layout!D35 &gt;0, $K$12 - E53 - P53, "")</f>
        <v>-8.6122736842105265</v>
      </c>
      <c r="E53" s="59">
        <f>IFERROR(Layout!D35*SUM($D$12:$D$17), "")</f>
        <v>7.5</v>
      </c>
      <c r="F53" s="83">
        <f>IF(ISBLANK(Layout!E35), "", Layout!E35*$K$12/Stocks!$E$3)</f>
        <v>1.1122736842105263</v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>
        <f>IF(ISBLANK(Layout!L35), "", Layout!L35*$K$12/Stocks!$E$10)</f>
        <v>10</v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11.112273684210527</v>
      </c>
    </row>
    <row r="54" spans="1:16" x14ac:dyDescent="0.2">
      <c r="A54" s="103">
        <v>34</v>
      </c>
      <c r="B54" s="104" t="str">
        <f>IF(ISBLANK(Layout!B36), "", Layout!B36)</f>
        <v>J4</v>
      </c>
      <c r="C54" s="105" t="str">
        <f>IF(ISBLANK(Layout!C36), "", Layout!C36)</f>
        <v>Extract</v>
      </c>
      <c r="D54" s="93">
        <f>IF(Layout!D36 &gt;0, $K$12 - E54 - P54, "")</f>
        <v>-8.6122736842105265</v>
      </c>
      <c r="E54" s="59">
        <f>IFERROR(Layout!D36*SUM($D$12:$D$17), "")</f>
        <v>7.5</v>
      </c>
      <c r="F54" s="83">
        <f>IF(ISBLANK(Layout!E36), "", Layout!E36*$K$12/Stocks!$E$3)</f>
        <v>1.1122736842105263</v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>
        <f>IF(ISBLANK(Layout!L36), "", Layout!L36*$K$12/Stocks!$E$10)</f>
        <v>10</v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11.112273684210527</v>
      </c>
    </row>
    <row r="55" spans="1:16" x14ac:dyDescent="0.2">
      <c r="A55" s="103">
        <v>35</v>
      </c>
      <c r="B55" s="104" t="str">
        <f>IF(ISBLANK(Layout!B37), "", Layout!B37)</f>
        <v>K1</v>
      </c>
      <c r="C55" s="105" t="str">
        <f>IF(ISBLANK(Layout!C37), "", Layout!C37)</f>
        <v>NAD</v>
      </c>
      <c r="D55" s="93">
        <f>IF(Layout!D37 &gt;0, $K$12 - E55 - P55, "")</f>
        <v>-8.6122736842105265</v>
      </c>
      <c r="E55" s="59">
        <f>IFERROR(Layout!D37*SUM($D$12:$D$17), "")</f>
        <v>7.5</v>
      </c>
      <c r="F55" s="83">
        <f>IF(ISBLANK(Layout!E37), "", Layout!E37*$K$12/Stocks!$E$3)</f>
        <v>1.1122736842105263</v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>
        <f>IF(ISBLANK(Layout!L37), "", Layout!L37*$K$12/Stocks!$E$10)</f>
        <v>10</v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11.112273684210527</v>
      </c>
    </row>
    <row r="56" spans="1:16" x14ac:dyDescent="0.2">
      <c r="A56" s="106">
        <v>36</v>
      </c>
      <c r="B56" s="107" t="str">
        <f>IF(ISBLANK(Layout!B38), "", Layout!B38)</f>
        <v>K2</v>
      </c>
      <c r="C56" s="108" t="str">
        <f>IF(ISBLANK(Layout!C38), "", Layout!C38)</f>
        <v>NAD</v>
      </c>
      <c r="D56" s="95">
        <f>IF(Layout!D38 &gt;0, $K$12 - E56 - P56, "")</f>
        <v>-8.6122736842105265</v>
      </c>
      <c r="E56" s="60">
        <f>IFERROR(Layout!D38*SUM($D$12:$D$17), "")</f>
        <v>7.5</v>
      </c>
      <c r="F56" s="88">
        <f>IF(ISBLANK(Layout!E38), "", Layout!E38*$K$12/Stocks!$E$3)</f>
        <v>1.1122736842105263</v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>
        <f>IF(ISBLANK(Layout!L38), "", Layout!L38*$K$12/Stocks!$E$10)</f>
        <v>10</v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11.112273684210527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C29" sqref="C29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94</v>
      </c>
      <c r="C4" s="36">
        <v>1</v>
      </c>
      <c r="D4" s="37">
        <v>0</v>
      </c>
      <c r="E4" s="44">
        <f t="shared" si="0"/>
        <v>1</v>
      </c>
    </row>
    <row r="5" spans="1:5" x14ac:dyDescent="0.2">
      <c r="A5" s="52">
        <f t="shared" si="1"/>
        <v>3</v>
      </c>
      <c r="B5" s="38" t="s">
        <v>103</v>
      </c>
      <c r="C5" s="39">
        <f>C4</f>
        <v>1</v>
      </c>
      <c r="D5" s="37">
        <v>0</v>
      </c>
      <c r="E5" s="48">
        <f t="shared" si="0"/>
        <v>1</v>
      </c>
    </row>
    <row r="6" spans="1:5" x14ac:dyDescent="0.2">
      <c r="A6" s="52">
        <f t="shared" si="1"/>
        <v>4</v>
      </c>
      <c r="B6" s="38" t="s">
        <v>75</v>
      </c>
      <c r="C6" s="39">
        <v>1</v>
      </c>
      <c r="D6" s="37">
        <v>0</v>
      </c>
      <c r="E6" s="48">
        <f t="shared" si="0"/>
        <v>1</v>
      </c>
    </row>
    <row r="7" spans="1:5" x14ac:dyDescent="0.2">
      <c r="A7" s="52">
        <f t="shared" si="1"/>
        <v>5</v>
      </c>
      <c r="B7" s="38" t="s">
        <v>76</v>
      </c>
      <c r="C7" s="39">
        <v>1</v>
      </c>
      <c r="D7" s="40">
        <v>0</v>
      </c>
      <c r="E7" s="48">
        <f t="shared" si="0"/>
        <v>1</v>
      </c>
    </row>
    <row r="8" spans="1:5" x14ac:dyDescent="0.2">
      <c r="A8" s="52">
        <f t="shared" si="1"/>
        <v>6</v>
      </c>
      <c r="B8" s="38" t="s">
        <v>77</v>
      </c>
      <c r="C8" s="39">
        <f>C7</f>
        <v>1</v>
      </c>
      <c r="D8" s="40">
        <v>0</v>
      </c>
      <c r="E8" s="48">
        <f t="shared" si="0"/>
        <v>1</v>
      </c>
    </row>
    <row r="9" spans="1:5" x14ac:dyDescent="0.2">
      <c r="A9" s="52">
        <f t="shared" si="1"/>
        <v>7</v>
      </c>
      <c r="B9" s="38" t="s">
        <v>78</v>
      </c>
      <c r="C9" s="39">
        <v>1</v>
      </c>
      <c r="D9" s="40">
        <v>0</v>
      </c>
      <c r="E9" s="48">
        <f t="shared" si="0"/>
        <v>1</v>
      </c>
    </row>
    <row r="10" spans="1:5" x14ac:dyDescent="0.2">
      <c r="A10" s="52">
        <f t="shared" si="1"/>
        <v>8</v>
      </c>
      <c r="B10" s="38" t="s">
        <v>95</v>
      </c>
      <c r="C10" s="39">
        <v>1</v>
      </c>
      <c r="D10" s="40">
        <v>0</v>
      </c>
      <c r="E10" s="48">
        <f t="shared" si="0"/>
        <v>1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48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workbookViewId="0">
      <selection activeCell="G20" sqref="G20"/>
    </sheetView>
  </sheetViews>
  <sheetFormatPr baseColWidth="10" defaultRowHeight="15" x14ac:dyDescent="0.2"/>
  <cols>
    <col min="3" max="3" width="18.6640625" bestFit="1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50mM ATP</v>
      </c>
      <c r="G2" s="111" t="str">
        <f>IF(ISBLANK(Stocks!B5), "(DNA 3)", Stocks!B5)</f>
        <v>420 mM 3PGA</v>
      </c>
      <c r="H2" s="111" t="str">
        <f>IF(ISBLANK(Stocks!B6), "(DNA 4)", Stocks!B6)</f>
        <v>Buffer</v>
      </c>
      <c r="I2" s="111" t="str">
        <f>IF(ISBLANK(Stocks!B7), "(DNA 5)", Stocks!B7)</f>
        <v>DNA</v>
      </c>
      <c r="J2" s="111" t="str">
        <f>IF(ISBLANK(Stocks!B8), "(DNA 6)", Stocks!B8)</f>
        <v>Extract</v>
      </c>
      <c r="K2" s="111" t="str">
        <f>IF(ISBLANK(Stocks!B9), "(DNA71)", Stocks!B9)</f>
        <v>NAD</v>
      </c>
      <c r="L2" s="111" t="str">
        <f>IF(ISBLANK(Stocks!B10), "(DNA 8)", Stocks!B10)</f>
        <v>Master Mix (B+E)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  <c r="O2" t="s">
        <v>51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>
        <v>1</v>
      </c>
      <c r="M3" s="69"/>
      <c r="N3" s="80"/>
      <c r="O3" t="s">
        <v>49</v>
      </c>
    </row>
    <row r="4" spans="1:15" x14ac:dyDescent="0.2">
      <c r="A4" s="65">
        <v>2</v>
      </c>
      <c r="B4" s="22" t="s">
        <v>96</v>
      </c>
      <c r="C4" s="50" t="s">
        <v>23</v>
      </c>
      <c r="D4" s="78">
        <v>1</v>
      </c>
      <c r="E4" s="70">
        <v>1</v>
      </c>
      <c r="F4" s="71"/>
      <c r="G4" s="71"/>
      <c r="H4" s="71"/>
      <c r="I4" s="71"/>
      <c r="J4" s="71"/>
      <c r="K4" s="71"/>
      <c r="L4" s="71">
        <v>1</v>
      </c>
      <c r="M4" s="71"/>
      <c r="N4" s="81"/>
      <c r="O4" t="s">
        <v>50</v>
      </c>
    </row>
    <row r="5" spans="1:15" x14ac:dyDescent="0.2">
      <c r="A5" s="65">
        <v>3</v>
      </c>
      <c r="B5" s="22" t="s">
        <v>98</v>
      </c>
      <c r="C5" s="50" t="s">
        <v>97</v>
      </c>
      <c r="D5" s="78">
        <v>1</v>
      </c>
      <c r="E5" s="70"/>
      <c r="F5" s="71"/>
      <c r="G5" s="71"/>
      <c r="H5" s="71"/>
      <c r="I5" s="71"/>
      <c r="J5" s="71"/>
      <c r="K5" s="71"/>
      <c r="L5" s="71">
        <v>1</v>
      </c>
      <c r="M5" s="71"/>
      <c r="N5" s="81"/>
      <c r="O5" t="s">
        <v>52</v>
      </c>
    </row>
    <row r="6" spans="1:15" x14ac:dyDescent="0.2">
      <c r="A6" s="65">
        <v>4</v>
      </c>
      <c r="B6" s="22" t="s">
        <v>99</v>
      </c>
      <c r="C6" s="50" t="s">
        <v>97</v>
      </c>
      <c r="D6" s="78">
        <v>1</v>
      </c>
      <c r="E6" s="70"/>
      <c r="F6" s="71"/>
      <c r="G6" s="71"/>
      <c r="H6" s="71"/>
      <c r="I6" s="71"/>
      <c r="J6" s="71"/>
      <c r="K6" s="71"/>
      <c r="L6" s="71">
        <v>1</v>
      </c>
      <c r="M6" s="71"/>
      <c r="N6" s="81"/>
    </row>
    <row r="7" spans="1:15" x14ac:dyDescent="0.2">
      <c r="A7" s="65">
        <v>5</v>
      </c>
      <c r="B7" s="22" t="s">
        <v>37</v>
      </c>
      <c r="C7" s="50" t="s">
        <v>100</v>
      </c>
      <c r="D7" s="78">
        <v>1</v>
      </c>
      <c r="E7" s="70">
        <v>1</v>
      </c>
      <c r="F7" s="71">
        <v>1</v>
      </c>
      <c r="G7" s="71"/>
      <c r="H7" s="71"/>
      <c r="I7" s="71"/>
      <c r="J7" s="71"/>
      <c r="K7" s="71"/>
      <c r="L7" s="71">
        <v>1</v>
      </c>
      <c r="M7" s="71"/>
      <c r="N7" s="81"/>
    </row>
    <row r="8" spans="1:15" x14ac:dyDescent="0.2">
      <c r="A8" s="65">
        <v>6</v>
      </c>
      <c r="B8" s="22" t="s">
        <v>38</v>
      </c>
      <c r="C8" s="50" t="str">
        <f>C7</f>
        <v>50 mM ATP (beg)</v>
      </c>
      <c r="D8" s="78">
        <v>1</v>
      </c>
      <c r="E8" s="70">
        <v>1</v>
      </c>
      <c r="F8" s="71">
        <v>1</v>
      </c>
      <c r="G8" s="71"/>
      <c r="H8" s="71"/>
      <c r="I8" s="71"/>
      <c r="J8" s="71"/>
      <c r="K8" s="71"/>
      <c r="L8" s="71">
        <v>1</v>
      </c>
      <c r="M8" s="71"/>
      <c r="N8" s="81"/>
    </row>
    <row r="9" spans="1:15" x14ac:dyDescent="0.2">
      <c r="A9" s="65">
        <v>7</v>
      </c>
      <c r="B9" s="22" t="s">
        <v>39</v>
      </c>
      <c r="C9" s="50" t="s">
        <v>101</v>
      </c>
      <c r="D9" s="78">
        <v>1</v>
      </c>
      <c r="E9" s="70">
        <v>1</v>
      </c>
      <c r="F9" s="71">
        <v>0.5</v>
      </c>
      <c r="G9" s="71"/>
      <c r="H9" s="71"/>
      <c r="I9" s="71"/>
      <c r="J9" s="71"/>
      <c r="K9" s="71"/>
      <c r="L9" s="71">
        <v>1</v>
      </c>
      <c r="M9" s="71"/>
      <c r="N9" s="81"/>
    </row>
    <row r="10" spans="1:15" x14ac:dyDescent="0.2">
      <c r="A10" s="65">
        <v>8</v>
      </c>
      <c r="B10" s="22" t="s">
        <v>102</v>
      </c>
      <c r="C10" s="50" t="str">
        <f>C9</f>
        <v>25 mM ATP (beg)</v>
      </c>
      <c r="D10" s="78">
        <v>1</v>
      </c>
      <c r="E10" s="70">
        <v>1</v>
      </c>
      <c r="F10" s="71">
        <v>0.5</v>
      </c>
      <c r="G10" s="71"/>
      <c r="H10" s="71"/>
      <c r="I10" s="71"/>
      <c r="J10" s="71"/>
      <c r="K10" s="71"/>
      <c r="L10" s="71">
        <v>1</v>
      </c>
      <c r="M10" s="71"/>
      <c r="N10" s="81"/>
    </row>
    <row r="11" spans="1:15" x14ac:dyDescent="0.2">
      <c r="A11" s="65">
        <v>9</v>
      </c>
      <c r="B11" s="22" t="s">
        <v>40</v>
      </c>
      <c r="C11" s="50" t="s">
        <v>104</v>
      </c>
      <c r="D11" s="78">
        <v>1</v>
      </c>
      <c r="E11" s="70">
        <v>1</v>
      </c>
      <c r="F11" s="71"/>
      <c r="G11" s="71">
        <v>1</v>
      </c>
      <c r="H11" s="71"/>
      <c r="I11" s="71"/>
      <c r="J11" s="71"/>
      <c r="K11" s="71"/>
      <c r="L11" s="71">
        <v>1</v>
      </c>
      <c r="M11" s="71"/>
      <c r="N11" s="81"/>
    </row>
    <row r="12" spans="1:15" x14ac:dyDescent="0.2">
      <c r="A12" s="65">
        <v>10</v>
      </c>
      <c r="B12" s="22" t="s">
        <v>41</v>
      </c>
      <c r="C12" s="50" t="s">
        <v>104</v>
      </c>
      <c r="D12" s="78">
        <v>1</v>
      </c>
      <c r="E12" s="70">
        <v>1</v>
      </c>
      <c r="F12" s="71"/>
      <c r="G12" s="71">
        <v>1</v>
      </c>
      <c r="H12" s="71"/>
      <c r="I12" s="71"/>
      <c r="J12" s="71"/>
      <c r="K12" s="71"/>
      <c r="L12" s="71">
        <v>1</v>
      </c>
      <c r="M12" s="71"/>
      <c r="N12" s="81"/>
    </row>
    <row r="13" spans="1:15" x14ac:dyDescent="0.2">
      <c r="A13" s="65">
        <v>11</v>
      </c>
      <c r="B13" s="32" t="s">
        <v>42</v>
      </c>
      <c r="C13" s="50" t="s">
        <v>105</v>
      </c>
      <c r="D13" s="78">
        <v>1</v>
      </c>
      <c r="E13" s="70">
        <v>1</v>
      </c>
      <c r="F13" s="71"/>
      <c r="G13" s="71"/>
      <c r="H13" s="71">
        <v>1</v>
      </c>
      <c r="I13" s="71"/>
      <c r="J13" s="71"/>
      <c r="K13" s="71"/>
      <c r="L13" s="71">
        <v>1</v>
      </c>
      <c r="M13" s="71"/>
      <c r="N13" s="81"/>
    </row>
    <row r="14" spans="1:15" x14ac:dyDescent="0.2">
      <c r="A14" s="66">
        <v>12</v>
      </c>
      <c r="B14" s="21" t="s">
        <v>106</v>
      </c>
      <c r="C14" s="57" t="s">
        <v>105</v>
      </c>
      <c r="D14" s="79">
        <v>1</v>
      </c>
      <c r="E14" s="72">
        <v>1</v>
      </c>
      <c r="F14" s="73"/>
      <c r="G14" s="73"/>
      <c r="H14" s="73">
        <v>1</v>
      </c>
      <c r="I14" s="73"/>
      <c r="J14" s="73"/>
      <c r="K14" s="73"/>
      <c r="L14" s="73">
        <v>1</v>
      </c>
      <c r="M14" s="73"/>
      <c r="N14" s="82"/>
    </row>
    <row r="15" spans="1:15" x14ac:dyDescent="0.2">
      <c r="A15" s="64">
        <v>13</v>
      </c>
      <c r="B15" s="33" t="s">
        <v>43</v>
      </c>
      <c r="C15" s="56" t="s">
        <v>107</v>
      </c>
      <c r="D15" s="77">
        <v>1</v>
      </c>
      <c r="E15" s="68">
        <v>1</v>
      </c>
      <c r="F15" s="69"/>
      <c r="G15" s="69"/>
      <c r="H15" s="69"/>
      <c r="I15" s="69">
        <v>1</v>
      </c>
      <c r="J15" s="69"/>
      <c r="K15" s="69"/>
      <c r="L15" s="69">
        <v>1</v>
      </c>
      <c r="M15" s="69"/>
      <c r="N15" s="80"/>
    </row>
    <row r="16" spans="1:15" x14ac:dyDescent="0.2">
      <c r="A16" s="65">
        <v>14</v>
      </c>
      <c r="B16" s="32" t="s">
        <v>108</v>
      </c>
      <c r="C16" s="50" t="s">
        <v>107</v>
      </c>
      <c r="D16" s="78">
        <v>1</v>
      </c>
      <c r="E16" s="70">
        <v>1</v>
      </c>
      <c r="F16" s="71"/>
      <c r="G16" s="71"/>
      <c r="H16" s="71"/>
      <c r="I16" s="71">
        <v>1</v>
      </c>
      <c r="J16" s="71"/>
      <c r="K16" s="71"/>
      <c r="L16" s="71">
        <v>1</v>
      </c>
      <c r="M16" s="71"/>
      <c r="N16" s="81"/>
    </row>
    <row r="17" spans="1:14" x14ac:dyDescent="0.2">
      <c r="A17" s="65">
        <v>15</v>
      </c>
      <c r="B17" s="32" t="s">
        <v>44</v>
      </c>
      <c r="C17" s="50" t="s">
        <v>109</v>
      </c>
      <c r="D17" s="78">
        <v>1</v>
      </c>
      <c r="E17" s="70">
        <v>1</v>
      </c>
      <c r="F17" s="71"/>
      <c r="G17" s="71"/>
      <c r="H17" s="71"/>
      <c r="I17" s="71"/>
      <c r="J17" s="71">
        <v>1</v>
      </c>
      <c r="K17" s="71"/>
      <c r="L17" s="71">
        <v>1</v>
      </c>
      <c r="M17" s="71"/>
      <c r="N17" s="81"/>
    </row>
    <row r="18" spans="1:14" x14ac:dyDescent="0.2">
      <c r="A18" s="65">
        <v>16</v>
      </c>
      <c r="B18" s="32" t="s">
        <v>110</v>
      </c>
      <c r="C18" s="50" t="s">
        <v>109</v>
      </c>
      <c r="D18" s="78">
        <v>1</v>
      </c>
      <c r="E18" s="70">
        <v>1</v>
      </c>
      <c r="F18" s="71"/>
      <c r="G18" s="71"/>
      <c r="H18" s="71"/>
      <c r="I18" s="71"/>
      <c r="J18" s="71">
        <v>1</v>
      </c>
      <c r="K18" s="71"/>
      <c r="L18" s="71">
        <v>1</v>
      </c>
      <c r="M18" s="71"/>
      <c r="N18" s="81"/>
    </row>
    <row r="19" spans="1:14" x14ac:dyDescent="0.2">
      <c r="A19" s="65">
        <v>17</v>
      </c>
      <c r="B19" s="32" t="s">
        <v>111</v>
      </c>
      <c r="C19" s="50" t="s">
        <v>112</v>
      </c>
      <c r="D19" s="78">
        <v>1</v>
      </c>
      <c r="E19" s="70">
        <v>1</v>
      </c>
      <c r="F19" s="71"/>
      <c r="G19" s="71"/>
      <c r="H19" s="71"/>
      <c r="I19" s="71"/>
      <c r="J19" s="71"/>
      <c r="K19" s="71">
        <v>1</v>
      </c>
      <c r="L19" s="71">
        <v>1</v>
      </c>
      <c r="M19" s="71"/>
      <c r="N19" s="81"/>
    </row>
    <row r="20" spans="1:14" x14ac:dyDescent="0.2">
      <c r="A20" s="65">
        <v>18</v>
      </c>
      <c r="B20" s="32" t="s">
        <v>113</v>
      </c>
      <c r="C20" s="50" t="s">
        <v>112</v>
      </c>
      <c r="D20" s="78">
        <v>1</v>
      </c>
      <c r="E20" s="70">
        <v>1</v>
      </c>
      <c r="F20" s="71"/>
      <c r="G20" s="71"/>
      <c r="H20" s="71"/>
      <c r="I20" s="71"/>
      <c r="J20" s="71"/>
      <c r="K20" s="71">
        <v>1</v>
      </c>
      <c r="L20" s="71">
        <v>1</v>
      </c>
      <c r="M20" s="71"/>
      <c r="N20" s="81"/>
    </row>
    <row r="21" spans="1:14" x14ac:dyDescent="0.2">
      <c r="A21" s="65">
        <v>19</v>
      </c>
      <c r="B21" s="33" t="s">
        <v>114</v>
      </c>
      <c r="C21" s="56" t="s">
        <v>23</v>
      </c>
      <c r="D21" s="77">
        <v>1</v>
      </c>
      <c r="E21" s="68">
        <v>1</v>
      </c>
      <c r="F21" s="69"/>
      <c r="G21" s="69"/>
      <c r="H21" s="69"/>
      <c r="I21" s="69"/>
      <c r="J21" s="69"/>
      <c r="K21" s="69"/>
      <c r="L21" s="69">
        <v>1</v>
      </c>
      <c r="M21" s="71"/>
      <c r="N21" s="81"/>
    </row>
    <row r="22" spans="1:14" x14ac:dyDescent="0.2">
      <c r="A22" s="65">
        <v>20</v>
      </c>
      <c r="B22" s="22" t="s">
        <v>115</v>
      </c>
      <c r="C22" s="50" t="s">
        <v>23</v>
      </c>
      <c r="D22" s="78">
        <v>1</v>
      </c>
      <c r="E22" s="70">
        <v>1</v>
      </c>
      <c r="F22" s="71"/>
      <c r="G22" s="71"/>
      <c r="H22" s="71"/>
      <c r="I22" s="71"/>
      <c r="J22" s="71"/>
      <c r="K22" s="71"/>
      <c r="L22" s="71">
        <v>1</v>
      </c>
      <c r="M22" s="71"/>
      <c r="N22" s="81"/>
    </row>
    <row r="23" spans="1:14" x14ac:dyDescent="0.2">
      <c r="A23" s="65">
        <v>21</v>
      </c>
      <c r="B23" s="22" t="s">
        <v>124</v>
      </c>
      <c r="C23" s="50" t="s">
        <v>97</v>
      </c>
      <c r="D23" s="78">
        <v>1</v>
      </c>
      <c r="E23" s="70"/>
      <c r="F23" s="71"/>
      <c r="G23" s="71"/>
      <c r="H23" s="71"/>
      <c r="I23" s="71"/>
      <c r="J23" s="71"/>
      <c r="K23" s="71"/>
      <c r="L23" s="71">
        <v>1</v>
      </c>
      <c r="M23" s="71"/>
      <c r="N23" s="81"/>
    </row>
    <row r="24" spans="1:14" x14ac:dyDescent="0.2">
      <c r="A24" s="65">
        <v>22</v>
      </c>
      <c r="B24" s="22" t="s">
        <v>125</v>
      </c>
      <c r="C24" s="50" t="s">
        <v>97</v>
      </c>
      <c r="D24" s="78">
        <v>1</v>
      </c>
      <c r="E24" s="70"/>
      <c r="F24" s="71"/>
      <c r="G24" s="71"/>
      <c r="H24" s="71"/>
      <c r="I24" s="71"/>
      <c r="J24" s="71"/>
      <c r="K24" s="71"/>
      <c r="L24" s="71">
        <v>1</v>
      </c>
      <c r="M24" s="71"/>
      <c r="N24" s="81"/>
    </row>
    <row r="25" spans="1:14" x14ac:dyDescent="0.2">
      <c r="A25" s="65">
        <v>23</v>
      </c>
      <c r="B25" s="22" t="s">
        <v>116</v>
      </c>
      <c r="C25" s="50" t="s">
        <v>132</v>
      </c>
      <c r="D25" s="78">
        <v>1</v>
      </c>
      <c r="E25" s="70">
        <v>1</v>
      </c>
      <c r="F25" s="71"/>
      <c r="G25" s="71"/>
      <c r="H25" s="71"/>
      <c r="I25" s="71"/>
      <c r="J25" s="71"/>
      <c r="K25" s="71"/>
      <c r="L25" s="71">
        <v>1</v>
      </c>
      <c r="M25" s="71"/>
      <c r="N25" s="81"/>
    </row>
    <row r="26" spans="1:14" x14ac:dyDescent="0.2">
      <c r="A26" s="66">
        <v>24</v>
      </c>
      <c r="B26" s="22" t="s">
        <v>117</v>
      </c>
      <c r="C26" s="50" t="str">
        <f>C25</f>
        <v xml:space="preserve">50 mM ATP </v>
      </c>
      <c r="D26" s="78">
        <v>1</v>
      </c>
      <c r="E26" s="70">
        <v>1</v>
      </c>
      <c r="F26" s="71"/>
      <c r="G26" s="71"/>
      <c r="H26" s="71"/>
      <c r="I26" s="71"/>
      <c r="J26" s="71"/>
      <c r="K26" s="71"/>
      <c r="L26" s="71">
        <v>1</v>
      </c>
      <c r="M26" s="73"/>
      <c r="N26" s="82"/>
    </row>
    <row r="27" spans="1:14" x14ac:dyDescent="0.2">
      <c r="A27" s="64">
        <v>25</v>
      </c>
      <c r="B27" s="22" t="s">
        <v>126</v>
      </c>
      <c r="C27" s="50" t="s">
        <v>133</v>
      </c>
      <c r="D27" s="78">
        <v>1</v>
      </c>
      <c r="E27" s="70">
        <v>1</v>
      </c>
      <c r="F27" s="71"/>
      <c r="G27" s="71"/>
      <c r="H27" s="71"/>
      <c r="I27" s="71"/>
      <c r="J27" s="71"/>
      <c r="K27" s="71"/>
      <c r="L27" s="71">
        <v>1</v>
      </c>
      <c r="M27" s="69"/>
      <c r="N27" s="80"/>
    </row>
    <row r="28" spans="1:14" x14ac:dyDescent="0.2">
      <c r="A28" s="65">
        <v>26</v>
      </c>
      <c r="B28" s="22" t="s">
        <v>127</v>
      </c>
      <c r="C28" s="50" t="str">
        <f>C27</f>
        <v xml:space="preserve">25 mM ATP </v>
      </c>
      <c r="D28" s="78">
        <v>1</v>
      </c>
      <c r="E28" s="70">
        <v>1</v>
      </c>
      <c r="F28" s="71"/>
      <c r="G28" s="71"/>
      <c r="H28" s="71"/>
      <c r="I28" s="71"/>
      <c r="J28" s="71"/>
      <c r="K28" s="71"/>
      <c r="L28" s="71">
        <v>1</v>
      </c>
      <c r="M28" s="71"/>
      <c r="N28" s="81"/>
    </row>
    <row r="29" spans="1:14" x14ac:dyDescent="0.2">
      <c r="A29" s="65">
        <v>27</v>
      </c>
      <c r="B29" s="22" t="s">
        <v>118</v>
      </c>
      <c r="C29" s="50" t="s">
        <v>74</v>
      </c>
      <c r="D29" s="78">
        <v>1</v>
      </c>
      <c r="E29" s="70">
        <v>1</v>
      </c>
      <c r="F29" s="71"/>
      <c r="G29" s="71"/>
      <c r="H29" s="71"/>
      <c r="I29" s="71"/>
      <c r="J29" s="71"/>
      <c r="K29" s="71"/>
      <c r="L29" s="71">
        <v>1</v>
      </c>
      <c r="M29" s="71"/>
      <c r="N29" s="81"/>
    </row>
    <row r="30" spans="1:14" x14ac:dyDescent="0.2">
      <c r="A30" s="65">
        <v>28</v>
      </c>
      <c r="B30" s="22" t="s">
        <v>119</v>
      </c>
      <c r="C30" s="50" t="s">
        <v>134</v>
      </c>
      <c r="D30" s="78">
        <v>1</v>
      </c>
      <c r="E30" s="70">
        <v>1</v>
      </c>
      <c r="F30" s="71"/>
      <c r="G30" s="71"/>
      <c r="H30" s="71"/>
      <c r="I30" s="71"/>
      <c r="J30" s="71"/>
      <c r="K30" s="71"/>
      <c r="L30" s="71">
        <v>1</v>
      </c>
      <c r="M30" s="71"/>
      <c r="N30" s="81"/>
    </row>
    <row r="31" spans="1:14" x14ac:dyDescent="0.2">
      <c r="A31" s="65">
        <v>29</v>
      </c>
      <c r="B31" s="32" t="s">
        <v>128</v>
      </c>
      <c r="C31" s="50" t="s">
        <v>75</v>
      </c>
      <c r="D31" s="78">
        <v>1</v>
      </c>
      <c r="E31" s="70">
        <v>1</v>
      </c>
      <c r="F31" s="71"/>
      <c r="G31" s="71"/>
      <c r="H31" s="71"/>
      <c r="I31" s="71"/>
      <c r="J31" s="71"/>
      <c r="K31" s="71"/>
      <c r="L31" s="71">
        <v>1</v>
      </c>
      <c r="M31" s="71"/>
      <c r="N31" s="81"/>
    </row>
    <row r="32" spans="1:14" x14ac:dyDescent="0.2">
      <c r="A32" s="65">
        <v>30</v>
      </c>
      <c r="B32" s="21" t="s">
        <v>129</v>
      </c>
      <c r="C32" s="57" t="s">
        <v>75</v>
      </c>
      <c r="D32" s="79">
        <v>1</v>
      </c>
      <c r="E32" s="72">
        <v>1</v>
      </c>
      <c r="F32" s="73"/>
      <c r="G32" s="73"/>
      <c r="H32" s="73"/>
      <c r="I32" s="73"/>
      <c r="J32" s="73"/>
      <c r="K32" s="73"/>
      <c r="L32" s="73">
        <v>1</v>
      </c>
      <c r="M32" s="71"/>
      <c r="N32" s="81"/>
    </row>
    <row r="33" spans="1:14" x14ac:dyDescent="0.2">
      <c r="A33" s="65">
        <v>31</v>
      </c>
      <c r="B33" s="33" t="s">
        <v>120</v>
      </c>
      <c r="C33" s="56" t="s">
        <v>76</v>
      </c>
      <c r="D33" s="77">
        <v>1</v>
      </c>
      <c r="E33" s="68">
        <v>1</v>
      </c>
      <c r="F33" s="69"/>
      <c r="G33" s="69"/>
      <c r="H33" s="69"/>
      <c r="I33" s="69"/>
      <c r="J33" s="69"/>
      <c r="K33" s="69"/>
      <c r="L33" s="69">
        <v>1</v>
      </c>
      <c r="M33" s="71"/>
      <c r="N33" s="81"/>
    </row>
    <row r="34" spans="1:14" x14ac:dyDescent="0.2">
      <c r="A34" s="65">
        <v>32</v>
      </c>
      <c r="B34" s="32" t="s">
        <v>121</v>
      </c>
      <c r="C34" s="50" t="s">
        <v>76</v>
      </c>
      <c r="D34" s="78">
        <v>1</v>
      </c>
      <c r="E34" s="70">
        <v>1</v>
      </c>
      <c r="F34" s="71"/>
      <c r="G34" s="71"/>
      <c r="H34" s="71"/>
      <c r="I34" s="71"/>
      <c r="J34" s="71"/>
      <c r="K34" s="71"/>
      <c r="L34" s="71">
        <v>1</v>
      </c>
      <c r="M34" s="71"/>
      <c r="N34" s="81"/>
    </row>
    <row r="35" spans="1:14" x14ac:dyDescent="0.2">
      <c r="A35" s="65">
        <v>33</v>
      </c>
      <c r="B35" s="32" t="s">
        <v>130</v>
      </c>
      <c r="C35" s="50" t="s">
        <v>77</v>
      </c>
      <c r="D35" s="78">
        <v>1</v>
      </c>
      <c r="E35" s="70">
        <v>1</v>
      </c>
      <c r="F35" s="71"/>
      <c r="G35" s="71"/>
      <c r="H35" s="71"/>
      <c r="I35" s="71"/>
      <c r="J35" s="71"/>
      <c r="K35" s="71"/>
      <c r="L35" s="71">
        <v>1</v>
      </c>
      <c r="M35" s="71"/>
      <c r="N35" s="81"/>
    </row>
    <row r="36" spans="1:14" x14ac:dyDescent="0.2">
      <c r="A36" s="65">
        <v>34</v>
      </c>
      <c r="B36" s="32" t="s">
        <v>131</v>
      </c>
      <c r="C36" s="50" t="s">
        <v>77</v>
      </c>
      <c r="D36" s="78">
        <v>1</v>
      </c>
      <c r="E36" s="70">
        <v>1</v>
      </c>
      <c r="F36" s="71"/>
      <c r="G36" s="71"/>
      <c r="H36" s="71"/>
      <c r="I36" s="71"/>
      <c r="J36" s="71"/>
      <c r="K36" s="71"/>
      <c r="L36" s="71">
        <v>1</v>
      </c>
      <c r="M36" s="71"/>
      <c r="N36" s="81"/>
    </row>
    <row r="37" spans="1:14" x14ac:dyDescent="0.2">
      <c r="A37" s="65">
        <v>35</v>
      </c>
      <c r="B37" s="32" t="s">
        <v>122</v>
      </c>
      <c r="C37" s="50" t="s">
        <v>78</v>
      </c>
      <c r="D37" s="78">
        <v>1</v>
      </c>
      <c r="E37" s="70">
        <v>1</v>
      </c>
      <c r="F37" s="71"/>
      <c r="G37" s="71"/>
      <c r="H37" s="71"/>
      <c r="I37" s="71"/>
      <c r="J37" s="71"/>
      <c r="K37" s="71"/>
      <c r="L37" s="71">
        <v>1</v>
      </c>
      <c r="M37" s="71"/>
      <c r="N37" s="81"/>
    </row>
    <row r="38" spans="1:14" x14ac:dyDescent="0.2">
      <c r="A38" s="66">
        <v>36</v>
      </c>
      <c r="B38" s="32" t="s">
        <v>123</v>
      </c>
      <c r="C38" s="50" t="s">
        <v>78</v>
      </c>
      <c r="D38" s="78">
        <v>1</v>
      </c>
      <c r="E38" s="70">
        <v>1</v>
      </c>
      <c r="F38" s="71"/>
      <c r="G38" s="71"/>
      <c r="H38" s="71"/>
      <c r="I38" s="71"/>
      <c r="J38" s="71"/>
      <c r="K38" s="71"/>
      <c r="L38" s="71">
        <v>1</v>
      </c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FB5-696A-3648-80B3-67525D8DEBAA}">
  <dimension ref="A1:U28"/>
  <sheetViews>
    <sheetView tabSelected="1" zoomScale="91" workbookViewId="0">
      <selection activeCell="M20" sqref="M20"/>
    </sheetView>
  </sheetViews>
  <sheetFormatPr baseColWidth="10" defaultRowHeight="15" x14ac:dyDescent="0.2"/>
  <cols>
    <col min="3" max="18" width="4.83203125" customWidth="1"/>
  </cols>
  <sheetData>
    <row r="1" spans="1:21" x14ac:dyDescent="0.2">
      <c r="A1" s="3"/>
      <c r="B1" s="3"/>
      <c r="C1" s="3"/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>
        <v>10</v>
      </c>
      <c r="N1" s="13">
        <v>11</v>
      </c>
      <c r="O1" s="13">
        <v>12</v>
      </c>
      <c r="P1" s="13">
        <v>13</v>
      </c>
      <c r="Q1" s="13">
        <v>14</v>
      </c>
      <c r="R1" s="13">
        <v>15</v>
      </c>
      <c r="S1" s="13">
        <v>16</v>
      </c>
      <c r="T1" s="13">
        <v>17</v>
      </c>
      <c r="U1" s="13">
        <v>18</v>
      </c>
    </row>
    <row r="2" spans="1:21" x14ac:dyDescent="0.2">
      <c r="A2" s="13"/>
      <c r="B2" s="13" t="s">
        <v>79</v>
      </c>
      <c r="C2" s="13" t="s">
        <v>54</v>
      </c>
      <c r="D2" s="125" t="s">
        <v>70</v>
      </c>
      <c r="E2" s="125" t="s">
        <v>70</v>
      </c>
      <c r="F2" s="126" t="s">
        <v>71</v>
      </c>
      <c r="G2" s="126" t="s">
        <v>71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x14ac:dyDescent="0.2">
      <c r="A3" s="3" t="s">
        <v>80</v>
      </c>
      <c r="B3" s="3"/>
      <c r="C3" s="13" t="s">
        <v>55</v>
      </c>
      <c r="D3" s="127" t="s">
        <v>72</v>
      </c>
      <c r="E3" s="128"/>
      <c r="F3" s="129" t="s">
        <v>73</v>
      </c>
      <c r="G3" s="130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</row>
    <row r="4" spans="1:21" x14ac:dyDescent="0.2">
      <c r="A4" s="3"/>
      <c r="B4" s="3"/>
      <c r="C4" s="13" t="s">
        <v>56</v>
      </c>
      <c r="D4" s="128" t="s">
        <v>74</v>
      </c>
      <c r="E4" s="128"/>
      <c r="F4" s="130" t="s">
        <v>75</v>
      </c>
      <c r="G4" s="130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</row>
    <row r="5" spans="1:21" x14ac:dyDescent="0.2">
      <c r="A5" s="3"/>
      <c r="B5" s="3"/>
      <c r="C5" s="13" t="s">
        <v>57</v>
      </c>
      <c r="D5" s="128" t="s">
        <v>76</v>
      </c>
      <c r="E5" s="128"/>
      <c r="F5" s="130" t="s">
        <v>77</v>
      </c>
      <c r="G5" s="130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</row>
    <row r="6" spans="1:21" x14ac:dyDescent="0.2">
      <c r="A6" s="3"/>
      <c r="B6" s="3"/>
      <c r="C6" s="13" t="s">
        <v>58</v>
      </c>
      <c r="D6" s="128" t="s">
        <v>78</v>
      </c>
      <c r="E6" s="128"/>
      <c r="F6" s="117"/>
      <c r="G6" s="117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</row>
    <row r="7" spans="1:21" x14ac:dyDescent="0.2">
      <c r="A7" s="3"/>
      <c r="B7" s="3"/>
      <c r="C7" s="13" t="s">
        <v>59</v>
      </c>
      <c r="D7" s="117"/>
      <c r="E7" s="117"/>
      <c r="F7" s="117"/>
      <c r="G7" s="117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</row>
    <row r="8" spans="1:21" x14ac:dyDescent="0.2">
      <c r="A8" s="3" t="s">
        <v>93</v>
      </c>
      <c r="B8" s="3"/>
      <c r="C8" s="13" t="s">
        <v>60</v>
      </c>
      <c r="D8" s="119" t="s">
        <v>70</v>
      </c>
      <c r="E8" s="119" t="s">
        <v>70</v>
      </c>
      <c r="F8" s="120" t="s">
        <v>71</v>
      </c>
      <c r="G8" s="120" t="s">
        <v>71</v>
      </c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21" x14ac:dyDescent="0.2">
      <c r="A9" s="3"/>
      <c r="B9" s="3"/>
      <c r="C9" s="13" t="s">
        <v>61</v>
      </c>
      <c r="D9" s="121" t="s">
        <v>72</v>
      </c>
      <c r="E9" s="122"/>
      <c r="F9" s="123" t="s">
        <v>73</v>
      </c>
      <c r="G9" s="124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</row>
    <row r="10" spans="1:21" ht="16" x14ac:dyDescent="0.2">
      <c r="A10" s="15"/>
      <c r="B10" s="15"/>
      <c r="C10" s="16" t="s">
        <v>62</v>
      </c>
      <c r="D10" s="122" t="s">
        <v>74</v>
      </c>
      <c r="E10" s="122"/>
      <c r="F10" s="124" t="s">
        <v>75</v>
      </c>
      <c r="G10" s="124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</row>
    <row r="11" spans="1:21" x14ac:dyDescent="0.2">
      <c r="A11" s="3"/>
      <c r="B11" s="3"/>
      <c r="C11" s="13" t="s">
        <v>63</v>
      </c>
      <c r="D11" s="119" t="s">
        <v>76</v>
      </c>
      <c r="E11" s="119"/>
      <c r="F11" s="118" t="s">
        <v>77</v>
      </c>
      <c r="G11" s="118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</row>
    <row r="12" spans="1:21" x14ac:dyDescent="0.2">
      <c r="A12" s="3"/>
      <c r="B12" s="3"/>
      <c r="C12" s="13" t="s">
        <v>64</v>
      </c>
      <c r="D12" s="119" t="s">
        <v>78</v>
      </c>
      <c r="E12" s="119"/>
      <c r="F12" s="131"/>
      <c r="G12" s="131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</row>
    <row r="13" spans="1:21" x14ac:dyDescent="0.2">
      <c r="A13" s="3"/>
      <c r="B13" s="3"/>
      <c r="C13" s="13" t="s">
        <v>65</v>
      </c>
      <c r="D13" s="117"/>
      <c r="E13" s="117"/>
      <c r="F13" s="117"/>
      <c r="G13" s="117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</row>
    <row r="14" spans="1:21" x14ac:dyDescent="0.2">
      <c r="A14" s="3"/>
      <c r="B14" s="3"/>
      <c r="C14" s="13" t="s">
        <v>66</v>
      </c>
      <c r="D14" s="117"/>
      <c r="E14" s="117"/>
      <c r="F14" s="117"/>
      <c r="G14" s="117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</row>
    <row r="15" spans="1:21" x14ac:dyDescent="0.2">
      <c r="A15" s="3"/>
      <c r="B15" s="3"/>
      <c r="C15" s="13" t="s">
        <v>67</v>
      </c>
      <c r="D15" s="117"/>
      <c r="E15" s="117"/>
      <c r="F15" s="117"/>
      <c r="G15" s="117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</row>
    <row r="16" spans="1:21" x14ac:dyDescent="0.2">
      <c r="A16" s="3"/>
      <c r="B16" s="3"/>
      <c r="C16" s="13" t="s">
        <v>68</v>
      </c>
      <c r="D16" s="117"/>
      <c r="E16" s="117"/>
      <c r="F16" s="117"/>
      <c r="G16" s="117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</row>
    <row r="17" spans="1:21" x14ac:dyDescent="0.2">
      <c r="A17" s="3"/>
      <c r="B17" s="3"/>
      <c r="C17" s="13" t="s">
        <v>69</v>
      </c>
      <c r="D17" s="117"/>
      <c r="E17" s="117"/>
      <c r="F17" s="117"/>
      <c r="G17" s="11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</row>
    <row r="19" spans="1:21" x14ac:dyDescent="0.2">
      <c r="C19" s="13" t="s">
        <v>81</v>
      </c>
      <c r="D19" s="3"/>
      <c r="E19" s="3"/>
      <c r="F19" s="3"/>
      <c r="G19" s="3"/>
      <c r="H19" s="3"/>
      <c r="I19" s="3"/>
      <c r="J19" s="3"/>
      <c r="K19" s="3"/>
      <c r="M19" t="s">
        <v>135</v>
      </c>
    </row>
    <row r="20" spans="1:21" ht="32" x14ac:dyDescent="0.2">
      <c r="C20" s="16"/>
      <c r="D20" s="16" t="s">
        <v>82</v>
      </c>
      <c r="E20" s="16"/>
      <c r="F20" s="16"/>
      <c r="G20" s="16"/>
      <c r="H20" s="16"/>
      <c r="I20" s="16"/>
      <c r="J20" s="16"/>
      <c r="K20" s="16"/>
    </row>
    <row r="21" spans="1:21" x14ac:dyDescent="0.2">
      <c r="C21" s="3"/>
      <c r="D21" s="115" t="s">
        <v>83</v>
      </c>
      <c r="E21" s="3"/>
      <c r="F21" s="3"/>
      <c r="G21" s="3">
        <v>16</v>
      </c>
      <c r="H21" s="3" t="s">
        <v>84</v>
      </c>
      <c r="I21" s="3"/>
      <c r="J21" s="3"/>
      <c r="K21" s="3"/>
    </row>
    <row r="22" spans="1:21" x14ac:dyDescent="0.2">
      <c r="C22" s="3"/>
      <c r="D22" s="3" t="s">
        <v>85</v>
      </c>
      <c r="E22" s="3"/>
      <c r="F22" s="3"/>
      <c r="G22" s="3">
        <f>1.17</f>
        <v>1.17</v>
      </c>
      <c r="H22" s="3" t="s">
        <v>86</v>
      </c>
      <c r="I22" s="3"/>
      <c r="J22" s="3"/>
      <c r="K22" s="3"/>
    </row>
    <row r="23" spans="1:21" x14ac:dyDescent="0.2">
      <c r="C23" s="3"/>
      <c r="D23" s="3" t="s">
        <v>87</v>
      </c>
      <c r="E23" s="3"/>
      <c r="F23" s="3"/>
      <c r="G23" s="3">
        <f>1.46*4</f>
        <v>5.84</v>
      </c>
      <c r="H23" s="3" t="s">
        <v>86</v>
      </c>
      <c r="I23" s="3"/>
      <c r="J23" s="3"/>
      <c r="K23" s="3"/>
    </row>
    <row r="24" spans="1:21" x14ac:dyDescent="0.2">
      <c r="C24" s="23"/>
      <c r="D24" s="23" t="s">
        <v>88</v>
      </c>
      <c r="E24" s="23"/>
      <c r="F24" s="23"/>
      <c r="G24" s="23">
        <f>G21*G22+G23</f>
        <v>24.56</v>
      </c>
      <c r="H24" s="23" t="s">
        <v>86</v>
      </c>
      <c r="I24" s="23"/>
      <c r="J24" s="23"/>
      <c r="K24" s="23"/>
    </row>
    <row r="25" spans="1:21" x14ac:dyDescent="0.2">
      <c r="C25" s="3"/>
      <c r="D25" s="132" t="s">
        <v>89</v>
      </c>
      <c r="E25" s="3"/>
      <c r="F25" s="3"/>
      <c r="G25" s="3">
        <v>30</v>
      </c>
      <c r="H25" s="132" t="s">
        <v>86</v>
      </c>
      <c r="I25" s="3"/>
      <c r="J25" s="3"/>
      <c r="K25" s="3"/>
    </row>
    <row r="26" spans="1:21" x14ac:dyDescent="0.2">
      <c r="C26" s="3"/>
      <c r="D26" s="132" t="s">
        <v>90</v>
      </c>
      <c r="E26" s="3"/>
      <c r="F26" s="3"/>
      <c r="G26" s="3">
        <v>3</v>
      </c>
      <c r="H26" s="132" t="s">
        <v>86</v>
      </c>
      <c r="I26" s="3"/>
      <c r="J26" s="3"/>
      <c r="K26" s="3"/>
    </row>
    <row r="27" spans="1:21" x14ac:dyDescent="0.2">
      <c r="C27" s="3"/>
      <c r="D27" s="133" t="s">
        <v>91</v>
      </c>
      <c r="E27" s="134"/>
      <c r="F27" s="134"/>
      <c r="G27" s="134">
        <f>G25/G26</f>
        <v>10</v>
      </c>
      <c r="H27" s="133" t="s">
        <v>91</v>
      </c>
      <c r="I27" s="3" t="s">
        <v>92</v>
      </c>
      <c r="J27" s="3"/>
      <c r="K27" s="3"/>
    </row>
    <row r="28" spans="1:21" x14ac:dyDescent="0.2">
      <c r="C28" s="3"/>
      <c r="D28" s="3"/>
      <c r="E28" s="3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Recipe</vt:lpstr>
      <vt:lpstr>Stocks</vt:lpstr>
      <vt:lpstr>Layout</vt:lpstr>
      <vt:lpstr>picture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2020-11-16T22:47:28Z</dcterms:modified>
</cp:coreProperties>
</file>