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1_experiment_design/20201228_exp26_controls_gfp/"/>
    </mc:Choice>
  </mc:AlternateContent>
  <xr:revisionPtr revIDLastSave="0" documentId="13_ncr:1_{F16B41E5-6636-6B43-9CCF-838F9F3C16D4}" xr6:coauthVersionLast="45" xr6:coauthVersionMax="45" xr10:uidLastSave="{00000000-0000-0000-0000-000000000000}"/>
  <bookViews>
    <workbookView xWindow="3380" yWindow="460" windowWidth="24240" windowHeight="17540" xr2:uid="{00000000-000D-0000-FFFF-FFFF00000000}"/>
  </bookViews>
  <sheets>
    <sheet name="Outline" sheetId="2" r:id="rId1"/>
    <sheet name="Data" sheetId="4" r:id="rId2"/>
  </sheets>
  <definedNames>
    <definedName name="_xlnm.extract">Outline!$J$16</definedName>
    <definedName name="MM_sum" localSheetId="0">SUM(Outline!$E$12:$E$17)</definedName>
    <definedName name="_xlnm.Print_Area" localSheetId="0">Outline!$A$1:$AS$28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2" l="1"/>
  <c r="N24" i="2"/>
  <c r="N25" i="2"/>
  <c r="O21" i="2"/>
  <c r="O23" i="2"/>
  <c r="O22" i="2"/>
  <c r="O25" i="2"/>
  <c r="L25" i="2" l="1"/>
  <c r="N22" i="2"/>
  <c r="G22" i="2"/>
  <c r="G21" i="2"/>
  <c r="G25" i="2"/>
  <c r="D13" i="2" l="1"/>
  <c r="D12" i="2" s="1"/>
  <c r="G23" i="2" l="1"/>
  <c r="N23" i="2" l="1"/>
  <c r="G24" i="2"/>
  <c r="G26" i="2"/>
  <c r="N26" i="2"/>
  <c r="J15" i="2" l="1"/>
  <c r="J16" i="2"/>
  <c r="J17" i="2"/>
  <c r="E13" i="2" l="1"/>
  <c r="E12" i="2"/>
  <c r="E17" i="2"/>
  <c r="E16" i="2"/>
  <c r="E15" i="2"/>
  <c r="F15" i="2" l="1"/>
  <c r="F12" i="2" s="1"/>
  <c r="Q22" i="2"/>
  <c r="Q21" i="2"/>
  <c r="Q26" i="2"/>
  <c r="P26" i="2" s="1"/>
  <c r="Q23" i="2"/>
  <c r="Q25" i="2"/>
  <c r="Q24" i="2"/>
  <c r="K21" i="2" l="1"/>
  <c r="F13" i="2"/>
  <c r="L21" i="2" s="1"/>
  <c r="M21" i="2" l="1"/>
  <c r="P21" i="2" s="1"/>
  <c r="L22" i="2"/>
  <c r="L23" i="2" s="1"/>
  <c r="L24" i="2" s="1"/>
  <c r="K25" i="2"/>
  <c r="M25" i="2" s="1"/>
  <c r="K23" i="2"/>
  <c r="M23" i="2" s="1"/>
  <c r="M22" i="2"/>
  <c r="M24" i="2" l="1"/>
  <c r="O24" i="2" s="1"/>
  <c r="P23" i="2"/>
  <c r="P22" i="2"/>
  <c r="P24" i="2"/>
  <c r="P25" i="2"/>
</calcChain>
</file>

<file path=xl/sharedStrings.xml><?xml version="1.0" encoding="utf-8"?>
<sst xmlns="http://schemas.openxmlformats.org/spreadsheetml/2006/main" count="71" uniqueCount="66">
  <si>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</si>
  <si>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</si>
  <si>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</si>
  <si>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</si>
  <si>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</si>
  <si>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</si>
  <si>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</si>
  <si>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</si>
  <si>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</si>
  <si>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</si>
  <si>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</si>
  <si>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</si>
  <si>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</si>
  <si>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Master Mix (uL)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</si>
  <si>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</si>
  <si>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</si>
  <si>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</si>
  <si>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</si>
  <si>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</si>
  <si>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</si>
  <si>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</si>
  <si>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</si>
  <si>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</si>
  <si>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</si>
  <si>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</si>
  <si>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</si>
  <si>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</si>
  <si>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</si>
  <si>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</si>
  <si>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</si>
  <si>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</si>
  <si>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</si>
  <si>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</si>
  <si>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 xml:space="preserve"> making activation</t>
  </si>
  <si>
    <t>aliquote for 7 rxns</t>
  </si>
  <si>
    <t>ATP assay</t>
  </si>
  <si>
    <t>Buffer</t>
  </si>
  <si>
    <t>Extract</t>
  </si>
  <si>
    <t>Pos Control (1)</t>
  </si>
  <si>
    <t>Neg Control bkgd (2)</t>
  </si>
  <si>
    <t>ATP Depletion (3)</t>
  </si>
  <si>
    <t>Total volume</t>
  </si>
  <si>
    <t>No Energy (4)</t>
  </si>
  <si>
    <t>No txtl (5)</t>
  </si>
  <si>
    <t>Ankita R</t>
  </si>
  <si>
    <t>replicates</t>
  </si>
  <si>
    <t>time points</t>
  </si>
  <si>
    <t>old Water (uL)</t>
  </si>
  <si>
    <t xml:space="preserve">GFP +ve control DNA times series </t>
  </si>
  <si>
    <t>GFP Controls with DNA Reporter Plasmid</t>
  </si>
  <si>
    <t>Setup each reaction above 2x</t>
  </si>
  <si>
    <t>PLATE LOC 1</t>
  </si>
  <si>
    <t>PLATE LOC 2</t>
  </si>
  <si>
    <t>12/28/2020 - 12/29/2020</t>
  </si>
  <si>
    <t>repeat exp 7, see if buffer + extract artifact is stil seen</t>
  </si>
  <si>
    <t>C7</t>
  </si>
  <si>
    <t>C8</t>
  </si>
  <si>
    <t>C9</t>
  </si>
  <si>
    <t>C10</t>
  </si>
  <si>
    <t>C11</t>
  </si>
  <si>
    <t>D7</t>
  </si>
  <si>
    <t>D8</t>
  </si>
  <si>
    <t>D9</t>
  </si>
  <si>
    <t>D10</t>
  </si>
  <si>
    <t>D11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</si>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</sst>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0" borderId="0" xfId="0" applyNumberFormat="1" applyFill="1" applyBorder="1" applyAlignment="1" applyProtection="1">
      <alignment horizontal="right"/>
    </xf>
    <xf numFmtId="0" fontId="0" fillId="9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2" fontId="0" fillId="0" borderId="0" xfId="0" applyNumberFormat="1" applyFill="1" applyProtection="1"/>
    <xf numFmtId="2" fontId="0" fillId="4" borderId="0" xfId="0" applyNumberFormat="1" applyFill="1" applyBorder="1" applyAlignment="1" applyProtection="1">
      <alignment horizontal="right"/>
    </xf>
    <xf numFmtId="2" fontId="0" fillId="4" borderId="3" xfId="0" applyNumberFormat="1" applyFill="1" applyBorder="1" applyAlignment="1" applyProtection="1">
      <alignment horizontal="right"/>
    </xf>
    <xf numFmtId="2" fontId="9" fillId="10" borderId="2" xfId="0" applyNumberFormat="1" applyFont="1" applyFill="1" applyBorder="1" applyAlignment="1" applyProtection="1">
      <alignment horizontal="right"/>
    </xf>
    <xf numFmtId="2" fontId="9" fillId="10" borderId="5" xfId="0" applyNumberFormat="1" applyFont="1" applyFill="1" applyBorder="1" applyAlignment="1" applyProtection="1">
      <alignment horizontal="right"/>
    </xf>
    <xf numFmtId="2" fontId="9" fillId="10" borderId="7" xfId="0" applyNumberFormat="1" applyFont="1" applyFill="1" applyBorder="1" applyAlignment="1" applyProtection="1">
      <alignment horizontal="right"/>
    </xf>
    <xf numFmtId="0" fontId="1" fillId="10" borderId="0" xfId="0" applyFont="1" applyFill="1" applyAlignment="1" applyProtection="1">
      <alignment horizontal="center" wrapText="1"/>
    </xf>
    <xf numFmtId="2" fontId="0" fillId="10" borderId="9" xfId="0" applyNumberFormat="1" applyFill="1" applyBorder="1" applyAlignment="1" applyProtection="1">
      <alignment horizontal="right"/>
    </xf>
    <xf numFmtId="2" fontId="0" fillId="10" borderId="8" xfId="0" applyNumberFormat="1" applyFill="1" applyBorder="1" applyAlignment="1" applyProtection="1">
      <alignment horizontal="right"/>
    </xf>
    <xf numFmtId="0" fontId="10" fillId="10" borderId="0" xfId="0" applyFont="1" applyFill="1" applyBorder="1" applyAlignment="1" applyProtection="1">
      <alignment horizontal="center" wrapText="1"/>
    </xf>
    <xf numFmtId="0" fontId="0" fillId="0" borderId="0" xfId="0" applyFill="1" applyBorder="1" applyAlignment="1" applyProtection="1">
      <alignment vertical="top"/>
    </xf>
    <xf numFmtId="2" fontId="0" fillId="0" borderId="0" xfId="0" applyNumberFormat="1" applyFill="1" applyBorder="1" applyAlignment="1" applyProtection="1">
      <alignment horizontal="left"/>
    </xf>
    <xf numFmtId="18" fontId="0" fillId="0" borderId="0" xfId="0" applyNumberFormat="1" applyFill="1" applyBorder="1" applyAlignment="1" applyProtection="1"/>
    <xf numFmtId="0" fontId="1" fillId="0" borderId="0" xfId="0" applyFont="1" applyFill="1" applyProtection="1"/>
    <xf numFmtId="18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0" fillId="9" borderId="0" xfId="0" applyFont="1" applyFill="1" applyBorder="1" applyAlignment="1" applyProtection="1"/>
    <xf numFmtId="0" fontId="0" fillId="9" borderId="0" xfId="0" applyFill="1" applyBorder="1" applyAlignment="1" applyProtection="1">
      <alignment horizontal="right"/>
    </xf>
    <xf numFmtId="0" fontId="0" fillId="2" borderId="0" xfId="0" applyFont="1" applyFill="1" applyBorder="1" applyAlignment="1" applyProtection="1">
      <alignment horizontal="center"/>
    </xf>
    <xf numFmtId="2" fontId="0" fillId="8" borderId="0" xfId="0" applyNumberFormat="1" applyFill="1" applyBorder="1" applyAlignment="1" applyProtection="1">
      <alignment horizontal="right"/>
    </xf>
    <xf numFmtId="2" fontId="0" fillId="8" borderId="3" xfId="0" applyNumberFormat="1" applyFill="1" applyBorder="1" applyAlignment="1" applyProtection="1">
      <alignment horizontal="right"/>
    </xf>
    <xf numFmtId="2" fontId="0" fillId="8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13"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9EBF6"/>
      <color rgb="FFF2E3E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51"/>
  <sheetViews>
    <sheetView tabSelected="1" topLeftCell="A8" zoomScale="106" zoomScaleNormal="100" workbookViewId="0">
      <selection activeCell="G10" sqref="G10"/>
    </sheetView>
  </sheetViews>
  <sheetFormatPr baseColWidth="10" defaultColWidth="8.83203125" defaultRowHeight="15" outlineLevelRow="1" x14ac:dyDescent="0.2"/>
  <cols>
    <col min="1" max="1" width="13.1640625" style="3" customWidth="1"/>
    <col min="2" max="3" width="14.33203125" style="3" customWidth="1"/>
    <col min="4" max="4" width="17.83203125" style="2" customWidth="1"/>
    <col min="5" max="5" width="11.83203125" style="3" customWidth="1"/>
    <col min="6" max="6" width="10.83203125" style="3" customWidth="1"/>
    <col min="7" max="7" width="7" style="3" customWidth="1"/>
    <col min="8" max="8" width="12.33203125" style="3" customWidth="1"/>
    <col min="9" max="9" width="13.33203125" style="3" customWidth="1"/>
    <col min="10" max="12" width="7.6640625" style="3" customWidth="1"/>
    <col min="13" max="13" width="9.5" style="3" customWidth="1"/>
    <col min="14" max="18" width="7.6640625" style="3" customWidth="1"/>
    <col min="19" max="20" width="8.83203125" style="3"/>
    <col min="21" max="23" width="3.83203125" style="3" customWidth="1"/>
    <col min="24" max="24" width="4.6640625" style="3" customWidth="1"/>
    <col min="25" max="44" width="3.83203125" style="3" customWidth="1"/>
    <col min="45" max="16384" width="8.83203125" style="3"/>
  </cols>
  <sheetData>
    <row r="1" spans="1:41" x14ac:dyDescent="0.2">
      <c r="A1" s="1" t="s">
        <v>6</v>
      </c>
      <c r="B1" s="1"/>
      <c r="C1" s="1"/>
      <c r="D1" s="53"/>
    </row>
    <row r="2" spans="1:41" s="16" customFormat="1" outlineLevel="1" x14ac:dyDescent="0.2">
      <c r="A2" s="16" t="s">
        <v>1</v>
      </c>
      <c r="D2" s="50" t="s">
        <v>44</v>
      </c>
    </row>
    <row r="3" spans="1:41" outlineLevel="1" x14ac:dyDescent="0.2">
      <c r="A3" s="16" t="s">
        <v>14</v>
      </c>
      <c r="B3" s="16"/>
      <c r="C3" s="16"/>
      <c r="D3" s="51" t="s">
        <v>53</v>
      </c>
      <c r="U3" s="24"/>
      <c r="V3" s="24"/>
      <c r="W3" s="24"/>
      <c r="AF3" s="62"/>
      <c r="AG3" s="62"/>
      <c r="AH3" s="62"/>
      <c r="AK3" s="24"/>
      <c r="AL3" s="24"/>
      <c r="AM3" s="24"/>
      <c r="AN3" s="24"/>
      <c r="AO3" s="24"/>
    </row>
    <row r="4" spans="1:41" outlineLevel="1" x14ac:dyDescent="0.2">
      <c r="A4" s="16" t="s">
        <v>11</v>
      </c>
      <c r="B4" s="16"/>
      <c r="C4" s="16"/>
      <c r="D4" s="49" t="s">
        <v>49</v>
      </c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62"/>
      <c r="AG4" s="62"/>
      <c r="AH4" s="62"/>
      <c r="AI4" s="24"/>
      <c r="AK4" s="24"/>
      <c r="AL4" s="24"/>
      <c r="AM4" s="24"/>
      <c r="AN4" s="24"/>
      <c r="AO4" s="24"/>
    </row>
    <row r="5" spans="1:41" outlineLevel="1" x14ac:dyDescent="0.2">
      <c r="A5" s="16" t="s">
        <v>12</v>
      </c>
      <c r="B5" s="16"/>
      <c r="C5" s="16"/>
      <c r="D5" s="49" t="s">
        <v>48</v>
      </c>
      <c r="U5" s="24"/>
      <c r="V5" s="24"/>
      <c r="W5" s="24"/>
      <c r="X5" s="24"/>
      <c r="Y5" s="24"/>
      <c r="AF5" s="62"/>
      <c r="AG5" s="62"/>
      <c r="AH5" s="62"/>
      <c r="AK5" s="24"/>
      <c r="AL5" s="24"/>
      <c r="AM5" s="24"/>
      <c r="AN5" s="24"/>
      <c r="AO5" s="24"/>
    </row>
    <row r="6" spans="1:41" x14ac:dyDescent="0.2">
      <c r="D6" s="2" t="s">
        <v>54</v>
      </c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62"/>
      <c r="AG6" s="62"/>
      <c r="AH6" s="62"/>
      <c r="AI6" s="24"/>
      <c r="AK6" s="24"/>
      <c r="AL6" s="24"/>
      <c r="AM6" s="24"/>
      <c r="AN6" s="24"/>
      <c r="AO6" s="24"/>
    </row>
    <row r="7" spans="1:41" x14ac:dyDescent="0.2">
      <c r="A7" s="1" t="s">
        <v>7</v>
      </c>
      <c r="B7" s="16"/>
      <c r="C7" s="16"/>
      <c r="I7" s="3" t="s">
        <v>45</v>
      </c>
      <c r="J7" s="3">
        <v>2</v>
      </c>
      <c r="U7" s="24"/>
      <c r="V7" s="24"/>
      <c r="W7" s="24"/>
      <c r="X7" s="24"/>
      <c r="Y7" s="24"/>
      <c r="AF7" s="62"/>
      <c r="AG7" s="62"/>
      <c r="AH7" s="62"/>
      <c r="AK7" s="24"/>
      <c r="AL7" s="24"/>
      <c r="AM7" s="24"/>
      <c r="AN7" s="24"/>
      <c r="AO7" s="24"/>
    </row>
    <row r="8" spans="1:41" outlineLevel="1" x14ac:dyDescent="0.2">
      <c r="A8" s="17" t="s">
        <v>30</v>
      </c>
      <c r="B8" s="16"/>
      <c r="C8" s="16"/>
      <c r="I8" s="3" t="s">
        <v>46</v>
      </c>
      <c r="J8" s="3">
        <v>6</v>
      </c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41" s="18" customFormat="1" ht="15" customHeight="1" x14ac:dyDescent="0.2">
      <c r="A9" s="1" t="s">
        <v>15</v>
      </c>
      <c r="B9" s="1"/>
      <c r="C9" s="1"/>
      <c r="D9" s="2"/>
      <c r="E9" s="3"/>
      <c r="I9" s="19" t="s">
        <v>41</v>
      </c>
      <c r="J9" s="18">
        <v>10.5</v>
      </c>
      <c r="K9" s="19"/>
      <c r="L9" s="19"/>
      <c r="M9" s="19"/>
      <c r="N9" s="19"/>
      <c r="O9" s="19"/>
      <c r="P9" s="19"/>
      <c r="Q9" s="19"/>
      <c r="R9" s="19"/>
      <c r="U9" s="83"/>
      <c r="V9" s="83"/>
      <c r="W9" s="83"/>
      <c r="X9" s="83"/>
      <c r="Y9" s="83"/>
    </row>
    <row r="10" spans="1:41" x14ac:dyDescent="0.2"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41" ht="32" outlineLevel="1" x14ac:dyDescent="0.2">
      <c r="A11" s="10" t="s">
        <v>0</v>
      </c>
      <c r="B11" s="10" t="s">
        <v>24</v>
      </c>
      <c r="C11" s="10"/>
      <c r="D11" s="11" t="s">
        <v>23</v>
      </c>
      <c r="E11" s="10" t="s">
        <v>13</v>
      </c>
      <c r="F11" s="18"/>
      <c r="G11" s="18"/>
      <c r="H11" s="18"/>
      <c r="I11" s="18"/>
      <c r="J11" s="9" t="s">
        <v>17</v>
      </c>
      <c r="U11" s="24"/>
      <c r="V11" s="24"/>
      <c r="W11" s="24"/>
      <c r="X11" s="24"/>
      <c r="Y11" s="24"/>
    </row>
    <row r="12" spans="1:41" outlineLevel="1" x14ac:dyDescent="0.2">
      <c r="A12" s="55" t="s">
        <v>26</v>
      </c>
      <c r="B12" s="15">
        <v>1</v>
      </c>
      <c r="C12" s="15"/>
      <c r="D12" s="15">
        <f>0.75-D13</f>
        <v>0.41666666666666669</v>
      </c>
      <c r="E12" s="5">
        <f>D12/B12*90*0.95*_xlnm.extract</f>
        <v>35.625</v>
      </c>
      <c r="F12" s="3">
        <f>E12/F15</f>
        <v>0.55555555555555558</v>
      </c>
      <c r="G12" s="20"/>
      <c r="H12" s="3">
        <v>7.88</v>
      </c>
      <c r="J12" s="6">
        <v>7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41" outlineLevel="1" x14ac:dyDescent="0.2">
      <c r="A13" s="56" t="s">
        <v>27</v>
      </c>
      <c r="B13" s="15">
        <v>1</v>
      </c>
      <c r="C13" s="15"/>
      <c r="D13" s="58">
        <f>1/3</f>
        <v>0.33333333333333331</v>
      </c>
      <c r="E13" s="5">
        <f>D13/B13*90*0.95*_xlnm.extract</f>
        <v>28.5</v>
      </c>
      <c r="F13" s="3">
        <f>E13/F15</f>
        <v>0.44444444444444442</v>
      </c>
      <c r="U13" s="24"/>
      <c r="V13" s="24"/>
      <c r="W13" s="24"/>
      <c r="X13" s="24"/>
      <c r="Y13" s="24"/>
    </row>
    <row r="14" spans="1:41" outlineLevel="1" x14ac:dyDescent="0.2">
      <c r="A14" s="21"/>
      <c r="B14" s="21"/>
      <c r="C14" s="21"/>
      <c r="D14" s="22"/>
      <c r="E14" s="5"/>
      <c r="F14" s="20" t="s">
        <v>31</v>
      </c>
      <c r="J14" s="8" t="s">
        <v>18</v>
      </c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41" outlineLevel="1" x14ac:dyDescent="0.2">
      <c r="A15" s="21" t="s">
        <v>10</v>
      </c>
      <c r="B15" s="21"/>
      <c r="C15" s="21"/>
      <c r="D15" s="22"/>
      <c r="E15" s="5" t="str">
        <f>IFERROR(D15/B15*90*0.95*_xlnm.extract,"")</f>
        <v/>
      </c>
      <c r="F15" s="68">
        <f>E12+E13</f>
        <v>64.125</v>
      </c>
      <c r="G15" s="23"/>
      <c r="I15" s="4" t="s">
        <v>28</v>
      </c>
      <c r="J15" s="54">
        <f>CEILING(J12/(90/10*(0.95)^3),1)</f>
        <v>1</v>
      </c>
      <c r="U15" s="24"/>
      <c r="V15" s="24"/>
      <c r="W15" s="24"/>
      <c r="X15" s="24"/>
      <c r="Y15" s="24"/>
    </row>
    <row r="16" spans="1:41" outlineLevel="1" x14ac:dyDescent="0.2">
      <c r="A16" s="21" t="s">
        <v>10</v>
      </c>
      <c r="B16" s="21"/>
      <c r="C16" s="21"/>
      <c r="D16" s="22"/>
      <c r="E16" s="5" t="str">
        <f>IFERROR(D16/B16*90*0.95*_xlnm.extract,"")</f>
        <v/>
      </c>
      <c r="F16" s="23"/>
      <c r="G16" s="23"/>
      <c r="I16" s="4" t="s">
        <v>29</v>
      </c>
      <c r="J16" s="57">
        <f>CEILING(J12/(90/10*(0.95)^3),1)</f>
        <v>1</v>
      </c>
      <c r="K16" s="3" t="s">
        <v>34</v>
      </c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outlineLevel="1" x14ac:dyDescent="0.2">
      <c r="A17" s="21" t="s">
        <v>10</v>
      </c>
      <c r="B17" s="21"/>
      <c r="C17" s="21"/>
      <c r="D17" s="22"/>
      <c r="E17" s="5" t="str">
        <f>IFERROR(D17/B17*90*0.95*_xlnm.extract,"")</f>
        <v/>
      </c>
      <c r="F17" s="23"/>
      <c r="G17" s="23"/>
      <c r="I17" s="4" t="s">
        <v>16</v>
      </c>
      <c r="J17" s="7">
        <f>CEILING(N21/3,1)</f>
        <v>1</v>
      </c>
      <c r="U17" s="24"/>
      <c r="V17" s="24"/>
      <c r="W17" s="24"/>
      <c r="X17" s="24"/>
      <c r="Y17" s="24"/>
    </row>
    <row r="18" spans="1:35" x14ac:dyDescent="0.2">
      <c r="A18" s="24"/>
      <c r="B18" s="52" t="s">
        <v>25</v>
      </c>
      <c r="C18" s="52"/>
      <c r="D18" s="23"/>
      <c r="E18" s="24"/>
      <c r="H18" s="16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1:35" x14ac:dyDescent="0.2">
      <c r="A19" s="1" t="s">
        <v>8</v>
      </c>
      <c r="B19" s="1" t="s">
        <v>33</v>
      </c>
      <c r="C19" s="1"/>
      <c r="Q19" s="3" t="s">
        <v>32</v>
      </c>
    </row>
    <row r="20" spans="1:35" s="19" customFormat="1" ht="29.25" customHeight="1" outlineLevel="1" x14ac:dyDescent="0.2">
      <c r="A20" s="10" t="s">
        <v>3</v>
      </c>
      <c r="B20" s="10" t="s">
        <v>51</v>
      </c>
      <c r="C20" s="10" t="s">
        <v>52</v>
      </c>
      <c r="D20" s="10" t="s">
        <v>1</v>
      </c>
      <c r="E20" s="10" t="s">
        <v>20</v>
      </c>
      <c r="F20" s="10" t="s">
        <v>2</v>
      </c>
      <c r="G20" s="10" t="s">
        <v>21</v>
      </c>
      <c r="H20" s="10" t="s">
        <v>22</v>
      </c>
      <c r="I20" s="10" t="s">
        <v>19</v>
      </c>
      <c r="J20" s="25" t="s">
        <v>35</v>
      </c>
      <c r="K20" s="25" t="s">
        <v>36</v>
      </c>
      <c r="L20" s="25" t="s">
        <v>37</v>
      </c>
      <c r="M20" s="25" t="s">
        <v>4</v>
      </c>
      <c r="N20" s="26" t="s">
        <v>5</v>
      </c>
      <c r="O20" s="26" t="s">
        <v>4</v>
      </c>
      <c r="P20" s="77" t="s">
        <v>47</v>
      </c>
      <c r="Q20" s="74" t="s">
        <v>9</v>
      </c>
      <c r="R20" s="10"/>
      <c r="S20" s="10"/>
    </row>
    <row r="21" spans="1:35" outlineLevel="1" x14ac:dyDescent="0.2">
      <c r="A21" s="27">
        <v>1</v>
      </c>
      <c r="B21" s="28" t="s">
        <v>55</v>
      </c>
      <c r="C21" s="86" t="s">
        <v>60</v>
      </c>
      <c r="D21" s="45" t="s">
        <v>38</v>
      </c>
      <c r="E21" s="46">
        <v>19</v>
      </c>
      <c r="F21" s="47">
        <v>3202</v>
      </c>
      <c r="G21" s="14">
        <f t="shared" ref="G21:G22" si="0">IFERROR(1/(F21*660/1000000/E21),"")</f>
        <v>8.9905930005867543</v>
      </c>
      <c r="H21" s="47">
        <v>1</v>
      </c>
      <c r="I21" s="47">
        <v>1</v>
      </c>
      <c r="J21" s="36">
        <v>0</v>
      </c>
      <c r="K21" s="69">
        <f>Q21*F12</f>
        <v>4.375</v>
      </c>
      <c r="L21" s="69">
        <f>Q21*F13</f>
        <v>3.5</v>
      </c>
      <c r="M21" s="87">
        <f>J9-(K21+L21+N21)</f>
        <v>1.4571126315789478</v>
      </c>
      <c r="N21" s="89">
        <f t="shared" ref="N21:N26" si="1">IFERROR((I21/((F21*660/1000000/E21)^-1)*10.5)*H21,"")</f>
        <v>1.1678873684210527</v>
      </c>
      <c r="O21" s="14">
        <f>0</f>
        <v>0</v>
      </c>
      <c r="P21" s="71">
        <f t="shared" ref="P21:P26" si="2">IFERROR(10.5*H21-Q21-N21-J21-K21-M21-L21,"")</f>
        <v>-7.875</v>
      </c>
      <c r="Q21" s="75">
        <f t="shared" ref="Q21:Q26" si="3">10.5*H21-((90*0.95 - MM_sum/_xlnm.extract)/(90*0.95))*10.5*H21</f>
        <v>7.875</v>
      </c>
      <c r="R21" s="61"/>
      <c r="U21" s="24"/>
      <c r="V21" s="24"/>
      <c r="W21" s="24"/>
      <c r="X21" s="24"/>
      <c r="Y21" s="24"/>
      <c r="Z21" s="24"/>
    </row>
    <row r="22" spans="1:35" outlineLevel="1" x14ac:dyDescent="0.2">
      <c r="A22" s="29">
        <v>2</v>
      </c>
      <c r="B22" s="30" t="s">
        <v>56</v>
      </c>
      <c r="C22" s="30" t="s">
        <v>61</v>
      </c>
      <c r="D22" s="39" t="s">
        <v>39</v>
      </c>
      <c r="E22" s="40">
        <v>19</v>
      </c>
      <c r="F22" s="41">
        <v>3203</v>
      </c>
      <c r="G22" s="13">
        <f t="shared" si="0"/>
        <v>8.9877860717698361</v>
      </c>
      <c r="H22" s="41">
        <v>1</v>
      </c>
      <c r="I22" s="41">
        <v>0</v>
      </c>
      <c r="J22" s="42">
        <v>0</v>
      </c>
      <c r="K22" s="43">
        <v>0</v>
      </c>
      <c r="L22" s="70">
        <f>L21</f>
        <v>3.5</v>
      </c>
      <c r="M22" s="88">
        <f>10.5-L22</f>
        <v>7</v>
      </c>
      <c r="N22" s="13">
        <f t="shared" si="1"/>
        <v>0</v>
      </c>
      <c r="O22" s="13">
        <f>0</f>
        <v>0</v>
      </c>
      <c r="P22" s="72">
        <f t="shared" si="2"/>
        <v>-7.875</v>
      </c>
      <c r="Q22" s="76">
        <f t="shared" si="3"/>
        <v>7.875</v>
      </c>
      <c r="R22" s="61"/>
      <c r="U22" s="24"/>
      <c r="V22" s="24"/>
      <c r="W22" s="24"/>
      <c r="X22" s="24"/>
      <c r="Y22" s="24"/>
      <c r="Z22" s="24"/>
    </row>
    <row r="23" spans="1:35" outlineLevel="1" x14ac:dyDescent="0.2">
      <c r="A23" s="31">
        <v>3</v>
      </c>
      <c r="B23" s="32" t="s">
        <v>57</v>
      </c>
      <c r="C23" s="32" t="s">
        <v>62</v>
      </c>
      <c r="D23" s="33" t="s">
        <v>40</v>
      </c>
      <c r="E23" s="34">
        <v>19</v>
      </c>
      <c r="F23" s="35">
        <v>3202</v>
      </c>
      <c r="G23" s="12">
        <f t="shared" ref="G23" si="4">IFERROR(1/(F23*660/1000000/E23),"")</f>
        <v>8.9905930005867543</v>
      </c>
      <c r="H23" s="35">
        <v>1</v>
      </c>
      <c r="I23" s="35">
        <v>0</v>
      </c>
      <c r="J23" s="36">
        <v>0</v>
      </c>
      <c r="K23" s="69">
        <f>K21</f>
        <v>4.375</v>
      </c>
      <c r="L23" s="69">
        <f>L22</f>
        <v>3.5</v>
      </c>
      <c r="M23" s="87">
        <f>J9-(K23+L23)</f>
        <v>2.625</v>
      </c>
      <c r="N23" s="12">
        <f t="shared" si="1"/>
        <v>0</v>
      </c>
      <c r="O23" s="12">
        <f>0</f>
        <v>0</v>
      </c>
      <c r="P23" s="73">
        <f t="shared" si="2"/>
        <v>-7.875</v>
      </c>
      <c r="Q23" s="75">
        <f t="shared" si="3"/>
        <v>7.875</v>
      </c>
      <c r="R23" s="61"/>
      <c r="S23" s="59"/>
      <c r="U23" s="24"/>
      <c r="V23" s="24"/>
      <c r="W23" s="24"/>
      <c r="X23" s="24"/>
      <c r="Y23" s="24"/>
      <c r="Z23" s="24"/>
    </row>
    <row r="24" spans="1:35" outlineLevel="1" x14ac:dyDescent="0.2">
      <c r="A24" s="29">
        <v>4</v>
      </c>
      <c r="B24" s="38" t="s">
        <v>58</v>
      </c>
      <c r="C24" s="38" t="s">
        <v>63</v>
      </c>
      <c r="D24" s="39" t="s">
        <v>42</v>
      </c>
      <c r="E24" s="40">
        <v>19</v>
      </c>
      <c r="F24" s="41">
        <v>3202</v>
      </c>
      <c r="G24" s="13">
        <f>IFERROR(1/(F24*660/1000000/E24),"")</f>
        <v>8.9905930005867543</v>
      </c>
      <c r="H24" s="41">
        <v>1</v>
      </c>
      <c r="I24" s="41">
        <v>1</v>
      </c>
      <c r="J24" s="42">
        <v>0</v>
      </c>
      <c r="K24" s="43">
        <v>0</v>
      </c>
      <c r="L24" s="70">
        <f>L23</f>
        <v>3.5</v>
      </c>
      <c r="M24" s="88">
        <f>10.5-(L24+N24)</f>
        <v>5.8321126315789478</v>
      </c>
      <c r="N24" s="88">
        <f t="shared" si="1"/>
        <v>1.1678873684210527</v>
      </c>
      <c r="O24" s="13">
        <f>J9-(L24+M24+N24)</f>
        <v>0</v>
      </c>
      <c r="P24" s="72">
        <f t="shared" si="2"/>
        <v>-7.875</v>
      </c>
      <c r="Q24" s="76">
        <f t="shared" si="3"/>
        <v>7.875</v>
      </c>
      <c r="R24" s="61"/>
      <c r="S24" s="59"/>
      <c r="U24" s="24"/>
      <c r="V24" s="24"/>
      <c r="W24" s="24"/>
      <c r="X24" s="24"/>
      <c r="Y24" s="24"/>
      <c r="Z24" s="24"/>
    </row>
    <row r="25" spans="1:35" s="48" customFormat="1" outlineLevel="1" x14ac:dyDescent="0.2">
      <c r="A25" s="31">
        <v>5</v>
      </c>
      <c r="B25" s="44" t="s">
        <v>59</v>
      </c>
      <c r="C25" s="44" t="s">
        <v>64</v>
      </c>
      <c r="D25" s="45" t="s">
        <v>43</v>
      </c>
      <c r="E25" s="46">
        <v>19</v>
      </c>
      <c r="F25" s="47">
        <v>3202</v>
      </c>
      <c r="G25" s="14">
        <f t="shared" ref="G25:G26" si="5">IFERROR(1/(F25*660/1000000/E25),"")</f>
        <v>8.9905930005867543</v>
      </c>
      <c r="H25" s="47">
        <v>1</v>
      </c>
      <c r="I25" s="47">
        <v>1</v>
      </c>
      <c r="J25" s="36">
        <v>0</v>
      </c>
      <c r="K25" s="69">
        <f>K21</f>
        <v>4.375</v>
      </c>
      <c r="L25" s="37">
        <f>0</f>
        <v>0</v>
      </c>
      <c r="M25" s="87">
        <f>10.5-(K25+N25)</f>
        <v>4.9571126315789478</v>
      </c>
      <c r="N25" s="87">
        <f t="shared" si="1"/>
        <v>1.1678873684210527</v>
      </c>
      <c r="O25" s="14">
        <f>0</f>
        <v>0</v>
      </c>
      <c r="P25" s="71">
        <f t="shared" si="2"/>
        <v>-7.875</v>
      </c>
      <c r="Q25" s="75">
        <f t="shared" si="3"/>
        <v>7.875</v>
      </c>
      <c r="R25" s="61"/>
      <c r="U25" s="59"/>
      <c r="V25" s="59"/>
      <c r="W25" s="59"/>
      <c r="X25" s="59"/>
      <c r="Y25" s="59"/>
      <c r="Z25" s="59"/>
    </row>
    <row r="26" spans="1:35" outlineLevel="1" x14ac:dyDescent="0.2">
      <c r="A26" s="31">
        <v>6</v>
      </c>
      <c r="B26" s="44"/>
      <c r="C26" s="44"/>
      <c r="D26" s="45"/>
      <c r="E26" s="46"/>
      <c r="F26" s="47"/>
      <c r="G26" s="14" t="str">
        <f t="shared" si="5"/>
        <v/>
      </c>
      <c r="H26" s="47"/>
      <c r="I26" s="47"/>
      <c r="J26" s="36">
        <v>0</v>
      </c>
      <c r="K26" s="37">
        <v>0</v>
      </c>
      <c r="L26" s="37">
        <v>0</v>
      </c>
      <c r="M26" s="37">
        <v>0</v>
      </c>
      <c r="N26" s="14" t="str">
        <f t="shared" si="1"/>
        <v/>
      </c>
      <c r="O26" s="14"/>
      <c r="P26" s="71" t="str">
        <f t="shared" si="2"/>
        <v/>
      </c>
      <c r="Q26" s="75">
        <f t="shared" si="3"/>
        <v>0</v>
      </c>
      <c r="R26" s="61"/>
      <c r="S26" s="60"/>
      <c r="U26" s="24"/>
      <c r="V26" s="24"/>
      <c r="W26" s="24"/>
      <c r="X26" s="24"/>
      <c r="Y26" s="24"/>
      <c r="Z26" s="24"/>
    </row>
    <row r="27" spans="1:35" outlineLevel="1" x14ac:dyDescent="0.2">
      <c r="A27" s="63"/>
      <c r="B27" s="64"/>
      <c r="C27" s="64"/>
      <c r="D27" s="65"/>
      <c r="E27" s="66"/>
      <c r="F27" s="67"/>
      <c r="G27" s="61"/>
      <c r="H27" s="67"/>
      <c r="I27" s="67"/>
      <c r="J27" s="61"/>
      <c r="K27" s="61" t="s">
        <v>65</v>
      </c>
      <c r="L27" s="61" t="s">
        <v>65</v>
      </c>
      <c r="M27" s="61"/>
      <c r="N27" s="61"/>
      <c r="O27" s="61"/>
      <c r="P27" s="61"/>
      <c r="Q27" s="61"/>
      <c r="R27" s="61"/>
      <c r="U27" s="24"/>
      <c r="V27" s="24"/>
      <c r="W27" s="24"/>
      <c r="X27" s="24"/>
      <c r="Y27" s="24"/>
      <c r="Z27" s="24"/>
    </row>
    <row r="28" spans="1:35" outlineLevel="1" x14ac:dyDescent="0.2">
      <c r="A28" s="63"/>
      <c r="B28" s="64"/>
      <c r="C28" s="64"/>
      <c r="D28" s="84" t="s">
        <v>50</v>
      </c>
      <c r="E28" s="85"/>
      <c r="F28" s="67"/>
      <c r="G28" s="61"/>
      <c r="H28" s="67"/>
      <c r="I28" s="67"/>
      <c r="J28" s="61"/>
      <c r="K28" s="61"/>
      <c r="L28" s="61"/>
      <c r="M28" s="61"/>
      <c r="N28" s="61"/>
      <c r="O28" s="61"/>
      <c r="P28" s="61"/>
      <c r="Q28" s="61"/>
      <c r="R28" s="61"/>
      <c r="U28" s="24"/>
      <c r="V28" s="24"/>
      <c r="W28" s="24"/>
      <c r="X28" s="24"/>
      <c r="Y28" s="24"/>
      <c r="Z28" s="24"/>
    </row>
    <row r="29" spans="1:35" outlineLevel="1" x14ac:dyDescent="0.2">
      <c r="A29" s="78"/>
      <c r="B29" s="24"/>
      <c r="C29" s="24"/>
      <c r="D29" s="81"/>
      <c r="E29" s="24"/>
      <c r="F29" s="24"/>
      <c r="G29" s="24"/>
      <c r="H29" s="81"/>
      <c r="I29" s="24"/>
      <c r="J29" s="24"/>
      <c r="K29" s="24"/>
      <c r="L29" s="81"/>
      <c r="M29" s="61"/>
      <c r="N29" s="61"/>
      <c r="O29" s="61"/>
      <c r="P29" s="61"/>
      <c r="Q29" s="61"/>
      <c r="R29" s="61"/>
      <c r="U29" s="24"/>
      <c r="V29" s="24"/>
      <c r="W29" s="24"/>
      <c r="X29" s="24"/>
      <c r="Y29" s="24"/>
      <c r="Z29" s="24"/>
    </row>
    <row r="30" spans="1:35" outlineLevel="1" x14ac:dyDescent="0.2">
      <c r="A30" s="78"/>
      <c r="B30" s="24"/>
      <c r="C30" s="24"/>
      <c r="D30" s="23"/>
      <c r="E30" s="24"/>
      <c r="F30" s="24"/>
      <c r="G30" s="24"/>
      <c r="H30" s="24"/>
      <c r="I30" s="68"/>
      <c r="J30" s="24"/>
      <c r="K30" s="24"/>
      <c r="L30" s="24"/>
      <c r="M30" s="81"/>
      <c r="N30" s="24"/>
      <c r="O30" s="24"/>
      <c r="P30" s="61"/>
      <c r="Q30" s="61"/>
      <c r="R30" s="61"/>
      <c r="U30" s="24"/>
      <c r="V30" s="24"/>
      <c r="W30" s="24"/>
      <c r="X30" s="24"/>
      <c r="Y30" s="24"/>
      <c r="Z30" s="24"/>
    </row>
    <row r="31" spans="1:35" outlineLevel="1" x14ac:dyDescent="0.2">
      <c r="A31" s="78"/>
      <c r="B31" s="24"/>
      <c r="C31" s="24"/>
      <c r="D31" s="23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79"/>
      <c r="Q31" s="61"/>
      <c r="R31" s="61"/>
      <c r="U31" s="24"/>
      <c r="V31" s="24"/>
      <c r="W31" s="24"/>
      <c r="X31" s="24"/>
      <c r="Y31" s="24"/>
      <c r="Z31" s="24"/>
    </row>
    <row r="32" spans="1:35" outlineLevel="1" x14ac:dyDescent="0.2">
      <c r="A32" s="78"/>
      <c r="B32" s="24"/>
      <c r="C32" s="24"/>
      <c r="D32" s="23"/>
      <c r="E32" s="24"/>
      <c r="F32" s="24"/>
      <c r="G32" s="24"/>
      <c r="H32" s="24"/>
      <c r="I32" s="68"/>
      <c r="J32" s="24"/>
      <c r="K32" s="24"/>
      <c r="L32" s="24"/>
      <c r="M32" s="24"/>
      <c r="N32" s="24"/>
      <c r="O32" s="24"/>
      <c r="P32" s="61"/>
      <c r="Q32" s="61"/>
      <c r="R32" s="61"/>
      <c r="U32" s="24"/>
      <c r="V32" s="24"/>
      <c r="W32" s="24"/>
      <c r="X32" s="24"/>
      <c r="Y32" s="24"/>
      <c r="Z32" s="24"/>
    </row>
    <row r="33" spans="1:18" outlineLevel="1" x14ac:dyDescent="0.2">
      <c r="A33" s="63"/>
      <c r="B33" s="24"/>
      <c r="C33" s="24"/>
      <c r="D33" s="23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61"/>
      <c r="Q33" s="61"/>
      <c r="R33" s="61"/>
    </row>
    <row r="34" spans="1:18" outlineLevel="1" x14ac:dyDescent="0.2">
      <c r="A34" s="63"/>
      <c r="B34" s="24"/>
      <c r="C34" s="24"/>
      <c r="D34" s="2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61"/>
      <c r="Q34" s="61"/>
      <c r="R34" s="61"/>
    </row>
    <row r="35" spans="1:18" outlineLevel="1" x14ac:dyDescent="0.2">
      <c r="A35" s="63"/>
      <c r="B35" s="24"/>
      <c r="C35" s="24"/>
      <c r="D35" s="23"/>
      <c r="E35" s="24"/>
      <c r="F35" s="24"/>
      <c r="G35" s="24"/>
      <c r="H35" s="24"/>
      <c r="I35" s="23"/>
      <c r="J35" s="24"/>
      <c r="K35" s="24"/>
      <c r="L35" s="24"/>
      <c r="M35" s="24"/>
      <c r="N35" s="24"/>
      <c r="O35" s="24"/>
      <c r="P35" s="61"/>
      <c r="Q35" s="61"/>
      <c r="R35" s="61"/>
    </row>
    <row r="36" spans="1:18" outlineLevel="1" x14ac:dyDescent="0.2">
      <c r="A36" s="63"/>
      <c r="B36" s="24"/>
      <c r="C36" s="24"/>
      <c r="D36" s="23"/>
      <c r="E36" s="24"/>
      <c r="F36" s="24"/>
      <c r="G36" s="24"/>
      <c r="H36" s="24"/>
      <c r="I36" s="23"/>
      <c r="J36" s="24"/>
      <c r="K36" s="24"/>
      <c r="L36" s="24"/>
      <c r="M36" s="24"/>
      <c r="N36" s="24"/>
      <c r="O36" s="24"/>
      <c r="P36" s="61"/>
      <c r="Q36" s="61"/>
      <c r="R36" s="61"/>
    </row>
    <row r="37" spans="1:18" outlineLevel="1" x14ac:dyDescent="0.2">
      <c r="A37" s="63"/>
      <c r="B37" s="24"/>
      <c r="C37" s="24"/>
      <c r="D37" s="24"/>
      <c r="E37" s="61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61"/>
      <c r="Q37" s="61"/>
      <c r="R37" s="61"/>
    </row>
    <row r="38" spans="1:18" outlineLevel="1" x14ac:dyDescent="0.2">
      <c r="A38" s="63"/>
      <c r="B38" s="24"/>
      <c r="C38" s="24"/>
      <c r="D38" s="24"/>
      <c r="E38" s="61"/>
      <c r="F38" s="24"/>
      <c r="G38" s="24"/>
      <c r="H38" s="24"/>
      <c r="I38" s="24"/>
      <c r="J38" s="24"/>
      <c r="K38" s="24"/>
      <c r="L38" s="24"/>
      <c r="M38" s="61"/>
      <c r="N38" s="61"/>
      <c r="O38" s="61"/>
      <c r="P38" s="61"/>
      <c r="Q38" s="61"/>
      <c r="R38" s="61"/>
    </row>
    <row r="39" spans="1:18" outlineLevel="1" x14ac:dyDescent="0.2">
      <c r="A39" s="63"/>
      <c r="B39" s="24"/>
      <c r="C39" s="24"/>
      <c r="D39" s="59"/>
      <c r="E39" s="61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61"/>
      <c r="Q39" s="61"/>
      <c r="R39" s="61"/>
    </row>
    <row r="40" spans="1:18" outlineLevel="1" x14ac:dyDescent="0.2">
      <c r="A40" s="63"/>
      <c r="B40" s="24"/>
      <c r="C40" s="24"/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61"/>
      <c r="Q40" s="61"/>
      <c r="R40" s="61"/>
    </row>
    <row r="41" spans="1:18" outlineLevel="1" x14ac:dyDescent="0.2">
      <c r="A41" s="63"/>
      <c r="B41" s="24"/>
      <c r="C41" s="24"/>
      <c r="D41" s="2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61"/>
      <c r="Q41" s="61"/>
      <c r="R41" s="61"/>
    </row>
    <row r="42" spans="1:18" outlineLevel="1" x14ac:dyDescent="0.2">
      <c r="A42" s="63"/>
      <c r="B42" s="24"/>
      <c r="C42" s="24"/>
      <c r="D42" s="23"/>
      <c r="E42" s="24"/>
      <c r="F42" s="24"/>
      <c r="G42" s="24"/>
      <c r="H42" s="68"/>
      <c r="I42" s="24"/>
      <c r="J42" s="24"/>
      <c r="K42" s="24"/>
      <c r="L42" s="24"/>
      <c r="M42" s="61"/>
      <c r="N42" s="61"/>
      <c r="O42" s="61"/>
      <c r="P42" s="61"/>
      <c r="Q42" s="61"/>
      <c r="R42" s="61"/>
    </row>
    <row r="43" spans="1:18" outlineLevel="1" x14ac:dyDescent="0.2">
      <c r="A43" s="63"/>
      <c r="B43" s="24"/>
      <c r="C43" s="24"/>
      <c r="D43" s="82"/>
      <c r="E43" s="24"/>
      <c r="F43" s="24"/>
      <c r="G43" s="24"/>
      <c r="H43" s="24"/>
      <c r="I43" s="24"/>
      <c r="J43" s="24"/>
      <c r="K43" s="24"/>
      <c r="L43" s="24"/>
      <c r="M43" s="61"/>
      <c r="N43" s="61"/>
      <c r="O43" s="61"/>
      <c r="P43" s="61"/>
      <c r="Q43" s="61"/>
      <c r="R43" s="61"/>
    </row>
    <row r="44" spans="1:18" outlineLevel="1" x14ac:dyDescent="0.2">
      <c r="A44" s="63"/>
      <c r="B44" s="24"/>
      <c r="C44" s="24"/>
      <c r="D44" s="82"/>
      <c r="E44" s="24"/>
      <c r="F44" s="24"/>
      <c r="G44" s="24"/>
      <c r="H44" s="24"/>
      <c r="I44" s="24"/>
      <c r="J44" s="24"/>
      <c r="K44" s="24"/>
      <c r="L44" s="24"/>
      <c r="M44" s="61"/>
      <c r="N44" s="61"/>
      <c r="O44" s="61"/>
      <c r="P44" s="61"/>
      <c r="Q44" s="61"/>
      <c r="R44" s="61"/>
    </row>
    <row r="45" spans="1:18" outlineLevel="1" x14ac:dyDescent="0.2">
      <c r="A45" s="63"/>
      <c r="B45" s="24"/>
      <c r="C45" s="24"/>
      <c r="D45" s="82"/>
      <c r="E45" s="24"/>
      <c r="F45" s="24"/>
      <c r="G45" s="24"/>
      <c r="H45" s="24"/>
      <c r="I45" s="24"/>
      <c r="J45" s="24"/>
      <c r="K45" s="24"/>
      <c r="L45" s="24"/>
      <c r="M45" s="61"/>
      <c r="N45" s="61"/>
      <c r="O45" s="61"/>
      <c r="P45" s="61"/>
      <c r="Q45" s="61"/>
      <c r="R45" s="61"/>
    </row>
    <row r="46" spans="1:18" outlineLevel="1" x14ac:dyDescent="0.2">
      <c r="A46" s="63"/>
      <c r="B46" s="24"/>
      <c r="C46" s="24"/>
      <c r="D46" s="82"/>
      <c r="E46" s="24"/>
      <c r="F46" s="24"/>
      <c r="G46" s="24"/>
      <c r="H46" s="24"/>
      <c r="I46" s="24"/>
      <c r="J46" s="24"/>
      <c r="K46" s="24"/>
      <c r="L46" s="24"/>
      <c r="M46" s="61"/>
      <c r="N46" s="61"/>
      <c r="O46" s="61"/>
      <c r="P46" s="61"/>
      <c r="Q46" s="61"/>
      <c r="R46" s="61"/>
    </row>
    <row r="47" spans="1:18" outlineLevel="1" x14ac:dyDescent="0.2">
      <c r="A47" s="63"/>
      <c r="B47" s="63"/>
      <c r="C47" s="63"/>
      <c r="D47" s="80"/>
      <c r="E47" s="67"/>
      <c r="F47" s="67"/>
      <c r="G47" s="61"/>
      <c r="H47" s="67"/>
      <c r="I47" s="67"/>
      <c r="J47" s="61"/>
      <c r="K47" s="61"/>
      <c r="L47" s="61"/>
      <c r="M47" s="61"/>
      <c r="N47" s="61"/>
      <c r="O47" s="61"/>
      <c r="P47" s="61"/>
      <c r="Q47" s="61"/>
      <c r="R47" s="61"/>
    </row>
    <row r="48" spans="1:18" outlineLevel="1" x14ac:dyDescent="0.2">
      <c r="A48" s="63"/>
      <c r="B48" s="63"/>
      <c r="C48" s="63"/>
      <c r="D48" s="80"/>
      <c r="E48" s="67"/>
      <c r="F48" s="67"/>
      <c r="G48" s="61"/>
      <c r="H48" s="67"/>
      <c r="I48" s="67"/>
      <c r="J48" s="61"/>
      <c r="K48" s="61"/>
      <c r="L48" s="61"/>
      <c r="M48" s="61"/>
      <c r="N48" s="61"/>
      <c r="O48" s="61"/>
      <c r="P48" s="61"/>
      <c r="Q48" s="61"/>
      <c r="R48" s="61"/>
    </row>
    <row r="49" spans="1:18" outlineLevel="1" x14ac:dyDescent="0.2">
      <c r="A49" s="63"/>
      <c r="B49" s="63"/>
      <c r="C49" s="63"/>
      <c r="D49" s="65"/>
      <c r="E49" s="67"/>
      <c r="F49" s="67"/>
      <c r="G49" s="61"/>
      <c r="H49" s="67"/>
      <c r="I49" s="67"/>
      <c r="J49" s="61"/>
      <c r="K49" s="61"/>
      <c r="L49" s="61"/>
      <c r="M49" s="61"/>
      <c r="N49" s="61"/>
      <c r="O49" s="61"/>
      <c r="P49" s="61"/>
      <c r="Q49" s="61"/>
      <c r="R49" s="61"/>
    </row>
    <row r="50" spans="1:18" outlineLevel="1" x14ac:dyDescent="0.2">
      <c r="A50" s="63"/>
      <c r="B50" s="63"/>
      <c r="C50" s="63"/>
      <c r="D50" s="65"/>
      <c r="E50" s="67"/>
      <c r="F50" s="67"/>
      <c r="G50" s="61"/>
      <c r="H50" s="67"/>
      <c r="I50" s="67"/>
      <c r="J50" s="61"/>
      <c r="K50" s="61"/>
      <c r="L50" s="61"/>
      <c r="M50" s="61"/>
      <c r="N50" s="61"/>
      <c r="O50" s="61"/>
      <c r="P50" s="61"/>
      <c r="Q50" s="61"/>
      <c r="R50" s="61"/>
    </row>
    <row r="51" spans="1:18" ht="16.5" customHeight="1" x14ac:dyDescent="0.2">
      <c r="A51" s="24"/>
      <c r="B51" s="63"/>
      <c r="C51" s="63"/>
      <c r="D51" s="23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</sheetData>
  <sheetProtection selectLockedCells="1"/>
  <dataConsolidate/>
  <phoneticPr fontId="11" type="noConversion"/>
  <conditionalFormatting sqref="R21:R22 J23:R28 E29:G29 G36:G38 E37:F39 J37:L37 K33:L36 M29:R30 P31:R37 H30:J36 J38:R38 J39:K41 P39:R41 J42:R50">
    <cfRule type="cellIs" dxfId="12" priority="21" operator="equal">
      <formula>0</formula>
    </cfRule>
    <cfRule type="cellIs" dxfId="11" priority="22" operator="lessThan">
      <formula>0.5</formula>
    </cfRule>
  </conditionalFormatting>
  <conditionalFormatting sqref="E12:E13">
    <cfRule type="cellIs" dxfId="10" priority="16" operator="equal">
      <formula>0</formula>
    </cfRule>
    <cfRule type="cellIs" dxfId="9" priority="17" operator="lessThan">
      <formula>0.5</formula>
    </cfRule>
  </conditionalFormatting>
  <conditionalFormatting sqref="E12:E13">
    <cfRule type="expression" dxfId="8" priority="15">
      <formula>(MM_sum/_xlnm.extract &gt; 85.5)</formula>
    </cfRule>
  </conditionalFormatting>
  <conditionalFormatting sqref="E14">
    <cfRule type="cellIs" dxfId="7" priority="13" operator="equal">
      <formula>0</formula>
    </cfRule>
    <cfRule type="cellIs" dxfId="6" priority="14" operator="lessThan">
      <formula>0.5</formula>
    </cfRule>
  </conditionalFormatting>
  <conditionalFormatting sqref="E14">
    <cfRule type="expression" dxfId="5" priority="12">
      <formula>(MM_sum/_xlnm.extract &gt; 85.5)</formula>
    </cfRule>
  </conditionalFormatting>
  <conditionalFormatting sqref="E15:E17">
    <cfRule type="cellIs" dxfId="4" priority="4" operator="equal">
      <formula>0</formula>
    </cfRule>
    <cfRule type="cellIs" dxfId="3" priority="5" operator="lessThan">
      <formula>0.5</formula>
    </cfRule>
  </conditionalFormatting>
  <conditionalFormatting sqref="E15:E17">
    <cfRule type="expression" dxfId="2" priority="3">
      <formula>(MM_sum/_xlnm.extract &gt; 85.5)</formula>
    </cfRule>
  </conditionalFormatting>
  <conditionalFormatting sqref="J21:Q22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R21:R26 A1:A5 R28:R50 R20:S20" xr:uid="{00000000-0002-0000-0000-000000000000}">
      <formula1>""""""</formula1>
    </dataValidation>
    <dataValidation type="custom" allowBlank="1" showInputMessage="1" sqref="R27 A12:E12 G12:Q12 A13:Q28 A29:A32 D29:H29 A33:C38 A47:Q50 A39:A46 G36:G38 D37:F39 H38:Q38 H37:L37 K33:L36 H30:J36 M29:Q30 P31:Q37 A9:Q9 A11:Q11 F43:Q46 G42:Q42 G39:K41 P39:Q41" xr:uid="{8C3EBBCF-10EB-EE40-9156-78CDB1E68BE1}">
      <formula1>""""""</formula1>
    </dataValidation>
    <dataValidation allowBlank="1" showInputMessage="1" sqref="H8" xr:uid="{3F3BE303-5947-BB45-9A93-2622FC81E1F7}"/>
  </dataValidations>
  <pageMargins left="0.7" right="0.7" top="0.75" bottom="0.75" header="0.3" footer="0.3"/>
  <pageSetup scale="77" fitToWidth="2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2020-10-22T23:10:38Z</cp:lastPrinted>
  <dcterms:created xsi:type="dcterms:W3CDTF">2012-06-15T21:22:50Z</dcterms:created>
  <dcterms:modified xsi:type="dcterms:W3CDTF">2020-12-28T23:56:44Z</dcterms:modified>
</cp:coreProperties>
</file>