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06_exp13_gfp_spike/"/>
    </mc:Choice>
  </mc:AlternateContent>
  <xr:revisionPtr revIDLastSave="0" documentId="13_ncr:1_{36502D86-730E-4B48-B4CF-87E590EB60C2}" xr6:coauthVersionLast="45" xr6:coauthVersionMax="45" xr10:uidLastSave="{00000000-0000-0000-0000-000000000000}"/>
  <bookViews>
    <workbookView xWindow="0" yWindow="460" windowWidth="28800" windowHeight="17540" xr2:uid="{02CFAA0A-116C-B64F-93F4-5903E57C8D51}"/>
  </bookViews>
  <sheets>
    <sheet name="Sheet1" sheetId="1" r:id="rId1"/>
  </sheets>
  <externalReferences>
    <externalReference r:id="rId2"/>
  </externalReferences>
  <definedNames>
    <definedName name="_xlnm.extract">[1]Outline!$I$16</definedName>
    <definedName name="MM_sum" localSheetId="0">SUM([1]Outline!$D$12:$D$17)</definedName>
    <definedName name="_xlnm.Print_Area" localSheetId="0">Sheet1!$A$1:$T$39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9" i="1" l="1"/>
  <c r="Q29" i="1"/>
  <c r="P29" i="1"/>
  <c r="F29" i="1"/>
  <c r="S28" i="1"/>
  <c r="U28" i="1" s="1"/>
  <c r="Q28" i="1"/>
  <c r="P28" i="1"/>
  <c r="F28" i="1"/>
  <c r="S27" i="1"/>
  <c r="U27" i="1" s="1"/>
  <c r="Q27" i="1"/>
  <c r="P27" i="1"/>
  <c r="F27" i="1"/>
  <c r="S26" i="1"/>
  <c r="Q26" i="1"/>
  <c r="P26" i="1"/>
  <c r="F26" i="1"/>
  <c r="S25" i="1"/>
  <c r="R25" i="1" s="1"/>
  <c r="U25" i="1" s="1"/>
  <c r="Q25" i="1"/>
  <c r="P25" i="1"/>
  <c r="F25" i="1"/>
  <c r="U34" i="1"/>
  <c r="S24" i="1"/>
  <c r="Q24" i="1"/>
  <c r="P24" i="1"/>
  <c r="F24" i="1"/>
  <c r="S23" i="1"/>
  <c r="Q23" i="1"/>
  <c r="P23" i="1"/>
  <c r="F23" i="1"/>
  <c r="S22" i="1"/>
  <c r="Q22" i="1" s="1"/>
  <c r="U22" i="1" s="1"/>
  <c r="S21" i="1"/>
  <c r="R21" i="1" s="1"/>
  <c r="U21" i="1" s="1"/>
  <c r="Q21" i="1"/>
  <c r="P21" i="1"/>
  <c r="F21" i="1"/>
  <c r="I17" i="1"/>
  <c r="D17" i="1"/>
  <c r="I16" i="1"/>
  <c r="D16" i="1"/>
  <c r="I15" i="1"/>
  <c r="D15" i="1"/>
  <c r="C13" i="1"/>
  <c r="D13" i="1" s="1"/>
  <c r="C12" i="1"/>
  <c r="D12" i="1" s="1"/>
  <c r="U26" i="1" l="1"/>
  <c r="U29" i="1"/>
  <c r="R24" i="1"/>
  <c r="U24" i="1" s="1"/>
  <c r="R23" i="1"/>
  <c r="U23" i="1" s="1"/>
</calcChain>
</file>

<file path=xl/sharedStrings.xml><?xml version="1.0" encoding="utf-8"?>
<sst xmlns="http://schemas.openxmlformats.org/spreadsheetml/2006/main" count="84" uniqueCount="78">
  <si>
    <t>General Data</t>
  </si>
  <si>
    <t>Name</t>
  </si>
  <si>
    <t>Ankita R</t>
  </si>
  <si>
    <t>Date and Time of Run</t>
  </si>
  <si>
    <t>Purpose (&lt;10 words)</t>
  </si>
  <si>
    <t>Circuit Information</t>
  </si>
  <si>
    <t>s</t>
  </si>
  <si>
    <t>Instructions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</si>
  <si>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</si>
  <si>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Master Mix Preparation</t>
  </si>
  <si>
    <t>total vol</t>
  </si>
  <si>
    <t>uL</t>
  </si>
  <si>
    <t>Ingredient</t>
  </si>
  <si>
    <t>Stock*</t>
  </si>
  <si>
    <t>Final*</t>
  </si>
  <si>
    <t>Master Mix (uL)</t>
  </si>
  <si>
    <t># Rxns</t>
  </si>
  <si>
    <t>BX.X (buffer)</t>
  </si>
  <si>
    <t>EX (extract)</t>
  </si>
  <si>
    <t>Tubes to Thaw</t>
  </si>
  <si>
    <t>()</t>
  </si>
  <si>
    <t>BX.X</t>
  </si>
  <si>
    <t>EX</t>
  </si>
  <si>
    <t>aliquote for 7 rxns</t>
  </si>
  <si>
    <t xml:space="preserve"> +1 (unlabeled 0.2mL tube)</t>
  </si>
  <si>
    <t>*Input as ratio</t>
  </si>
  <si>
    <t>DNA Preparation</t>
  </si>
  <si>
    <t xml:space="preserve"> making activation</t>
  </si>
  <si>
    <t>master mix</t>
  </si>
  <si>
    <t>ID</t>
  </si>
  <si>
    <t>Plate Loc.</t>
  </si>
  <si>
    <t>[Stock] (ng/uL)</t>
  </si>
  <si>
    <t>Length (bp)</t>
  </si>
  <si>
    <t>[Stock] (nM)</t>
  </si>
  <si>
    <t>Repeats</t>
  </si>
  <si>
    <t>[Final]/rxn (nM)</t>
  </si>
  <si>
    <t>ATP (50 mM)</t>
  </si>
  <si>
    <t>ATP (25 mM)</t>
  </si>
  <si>
    <t>DNA (uL)</t>
  </si>
  <si>
    <t>Water (uL)</t>
  </si>
  <si>
    <t>old Water (uL)</t>
  </si>
  <si>
    <t>MM to add (uL)</t>
  </si>
  <si>
    <t>Pos Control (1)</t>
  </si>
  <si>
    <t>I</t>
  </si>
  <si>
    <t>Neg control (1)</t>
  </si>
  <si>
    <t>50 mM ATP</t>
  </si>
  <si>
    <t>25 mM ATP</t>
  </si>
  <si>
    <t>3PGA</t>
  </si>
  <si>
    <t>buffer</t>
  </si>
  <si>
    <t>extract</t>
  </si>
  <si>
    <t>add 3PGA</t>
  </si>
  <si>
    <t>add DNA</t>
  </si>
  <si>
    <t>add Extract</t>
  </si>
  <si>
    <t>add NAD</t>
  </si>
  <si>
    <t>replicates</t>
  </si>
  <si>
    <t>reagents needed</t>
  </si>
  <si>
    <t>tubes</t>
  </si>
  <si>
    <t>ATP</t>
  </si>
  <si>
    <t>50 mM Tube</t>
  </si>
  <si>
    <t>NAD</t>
  </si>
  <si>
    <t>11/06/2020-11/07/2020</t>
  </si>
  <si>
    <t>GFP  with DNA Reporter Plasmid, add in reagents at hour 12</t>
  </si>
  <si>
    <t>GFP +ve control DNA times series</t>
  </si>
  <si>
    <t>more 3-PGA</t>
  </si>
  <si>
    <t>more Buffer</t>
  </si>
  <si>
    <t>more DNA</t>
  </si>
  <si>
    <t>more Extract</t>
  </si>
  <si>
    <t>more NAD</t>
  </si>
  <si>
    <t>B</t>
  </si>
  <si>
    <t>C</t>
  </si>
  <si>
    <t>D</t>
  </si>
  <si>
    <t>E</t>
  </si>
  <si>
    <t>F</t>
  </si>
  <si>
    <t>G</t>
  </si>
  <si>
    <t>H</t>
  </si>
  <si>
    <t>A 1-2</t>
  </si>
  <si>
    <t>add Energy Buffer</t>
  </si>
  <si>
    <t>At hour 12, add 1.46 uL of everything to correct tubes, water for neg and pos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</si>
</sst>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5" fillId="3" borderId="0" xfId="0" applyFont="1" applyFill="1"/>
    <xf numFmtId="0" fontId="0" fillId="4" borderId="0" xfId="0" applyFill="1"/>
    <xf numFmtId="2" fontId="0" fillId="5" borderId="0" xfId="0" applyNumberFormat="1" applyFill="1"/>
    <xf numFmtId="0" fontId="0" fillId="4" borderId="0" xfId="0" applyFill="1" applyAlignment="1">
      <alignment wrapText="1"/>
    </xf>
    <xf numFmtId="0" fontId="6" fillId="6" borderId="0" xfId="0" applyFont="1" applyFill="1"/>
    <xf numFmtId="0" fontId="0" fillId="2" borderId="0" xfId="0" applyFill="1"/>
    <xf numFmtId="0" fontId="0" fillId="7" borderId="0" xfId="0" applyFill="1"/>
    <xf numFmtId="0" fontId="3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0" fontId="7" fillId="8" borderId="0" xfId="0" applyFont="1" applyFill="1"/>
    <xf numFmtId="0" fontId="8" fillId="0" borderId="0" xfId="0" applyFont="1"/>
    <xf numFmtId="0" fontId="3" fillId="7" borderId="0" xfId="0" applyFont="1" applyFill="1" applyAlignment="1">
      <alignment horizontal="center" wrapText="1"/>
    </xf>
    <xf numFmtId="0" fontId="9" fillId="7" borderId="0" xfId="0" applyFont="1" applyFill="1" applyAlignment="1">
      <alignment horizontal="center" wrapText="1"/>
    </xf>
    <xf numFmtId="2" fontId="0" fillId="5" borderId="3" xfId="0" applyNumberFormat="1" applyFill="1" applyBorder="1" applyAlignment="1">
      <alignment horizontal="right"/>
    </xf>
    <xf numFmtId="2" fontId="0" fillId="5" borderId="4" xfId="0" applyNumberForma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8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right"/>
    </xf>
    <xf numFmtId="2" fontId="0" fillId="10" borderId="0" xfId="0" applyNumberFormat="1" applyFill="1" applyAlignment="1">
      <alignment horizontal="right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6" xfId="0" applyFill="1" applyBorder="1"/>
    <xf numFmtId="0" fontId="0" fillId="10" borderId="6" xfId="0" applyFill="1" applyBorder="1" applyAlignment="1">
      <alignment horizontal="right"/>
    </xf>
    <xf numFmtId="2" fontId="0" fillId="10" borderId="6" xfId="0" applyNumberFormat="1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2" fontId="0" fillId="5" borderId="6" xfId="0" applyNumberFormat="1" applyFill="1" applyBorder="1" applyAlignment="1">
      <alignment horizontal="right"/>
    </xf>
    <xf numFmtId="2" fontId="10" fillId="7" borderId="7" xfId="0" applyNumberFormat="1" applyFont="1" applyFill="1" applyBorder="1" applyAlignment="1">
      <alignment horizontal="right"/>
    </xf>
    <xf numFmtId="2" fontId="0" fillId="5" borderId="8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6" xfId="0" applyNumberFormat="1" applyBorder="1"/>
    <xf numFmtId="0" fontId="0" fillId="0" borderId="6" xfId="0" applyBorder="1"/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0" xfId="0" applyFill="1" applyBorder="1"/>
    <xf numFmtId="0" fontId="0" fillId="10" borderId="10" xfId="0" applyFill="1" applyBorder="1" applyAlignment="1">
      <alignment horizontal="right"/>
    </xf>
    <xf numFmtId="2" fontId="0" fillId="10" borderId="10" xfId="0" applyNumberFormat="1" applyFill="1" applyBorder="1" applyAlignment="1">
      <alignment horizontal="right"/>
    </xf>
    <xf numFmtId="2" fontId="0" fillId="7" borderId="10" xfId="0" applyNumberFormat="1" applyFill="1" applyBorder="1" applyAlignment="1">
      <alignment horizontal="right"/>
    </xf>
    <xf numFmtId="2" fontId="0" fillId="7" borderId="11" xfId="0" applyNumberFormat="1" applyFill="1" applyBorder="1" applyAlignment="1">
      <alignment horizontal="right"/>
    </xf>
    <xf numFmtId="2" fontId="0" fillId="5" borderId="12" xfId="0" applyNumberForma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0" xfId="0" applyNumberFormat="1" applyBorder="1"/>
    <xf numFmtId="0" fontId="0" fillId="0" borderId="10" xfId="0" applyBorder="1"/>
    <xf numFmtId="2" fontId="0" fillId="7" borderId="0" xfId="0" applyNumberFormat="1" applyFill="1" applyBorder="1" applyAlignment="1">
      <alignment horizontal="right"/>
    </xf>
    <xf numFmtId="2" fontId="0" fillId="7" borderId="7" xfId="0" applyNumberFormat="1" applyFill="1" applyBorder="1" applyAlignment="1">
      <alignment horizontal="right"/>
    </xf>
    <xf numFmtId="0" fontId="3" fillId="7" borderId="13" xfId="0" applyFont="1" applyFill="1" applyBorder="1" applyAlignment="1">
      <alignment horizontal="center" wrapText="1"/>
    </xf>
    <xf numFmtId="2" fontId="0" fillId="7" borderId="4" xfId="0" applyNumberFormat="1" applyFill="1" applyBorder="1" applyAlignment="1">
      <alignment horizontal="right"/>
    </xf>
    <xf numFmtId="2" fontId="0" fillId="7" borderId="8" xfId="0" applyNumberFormat="1" applyFill="1" applyBorder="1" applyAlignment="1">
      <alignment horizontal="right"/>
    </xf>
    <xf numFmtId="2" fontId="0" fillId="9" borderId="12" xfId="0" applyNumberFormat="1" applyFill="1" applyBorder="1" applyAlignment="1">
      <alignment horizontal="right"/>
    </xf>
    <xf numFmtId="2" fontId="0" fillId="7" borderId="12" xfId="0" applyNumberFormat="1" applyFill="1" applyBorder="1" applyAlignment="1">
      <alignment horizontal="right"/>
    </xf>
    <xf numFmtId="0" fontId="3" fillId="7" borderId="14" xfId="0" applyFont="1" applyFill="1" applyBorder="1" applyAlignment="1">
      <alignment horizontal="center" wrapText="1"/>
    </xf>
    <xf numFmtId="2" fontId="0" fillId="7" borderId="14" xfId="0" applyNumberFormat="1" applyFill="1" applyBorder="1" applyAlignment="1">
      <alignment horizontal="right"/>
    </xf>
    <xf numFmtId="2" fontId="0" fillId="7" borderId="15" xfId="0" applyNumberFormat="1" applyFill="1" applyBorder="1" applyAlignment="1">
      <alignment horizontal="right"/>
    </xf>
    <xf numFmtId="2" fontId="0" fillId="7" borderId="16" xfId="0" applyNumberFormat="1" applyFill="1" applyBorder="1" applyAlignment="1">
      <alignment horizontal="right"/>
    </xf>
    <xf numFmtId="2" fontId="0" fillId="9" borderId="16" xfId="0" applyNumberFormat="1" applyFill="1" applyBorder="1" applyAlignment="1">
      <alignment horizontal="right"/>
    </xf>
    <xf numFmtId="2" fontId="11" fillId="5" borderId="16" xfId="0" applyNumberFormat="1" applyFont="1" applyFill="1" applyBorder="1" applyAlignment="1">
      <alignment horizontal="right"/>
    </xf>
    <xf numFmtId="2" fontId="11" fillId="5" borderId="15" xfId="0" applyNumberFormat="1" applyFont="1" applyFill="1" applyBorder="1" applyAlignment="1">
      <alignment horizontal="right"/>
    </xf>
    <xf numFmtId="2" fontId="0" fillId="9" borderId="15" xfId="0" applyNumberFormat="1" applyFill="1" applyBorder="1" applyAlignment="1">
      <alignment horizontal="right"/>
    </xf>
    <xf numFmtId="2" fontId="0" fillId="7" borderId="13" xfId="0" applyNumberFormat="1" applyFill="1" applyBorder="1" applyAlignment="1">
      <alignment horizontal="right"/>
    </xf>
    <xf numFmtId="2" fontId="0" fillId="7" borderId="17" xfId="0" applyNumberFormat="1" applyFill="1" applyBorder="1" applyAlignment="1">
      <alignment horizontal="right"/>
    </xf>
    <xf numFmtId="2" fontId="0" fillId="7" borderId="18" xfId="0" applyNumberFormat="1" applyFill="1" applyBorder="1" applyAlignment="1">
      <alignment horizontal="right"/>
    </xf>
    <xf numFmtId="2" fontId="0" fillId="9" borderId="18" xfId="0" applyNumberFormat="1" applyFill="1" applyBorder="1" applyAlignment="1">
      <alignment horizontal="right"/>
    </xf>
    <xf numFmtId="2" fontId="0" fillId="5" borderId="14" xfId="0" applyNumberFormat="1" applyFill="1" applyBorder="1" applyAlignment="1">
      <alignment horizontal="right"/>
    </xf>
    <xf numFmtId="2" fontId="0" fillId="5" borderId="16" xfId="0" applyNumberFormat="1" applyFill="1" applyBorder="1" applyAlignment="1">
      <alignment horizontal="right"/>
    </xf>
    <xf numFmtId="2" fontId="0" fillId="5" borderId="15" xfId="0" applyNumberFormat="1" applyFill="1" applyBorder="1" applyAlignment="1">
      <alignment horizontal="right"/>
    </xf>
  </cellXfs>
  <cellStyles count="1">
    <cellStyle name="Normal" xfId="0" builtinId="0"/>
  </cellStyles>
  <dxfs count="51"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7EE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kitaroychoudhury/Documents/MURRAY/ug_murray/experiments/20201104_exp12_gfp_moreinbeg_timeseries/20201104_exp12_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Data"/>
    </sheetNames>
    <sheetDataSet>
      <sheetData sheetId="0">
        <row r="12">
          <cell r="D12">
            <v>106.875</v>
          </cell>
        </row>
        <row r="13">
          <cell r="D13">
            <v>85.5</v>
          </cell>
        </row>
        <row r="14">
          <cell r="D14"/>
        </row>
        <row r="15">
          <cell r="D15" t="str">
            <v/>
          </cell>
        </row>
        <row r="16">
          <cell r="D16" t="str">
            <v/>
          </cell>
          <cell r="I16">
            <v>3</v>
          </cell>
        </row>
        <row r="17">
          <cell r="D17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9EA1-C147-744C-B30E-AF363635ED85}">
  <sheetPr>
    <pageSetUpPr fitToPage="1"/>
  </sheetPr>
  <dimension ref="A1:U57"/>
  <sheetViews>
    <sheetView tabSelected="1" workbookViewId="0">
      <selection activeCell="G7" sqref="G7"/>
    </sheetView>
  </sheetViews>
  <sheetFormatPr baseColWidth="10" defaultColWidth="8.83203125" defaultRowHeight="16" outlineLevelRow="1" x14ac:dyDescent="0.2"/>
  <cols>
    <col min="1" max="1" width="13.1640625" customWidth="1"/>
    <col min="2" max="2" width="14.33203125" customWidth="1"/>
    <col min="3" max="3" width="17.83203125" customWidth="1"/>
    <col min="4" max="4" width="11.83203125" customWidth="1"/>
    <col min="5" max="5" width="10.83203125" customWidth="1"/>
    <col min="6" max="6" width="7" customWidth="1"/>
    <col min="7" max="7" width="12.33203125" customWidth="1"/>
    <col min="8" max="8" width="13.33203125" customWidth="1"/>
    <col min="9" max="19" width="7.6640625" customWidth="1"/>
    <col min="20" max="20" width="5" customWidth="1"/>
    <col min="21" max="21" width="15.33203125" customWidth="1"/>
    <col min="23" max="25" width="3.83203125" customWidth="1"/>
    <col min="26" max="26" width="4.6640625" customWidth="1"/>
    <col min="27" max="46" width="3.83203125" customWidth="1"/>
  </cols>
  <sheetData>
    <row r="1" spans="1:19" x14ac:dyDescent="0.2">
      <c r="A1" s="1" t="s">
        <v>0</v>
      </c>
      <c r="B1" s="1"/>
      <c r="C1" s="2"/>
    </row>
    <row r="2" spans="1:19" s="3" customFormat="1" ht="15" outlineLevel="1" x14ac:dyDescent="0.2">
      <c r="A2" s="3" t="s">
        <v>1</v>
      </c>
      <c r="C2" s="4" t="s">
        <v>2</v>
      </c>
    </row>
    <row r="3" spans="1:19" outlineLevel="1" x14ac:dyDescent="0.2">
      <c r="A3" s="3" t="s">
        <v>3</v>
      </c>
      <c r="B3" s="3"/>
      <c r="C3" s="5" t="s">
        <v>60</v>
      </c>
    </row>
    <row r="4" spans="1:19" outlineLevel="1" x14ac:dyDescent="0.2">
      <c r="A4" s="3" t="s">
        <v>4</v>
      </c>
      <c r="B4" s="3"/>
      <c r="C4" s="6" t="s">
        <v>61</v>
      </c>
    </row>
    <row r="5" spans="1:19" outlineLevel="1" x14ac:dyDescent="0.2">
      <c r="A5" s="3" t="s">
        <v>5</v>
      </c>
      <c r="B5" s="3"/>
      <c r="C5" s="6" t="s">
        <v>62</v>
      </c>
    </row>
    <row r="6" spans="1:19" x14ac:dyDescent="0.2">
      <c r="E6" t="s">
        <v>6</v>
      </c>
    </row>
    <row r="7" spans="1:19" x14ac:dyDescent="0.2">
      <c r="A7" s="1" t="s">
        <v>7</v>
      </c>
      <c r="B7" s="3"/>
    </row>
    <row r="8" spans="1:19" outlineLevel="1" x14ac:dyDescent="0.2">
      <c r="A8" s="3" t="s">
        <v>8</v>
      </c>
      <c r="B8" s="3"/>
    </row>
    <row r="9" spans="1:19" s="7" customFormat="1" ht="15" customHeight="1" x14ac:dyDescent="0.2">
      <c r="A9" s="1" t="s">
        <v>9</v>
      </c>
      <c r="B9" s="1"/>
      <c r="C9"/>
      <c r="D9"/>
      <c r="H9" s="8" t="s">
        <v>10</v>
      </c>
      <c r="I9" s="7">
        <v>10.5</v>
      </c>
      <c r="J9" s="8" t="s">
        <v>11</v>
      </c>
      <c r="K9" s="8"/>
      <c r="L9" s="8"/>
      <c r="M9" s="8"/>
      <c r="N9" s="8"/>
      <c r="O9" s="8"/>
      <c r="P9" s="8"/>
      <c r="Q9" s="8"/>
      <c r="R9" s="8"/>
      <c r="S9" s="8"/>
    </row>
    <row r="11" spans="1:19" ht="32" outlineLevel="1" x14ac:dyDescent="0.2">
      <c r="A11" s="9" t="s">
        <v>12</v>
      </c>
      <c r="B11" s="9" t="s">
        <v>13</v>
      </c>
      <c r="C11" s="9" t="s">
        <v>14</v>
      </c>
      <c r="D11" s="9" t="s">
        <v>15</v>
      </c>
      <c r="E11" s="7"/>
      <c r="F11" s="7"/>
      <c r="G11" s="7"/>
      <c r="H11" s="7"/>
      <c r="I11" s="10" t="s">
        <v>16</v>
      </c>
    </row>
    <row r="12" spans="1:19" outlineLevel="1" x14ac:dyDescent="0.2">
      <c r="A12" s="11" t="s">
        <v>17</v>
      </c>
      <c r="B12" s="12">
        <v>1</v>
      </c>
      <c r="C12" s="12">
        <f>0.75-C13</f>
        <v>0.41666666666666669</v>
      </c>
      <c r="D12" s="13">
        <f>C12/B12*90*0.95*_xlnm.extract</f>
        <v>106.875</v>
      </c>
      <c r="F12" s="3"/>
      <c r="G12">
        <v>7.88</v>
      </c>
      <c r="I12" s="14">
        <v>18</v>
      </c>
    </row>
    <row r="13" spans="1:19" outlineLevel="1" x14ac:dyDescent="0.2">
      <c r="A13" s="15" t="s">
        <v>18</v>
      </c>
      <c r="B13" s="12">
        <v>1</v>
      </c>
      <c r="C13" s="16">
        <f>1/3</f>
        <v>0.33333333333333331</v>
      </c>
      <c r="D13" s="13">
        <f>C13/B13*90*0.95*_xlnm.extract</f>
        <v>85.5</v>
      </c>
    </row>
    <row r="14" spans="1:19" outlineLevel="1" x14ac:dyDescent="0.2">
      <c r="A14" s="17"/>
      <c r="B14" s="17"/>
      <c r="C14" s="17"/>
      <c r="D14" s="13"/>
      <c r="E14" s="3"/>
      <c r="I14" s="18" t="s">
        <v>19</v>
      </c>
    </row>
    <row r="15" spans="1:19" outlineLevel="1" x14ac:dyDescent="0.2">
      <c r="A15" s="17" t="s">
        <v>20</v>
      </c>
      <c r="B15" s="17"/>
      <c r="C15" s="17"/>
      <c r="D15" s="13" t="str">
        <f>IFERROR(C15/B15*90*0.95*_xlnm.extract,"")</f>
        <v/>
      </c>
      <c r="E15" s="19"/>
      <c r="H15" s="20" t="s">
        <v>21</v>
      </c>
      <c r="I15" s="11">
        <f>CEILING(I12/(90/10*(0.95)^3),1)</f>
        <v>3</v>
      </c>
    </row>
    <row r="16" spans="1:19" outlineLevel="1" x14ac:dyDescent="0.2">
      <c r="A16" s="17" t="s">
        <v>20</v>
      </c>
      <c r="B16" s="17"/>
      <c r="C16" s="17"/>
      <c r="D16" s="13" t="str">
        <f>IFERROR(C16/B16*90*0.95*_xlnm.extract,"")</f>
        <v/>
      </c>
      <c r="H16" s="20" t="s">
        <v>22</v>
      </c>
      <c r="I16" s="15">
        <f>CEILING(I12/(90/10*(0.95)^3),1)</f>
        <v>3</v>
      </c>
      <c r="J16" t="s">
        <v>23</v>
      </c>
    </row>
    <row r="17" spans="1:21" outlineLevel="1" x14ac:dyDescent="0.2">
      <c r="A17" s="17" t="s">
        <v>20</v>
      </c>
      <c r="B17" s="17"/>
      <c r="C17" s="17"/>
      <c r="D17" s="13" t="str">
        <f>IFERROR(C17/B17*90*0.95*_xlnm.extract,"")</f>
        <v/>
      </c>
      <c r="H17" s="20" t="s">
        <v>24</v>
      </c>
      <c r="I17" s="21">
        <f>CEILING(P21/3,1)</f>
        <v>1</v>
      </c>
    </row>
    <row r="18" spans="1:21" x14ac:dyDescent="0.2">
      <c r="B18" s="22" t="s">
        <v>25</v>
      </c>
      <c r="G18" s="3"/>
    </row>
    <row r="19" spans="1:21" x14ac:dyDescent="0.2">
      <c r="A19" s="1" t="s">
        <v>26</v>
      </c>
      <c r="B19" s="1" t="s">
        <v>27</v>
      </c>
      <c r="S19" t="s">
        <v>28</v>
      </c>
    </row>
    <row r="20" spans="1:21" s="8" customFormat="1" ht="29.25" customHeight="1" outlineLevel="1" x14ac:dyDescent="0.2">
      <c r="A20" s="9" t="s">
        <v>29</v>
      </c>
      <c r="B20" s="9" t="s">
        <v>30</v>
      </c>
      <c r="C20" s="9" t="s">
        <v>1</v>
      </c>
      <c r="D20" s="9" t="s">
        <v>31</v>
      </c>
      <c r="E20" s="9" t="s">
        <v>32</v>
      </c>
      <c r="F20" s="9" t="s">
        <v>33</v>
      </c>
      <c r="G20" s="9" t="s">
        <v>34</v>
      </c>
      <c r="H20" s="9" t="s">
        <v>35</v>
      </c>
      <c r="I20" s="70" t="s">
        <v>36</v>
      </c>
      <c r="J20" s="75" t="s">
        <v>37</v>
      </c>
      <c r="K20" s="70" t="s">
        <v>63</v>
      </c>
      <c r="L20" s="75" t="s">
        <v>64</v>
      </c>
      <c r="M20" s="75" t="s">
        <v>65</v>
      </c>
      <c r="N20" s="75" t="s">
        <v>66</v>
      </c>
      <c r="O20" s="75" t="s">
        <v>67</v>
      </c>
      <c r="P20" s="75" t="s">
        <v>38</v>
      </c>
      <c r="Q20" s="23" t="s">
        <v>39</v>
      </c>
      <c r="R20" s="24" t="s">
        <v>40</v>
      </c>
      <c r="S20" s="23" t="s">
        <v>41</v>
      </c>
      <c r="T20" s="9"/>
      <c r="U20" s="9"/>
    </row>
    <row r="21" spans="1:21" outlineLevel="1" x14ac:dyDescent="0.2">
      <c r="A21" s="40">
        <v>1</v>
      </c>
      <c r="B21" s="41" t="s">
        <v>75</v>
      </c>
      <c r="C21" s="42" t="s">
        <v>42</v>
      </c>
      <c r="D21" s="43">
        <v>19</v>
      </c>
      <c r="E21" s="43">
        <v>3202</v>
      </c>
      <c r="F21" s="44">
        <f t="shared" ref="F21" si="0">IFERROR(1/(E21*660/1000000/D21),"")</f>
        <v>8.9905930005867543</v>
      </c>
      <c r="G21" s="43">
        <v>1</v>
      </c>
      <c r="H21" s="43">
        <v>1</v>
      </c>
      <c r="I21" s="71"/>
      <c r="J21" s="76"/>
      <c r="K21" s="83"/>
      <c r="L21" s="76"/>
      <c r="M21" s="76"/>
      <c r="N21" s="76"/>
      <c r="O21" s="76"/>
      <c r="P21" s="87">
        <f t="shared" ref="P21" si="1">IFERROR((H21/((E21*660/1000000/D21)^-1)*10.5)*G21,"")</f>
        <v>1.1678873684210527</v>
      </c>
      <c r="Q21" s="68">
        <f>0</f>
        <v>0</v>
      </c>
      <c r="R21" s="25">
        <f>IFERROR(10.5*G21-S21-P21-I21-J21-O21-K21,"")</f>
        <v>1.4571126315789473</v>
      </c>
      <c r="S21" s="26">
        <f t="shared" ref="S21:S22" si="2">10.5*G21-((90*0.95 - MM_sum/_xlnm.extract)/(90*0.95))*10.5*G21</f>
        <v>7.875</v>
      </c>
      <c r="T21" s="27"/>
      <c r="U21" s="19">
        <f>SUM(I21:S21)</f>
        <v>10.5</v>
      </c>
    </row>
    <row r="22" spans="1:21" s="56" customFormat="1" outlineLevel="1" x14ac:dyDescent="0.2">
      <c r="A22" s="45">
        <v>2</v>
      </c>
      <c r="B22" s="46" t="s">
        <v>68</v>
      </c>
      <c r="C22" s="47" t="s">
        <v>44</v>
      </c>
      <c r="D22" s="48">
        <v>19</v>
      </c>
      <c r="E22" s="48">
        <v>3202</v>
      </c>
      <c r="F22" s="49">
        <v>8.99</v>
      </c>
      <c r="G22" s="48">
        <v>1</v>
      </c>
      <c r="H22" s="48">
        <v>0</v>
      </c>
      <c r="I22" s="72"/>
      <c r="J22" s="77"/>
      <c r="K22" s="84"/>
      <c r="L22" s="77"/>
      <c r="M22" s="77"/>
      <c r="N22" s="77"/>
      <c r="O22" s="77"/>
      <c r="P22" s="77">
        <v>0</v>
      </c>
      <c r="Q22" s="51">
        <f>I9-S22</f>
        <v>2.625</v>
      </c>
      <c r="R22" s="52">
        <v>0</v>
      </c>
      <c r="S22" s="53">
        <f t="shared" si="2"/>
        <v>7.875</v>
      </c>
      <c r="T22" s="54"/>
      <c r="U22" s="55">
        <f t="shared" ref="U22:U29" si="3">SUM(I22:S22)</f>
        <v>10.5</v>
      </c>
    </row>
    <row r="23" spans="1:21" s="67" customFormat="1" outlineLevel="1" x14ac:dyDescent="0.2">
      <c r="A23" s="57">
        <v>3</v>
      </c>
      <c r="B23" s="58" t="s">
        <v>69</v>
      </c>
      <c r="C23" s="59" t="s">
        <v>45</v>
      </c>
      <c r="D23" s="60">
        <v>19</v>
      </c>
      <c r="E23" s="60">
        <v>3202</v>
      </c>
      <c r="F23" s="61">
        <f t="shared" ref="F23:F24" si="4">IFERROR(1/(E23*660/1000000/D23),"")</f>
        <v>8.9905930005867543</v>
      </c>
      <c r="G23" s="60">
        <v>1</v>
      </c>
      <c r="H23" s="60">
        <v>1</v>
      </c>
      <c r="I23" s="73">
        <v>1.46</v>
      </c>
      <c r="J23" s="78"/>
      <c r="K23" s="85"/>
      <c r="L23" s="78"/>
      <c r="M23" s="78"/>
      <c r="N23" s="78"/>
      <c r="O23" s="78"/>
      <c r="P23" s="88">
        <f t="shared" ref="P23:P29" si="5">IFERROR((H23/((E23*660/1000000/D23)^-1)*10.5)*G23,"")</f>
        <v>1.1678873684210527</v>
      </c>
      <c r="Q23" s="62">
        <f>0</f>
        <v>0</v>
      </c>
      <c r="R23" s="63">
        <f>IFERROR(10.5*G23-S23-P23-I23-J23-O23-K23,"")</f>
        <v>-2.8873684210526385E-3</v>
      </c>
      <c r="S23" s="64">
        <f t="shared" ref="S23:S29" si="6">10.5*G23-((90*0.95 - MM_sum/_xlnm.extract)/(90*0.95))*10.5*G23</f>
        <v>7.875</v>
      </c>
      <c r="T23" s="65"/>
      <c r="U23" s="66">
        <f t="shared" si="3"/>
        <v>10.5</v>
      </c>
    </row>
    <row r="24" spans="1:21" s="67" customFormat="1" outlineLevel="1" x14ac:dyDescent="0.2">
      <c r="A24" s="57">
        <v>4</v>
      </c>
      <c r="B24" s="58" t="s">
        <v>70</v>
      </c>
      <c r="C24" s="59" t="s">
        <v>46</v>
      </c>
      <c r="D24" s="60">
        <v>19</v>
      </c>
      <c r="E24" s="60">
        <v>3202</v>
      </c>
      <c r="F24" s="61">
        <f t="shared" si="4"/>
        <v>8.9905930005867543</v>
      </c>
      <c r="G24" s="60">
        <v>1</v>
      </c>
      <c r="H24" s="60">
        <v>1</v>
      </c>
      <c r="I24" s="74"/>
      <c r="J24" s="79">
        <v>1.46</v>
      </c>
      <c r="K24" s="85"/>
      <c r="L24" s="78"/>
      <c r="M24" s="78"/>
      <c r="N24" s="78"/>
      <c r="O24" s="78"/>
      <c r="P24" s="88">
        <f t="shared" si="5"/>
        <v>1.1678873684210527</v>
      </c>
      <c r="Q24" s="62">
        <f>0</f>
        <v>0</v>
      </c>
      <c r="R24" s="63">
        <f>IFERROR(10.5*G24-S24-P24-I24-J24-O24-K24,"")</f>
        <v>-2.8873684210526385E-3</v>
      </c>
      <c r="S24" s="64">
        <f t="shared" si="6"/>
        <v>7.875</v>
      </c>
      <c r="T24" s="65"/>
      <c r="U24" s="66">
        <f t="shared" si="3"/>
        <v>10.5</v>
      </c>
    </row>
    <row r="25" spans="1:21" s="67" customFormat="1" outlineLevel="1" x14ac:dyDescent="0.2">
      <c r="A25" s="57">
        <v>5</v>
      </c>
      <c r="B25" s="58" t="s">
        <v>71</v>
      </c>
      <c r="C25" s="59" t="s">
        <v>50</v>
      </c>
      <c r="D25" s="60">
        <v>19</v>
      </c>
      <c r="E25" s="60">
        <v>3202</v>
      </c>
      <c r="F25" s="61">
        <f t="shared" ref="F25:F29" si="7">IFERROR(1/(E25*660/1000000/D25),"")</f>
        <v>8.9905930005867543</v>
      </c>
      <c r="G25" s="60">
        <v>1</v>
      </c>
      <c r="H25" s="60">
        <v>1</v>
      </c>
      <c r="I25" s="74"/>
      <c r="J25" s="80"/>
      <c r="K25" s="86">
        <v>1.46</v>
      </c>
      <c r="L25" s="78"/>
      <c r="M25" s="78"/>
      <c r="N25" s="78"/>
      <c r="O25" s="78"/>
      <c r="P25" s="88">
        <f t="shared" si="5"/>
        <v>1.1678873684210527</v>
      </c>
      <c r="Q25" s="62">
        <f>0</f>
        <v>0</v>
      </c>
      <c r="R25" s="63">
        <f>IFERROR(10.5*G25-S25-P25-I25-J25-O25-K25,"")</f>
        <v>-2.8873684210526385E-3</v>
      </c>
      <c r="S25" s="64">
        <f t="shared" si="6"/>
        <v>7.875</v>
      </c>
      <c r="T25" s="65"/>
      <c r="U25" s="66">
        <f t="shared" si="3"/>
        <v>10.5</v>
      </c>
    </row>
    <row r="26" spans="1:21" s="67" customFormat="1" outlineLevel="1" x14ac:dyDescent="0.2">
      <c r="A26" s="57">
        <v>6</v>
      </c>
      <c r="B26" s="58" t="s">
        <v>72</v>
      </c>
      <c r="C26" s="59" t="s">
        <v>76</v>
      </c>
      <c r="D26" s="60">
        <v>19</v>
      </c>
      <c r="E26" s="60">
        <v>3202</v>
      </c>
      <c r="F26" s="61">
        <f t="shared" si="7"/>
        <v>8.9905930005867543</v>
      </c>
      <c r="G26" s="60">
        <v>1</v>
      </c>
      <c r="H26" s="60">
        <v>1</v>
      </c>
      <c r="I26" s="74"/>
      <c r="J26" s="80"/>
      <c r="K26" s="85"/>
      <c r="L26" s="79">
        <v>1.46</v>
      </c>
      <c r="M26" s="78"/>
      <c r="N26" s="78"/>
      <c r="O26" s="78"/>
      <c r="P26" s="88">
        <f t="shared" si="5"/>
        <v>1.1678873684210527</v>
      </c>
      <c r="Q26" s="62">
        <f>0</f>
        <v>0</v>
      </c>
      <c r="R26" s="63">
        <v>0</v>
      </c>
      <c r="S26" s="64">
        <f t="shared" si="6"/>
        <v>7.875</v>
      </c>
      <c r="T26" s="65"/>
      <c r="U26" s="66">
        <f t="shared" si="3"/>
        <v>10.502887368421053</v>
      </c>
    </row>
    <row r="27" spans="1:21" s="67" customFormat="1" outlineLevel="1" x14ac:dyDescent="0.2">
      <c r="A27" s="57">
        <v>7</v>
      </c>
      <c r="B27" s="58" t="s">
        <v>73</v>
      </c>
      <c r="C27" s="59" t="s">
        <v>51</v>
      </c>
      <c r="D27" s="60">
        <v>19</v>
      </c>
      <c r="E27" s="60">
        <v>3202</v>
      </c>
      <c r="F27" s="61">
        <f t="shared" si="7"/>
        <v>8.9905930005867543</v>
      </c>
      <c r="G27" s="60">
        <v>1</v>
      </c>
      <c r="H27" s="60">
        <v>1</v>
      </c>
      <c r="I27" s="74"/>
      <c r="J27" s="80"/>
      <c r="K27" s="85"/>
      <c r="L27" s="78"/>
      <c r="M27" s="79">
        <v>1.46</v>
      </c>
      <c r="N27" s="78"/>
      <c r="O27" s="78"/>
      <c r="P27" s="88">
        <f t="shared" si="5"/>
        <v>1.1678873684210527</v>
      </c>
      <c r="Q27" s="62">
        <f>0</f>
        <v>0</v>
      </c>
      <c r="R27" s="63">
        <v>0</v>
      </c>
      <c r="S27" s="64">
        <f t="shared" si="6"/>
        <v>7.875</v>
      </c>
      <c r="T27" s="65"/>
      <c r="U27" s="66">
        <f t="shared" si="3"/>
        <v>10.502887368421053</v>
      </c>
    </row>
    <row r="28" spans="1:21" s="67" customFormat="1" outlineLevel="1" x14ac:dyDescent="0.2">
      <c r="A28" s="57">
        <v>8</v>
      </c>
      <c r="B28" s="58" t="s">
        <v>74</v>
      </c>
      <c r="C28" s="59" t="s">
        <v>52</v>
      </c>
      <c r="D28" s="60">
        <v>19</v>
      </c>
      <c r="E28" s="60">
        <v>3202</v>
      </c>
      <c r="F28" s="61">
        <f t="shared" si="7"/>
        <v>8.9905930005867543</v>
      </c>
      <c r="G28" s="60">
        <v>1</v>
      </c>
      <c r="H28" s="60">
        <v>1</v>
      </c>
      <c r="I28" s="74"/>
      <c r="J28" s="80"/>
      <c r="K28" s="85"/>
      <c r="L28" s="78"/>
      <c r="M28" s="78"/>
      <c r="N28" s="79">
        <v>1.46</v>
      </c>
      <c r="O28" s="78"/>
      <c r="P28" s="88">
        <f t="shared" si="5"/>
        <v>1.1678873684210527</v>
      </c>
      <c r="Q28" s="62">
        <f>0</f>
        <v>0</v>
      </c>
      <c r="R28" s="63">
        <v>0</v>
      </c>
      <c r="S28" s="64">
        <f t="shared" si="6"/>
        <v>7.875</v>
      </c>
      <c r="T28" s="65"/>
      <c r="U28" s="66">
        <f t="shared" si="3"/>
        <v>10.502887368421053</v>
      </c>
    </row>
    <row r="29" spans="1:21" s="56" customFormat="1" outlineLevel="1" x14ac:dyDescent="0.2">
      <c r="A29" s="45">
        <v>9</v>
      </c>
      <c r="B29" s="46" t="s">
        <v>43</v>
      </c>
      <c r="C29" s="47" t="s">
        <v>53</v>
      </c>
      <c r="D29" s="48">
        <v>19</v>
      </c>
      <c r="E29" s="48">
        <v>3202</v>
      </c>
      <c r="F29" s="49">
        <f t="shared" si="7"/>
        <v>8.9905930005867543</v>
      </c>
      <c r="G29" s="48">
        <v>1</v>
      </c>
      <c r="H29" s="48">
        <v>1</v>
      </c>
      <c r="I29" s="72"/>
      <c r="J29" s="81"/>
      <c r="K29" s="84"/>
      <c r="L29" s="77"/>
      <c r="M29" s="77"/>
      <c r="N29" s="77"/>
      <c r="O29" s="82">
        <v>1.46</v>
      </c>
      <c r="P29" s="89">
        <f t="shared" si="5"/>
        <v>1.1678873684210527</v>
      </c>
      <c r="Q29" s="50">
        <f>0</f>
        <v>0</v>
      </c>
      <c r="R29" s="69">
        <v>0</v>
      </c>
      <c r="S29" s="53">
        <f t="shared" si="6"/>
        <v>7.875</v>
      </c>
      <c r="T29" s="54"/>
      <c r="U29" s="55">
        <f t="shared" si="3"/>
        <v>10.502887368421053</v>
      </c>
    </row>
    <row r="30" spans="1:21" outlineLevel="1" x14ac:dyDescent="0.2">
      <c r="A30" s="31"/>
      <c r="B30" s="31"/>
      <c r="C30" s="32"/>
      <c r="D30" s="33"/>
      <c r="E30" s="33"/>
      <c r="F30" s="34"/>
      <c r="G30" s="33"/>
      <c r="H30" s="33"/>
      <c r="I30" s="34"/>
      <c r="J30" s="35"/>
      <c r="K30" s="34"/>
      <c r="L30" s="34"/>
      <c r="M30" s="34"/>
      <c r="N30" s="34"/>
      <c r="O30" s="34"/>
      <c r="P30" s="34"/>
      <c r="Q30" s="34"/>
      <c r="R30" s="34"/>
      <c r="S30" s="34"/>
      <c r="T30" s="27"/>
      <c r="U30" s="19"/>
    </row>
    <row r="31" spans="1:21" outlineLevel="1" x14ac:dyDescent="0.2">
      <c r="A31" s="31"/>
      <c r="B31" s="31"/>
      <c r="C31" s="32"/>
      <c r="D31" s="33"/>
      <c r="E31" s="33"/>
      <c r="F31" s="34"/>
      <c r="G31" s="33"/>
      <c r="H31" s="33"/>
      <c r="I31" s="3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27"/>
      <c r="U31" s="19"/>
    </row>
    <row r="32" spans="1:21" outlineLevel="1" x14ac:dyDescent="0.2">
      <c r="A32" s="29" t="s">
        <v>55</v>
      </c>
      <c r="C32" t="s">
        <v>54</v>
      </c>
      <c r="D32" s="20">
        <v>2</v>
      </c>
      <c r="E32" s="33"/>
      <c r="F32" s="34"/>
      <c r="G32" s="33"/>
      <c r="H32" s="39" t="s">
        <v>77</v>
      </c>
      <c r="I32" s="34"/>
      <c r="J32" s="35"/>
      <c r="K32" s="34"/>
      <c r="L32" s="34"/>
      <c r="M32" s="34"/>
      <c r="N32" s="34"/>
      <c r="O32" s="34"/>
      <c r="P32" s="34"/>
      <c r="Q32" s="34"/>
      <c r="R32" s="34"/>
      <c r="S32" s="34"/>
      <c r="T32" s="27"/>
      <c r="U32" s="19"/>
    </row>
    <row r="33" spans="1:21" outlineLevel="1" x14ac:dyDescent="0.2">
      <c r="A33" s="28"/>
      <c r="B33" t="s">
        <v>48</v>
      </c>
      <c r="C33">
        <v>3</v>
      </c>
      <c r="D33" t="s">
        <v>56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7"/>
      <c r="S33" s="36"/>
      <c r="T33" s="27"/>
    </row>
    <row r="34" spans="1:21" outlineLevel="1" x14ac:dyDescent="0.2">
      <c r="A34" s="28"/>
      <c r="B34" t="s">
        <v>49</v>
      </c>
      <c r="C34">
        <v>3</v>
      </c>
      <c r="D34" s="27" t="s">
        <v>56</v>
      </c>
      <c r="E34" s="33"/>
      <c r="F34" s="34"/>
      <c r="G34" s="33"/>
      <c r="H34" s="33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27"/>
      <c r="U34" s="19">
        <f>S34+P34+I34</f>
        <v>0</v>
      </c>
    </row>
    <row r="35" spans="1:21" outlineLevel="1" x14ac:dyDescent="0.2">
      <c r="A35" s="28"/>
      <c r="B35" t="s">
        <v>57</v>
      </c>
      <c r="C35">
        <v>1</v>
      </c>
      <c r="D35" s="27" t="s">
        <v>58</v>
      </c>
      <c r="E35" s="33"/>
      <c r="F35" s="34"/>
      <c r="G35" s="33"/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8"/>
      <c r="S35" s="34"/>
      <c r="T35" s="27"/>
    </row>
    <row r="36" spans="1:21" outlineLevel="1" x14ac:dyDescent="0.2">
      <c r="A36" s="28"/>
      <c r="B36" t="s">
        <v>47</v>
      </c>
      <c r="C36">
        <v>1.46</v>
      </c>
      <c r="D36" s="27" t="s">
        <v>11</v>
      </c>
      <c r="E36" s="33"/>
      <c r="F36" s="34"/>
      <c r="G36" s="33"/>
      <c r="H36" s="33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27"/>
    </row>
    <row r="37" spans="1:21" outlineLevel="1" x14ac:dyDescent="0.2">
      <c r="A37" s="28"/>
      <c r="B37" t="s">
        <v>59</v>
      </c>
      <c r="C37">
        <v>1.46</v>
      </c>
      <c r="D37" s="27" t="s">
        <v>11</v>
      </c>
      <c r="E37" s="33"/>
      <c r="F37" s="34"/>
      <c r="G37" s="33"/>
      <c r="H37" s="33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27"/>
    </row>
    <row r="38" spans="1:21" outlineLevel="1" x14ac:dyDescent="0.2">
      <c r="A38" s="31"/>
      <c r="B38" s="31"/>
      <c r="C38" s="32"/>
      <c r="D38" s="33"/>
      <c r="E38" s="33"/>
      <c r="F38" s="34"/>
      <c r="G38" s="33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27"/>
    </row>
    <row r="39" spans="1:21" outlineLevel="1" x14ac:dyDescent="0.2">
      <c r="D39" s="20"/>
      <c r="G39" s="20"/>
      <c r="H39" s="20"/>
      <c r="I39" s="27"/>
      <c r="S39" s="27"/>
      <c r="T39" s="27"/>
    </row>
    <row r="40" spans="1:21" outlineLevel="1" x14ac:dyDescent="0.2">
      <c r="G40" s="20"/>
      <c r="H40" s="20"/>
      <c r="I40" s="27"/>
      <c r="S40" s="27"/>
      <c r="T40" s="27"/>
    </row>
    <row r="41" spans="1:21" outlineLevel="1" x14ac:dyDescent="0.2">
      <c r="G41" s="20"/>
      <c r="H41" s="20"/>
      <c r="I41" s="27"/>
      <c r="S41" s="27"/>
      <c r="T41" s="27"/>
    </row>
    <row r="42" spans="1:21" outlineLevel="1" x14ac:dyDescent="0.2">
      <c r="R42" s="27"/>
      <c r="S42" s="27"/>
      <c r="T42" s="27"/>
    </row>
    <row r="43" spans="1:21" outlineLevel="1" x14ac:dyDescent="0.2">
      <c r="R43" s="27"/>
      <c r="S43" s="27"/>
      <c r="T43" s="27"/>
    </row>
    <row r="44" spans="1:21" outlineLevel="1" x14ac:dyDescent="0.2">
      <c r="O44" s="27"/>
      <c r="P44" s="27"/>
      <c r="Q44" s="27"/>
      <c r="R44" s="27"/>
      <c r="S44" s="27"/>
      <c r="T44" s="27"/>
    </row>
    <row r="45" spans="1:21" outlineLevel="1" x14ac:dyDescent="0.2">
      <c r="R45" s="27"/>
      <c r="S45" s="27"/>
      <c r="T45" s="27"/>
    </row>
    <row r="46" spans="1:21" outlineLevel="1" x14ac:dyDescent="0.2">
      <c r="R46" s="27"/>
      <c r="S46" s="27"/>
      <c r="T46" s="27"/>
    </row>
    <row r="47" spans="1:21" outlineLevel="1" x14ac:dyDescent="0.2">
      <c r="A47" s="28"/>
      <c r="R47" s="27"/>
      <c r="S47" s="27"/>
      <c r="T47" s="27"/>
    </row>
    <row r="48" spans="1:21" outlineLevel="1" x14ac:dyDescent="0.2">
      <c r="A48" s="28"/>
      <c r="G48" s="19"/>
      <c r="O48" s="27"/>
      <c r="P48" s="27"/>
      <c r="Q48" s="27"/>
      <c r="R48" s="27"/>
      <c r="S48" s="27"/>
      <c r="T48" s="27"/>
    </row>
    <row r="49" spans="1:20" outlineLevel="1" x14ac:dyDescent="0.2">
      <c r="A49" s="28"/>
      <c r="C49" s="30"/>
      <c r="O49" s="27"/>
      <c r="P49" s="27"/>
      <c r="Q49" s="27"/>
      <c r="R49" s="27"/>
      <c r="S49" s="27"/>
      <c r="T49" s="27"/>
    </row>
    <row r="50" spans="1:20" outlineLevel="1" x14ac:dyDescent="0.2">
      <c r="A50" s="28"/>
      <c r="C50" s="30"/>
      <c r="O50" s="27"/>
      <c r="P50" s="27"/>
      <c r="Q50" s="27"/>
      <c r="R50" s="27"/>
      <c r="S50" s="27"/>
      <c r="T50" s="27"/>
    </row>
    <row r="51" spans="1:20" outlineLevel="1" x14ac:dyDescent="0.2">
      <c r="A51" s="28"/>
      <c r="C51" s="30"/>
      <c r="O51" s="27"/>
      <c r="P51" s="27"/>
      <c r="Q51" s="27"/>
      <c r="R51" s="27"/>
      <c r="S51" s="27"/>
      <c r="T51" s="27"/>
    </row>
    <row r="52" spans="1:20" outlineLevel="1" x14ac:dyDescent="0.2">
      <c r="A52" s="28"/>
      <c r="C52" s="30"/>
      <c r="O52" s="27"/>
      <c r="P52" s="27"/>
      <c r="Q52" s="27"/>
      <c r="R52" s="27"/>
      <c r="S52" s="27"/>
      <c r="T52" s="27"/>
    </row>
    <row r="53" spans="1:20" outlineLevel="1" x14ac:dyDescent="0.2">
      <c r="A53" s="28"/>
      <c r="B53" s="28"/>
      <c r="C53" s="30"/>
      <c r="D53" s="20"/>
      <c r="E53" s="20"/>
      <c r="F53" s="27"/>
      <c r="G53" s="20"/>
      <c r="H53" s="20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 spans="1:20" outlineLevel="1" x14ac:dyDescent="0.2">
      <c r="A54" s="28"/>
      <c r="B54" s="28"/>
      <c r="C54" s="30"/>
      <c r="D54" s="20"/>
      <c r="E54" s="20"/>
      <c r="F54" s="27"/>
      <c r="G54" s="20"/>
      <c r="H54" s="20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</row>
    <row r="55" spans="1:20" outlineLevel="1" x14ac:dyDescent="0.2">
      <c r="A55" s="28"/>
      <c r="B55" s="28"/>
      <c r="D55" s="20"/>
      <c r="E55" s="20"/>
      <c r="F55" s="27"/>
      <c r="G55" s="20"/>
      <c r="H55" s="20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</row>
    <row r="56" spans="1:20" outlineLevel="1" x14ac:dyDescent="0.2">
      <c r="A56" s="28"/>
      <c r="B56" s="28"/>
      <c r="D56" s="20"/>
      <c r="E56" s="20"/>
      <c r="F56" s="27"/>
      <c r="G56" s="20"/>
      <c r="H56" s="20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57" spans="1:20" ht="16.5" customHeight="1" x14ac:dyDescent="0.2">
      <c r="B57" s="28"/>
    </row>
  </sheetData>
  <conditionalFormatting sqref="F42:F44 I43:N43 R42:T43 I44:T44 I45:J47 R45:T47 I48:T56 G39:N42 T21:T22 S39:T41 T33:T36 T38 E43:E45 D34:D37">
    <cfRule type="cellIs" dxfId="50" priority="58" operator="equal">
      <formula>0</formula>
    </cfRule>
    <cfRule type="cellIs" dxfId="49" priority="59" operator="lessThan">
      <formula>0.5</formula>
    </cfRule>
  </conditionalFormatting>
  <conditionalFormatting sqref="D12:D13">
    <cfRule type="cellIs" dxfId="48" priority="56" operator="equal">
      <formula>0</formula>
    </cfRule>
    <cfRule type="cellIs" dxfId="47" priority="57" operator="lessThan">
      <formula>0.5</formula>
    </cfRule>
  </conditionalFormatting>
  <conditionalFormatting sqref="D12:D13">
    <cfRule type="expression" dxfId="46" priority="55">
      <formula>(MM_sum/_xlnm.extract &gt; 85.5)</formula>
    </cfRule>
  </conditionalFormatting>
  <conditionalFormatting sqref="D14">
    <cfRule type="cellIs" dxfId="45" priority="53" operator="equal">
      <formula>0</formula>
    </cfRule>
    <cfRule type="cellIs" dxfId="44" priority="54" operator="lessThan">
      <formula>0.5</formula>
    </cfRule>
  </conditionalFormatting>
  <conditionalFormatting sqref="D14">
    <cfRule type="expression" dxfId="43" priority="52">
      <formula>(MM_sum/_xlnm.extract &gt; 85.5)</formula>
    </cfRule>
  </conditionalFormatting>
  <conditionalFormatting sqref="D15:D17">
    <cfRule type="cellIs" dxfId="42" priority="50" operator="equal">
      <formula>0</formula>
    </cfRule>
    <cfRule type="cellIs" dxfId="41" priority="51" operator="lessThan">
      <formula>0.5</formula>
    </cfRule>
  </conditionalFormatting>
  <conditionalFormatting sqref="D15:D17">
    <cfRule type="expression" dxfId="40" priority="49">
      <formula>(MM_sum/_xlnm.extract &gt; 85.5)</formula>
    </cfRule>
  </conditionalFormatting>
  <conditionalFormatting sqref="I21:S22">
    <cfRule type="cellIs" dxfId="39" priority="47" operator="equal">
      <formula>0</formula>
    </cfRule>
    <cfRule type="cellIs" dxfId="38" priority="48" operator="lessThan">
      <formula>0.5</formula>
    </cfRule>
  </conditionalFormatting>
  <conditionalFormatting sqref="T23">
    <cfRule type="cellIs" dxfId="37" priority="45" operator="equal">
      <formula>0</formula>
    </cfRule>
    <cfRule type="cellIs" dxfId="36" priority="46" operator="lessThan">
      <formula>0.5</formula>
    </cfRule>
  </conditionalFormatting>
  <conditionalFormatting sqref="I23:S23">
    <cfRule type="cellIs" dxfId="35" priority="43" operator="equal">
      <formula>0</formula>
    </cfRule>
    <cfRule type="cellIs" dxfId="34" priority="44" operator="lessThan">
      <formula>0.5</formula>
    </cfRule>
  </conditionalFormatting>
  <conditionalFormatting sqref="T24">
    <cfRule type="cellIs" dxfId="33" priority="41" operator="equal">
      <formula>0</formula>
    </cfRule>
    <cfRule type="cellIs" dxfId="32" priority="42" operator="lessThan">
      <formula>0.5</formula>
    </cfRule>
  </conditionalFormatting>
  <conditionalFormatting sqref="I24:S24">
    <cfRule type="cellIs" dxfId="31" priority="39" operator="equal">
      <formula>0</formula>
    </cfRule>
    <cfRule type="cellIs" dxfId="30" priority="40" operator="lessThan">
      <formula>0.5</formula>
    </cfRule>
  </conditionalFormatting>
  <conditionalFormatting sqref="I38:S38">
    <cfRule type="cellIs" dxfId="29" priority="29" operator="equal">
      <formula>0</formula>
    </cfRule>
    <cfRule type="cellIs" dxfId="28" priority="30" operator="lessThan">
      <formula>0.5</formula>
    </cfRule>
  </conditionalFormatting>
  <conditionalFormatting sqref="T37">
    <cfRule type="cellIs" dxfId="27" priority="27" operator="equal">
      <formula>0</formula>
    </cfRule>
    <cfRule type="cellIs" dxfId="26" priority="28" operator="lessThan">
      <formula>0.5</formula>
    </cfRule>
  </conditionalFormatting>
  <conditionalFormatting sqref="I34:S35">
    <cfRule type="cellIs" dxfId="25" priority="33" operator="equal">
      <formula>0</formula>
    </cfRule>
    <cfRule type="cellIs" dxfId="24" priority="34" operator="lessThan">
      <formula>0.5</formula>
    </cfRule>
  </conditionalFormatting>
  <conditionalFormatting sqref="I36:S36">
    <cfRule type="cellIs" dxfId="23" priority="31" operator="equal">
      <formula>0</formula>
    </cfRule>
    <cfRule type="cellIs" dxfId="22" priority="32" operator="lessThan">
      <formula>0.5</formula>
    </cfRule>
  </conditionalFormatting>
  <conditionalFormatting sqref="I37:S37">
    <cfRule type="cellIs" dxfId="21" priority="25" operator="equal">
      <formula>0</formula>
    </cfRule>
    <cfRule type="cellIs" dxfId="20" priority="26" operator="lessThan">
      <formula>0.5</formula>
    </cfRule>
  </conditionalFormatting>
  <conditionalFormatting sqref="T25">
    <cfRule type="cellIs" dxfId="19" priority="19" operator="equal">
      <formula>0</formula>
    </cfRule>
    <cfRule type="cellIs" dxfId="18" priority="20" operator="lessThan">
      <formula>0.5</formula>
    </cfRule>
  </conditionalFormatting>
  <conditionalFormatting sqref="I25:S25">
    <cfRule type="cellIs" dxfId="17" priority="17" operator="equal">
      <formula>0</formula>
    </cfRule>
    <cfRule type="cellIs" dxfId="16" priority="18" operator="lessThan">
      <formula>0.5</formula>
    </cfRule>
  </conditionalFormatting>
  <conditionalFormatting sqref="I29:S32">
    <cfRule type="cellIs" dxfId="15" priority="1" operator="equal">
      <formula>0</formula>
    </cfRule>
    <cfRule type="cellIs" dxfId="14" priority="2" operator="lessThan">
      <formula>0.5</formula>
    </cfRule>
  </conditionalFormatting>
  <conditionalFormatting sqref="T26">
    <cfRule type="cellIs" dxfId="13" priority="15" operator="equal">
      <formula>0</formula>
    </cfRule>
    <cfRule type="cellIs" dxfId="12" priority="16" operator="lessThan">
      <formula>0.5</formula>
    </cfRule>
  </conditionalFormatting>
  <conditionalFormatting sqref="I26:S26">
    <cfRule type="cellIs" dxfId="11" priority="13" operator="equal">
      <formula>0</formula>
    </cfRule>
    <cfRule type="cellIs" dxfId="10" priority="14" operator="lessThan">
      <formula>0.5</formula>
    </cfRule>
  </conditionalFormatting>
  <conditionalFormatting sqref="T27">
    <cfRule type="cellIs" dxfId="9" priority="11" operator="equal">
      <formula>0</formula>
    </cfRule>
    <cfRule type="cellIs" dxfId="8" priority="12" operator="lessThan">
      <formula>0.5</formula>
    </cfRule>
  </conditionalFormatting>
  <conditionalFormatting sqref="I27:S27">
    <cfRule type="cellIs" dxfId="7" priority="9" operator="equal">
      <formula>0</formula>
    </cfRule>
    <cfRule type="cellIs" dxfId="6" priority="10" operator="lessThan">
      <formula>0.5</formula>
    </cfRule>
  </conditionalFormatting>
  <conditionalFormatting sqref="T28">
    <cfRule type="cellIs" dxfId="5" priority="7" operator="equal">
      <formula>0</formula>
    </cfRule>
    <cfRule type="cellIs" dxfId="4" priority="8" operator="lessThan">
      <formula>0.5</formula>
    </cfRule>
  </conditionalFormatting>
  <conditionalFormatting sqref="I28:S28">
    <cfRule type="cellIs" dxfId="3" priority="5" operator="equal">
      <formula>0</formula>
    </cfRule>
    <cfRule type="cellIs" dxfId="2" priority="6" operator="lessThan">
      <formula>0.5</formula>
    </cfRule>
  </conditionalFormatting>
  <conditionalFormatting sqref="T29:T32">
    <cfRule type="cellIs" dxfId="1" priority="3" operator="equal">
      <formula>0</formula>
    </cfRule>
    <cfRule type="cellIs" dxfId="0" priority="4" operator="lessThan">
      <formula>0.5</formula>
    </cfRule>
  </conditionalFormatting>
  <dataValidations count="3">
    <dataValidation allowBlank="1" showInputMessage="1" sqref="G8" xr:uid="{720E2E70-5FC8-9E4B-AF48-2F8ECE41AF7A}"/>
    <dataValidation type="custom" allowBlank="1" showInputMessage="1" sqref="T33 A12:D12 F12:S12 S39:S43 A53:S56 F42:F44 G44:S44 G39:N43 A9:S9 A11:S11 E49:S52 F48:S48 F45:J47 R45:S47 R42:R43 E43:E45 A13:S38 A47:A52" xr:uid="{C05DCD08-3B6F-C745-8A4A-8756B711A6A9}">
      <formula1>""""""</formula1>
    </dataValidation>
    <dataValidation type="custom" allowBlank="1" showInputMessage="1" showErrorMessage="1" sqref="T20:U20 A1:A5 T34:T56 T21:T32" xr:uid="{C392192D-1F1A-0E4D-93CB-E9184525D4D3}">
      <formula1>""""""</formula1>
    </dataValidation>
  </dataValidations>
  <pageMargins left="0.7" right="0.7" top="0.75" bottom="0.75" header="0.3" footer="0.3"/>
  <pageSetup scale="6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2020-11-07T01:21:53Z</cp:lastPrinted>
  <dcterms:created xsi:type="dcterms:W3CDTF">2020-11-06T22:49:38Z</dcterms:created>
  <dcterms:modified xsi:type="dcterms:W3CDTF">2020-11-21T21:46:48Z</dcterms:modified>
</cp:coreProperties>
</file>