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9_exp17_adpassay_calibration_wecho/"/>
    </mc:Choice>
  </mc:AlternateContent>
  <xr:revisionPtr revIDLastSave="0" documentId="13_ncr:1_{7978D4D5-02EA-5D4F-82EB-611EA1158DC1}" xr6:coauthVersionLast="45" xr6:coauthVersionMax="45" xr10:uidLastSave="{00000000-0000-0000-0000-000000000000}"/>
  <bookViews>
    <workbookView xWindow="2380" yWindow="540" windowWidth="18300" windowHeight="15540" xr2:uid="{CF187745-C4D1-E440-88B1-334BF67C8A21}"/>
  </bookViews>
  <sheets>
    <sheet name="Sheet1" sheetId="1" r:id="rId1"/>
  </sheets>
  <definedNames>
    <definedName name="_xlnm.Print_Area" localSheetId="0">Sheet1!$A$1:$I$33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M43" i="1"/>
  <c r="M40" i="1"/>
  <c r="M39" i="1"/>
  <c r="M37" i="1"/>
  <c r="M35" i="1"/>
  <c r="M34" i="1"/>
  <c r="U21" i="1"/>
  <c r="V21" i="1"/>
  <c r="Y21" i="1"/>
  <c r="Z21" i="1"/>
  <c r="AC21" i="1"/>
  <c r="AD21" i="1"/>
  <c r="M21" i="1"/>
  <c r="K21" i="1"/>
  <c r="L21" i="1"/>
  <c r="N21" i="1"/>
  <c r="O21" i="1"/>
  <c r="P21" i="1"/>
  <c r="Q21" i="1"/>
  <c r="R21" i="1"/>
  <c r="S21" i="1"/>
  <c r="T21" i="1"/>
  <c r="AH21" i="1"/>
  <c r="K22" i="1"/>
  <c r="L22" i="1"/>
  <c r="M22" i="1"/>
  <c r="N22" i="1"/>
  <c r="O22" i="1"/>
  <c r="P22" i="1"/>
  <c r="Q22" i="1"/>
  <c r="R22" i="1"/>
  <c r="S22" i="1"/>
  <c r="T22" i="1"/>
  <c r="AG22" i="1"/>
  <c r="AH22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K20" i="1"/>
  <c r="K18" i="1"/>
  <c r="K16" i="1"/>
  <c r="K14" i="1"/>
  <c r="AJ8" i="1"/>
  <c r="AJ9" i="1"/>
  <c r="AJ10" i="1"/>
  <c r="AJ7" i="1"/>
  <c r="AI10" i="1"/>
  <c r="AI9" i="1"/>
  <c r="AI8" i="1"/>
  <c r="AI7" i="1"/>
  <c r="K13" i="1"/>
  <c r="K12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K10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K9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M8" i="1"/>
  <c r="G6" i="1"/>
  <c r="AH7" i="1"/>
  <c r="AG7" i="1"/>
  <c r="AF7" i="1"/>
  <c r="AE7" i="1"/>
  <c r="AD7" i="1"/>
  <c r="AC7" i="1"/>
  <c r="AB7" i="1"/>
  <c r="AA7" i="1"/>
  <c r="Z7" i="1"/>
  <c r="Y7" i="1"/>
  <c r="E47" i="1" l="1"/>
  <c r="E45" i="1" s="1"/>
  <c r="E44" i="1"/>
  <c r="E43" i="1"/>
  <c r="B46" i="1"/>
  <c r="B43" i="1"/>
  <c r="D14" i="1"/>
  <c r="B17" i="1" s="1"/>
  <c r="E29" i="1" l="1"/>
  <c r="E25" i="1"/>
  <c r="D28" i="1"/>
  <c r="D24" i="1"/>
  <c r="E21" i="1"/>
  <c r="D20" i="1"/>
  <c r="B44" i="1"/>
  <c r="D27" i="1"/>
  <c r="D23" i="1"/>
  <c r="D30" i="1"/>
  <c r="E28" i="1"/>
  <c r="E24" i="1"/>
  <c r="E20" i="1"/>
  <c r="D19" i="1"/>
  <c r="D26" i="1"/>
  <c r="D22" i="1"/>
  <c r="E19" i="1"/>
  <c r="E27" i="1"/>
  <c r="E23" i="1"/>
  <c r="D29" i="1"/>
  <c r="D25" i="1"/>
  <c r="D21" i="1"/>
  <c r="E30" i="1"/>
  <c r="E26" i="1"/>
  <c r="E22" i="1"/>
  <c r="E46" i="1"/>
  <c r="A52" i="1"/>
</calcChain>
</file>

<file path=xl/sharedStrings.xml><?xml version="1.0" encoding="utf-8"?>
<sst xmlns="http://schemas.openxmlformats.org/spreadsheetml/2006/main" count="139" uniqueCount="95">
  <si>
    <t>prepare 1 mL of 1mM ATP</t>
  </si>
  <si>
    <t>prepare 500 uL of 1 mM ADP</t>
  </si>
  <si>
    <t>I have kinase detection buffer, 10 mM ATPADP</t>
  </si>
  <si>
    <t>add 90 uL of kinase reaction buffer to b1-12, c1-12, d1-12 of 96 well plate</t>
  </si>
  <si>
    <t>96 well plate</t>
  </si>
  <si>
    <t>ul</t>
  </si>
  <si>
    <t>kinase rxn buff</t>
  </si>
  <si>
    <t>bolume of 96 well plate</t>
  </si>
  <si>
    <t>uL</t>
  </si>
  <si>
    <t>384 well plate</t>
  </si>
  <si>
    <t>conv. Factor</t>
  </si>
  <si>
    <t>divide by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</si>
  <si>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</si>
  <si>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</si>
  <si>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</si>
  <si>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</si>
  <si>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</si>
  <si>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</si>
  <si>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</si>
  <si>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</si>
  <si>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</si>
  <si>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</t>
  </si>
  <si>
    <t>A12</t>
  </si>
  <si>
    <t>A10</t>
  </si>
  <si>
    <t>ADP 386</t>
  </si>
  <si>
    <t>ADP 94</t>
  </si>
  <si>
    <t>ATP 94</t>
  </si>
  <si>
    <t>ATP 386</t>
  </si>
  <si>
    <t>PLATE 2</t>
  </si>
  <si>
    <t>ADD 5 uL ADP_GLO</t>
  </si>
  <si>
    <t>incubate 40 mins</t>
  </si>
  <si>
    <t>kinase rxn buf A</t>
  </si>
  <si>
    <t>0.1 mL/100 uL stock, 900 uL kinase rxn buffer A</t>
  </si>
  <si>
    <t>50 uL stock, 450 uL kinase rxn buffer A</t>
  </si>
  <si>
    <t>incubate 30-60 mins</t>
  </si>
  <si>
    <t>do luminescence</t>
  </si>
  <si>
    <t>Make kinase reaction buffer</t>
  </si>
  <si>
    <t>Tris (ph 7.5)</t>
  </si>
  <si>
    <t>MgCl2</t>
  </si>
  <si>
    <t>mM</t>
  </si>
  <si>
    <t>BSA</t>
  </si>
  <si>
    <t>mg/ml</t>
  </si>
  <si>
    <t>desired buffer volume:</t>
  </si>
  <si>
    <t>total wells</t>
  </si>
  <si>
    <t>wells</t>
  </si>
  <si>
    <t>total buff vol</t>
  </si>
  <si>
    <t>rounded vol</t>
  </si>
  <si>
    <t>mL</t>
  </si>
  <si>
    <t>Final concentrations</t>
  </si>
  <si>
    <t>Initial Concentrations</t>
  </si>
  <si>
    <t>Tris vol</t>
  </si>
  <si>
    <t>MgCl2 vol</t>
  </si>
  <si>
    <t>BSA amt</t>
  </si>
  <si>
    <t>total vol</t>
  </si>
  <si>
    <t>water vol</t>
  </si>
  <si>
    <t>mg</t>
  </si>
  <si>
    <t>vol from reagents</t>
  </si>
  <si>
    <t>to b7-b18, c7-c18, d7-d18 (PLATE 1)</t>
  </si>
  <si>
    <t>PLATE 1</t>
  </si>
  <si>
    <t>add 10 uL of A to B</t>
  </si>
  <si>
    <t>10 uL from B to C</t>
  </si>
  <si>
    <t>10 uL from C to D</t>
  </si>
  <si>
    <t>then transfer 5 uL iinto another plate</t>
  </si>
  <si>
    <t>add 10 ul KINASE detection reagent</t>
  </si>
  <si>
    <t>A</t>
  </si>
  <si>
    <t>B</t>
  </si>
  <si>
    <t>C</t>
  </si>
  <si>
    <t>D</t>
  </si>
  <si>
    <t>atp,adp</t>
  </si>
  <si>
    <t>conc atp</t>
  </si>
  <si>
    <t>1 mM</t>
  </si>
  <si>
    <t>desired conc atp</t>
  </si>
  <si>
    <t>atp stock conc</t>
  </si>
  <si>
    <t>desired atp conc</t>
  </si>
  <si>
    <t>desired vol</t>
  </si>
  <si>
    <t>needed vol</t>
  </si>
  <si>
    <t>total vol 1 mM atp</t>
  </si>
  <si>
    <t>total vol 1 mM adp</t>
  </si>
  <si>
    <t>kinase rxn bufA</t>
  </si>
  <si>
    <t>kinase rxn buf needed</t>
  </si>
  <si>
    <t>add adp glo</t>
  </si>
  <si>
    <t>uL/well</t>
  </si>
  <si>
    <t>total ado glo</t>
  </si>
  <si>
    <t>add kinase det</t>
  </si>
  <si>
    <t>total kinase det</t>
  </si>
  <si>
    <t>(A5) LATER</t>
  </si>
  <si>
    <t>total adp</t>
  </si>
  <si>
    <t>nl</t>
  </si>
  <si>
    <t>ul each in 2 wells</t>
  </si>
  <si>
    <t>nL</t>
  </si>
  <si>
    <t>in a1, a2 of source plate</t>
  </si>
  <si>
    <t>total atp</t>
  </si>
  <si>
    <t>50 uL in 1 well</t>
  </si>
  <si>
    <t>total adp glo</t>
  </si>
  <si>
    <t>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</si>
</sst>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1ECD-BAF3-6247-A581-20886B401286}">
  <sheetPr>
    <pageSetUpPr fitToPage="1"/>
  </sheetPr>
  <dimension ref="A1:AJ53"/>
  <sheetViews>
    <sheetView tabSelected="1" topLeftCell="E15" zoomScale="86" workbookViewId="0">
      <selection activeCell="G25" sqref="G25"/>
    </sheetView>
  </sheetViews>
  <sheetFormatPr baseColWidth="10" defaultRowHeight="16" x14ac:dyDescent="0.2"/>
  <cols>
    <col min="4" max="4" width="15.83203125" customWidth="1"/>
    <col min="6" max="6" width="13.33203125" customWidth="1"/>
    <col min="7" max="7" width="11" bestFit="1" customWidth="1"/>
    <col min="10" max="10" width="4.83203125" customWidth="1"/>
    <col min="11" max="11" width="12" bestFit="1" customWidth="1"/>
    <col min="12" max="12" width="2.5" bestFit="1" customWidth="1"/>
    <col min="13" max="13" width="8.5" customWidth="1"/>
    <col min="14" max="14" width="7.83203125" bestFit="1" customWidth="1"/>
    <col min="15" max="15" width="8.83203125" bestFit="1" customWidth="1"/>
    <col min="16" max="17" width="6.6640625" bestFit="1" customWidth="1"/>
    <col min="18" max="19" width="7.83203125" bestFit="1" customWidth="1"/>
    <col min="20" max="20" width="6.6640625" bestFit="1" customWidth="1"/>
    <col min="21" max="22" width="8.83203125" bestFit="1" customWidth="1"/>
    <col min="23" max="24" width="9.83203125" bestFit="1" customWidth="1"/>
    <col min="25" max="25" width="7.83203125" bestFit="1" customWidth="1"/>
    <col min="26" max="26" width="6.6640625" bestFit="1" customWidth="1"/>
    <col min="27" max="28" width="9.83203125" bestFit="1" customWidth="1"/>
    <col min="29" max="30" width="8.83203125" bestFit="1" customWidth="1"/>
    <col min="31" max="32" width="9.83203125" bestFit="1" customWidth="1"/>
    <col min="33" max="33" width="3.5" bestFit="1" customWidth="1"/>
    <col min="34" max="34" width="7.83203125" bestFit="1" customWidth="1"/>
    <col min="35" max="35" width="8.1640625" bestFit="1" customWidth="1"/>
    <col min="36" max="36" width="19.33203125" bestFit="1" customWidth="1"/>
    <col min="37" max="39" width="4.83203125" customWidth="1"/>
  </cols>
  <sheetData>
    <row r="1" spans="1:36" x14ac:dyDescent="0.2">
      <c r="A1" t="s">
        <v>2</v>
      </c>
    </row>
    <row r="3" spans="1:36" x14ac:dyDescent="0.2">
      <c r="A3" t="s">
        <v>0</v>
      </c>
      <c r="F3" t="s">
        <v>72</v>
      </c>
      <c r="G3">
        <v>1</v>
      </c>
      <c r="H3" t="s">
        <v>39</v>
      </c>
    </row>
    <row r="4" spans="1:36" x14ac:dyDescent="0.2">
      <c r="A4" s="1" t="s">
        <v>32</v>
      </c>
      <c r="F4" t="s">
        <v>73</v>
      </c>
      <c r="G4">
        <v>0.1</v>
      </c>
      <c r="H4" t="s">
        <v>39</v>
      </c>
      <c r="K4" s="2">
        <v>20201119</v>
      </c>
      <c r="L4" s="2"/>
      <c r="M4">
        <v>10</v>
      </c>
      <c r="N4">
        <v>1000</v>
      </c>
    </row>
    <row r="5" spans="1:36" x14ac:dyDescent="0.2">
      <c r="A5" t="s">
        <v>1</v>
      </c>
      <c r="F5" t="s">
        <v>74</v>
      </c>
      <c r="G5">
        <v>12.5</v>
      </c>
      <c r="H5" t="s">
        <v>8</v>
      </c>
      <c r="K5" t="s">
        <v>68</v>
      </c>
    </row>
    <row r="6" spans="1:36" x14ac:dyDescent="0.2">
      <c r="A6" s="1" t="s">
        <v>33</v>
      </c>
      <c r="F6" t="s">
        <v>75</v>
      </c>
      <c r="G6">
        <f>G5*G4/G3</f>
        <v>1.25</v>
      </c>
      <c r="H6" t="s">
        <v>8</v>
      </c>
      <c r="K6">
        <v>1</v>
      </c>
      <c r="M6">
        <v>2</v>
      </c>
      <c r="O6">
        <v>3</v>
      </c>
      <c r="Q6">
        <v>4</v>
      </c>
      <c r="S6">
        <v>5</v>
      </c>
      <c r="U6">
        <v>6</v>
      </c>
      <c r="W6">
        <v>7</v>
      </c>
      <c r="Y6">
        <v>8</v>
      </c>
      <c r="AA6">
        <v>9</v>
      </c>
      <c r="AC6">
        <v>10</v>
      </c>
      <c r="AE6">
        <v>11</v>
      </c>
      <c r="AG6">
        <v>12</v>
      </c>
      <c r="AI6" t="s">
        <v>53</v>
      </c>
      <c r="AJ6" t="s">
        <v>79</v>
      </c>
    </row>
    <row r="7" spans="1:36" x14ac:dyDescent="0.2">
      <c r="J7" t="s">
        <v>64</v>
      </c>
      <c r="K7">
        <v>12.5</v>
      </c>
      <c r="L7">
        <v>0</v>
      </c>
      <c r="M7">
        <v>10</v>
      </c>
      <c r="N7">
        <v>2.5</v>
      </c>
      <c r="O7">
        <v>7.5</v>
      </c>
      <c r="P7">
        <v>5</v>
      </c>
      <c r="Q7">
        <v>5</v>
      </c>
      <c r="R7">
        <v>7.5</v>
      </c>
      <c r="S7">
        <v>2.5</v>
      </c>
      <c r="T7">
        <v>10</v>
      </c>
      <c r="U7">
        <v>1.25</v>
      </c>
      <c r="V7">
        <v>11.25</v>
      </c>
      <c r="W7">
        <v>0.625</v>
      </c>
      <c r="X7">
        <v>11.875</v>
      </c>
      <c r="Y7">
        <f>D26</f>
        <v>0.5</v>
      </c>
      <c r="Z7">
        <f>E26</f>
        <v>12</v>
      </c>
      <c r="AA7">
        <f>D27</f>
        <v>0.375</v>
      </c>
      <c r="AB7">
        <f>E27</f>
        <v>12.125</v>
      </c>
      <c r="AC7">
        <f>D28</f>
        <v>0.25</v>
      </c>
      <c r="AD7">
        <f>E28</f>
        <v>12.25</v>
      </c>
      <c r="AE7">
        <f>D29</f>
        <v>0.125</v>
      </c>
      <c r="AF7">
        <f>E29</f>
        <v>12.375</v>
      </c>
      <c r="AG7">
        <f>D30</f>
        <v>0</v>
      </c>
      <c r="AH7">
        <f>E30</f>
        <v>12.5</v>
      </c>
      <c r="AI7">
        <f>AH7</f>
        <v>12.5</v>
      </c>
      <c r="AJ7">
        <f>$G$5-AI7</f>
        <v>0</v>
      </c>
    </row>
    <row r="8" spans="1:36" x14ac:dyDescent="0.2">
      <c r="A8" s="1" t="s">
        <v>3</v>
      </c>
      <c r="J8" t="s">
        <v>65</v>
      </c>
      <c r="K8">
        <v>1.25</v>
      </c>
      <c r="L8">
        <v>0</v>
      </c>
      <c r="M8">
        <f>M7/$M$4</f>
        <v>1</v>
      </c>
      <c r="N8">
        <f t="shared" ref="N8:AH10" si="0">N7/$M$4</f>
        <v>0.25</v>
      </c>
      <c r="O8">
        <f t="shared" si="0"/>
        <v>0.75</v>
      </c>
      <c r="P8">
        <f t="shared" si="0"/>
        <v>0.5</v>
      </c>
      <c r="Q8">
        <f t="shared" si="0"/>
        <v>0.5</v>
      </c>
      <c r="R8">
        <f t="shared" si="0"/>
        <v>0.75</v>
      </c>
      <c r="S8">
        <f t="shared" si="0"/>
        <v>0.25</v>
      </c>
      <c r="T8">
        <f t="shared" si="0"/>
        <v>1</v>
      </c>
      <c r="U8">
        <f t="shared" si="0"/>
        <v>0.125</v>
      </c>
      <c r="V8">
        <f t="shared" si="0"/>
        <v>1.125</v>
      </c>
      <c r="W8">
        <f t="shared" si="0"/>
        <v>6.25E-2</v>
      </c>
      <c r="X8">
        <f t="shared" si="0"/>
        <v>1.1875</v>
      </c>
      <c r="Y8">
        <f t="shared" si="0"/>
        <v>0.05</v>
      </c>
      <c r="Z8">
        <f t="shared" si="0"/>
        <v>1.2</v>
      </c>
      <c r="AA8">
        <f t="shared" si="0"/>
        <v>3.7499999999999999E-2</v>
      </c>
      <c r="AB8">
        <f t="shared" si="0"/>
        <v>1.2124999999999999</v>
      </c>
      <c r="AC8">
        <f t="shared" si="0"/>
        <v>2.5000000000000001E-2</v>
      </c>
      <c r="AD8">
        <f t="shared" si="0"/>
        <v>1.2250000000000001</v>
      </c>
      <c r="AE8">
        <f t="shared" si="0"/>
        <v>1.2500000000000001E-2</v>
      </c>
      <c r="AF8">
        <f t="shared" si="0"/>
        <v>1.2375</v>
      </c>
      <c r="AG8">
        <f t="shared" si="0"/>
        <v>0</v>
      </c>
      <c r="AH8">
        <f t="shared" si="0"/>
        <v>1.25</v>
      </c>
      <c r="AI8">
        <f>AH8</f>
        <v>1.25</v>
      </c>
      <c r="AJ8">
        <f t="shared" ref="AJ8:AJ10" si="1">$G$5-AI8</f>
        <v>11.25</v>
      </c>
    </row>
    <row r="9" spans="1:36" x14ac:dyDescent="0.2">
      <c r="J9" t="s">
        <v>66</v>
      </c>
      <c r="K9">
        <f>K8/$M$4</f>
        <v>0.125</v>
      </c>
      <c r="L9">
        <f t="shared" ref="L9:M10" si="2">L8/$M$4</f>
        <v>0</v>
      </c>
      <c r="M9">
        <f t="shared" si="2"/>
        <v>0.1</v>
      </c>
      <c r="N9">
        <f t="shared" si="0"/>
        <v>2.5000000000000001E-2</v>
      </c>
      <c r="O9">
        <f t="shared" si="0"/>
        <v>7.4999999999999997E-2</v>
      </c>
      <c r="P9">
        <f t="shared" si="0"/>
        <v>0.05</v>
      </c>
      <c r="Q9">
        <f t="shared" si="0"/>
        <v>0.05</v>
      </c>
      <c r="R9">
        <f t="shared" si="0"/>
        <v>7.4999999999999997E-2</v>
      </c>
      <c r="S9">
        <f t="shared" si="0"/>
        <v>2.5000000000000001E-2</v>
      </c>
      <c r="T9">
        <f t="shared" si="0"/>
        <v>0.1</v>
      </c>
      <c r="U9">
        <f t="shared" si="0"/>
        <v>1.2500000000000001E-2</v>
      </c>
      <c r="V9">
        <f t="shared" si="0"/>
        <v>0.1125</v>
      </c>
      <c r="W9">
        <f t="shared" si="0"/>
        <v>6.2500000000000003E-3</v>
      </c>
      <c r="X9">
        <f t="shared" si="0"/>
        <v>0.11874999999999999</v>
      </c>
      <c r="Y9">
        <f t="shared" si="0"/>
        <v>5.0000000000000001E-3</v>
      </c>
      <c r="Z9">
        <f t="shared" si="0"/>
        <v>0.12</v>
      </c>
      <c r="AA9">
        <f t="shared" si="0"/>
        <v>3.7499999999999999E-3</v>
      </c>
      <c r="AB9">
        <f t="shared" si="0"/>
        <v>0.12125</v>
      </c>
      <c r="AC9">
        <f t="shared" si="0"/>
        <v>2.5000000000000001E-3</v>
      </c>
      <c r="AD9">
        <f t="shared" si="0"/>
        <v>0.12250000000000001</v>
      </c>
      <c r="AE9">
        <f t="shared" si="0"/>
        <v>1.25E-3</v>
      </c>
      <c r="AF9">
        <f t="shared" si="0"/>
        <v>0.12375</v>
      </c>
      <c r="AG9">
        <f t="shared" si="0"/>
        <v>0</v>
      </c>
      <c r="AH9">
        <f t="shared" si="0"/>
        <v>0.125</v>
      </c>
      <c r="AI9">
        <f>AH9</f>
        <v>0.125</v>
      </c>
      <c r="AJ9">
        <f t="shared" si="1"/>
        <v>12.375</v>
      </c>
    </row>
    <row r="10" spans="1:36" x14ac:dyDescent="0.2">
      <c r="A10" s="1" t="s">
        <v>4</v>
      </c>
      <c r="J10" t="s">
        <v>67</v>
      </c>
      <c r="K10">
        <f>K9/$M$4</f>
        <v>1.2500000000000001E-2</v>
      </c>
      <c r="L10">
        <f t="shared" si="2"/>
        <v>0</v>
      </c>
      <c r="M10">
        <f t="shared" si="2"/>
        <v>0.01</v>
      </c>
      <c r="N10">
        <f t="shared" si="0"/>
        <v>2.5000000000000001E-3</v>
      </c>
      <c r="O10">
        <f t="shared" si="0"/>
        <v>7.4999999999999997E-3</v>
      </c>
      <c r="P10">
        <f t="shared" si="0"/>
        <v>5.0000000000000001E-3</v>
      </c>
      <c r="Q10">
        <f t="shared" si="0"/>
        <v>5.0000000000000001E-3</v>
      </c>
      <c r="R10">
        <f t="shared" si="0"/>
        <v>7.4999999999999997E-3</v>
      </c>
      <c r="S10">
        <f t="shared" si="0"/>
        <v>2.5000000000000001E-3</v>
      </c>
      <c r="T10">
        <f t="shared" si="0"/>
        <v>0.01</v>
      </c>
      <c r="U10">
        <f t="shared" si="0"/>
        <v>1.25E-3</v>
      </c>
      <c r="V10">
        <f t="shared" si="0"/>
        <v>1.125E-2</v>
      </c>
      <c r="W10">
        <f t="shared" si="0"/>
        <v>6.2500000000000001E-4</v>
      </c>
      <c r="X10">
        <f t="shared" si="0"/>
        <v>1.1875E-2</v>
      </c>
      <c r="Y10">
        <f t="shared" si="0"/>
        <v>5.0000000000000001E-4</v>
      </c>
      <c r="Z10">
        <f t="shared" si="0"/>
        <v>1.2E-2</v>
      </c>
      <c r="AA10">
        <f t="shared" si="0"/>
        <v>3.7500000000000001E-4</v>
      </c>
      <c r="AB10">
        <f t="shared" si="0"/>
        <v>1.2125E-2</v>
      </c>
      <c r="AC10">
        <f t="shared" si="0"/>
        <v>2.5000000000000001E-4</v>
      </c>
      <c r="AD10">
        <f t="shared" si="0"/>
        <v>1.225E-2</v>
      </c>
      <c r="AE10">
        <f t="shared" si="0"/>
        <v>1.25E-4</v>
      </c>
      <c r="AF10">
        <f t="shared" si="0"/>
        <v>1.2375000000000001E-2</v>
      </c>
      <c r="AG10">
        <f t="shared" si="0"/>
        <v>0</v>
      </c>
      <c r="AH10">
        <f t="shared" si="0"/>
        <v>1.2500000000000001E-2</v>
      </c>
      <c r="AI10">
        <f>AH10</f>
        <v>1.2500000000000001E-2</v>
      </c>
      <c r="AJ10">
        <f t="shared" si="1"/>
        <v>12.487500000000001</v>
      </c>
    </row>
    <row r="11" spans="1:36" x14ac:dyDescent="0.2">
      <c r="B11">
        <v>90</v>
      </c>
      <c r="C11" t="s">
        <v>5</v>
      </c>
      <c r="D11" t="s">
        <v>6</v>
      </c>
    </row>
    <row r="12" spans="1:36" x14ac:dyDescent="0.2">
      <c r="B12" t="s">
        <v>7</v>
      </c>
      <c r="D12">
        <v>200</v>
      </c>
      <c r="E12" t="s">
        <v>8</v>
      </c>
      <c r="I12" s="1" t="s">
        <v>76</v>
      </c>
      <c r="J12" s="1"/>
      <c r="K12" s="1">
        <f>SUM(K7:K10,M7:M10,O7:O10,Q7:Q10,S7:S10,U7:U10,W7:W10,Y7:Y11,AA7:AA10,AC7:AC10,AE7:AE10,AG7:AG10)</f>
        <v>45.134374999999999</v>
      </c>
      <c r="L12" s="1"/>
      <c r="M12" s="1" t="s">
        <v>8</v>
      </c>
      <c r="O12" t="s">
        <v>12</v>
      </c>
    </row>
    <row r="13" spans="1:36" x14ac:dyDescent="0.2">
      <c r="B13" t="s">
        <v>9</v>
      </c>
      <c r="D13">
        <v>25</v>
      </c>
      <c r="E13" t="s">
        <v>8</v>
      </c>
      <c r="I13" s="1" t="s">
        <v>77</v>
      </c>
      <c r="J13" s="1"/>
      <c r="K13" s="1">
        <f>SUM(L7:L10,N7:N11,P7:P10,R7:R10,T7:T10,V7:V10,X7:X9,X10,Z7:Z10,AB7:AB10,AD7:AD10,AF7:AF10,AH7:AH10)</f>
        <v>121.51562500000001</v>
      </c>
      <c r="L13" s="1"/>
      <c r="M13" s="1" t="s">
        <v>8</v>
      </c>
      <c r="O13" t="s">
        <v>13</v>
      </c>
    </row>
    <row r="14" spans="1:36" x14ac:dyDescent="0.2">
      <c r="B14" t="s">
        <v>10</v>
      </c>
      <c r="D14">
        <f>D12/D13</f>
        <v>8</v>
      </c>
      <c r="E14" t="s">
        <v>11</v>
      </c>
      <c r="I14" s="1" t="s">
        <v>78</v>
      </c>
      <c r="J14" s="1"/>
      <c r="K14" s="1">
        <f>AJ8*12 + AJ9*12 + AJ10*12</f>
        <v>433.35</v>
      </c>
      <c r="L14" s="1"/>
      <c r="M14" s="1" t="s">
        <v>8</v>
      </c>
      <c r="O14" t="s">
        <v>14</v>
      </c>
    </row>
    <row r="15" spans="1:36" x14ac:dyDescent="0.2">
      <c r="I15" t="s">
        <v>80</v>
      </c>
      <c r="K15">
        <v>5</v>
      </c>
      <c r="M15" t="s">
        <v>81</v>
      </c>
    </row>
    <row r="16" spans="1:36" x14ac:dyDescent="0.2">
      <c r="B16">
        <v>90</v>
      </c>
      <c r="C16" t="s">
        <v>5</v>
      </c>
      <c r="D16" t="s">
        <v>31</v>
      </c>
      <c r="E16">
        <v>96</v>
      </c>
      <c r="I16" s="1" t="s">
        <v>82</v>
      </c>
      <c r="J16" s="1"/>
      <c r="K16" s="1">
        <f>K15*12*4</f>
        <v>240</v>
      </c>
      <c r="L16" s="1"/>
      <c r="M16" s="1" t="s">
        <v>8</v>
      </c>
      <c r="O16" t="s">
        <v>15</v>
      </c>
    </row>
    <row r="17" spans="1:34" x14ac:dyDescent="0.2">
      <c r="B17">
        <f>B16/D14</f>
        <v>11.25</v>
      </c>
      <c r="C17" t="s">
        <v>8</v>
      </c>
      <c r="D17" t="s">
        <v>31</v>
      </c>
      <c r="E17">
        <v>384</v>
      </c>
      <c r="F17" t="s">
        <v>57</v>
      </c>
      <c r="I17" t="s">
        <v>83</v>
      </c>
      <c r="K17">
        <v>10</v>
      </c>
      <c r="M17" t="s">
        <v>81</v>
      </c>
    </row>
    <row r="18" spans="1:34" x14ac:dyDescent="0.2">
      <c r="B18" s="2" t="s">
        <v>25</v>
      </c>
      <c r="C18" s="2" t="s">
        <v>26</v>
      </c>
      <c r="D18" s="1" t="s">
        <v>24</v>
      </c>
      <c r="E18" s="1" t="s">
        <v>27</v>
      </c>
      <c r="G18" t="s">
        <v>58</v>
      </c>
      <c r="I18" s="1" t="s">
        <v>84</v>
      </c>
      <c r="J18" s="1"/>
      <c r="K18" s="1">
        <f>K17*12*4</f>
        <v>480</v>
      </c>
      <c r="L18" s="1"/>
      <c r="M18" s="1" t="s">
        <v>8</v>
      </c>
      <c r="O18" t="s">
        <v>85</v>
      </c>
    </row>
    <row r="19" spans="1:34" x14ac:dyDescent="0.2">
      <c r="A19" t="s">
        <v>12</v>
      </c>
      <c r="B19">
        <v>100</v>
      </c>
      <c r="C19">
        <v>0</v>
      </c>
      <c r="D19" s="1">
        <f>B19/$D$14</f>
        <v>12.5</v>
      </c>
      <c r="E19" s="1">
        <f>C19/$D$14</f>
        <v>0</v>
      </c>
      <c r="G19" s="3" t="s">
        <v>59</v>
      </c>
      <c r="K19">
        <v>1</v>
      </c>
      <c r="M19">
        <v>2</v>
      </c>
      <c r="O19">
        <v>3</v>
      </c>
      <c r="Q19">
        <v>4</v>
      </c>
      <c r="S19">
        <v>5</v>
      </c>
      <c r="U19">
        <v>6</v>
      </c>
      <c r="W19">
        <v>7</v>
      </c>
      <c r="Y19">
        <v>8</v>
      </c>
      <c r="AA19">
        <v>9</v>
      </c>
      <c r="AC19">
        <v>10</v>
      </c>
      <c r="AE19">
        <v>11</v>
      </c>
      <c r="AG19">
        <v>12</v>
      </c>
    </row>
    <row r="20" spans="1:34" x14ac:dyDescent="0.2">
      <c r="A20" t="s">
        <v>13</v>
      </c>
      <c r="B20">
        <v>80</v>
      </c>
      <c r="C20">
        <v>20</v>
      </c>
      <c r="D20" s="1">
        <f t="shared" ref="D20:D29" si="3">B20/$D$14</f>
        <v>10</v>
      </c>
      <c r="E20" s="1">
        <f t="shared" ref="E20:E30" si="4">C20/$D$14</f>
        <v>2.5</v>
      </c>
      <c r="G20" t="s">
        <v>60</v>
      </c>
      <c r="J20" t="s">
        <v>64</v>
      </c>
      <c r="K20">
        <f>K7*$N$4</f>
        <v>12500</v>
      </c>
      <c r="L20">
        <f t="shared" ref="L20:AH20" si="5">L7*$N$4</f>
        <v>0</v>
      </c>
      <c r="M20">
        <f t="shared" si="5"/>
        <v>10000</v>
      </c>
      <c r="N20">
        <f t="shared" si="5"/>
        <v>2500</v>
      </c>
      <c r="O20">
        <f t="shared" si="5"/>
        <v>7500</v>
      </c>
      <c r="P20">
        <f t="shared" si="5"/>
        <v>5000</v>
      </c>
      <c r="Q20">
        <f t="shared" si="5"/>
        <v>5000</v>
      </c>
      <c r="R20">
        <f t="shared" si="5"/>
        <v>7500</v>
      </c>
      <c r="S20">
        <f t="shared" si="5"/>
        <v>2500</v>
      </c>
      <c r="T20">
        <f t="shared" si="5"/>
        <v>10000</v>
      </c>
      <c r="U20">
        <f t="shared" si="5"/>
        <v>1250</v>
      </c>
      <c r="V20">
        <f t="shared" si="5"/>
        <v>11250</v>
      </c>
      <c r="W20">
        <f t="shared" si="5"/>
        <v>625</v>
      </c>
      <c r="X20">
        <f t="shared" si="5"/>
        <v>11875</v>
      </c>
      <c r="Y20">
        <f t="shared" si="5"/>
        <v>500</v>
      </c>
      <c r="Z20">
        <f t="shared" si="5"/>
        <v>12000</v>
      </c>
      <c r="AA20">
        <f t="shared" si="5"/>
        <v>375</v>
      </c>
      <c r="AB20">
        <f t="shared" si="5"/>
        <v>12125</v>
      </c>
      <c r="AC20">
        <f t="shared" si="5"/>
        <v>250</v>
      </c>
      <c r="AD20">
        <f t="shared" si="5"/>
        <v>12250</v>
      </c>
      <c r="AE20">
        <f t="shared" si="5"/>
        <v>125</v>
      </c>
      <c r="AF20">
        <f t="shared" si="5"/>
        <v>12375</v>
      </c>
      <c r="AG20">
        <f t="shared" si="5"/>
        <v>0</v>
      </c>
      <c r="AH20">
        <f t="shared" si="5"/>
        <v>12500</v>
      </c>
    </row>
    <row r="21" spans="1:34" x14ac:dyDescent="0.2">
      <c r="A21" t="s">
        <v>14</v>
      </c>
      <c r="B21">
        <v>60</v>
      </c>
      <c r="C21">
        <v>40</v>
      </c>
      <c r="D21" s="1">
        <f t="shared" si="3"/>
        <v>7.5</v>
      </c>
      <c r="E21" s="1">
        <f t="shared" si="4"/>
        <v>5</v>
      </c>
      <c r="G21" t="s">
        <v>61</v>
      </c>
      <c r="J21" t="s">
        <v>65</v>
      </c>
      <c r="K21">
        <f t="shared" ref="K21:AH21" si="6">K8*$N$4</f>
        <v>1250</v>
      </c>
      <c r="L21">
        <f t="shared" si="6"/>
        <v>0</v>
      </c>
      <c r="M21">
        <f t="shared" si="6"/>
        <v>1000</v>
      </c>
      <c r="N21">
        <f t="shared" si="6"/>
        <v>250</v>
      </c>
      <c r="O21">
        <f t="shared" si="6"/>
        <v>750</v>
      </c>
      <c r="P21">
        <f t="shared" si="6"/>
        <v>500</v>
      </c>
      <c r="Q21">
        <f t="shared" si="6"/>
        <v>500</v>
      </c>
      <c r="R21">
        <f t="shared" si="6"/>
        <v>750</v>
      </c>
      <c r="S21">
        <f t="shared" si="6"/>
        <v>250</v>
      </c>
      <c r="T21">
        <f t="shared" si="6"/>
        <v>1000</v>
      </c>
      <c r="U21">
        <f t="shared" si="6"/>
        <v>125</v>
      </c>
      <c r="V21">
        <f t="shared" si="6"/>
        <v>1125</v>
      </c>
      <c r="Y21">
        <f t="shared" si="6"/>
        <v>50</v>
      </c>
      <c r="Z21">
        <f t="shared" si="6"/>
        <v>1200</v>
      </c>
      <c r="AC21">
        <f t="shared" si="6"/>
        <v>25</v>
      </c>
      <c r="AD21">
        <f t="shared" si="6"/>
        <v>1225</v>
      </c>
      <c r="AG21">
        <v>0</v>
      </c>
      <c r="AH21">
        <f t="shared" si="6"/>
        <v>1250</v>
      </c>
    </row>
    <row r="22" spans="1:34" x14ac:dyDescent="0.2">
      <c r="A22" t="s">
        <v>15</v>
      </c>
      <c r="B22">
        <v>40</v>
      </c>
      <c r="C22">
        <v>60</v>
      </c>
      <c r="D22" s="1">
        <f t="shared" si="3"/>
        <v>5</v>
      </c>
      <c r="E22" s="1">
        <f t="shared" si="4"/>
        <v>7.5</v>
      </c>
      <c r="J22" t="s">
        <v>66</v>
      </c>
      <c r="K22">
        <f t="shared" ref="K22:AH22" si="7">K9*$N$4</f>
        <v>125</v>
      </c>
      <c r="L22">
        <f t="shared" si="7"/>
        <v>0</v>
      </c>
      <c r="M22">
        <f t="shared" si="7"/>
        <v>100</v>
      </c>
      <c r="N22">
        <f t="shared" si="7"/>
        <v>25</v>
      </c>
      <c r="O22">
        <f t="shared" si="7"/>
        <v>75</v>
      </c>
      <c r="P22">
        <f t="shared" si="7"/>
        <v>50</v>
      </c>
      <c r="Q22">
        <f t="shared" si="7"/>
        <v>50</v>
      </c>
      <c r="R22">
        <f t="shared" si="7"/>
        <v>75</v>
      </c>
      <c r="S22">
        <f t="shared" si="7"/>
        <v>25</v>
      </c>
      <c r="T22">
        <f t="shared" si="7"/>
        <v>100</v>
      </c>
      <c r="AG22">
        <f t="shared" si="7"/>
        <v>0</v>
      </c>
      <c r="AH22">
        <f t="shared" si="7"/>
        <v>125</v>
      </c>
    </row>
    <row r="23" spans="1:34" x14ac:dyDescent="0.2">
      <c r="A23" t="s">
        <v>16</v>
      </c>
      <c r="B23">
        <v>20</v>
      </c>
      <c r="C23">
        <v>80</v>
      </c>
      <c r="D23" s="1">
        <f t="shared" si="3"/>
        <v>2.5</v>
      </c>
      <c r="E23" s="1">
        <f t="shared" si="4"/>
        <v>10</v>
      </c>
      <c r="G23" t="s">
        <v>28</v>
      </c>
      <c r="J23" t="s">
        <v>67</v>
      </c>
    </row>
    <row r="24" spans="1:34" x14ac:dyDescent="0.2">
      <c r="A24" t="s">
        <v>17</v>
      </c>
      <c r="B24">
        <v>10</v>
      </c>
      <c r="C24">
        <v>90</v>
      </c>
      <c r="D24" s="1">
        <f t="shared" si="3"/>
        <v>1.25</v>
      </c>
      <c r="E24" s="1">
        <f t="shared" si="4"/>
        <v>11.25</v>
      </c>
      <c r="G24" t="s">
        <v>62</v>
      </c>
    </row>
    <row r="25" spans="1:34" x14ac:dyDescent="0.2">
      <c r="A25" t="s">
        <v>18</v>
      </c>
      <c r="B25">
        <v>5</v>
      </c>
      <c r="C25">
        <v>95</v>
      </c>
      <c r="D25" s="1">
        <f t="shared" si="3"/>
        <v>0.625</v>
      </c>
      <c r="E25" s="1">
        <f t="shared" si="4"/>
        <v>11.875</v>
      </c>
      <c r="G25" t="s">
        <v>29</v>
      </c>
    </row>
    <row r="26" spans="1:34" x14ac:dyDescent="0.2">
      <c r="A26" t="s">
        <v>19</v>
      </c>
      <c r="B26">
        <v>4</v>
      </c>
      <c r="C26">
        <v>96</v>
      </c>
      <c r="D26" s="1">
        <f t="shared" si="3"/>
        <v>0.5</v>
      </c>
      <c r="E26" s="1">
        <f t="shared" si="4"/>
        <v>12</v>
      </c>
      <c r="G26" t="s">
        <v>30</v>
      </c>
    </row>
    <row r="27" spans="1:34" x14ac:dyDescent="0.2">
      <c r="A27" t="s">
        <v>20</v>
      </c>
      <c r="B27">
        <v>3</v>
      </c>
      <c r="C27">
        <v>97</v>
      </c>
      <c r="D27" s="1">
        <f t="shared" si="3"/>
        <v>0.375</v>
      </c>
      <c r="E27" s="1">
        <f t="shared" si="4"/>
        <v>12.125</v>
      </c>
      <c r="G27" t="s">
        <v>63</v>
      </c>
      <c r="K27">
        <v>1</v>
      </c>
      <c r="M27">
        <v>2</v>
      </c>
      <c r="O27">
        <v>3</v>
      </c>
      <c r="Q27">
        <v>4</v>
      </c>
      <c r="S27">
        <v>5</v>
      </c>
      <c r="U27">
        <v>6</v>
      </c>
      <c r="W27">
        <v>7</v>
      </c>
      <c r="Y27">
        <v>8</v>
      </c>
      <c r="AA27">
        <v>9</v>
      </c>
      <c r="AC27">
        <v>10</v>
      </c>
      <c r="AE27">
        <v>11</v>
      </c>
      <c r="AG27">
        <v>12</v>
      </c>
    </row>
    <row r="28" spans="1:34" x14ac:dyDescent="0.2">
      <c r="A28" t="s">
        <v>23</v>
      </c>
      <c r="B28">
        <v>2</v>
      </c>
      <c r="C28">
        <v>98</v>
      </c>
      <c r="D28" s="1">
        <f t="shared" si="3"/>
        <v>0.25</v>
      </c>
      <c r="E28" s="1">
        <f t="shared" si="4"/>
        <v>12.25</v>
      </c>
      <c r="G28" t="s">
        <v>34</v>
      </c>
      <c r="J28" t="s">
        <v>64</v>
      </c>
      <c r="K28">
        <v>12500</v>
      </c>
      <c r="L28">
        <v>0</v>
      </c>
      <c r="M28">
        <v>10000</v>
      </c>
      <c r="N28">
        <v>2500</v>
      </c>
      <c r="O28">
        <v>7500</v>
      </c>
      <c r="P28">
        <v>5000</v>
      </c>
      <c r="Q28">
        <v>5000</v>
      </c>
      <c r="R28">
        <v>7500</v>
      </c>
      <c r="S28">
        <v>2500</v>
      </c>
      <c r="T28">
        <v>10000</v>
      </c>
      <c r="U28">
        <v>1250</v>
      </c>
      <c r="V28">
        <v>11250</v>
      </c>
      <c r="W28">
        <v>625</v>
      </c>
      <c r="X28">
        <v>11875</v>
      </c>
      <c r="Y28">
        <v>500</v>
      </c>
      <c r="Z28">
        <v>12000</v>
      </c>
      <c r="AA28">
        <v>375</v>
      </c>
      <c r="AB28">
        <v>12125</v>
      </c>
      <c r="AC28">
        <v>250</v>
      </c>
      <c r="AD28">
        <v>12250</v>
      </c>
      <c r="AE28">
        <v>125</v>
      </c>
      <c r="AF28">
        <v>12375</v>
      </c>
      <c r="AG28">
        <v>0</v>
      </c>
      <c r="AH28">
        <v>12500</v>
      </c>
    </row>
    <row r="29" spans="1:34" x14ac:dyDescent="0.2">
      <c r="A29" t="s">
        <v>21</v>
      </c>
      <c r="B29">
        <v>1</v>
      </c>
      <c r="C29">
        <v>99</v>
      </c>
      <c r="D29" s="1">
        <f t="shared" si="3"/>
        <v>0.125</v>
      </c>
      <c r="E29" s="1">
        <f t="shared" si="4"/>
        <v>12.375</v>
      </c>
      <c r="G29" t="s">
        <v>35</v>
      </c>
      <c r="J29" t="s">
        <v>65</v>
      </c>
      <c r="K29">
        <v>1250</v>
      </c>
      <c r="L29">
        <v>0</v>
      </c>
      <c r="M29">
        <v>1000</v>
      </c>
      <c r="N29">
        <v>250</v>
      </c>
      <c r="O29">
        <v>750</v>
      </c>
      <c r="P29">
        <v>500</v>
      </c>
      <c r="Q29">
        <v>500</v>
      </c>
      <c r="R29">
        <v>750</v>
      </c>
      <c r="S29">
        <v>250</v>
      </c>
      <c r="T29">
        <v>1000</v>
      </c>
      <c r="U29">
        <v>125</v>
      </c>
      <c r="V29">
        <v>1125</v>
      </c>
      <c r="W29" s="4">
        <v>62.5</v>
      </c>
      <c r="X29" s="4">
        <v>1187.5</v>
      </c>
      <c r="Y29">
        <v>50</v>
      </c>
      <c r="Z29">
        <v>1200</v>
      </c>
      <c r="AA29" s="4">
        <v>37.5</v>
      </c>
      <c r="AB29" s="4">
        <v>1212.5</v>
      </c>
      <c r="AC29">
        <v>25</v>
      </c>
      <c r="AD29">
        <v>1225</v>
      </c>
      <c r="AE29" s="4">
        <v>12.5</v>
      </c>
      <c r="AF29" s="4">
        <v>1237.5</v>
      </c>
      <c r="AG29">
        <v>0</v>
      </c>
      <c r="AH29">
        <v>1250</v>
      </c>
    </row>
    <row r="30" spans="1:34" x14ac:dyDescent="0.2">
      <c r="A30" t="s">
        <v>22</v>
      </c>
      <c r="B30">
        <v>0</v>
      </c>
      <c r="C30">
        <v>100</v>
      </c>
      <c r="D30" s="1">
        <f>B30/$D$14</f>
        <v>0</v>
      </c>
      <c r="E30" s="1">
        <f t="shared" si="4"/>
        <v>12.5</v>
      </c>
      <c r="J30" t="s">
        <v>66</v>
      </c>
      <c r="K30">
        <v>125</v>
      </c>
      <c r="L30">
        <v>0</v>
      </c>
      <c r="M30">
        <v>100</v>
      </c>
      <c r="N30">
        <v>25</v>
      </c>
      <c r="O30">
        <v>75</v>
      </c>
      <c r="P30">
        <v>50</v>
      </c>
      <c r="Q30">
        <v>50</v>
      </c>
      <c r="R30">
        <v>75</v>
      </c>
      <c r="S30">
        <v>25</v>
      </c>
      <c r="T30">
        <v>100</v>
      </c>
      <c r="U30" s="4">
        <v>12.5</v>
      </c>
      <c r="V30" s="4">
        <v>112.5</v>
      </c>
      <c r="W30" s="4">
        <v>6.25</v>
      </c>
      <c r="X30" s="4">
        <v>118.75</v>
      </c>
      <c r="Y30" s="4">
        <v>5</v>
      </c>
      <c r="Z30" s="4">
        <v>120</v>
      </c>
      <c r="AA30" s="4">
        <v>3.75</v>
      </c>
      <c r="AB30" s="4">
        <v>121.25</v>
      </c>
      <c r="AC30" s="4">
        <v>2.5</v>
      </c>
      <c r="AD30" s="4">
        <v>122.50000000000001</v>
      </c>
      <c r="AE30" s="4">
        <v>1.25</v>
      </c>
      <c r="AF30" s="4">
        <v>123.75</v>
      </c>
      <c r="AG30">
        <v>0</v>
      </c>
      <c r="AH30">
        <v>125</v>
      </c>
    </row>
    <row r="31" spans="1:34" x14ac:dyDescent="0.2">
      <c r="J31" s="4" t="s">
        <v>67</v>
      </c>
      <c r="K31" s="4">
        <v>12.5</v>
      </c>
      <c r="L31" s="4">
        <v>0</v>
      </c>
      <c r="M31" s="4">
        <v>10</v>
      </c>
      <c r="N31" s="4">
        <v>2.5</v>
      </c>
      <c r="O31" s="4">
        <v>7.5</v>
      </c>
      <c r="P31" s="4">
        <v>5</v>
      </c>
      <c r="Q31" s="4">
        <v>5</v>
      </c>
      <c r="R31" s="4">
        <v>7.5</v>
      </c>
      <c r="S31" s="4">
        <v>2.5</v>
      </c>
      <c r="T31" s="4">
        <v>10</v>
      </c>
      <c r="U31" s="4">
        <v>1.25</v>
      </c>
      <c r="V31" s="4">
        <v>11.25</v>
      </c>
      <c r="W31" s="4">
        <v>0.625</v>
      </c>
      <c r="X31" s="4">
        <v>11.875</v>
      </c>
      <c r="Y31" s="4">
        <v>0.5</v>
      </c>
      <c r="Z31" s="4">
        <v>12</v>
      </c>
      <c r="AA31" s="4">
        <v>0.375</v>
      </c>
      <c r="AB31" s="4">
        <v>12.125</v>
      </c>
      <c r="AC31" s="4">
        <v>0.25</v>
      </c>
      <c r="AD31" s="4">
        <v>12.25</v>
      </c>
      <c r="AE31" s="4">
        <v>0.125</v>
      </c>
      <c r="AF31" s="4">
        <v>12.375</v>
      </c>
      <c r="AG31" s="4">
        <v>0</v>
      </c>
      <c r="AH31" s="4">
        <v>12.5</v>
      </c>
    </row>
    <row r="34" spans="1:15" x14ac:dyDescent="0.2">
      <c r="K34" t="s">
        <v>86</v>
      </c>
      <c r="M34">
        <f>SUM(N20:N22,L20:L23,P20:P23,R20:R24,T20:T23,V20:V22,X20,AB20:AB23,Z20:Z22, AD20,AD21,AF20,AH20,AH21,AH22)</f>
        <v>117050</v>
      </c>
      <c r="N34" t="s">
        <v>87</v>
      </c>
    </row>
    <row r="35" spans="1:15" x14ac:dyDescent="0.2">
      <c r="M35">
        <f>M34/1000</f>
        <v>117.05</v>
      </c>
      <c r="N35" t="s">
        <v>8</v>
      </c>
    </row>
    <row r="36" spans="1:15" x14ac:dyDescent="0.2">
      <c r="A36" s="2" t="s">
        <v>36</v>
      </c>
      <c r="M36">
        <v>70</v>
      </c>
      <c r="N36" t="s">
        <v>88</v>
      </c>
    </row>
    <row r="37" spans="1:15" x14ac:dyDescent="0.2">
      <c r="A37" t="s">
        <v>48</v>
      </c>
      <c r="D37" t="s">
        <v>49</v>
      </c>
      <c r="M37">
        <f>M36*1000</f>
        <v>70000</v>
      </c>
      <c r="N37" t="s">
        <v>89</v>
      </c>
      <c r="O37" t="s">
        <v>90</v>
      </c>
    </row>
    <row r="38" spans="1:15" x14ac:dyDescent="0.2">
      <c r="A38" t="s">
        <v>37</v>
      </c>
      <c r="B38">
        <v>40</v>
      </c>
      <c r="C38" t="s">
        <v>39</v>
      </c>
      <c r="D38">
        <v>100</v>
      </c>
      <c r="E38" t="s">
        <v>39</v>
      </c>
    </row>
    <row r="39" spans="1:15" x14ac:dyDescent="0.2">
      <c r="A39" t="s">
        <v>38</v>
      </c>
      <c r="B39">
        <v>20</v>
      </c>
      <c r="C39" t="s">
        <v>39</v>
      </c>
      <c r="D39">
        <v>50</v>
      </c>
      <c r="E39" t="s">
        <v>39</v>
      </c>
      <c r="K39" t="s">
        <v>91</v>
      </c>
      <c r="M39">
        <f>SUM(K20:K22,M20:M22,O20:O22,Q21:Q23,Q20,S20:S22,U20:U22,W20,Y20:Y21,AA20,AC20:AC21,AE20,AG20:AG23)</f>
        <v>44950</v>
      </c>
      <c r="N39" t="s">
        <v>89</v>
      </c>
    </row>
    <row r="40" spans="1:15" x14ac:dyDescent="0.2">
      <c r="A40" t="s">
        <v>40</v>
      </c>
      <c r="B40">
        <v>0.1</v>
      </c>
      <c r="C40" t="s">
        <v>41</v>
      </c>
      <c r="D40">
        <v>2</v>
      </c>
      <c r="E40" t="s">
        <v>41</v>
      </c>
      <c r="M40">
        <f>M39/1000</f>
        <v>44.95</v>
      </c>
      <c r="N40" t="s">
        <v>8</v>
      </c>
    </row>
    <row r="41" spans="1:15" x14ac:dyDescent="0.2">
      <c r="M41" t="s">
        <v>92</v>
      </c>
    </row>
    <row r="42" spans="1:15" x14ac:dyDescent="0.2">
      <c r="A42" t="s">
        <v>42</v>
      </c>
      <c r="D42" t="s">
        <v>56</v>
      </c>
    </row>
    <row r="43" spans="1:15" x14ac:dyDescent="0.2">
      <c r="A43" t="s">
        <v>43</v>
      </c>
      <c r="B43">
        <f>12*4</f>
        <v>48</v>
      </c>
      <c r="C43" t="s">
        <v>44</v>
      </c>
      <c r="D43" t="s">
        <v>50</v>
      </c>
      <c r="E43">
        <f>B38*B45/D38</f>
        <v>0.8</v>
      </c>
      <c r="F43" t="s">
        <v>47</v>
      </c>
      <c r="K43" t="s">
        <v>93</v>
      </c>
      <c r="M43">
        <f>5*25</f>
        <v>125</v>
      </c>
      <c r="N43" t="s">
        <v>8</v>
      </c>
    </row>
    <row r="44" spans="1:15" x14ac:dyDescent="0.2">
      <c r="A44" t="s">
        <v>45</v>
      </c>
      <c r="B44">
        <f>B43*B17</f>
        <v>540</v>
      </c>
      <c r="C44" t="s">
        <v>8</v>
      </c>
      <c r="D44" t="s">
        <v>51</v>
      </c>
      <c r="E44">
        <f>B39*B45/D39</f>
        <v>0.8</v>
      </c>
      <c r="F44" t="s">
        <v>47</v>
      </c>
      <c r="M44">
        <f>M43/2</f>
        <v>62.5</v>
      </c>
      <c r="N44" t="s">
        <v>8</v>
      </c>
      <c r="O44" t="s">
        <v>94</v>
      </c>
    </row>
    <row r="45" spans="1:15" x14ac:dyDescent="0.2">
      <c r="A45" t="s">
        <v>46</v>
      </c>
      <c r="B45">
        <v>2</v>
      </c>
      <c r="C45" t="s">
        <v>47</v>
      </c>
      <c r="D45" t="s">
        <v>52</v>
      </c>
      <c r="E45">
        <f>D40*E47</f>
        <v>4</v>
      </c>
      <c r="F45" t="s">
        <v>55</v>
      </c>
      <c r="M45">
        <v>75</v>
      </c>
      <c r="N45" t="s">
        <v>8</v>
      </c>
    </row>
    <row r="46" spans="1:15" x14ac:dyDescent="0.2">
      <c r="A46" t="s">
        <v>46</v>
      </c>
      <c r="B46">
        <f>B45*1000</f>
        <v>2000</v>
      </c>
      <c r="C46" t="s">
        <v>8</v>
      </c>
      <c r="D46" t="s">
        <v>54</v>
      </c>
      <c r="E46">
        <f>E47-E43-E44</f>
        <v>0.39999999999999991</v>
      </c>
      <c r="F46" t="s">
        <v>47</v>
      </c>
    </row>
    <row r="47" spans="1:15" x14ac:dyDescent="0.2">
      <c r="D47" t="s">
        <v>53</v>
      </c>
      <c r="E47">
        <f>B45</f>
        <v>2</v>
      </c>
      <c r="F47" t="s">
        <v>47</v>
      </c>
    </row>
    <row r="52" spans="1:4" x14ac:dyDescent="0.2">
      <c r="A52">
        <f>10/D14</f>
        <v>1.25</v>
      </c>
      <c r="C52" t="s">
        <v>69</v>
      </c>
      <c r="D52" t="s">
        <v>70</v>
      </c>
    </row>
    <row r="53" spans="1:4" x14ac:dyDescent="0.2">
      <c r="C53" t="s">
        <v>71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2020-11-18T02:17:04Z</cp:lastPrinted>
  <dcterms:created xsi:type="dcterms:W3CDTF">2020-11-17T22:10:37Z</dcterms:created>
  <dcterms:modified xsi:type="dcterms:W3CDTF">2020-11-23T02:10:48Z</dcterms:modified>
</cp:coreProperties>
</file>