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03_exp19_addatp_pi_test/"/>
    </mc:Choice>
  </mc:AlternateContent>
  <xr:revisionPtr revIDLastSave="0" documentId="13_ncr:1_{BF93B3FD-C553-DD4F-A1EB-1BC81E20DFF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2" l="1"/>
  <c r="D56" i="2"/>
  <c r="Q21" i="2"/>
  <c r="L23" i="2"/>
  <c r="L24" i="2"/>
  <c r="L25" i="2"/>
  <c r="O23" i="2"/>
  <c r="J24" i="2"/>
  <c r="J23" i="2"/>
  <c r="K25" i="2"/>
  <c r="K23" i="2"/>
  <c r="D25" i="2"/>
  <c r="F25" i="2" s="1"/>
  <c r="O25" i="2"/>
  <c r="J26" i="2"/>
  <c r="O26" i="2"/>
  <c r="O27" i="2"/>
  <c r="F28" i="2"/>
  <c r="M28" i="2"/>
  <c r="N28" i="2"/>
  <c r="N25" i="2" l="1"/>
  <c r="M25" i="2"/>
  <c r="D26" i="2"/>
  <c r="V13" i="2"/>
  <c r="V12" i="2"/>
  <c r="M26" i="2" l="1"/>
  <c r="N26" i="2" s="1"/>
  <c r="D27" i="2"/>
  <c r="F26" i="2"/>
  <c r="F27" i="2" l="1"/>
  <c r="M27" i="2"/>
  <c r="N27" i="2" s="1"/>
  <c r="C13" i="2"/>
  <c r="C12" i="2" s="1"/>
  <c r="F23" i="2" l="1"/>
  <c r="M23" i="2" l="1"/>
  <c r="R16" i="2" s="1"/>
  <c r="M22" i="2"/>
  <c r="M21" i="2"/>
  <c r="F22" i="2"/>
  <c r="F21" i="2"/>
  <c r="F24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4" i="2"/>
  <c r="I15" i="2" l="1"/>
  <c r="I16" i="2"/>
  <c r="I17" i="2"/>
  <c r="D13" i="2" l="1"/>
  <c r="D12" i="2"/>
  <c r="D14" i="2"/>
  <c r="D17" i="2"/>
  <c r="D16" i="2"/>
  <c r="D15" i="2"/>
  <c r="M14" i="2" l="1"/>
  <c r="M12" i="2" s="1"/>
  <c r="N12" i="2" s="1"/>
  <c r="Q12" i="2"/>
  <c r="Q13" i="2"/>
  <c r="O21" i="2"/>
  <c r="N23" i="2"/>
  <c r="O22" i="2"/>
  <c r="N22" i="2" s="1"/>
  <c r="O49" i="2"/>
  <c r="N49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31" i="2"/>
  <c r="N31" i="2" s="1"/>
  <c r="O29" i="2"/>
  <c r="N29" i="2" s="1"/>
  <c r="N21" i="2"/>
  <c r="O50" i="2"/>
  <c r="N50" i="2" s="1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2" i="2"/>
  <c r="N32" i="2" s="1"/>
  <c r="O30" i="2"/>
  <c r="N30" i="2" s="1"/>
  <c r="O24" i="2"/>
  <c r="N24" i="2" s="1"/>
  <c r="M13" i="2" l="1"/>
  <c r="N13" i="2" s="1"/>
  <c r="O13" i="2" s="1"/>
  <c r="O12" i="2"/>
  <c r="R12" i="2"/>
  <c r="Q18" i="2"/>
  <c r="U15" i="2" l="1"/>
  <c r="N15" i="2"/>
</calcChain>
</file>

<file path=xl/sharedStrings.xml><?xml version="1.0" encoding="utf-8"?>
<sst xmlns="http://schemas.openxmlformats.org/spreadsheetml/2006/main" count="79" uniqueCount="70">
  <si>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</si>
  <si>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</si>
  <si>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</si>
  <si>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</si>
  <si>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</si>
  <si>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</si>
  <si>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</si>
  <si>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</si>
  <si>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</si>
  <si>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</si>
  <si>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</si>
  <si>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</si>
  <si>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</si>
  <si>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</si>
  <si>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</si>
  <si>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</si>
  <si>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</si>
  <si>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</si>
  <si>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</si>
  <si>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</si>
  <si>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</si>
  <si>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</si>
  <si>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</si>
  <si>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</si>
  <si>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</si>
  <si>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</si>
  <si>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</si>
  <si>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</si>
  <si>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</si>
  <si>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</si>
  <si>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</si>
  <si>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</si>
  <si>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</si>
  <si>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</si>
  <si>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</si>
  <si>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</si>
  <si>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</si>
  <si>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stock ratio, conce you wa t</t>
  </si>
  <si>
    <t>add things here (atp, plasmid1/2)</t>
  </si>
  <si>
    <t xml:space="preserve"> making activation</t>
  </si>
  <si>
    <t>aliquote for 7 rxns</t>
  </si>
  <si>
    <t>Ankita R</t>
  </si>
  <si>
    <t>GFP +ve control DNA</t>
  </si>
  <si>
    <t>buffer</t>
  </si>
  <si>
    <t>total</t>
  </si>
  <si>
    <t>extract</t>
  </si>
  <si>
    <t>mult factor</t>
  </si>
  <si>
    <t xml:space="preserve">MM </t>
  </si>
  <si>
    <t>buffer vol</t>
  </si>
  <si>
    <t>extract vol</t>
  </si>
  <si>
    <t>in each tube</t>
  </si>
  <si>
    <t>needed vol below</t>
  </si>
  <si>
    <t>per tube</t>
  </si>
  <si>
    <t>addl for neg control</t>
  </si>
  <si>
    <t>DNA vol</t>
  </si>
  <si>
    <t>12/03/2020 - 12/04/2020</t>
  </si>
  <si>
    <t>Test ATP causing Pi toxicity hypothesis</t>
  </si>
  <si>
    <t>dna</t>
  </si>
  <si>
    <t>water</t>
  </si>
  <si>
    <t>d</t>
  </si>
  <si>
    <t>ACMA</t>
  </si>
  <si>
    <t>ACMA, Extract, Buffer</t>
  </si>
  <si>
    <t>ACMA, Extract</t>
  </si>
  <si>
    <t>Extract, Buffer</t>
  </si>
  <si>
    <t>total vol</t>
  </si>
  <si>
    <t>uL</t>
  </si>
  <si>
    <t>mg ACMA</t>
  </si>
  <si>
    <t xml:space="preserve">mg </t>
  </si>
  <si>
    <t>g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</si>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</sst>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4" fillId="0" borderId="0" xfId="0" applyFont="1" applyFill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0" fontId="9" fillId="6" borderId="11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/>
    <xf numFmtId="0" fontId="9" fillId="6" borderId="6" xfId="0" applyFont="1" applyFill="1" applyBorder="1" applyAlignment="1" applyProtection="1">
      <alignment horizontal="right"/>
    </xf>
    <xf numFmtId="2" fontId="9" fillId="6" borderId="6" xfId="0" applyNumberFormat="1" applyFont="1" applyFill="1" applyBorder="1" applyAlignment="1" applyProtection="1">
      <alignment horizontal="right"/>
    </xf>
    <xf numFmtId="2" fontId="9" fillId="6" borderId="14" xfId="0" applyNumberFormat="1" applyFont="1" applyFill="1" applyBorder="1" applyAlignment="1" applyProtection="1">
      <alignment horizontal="right"/>
    </xf>
    <xf numFmtId="2" fontId="9" fillId="6" borderId="15" xfId="0" applyNumberFormat="1" applyFont="1" applyFill="1" applyBorder="1" applyAlignment="1" applyProtection="1">
      <alignment horizontal="right"/>
    </xf>
    <xf numFmtId="2" fontId="9" fillId="6" borderId="16" xfId="0" applyNumberFormat="1" applyFont="1" applyFill="1" applyBorder="1" applyAlignment="1" applyProtection="1">
      <alignment horizontal="right"/>
    </xf>
    <xf numFmtId="2" fontId="9" fillId="6" borderId="8" xfId="0" applyNumberFormat="1" applyFont="1" applyFill="1" applyBorder="1" applyAlignment="1" applyProtection="1">
      <alignment horizontal="right"/>
    </xf>
    <xf numFmtId="0" fontId="9" fillId="6" borderId="12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/>
    <xf numFmtId="0" fontId="9" fillId="6" borderId="3" xfId="0" applyFont="1" applyFill="1" applyBorder="1" applyAlignment="1" applyProtection="1">
      <alignment horizontal="right"/>
    </xf>
    <xf numFmtId="2" fontId="9" fillId="6" borderId="3" xfId="0" applyNumberFormat="1" applyFont="1" applyFill="1" applyBorder="1" applyAlignment="1" applyProtection="1">
      <alignment horizontal="right"/>
    </xf>
    <xf numFmtId="2" fontId="9" fillId="6" borderId="4" xfId="0" applyNumberFormat="1" applyFont="1" applyFill="1" applyBorder="1" applyAlignment="1" applyProtection="1">
      <alignment horizontal="right"/>
    </xf>
    <xf numFmtId="2" fontId="9" fillId="6" borderId="5" xfId="0" applyNumberFormat="1" applyFont="1" applyFill="1" applyBorder="1" applyAlignment="1" applyProtection="1">
      <alignment horizontal="right"/>
    </xf>
    <xf numFmtId="2" fontId="9" fillId="6" borderId="9" xfId="0" applyNumberFormat="1" applyFont="1" applyFill="1" applyBorder="1" applyAlignment="1" applyProtection="1">
      <alignment horizontal="right"/>
    </xf>
    <xf numFmtId="0" fontId="2" fillId="0" borderId="0" xfId="0" applyFont="1"/>
    <xf numFmtId="0" fontId="5" fillId="0" borderId="0" xfId="0" applyFont="1"/>
    <xf numFmtId="0" fontId="1" fillId="0" borderId="0" xfId="0" applyFont="1"/>
    <xf numFmtId="0" fontId="1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Protection="1"/>
    <xf numFmtId="0" fontId="0" fillId="9" borderId="0" xfId="0" applyFill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6"/>
  <sheetViews>
    <sheetView tabSelected="1" topLeftCell="A7" zoomScale="107" zoomScaleNormal="100" workbookViewId="0">
      <selection activeCell="J23" sqref="J23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20.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23" x14ac:dyDescent="0.2">
      <c r="A1" s="82" t="s">
        <v>6</v>
      </c>
      <c r="B1" s="82"/>
      <c r="C1" s="83"/>
      <c r="D1"/>
    </row>
    <row r="2" spans="1:23" s="23" customFormat="1" outlineLevel="1" x14ac:dyDescent="0.2">
      <c r="A2" s="84" t="s">
        <v>1</v>
      </c>
      <c r="B2" s="84"/>
      <c r="C2" s="85" t="s">
        <v>41</v>
      </c>
      <c r="D2" s="84"/>
    </row>
    <row r="3" spans="1:23" outlineLevel="1" x14ac:dyDescent="0.2">
      <c r="A3" s="84" t="s">
        <v>16</v>
      </c>
      <c r="B3" s="84"/>
      <c r="C3" s="86" t="s">
        <v>55</v>
      </c>
      <c r="D3"/>
    </row>
    <row r="4" spans="1:23" outlineLevel="1" x14ac:dyDescent="0.2">
      <c r="A4" s="84" t="s">
        <v>11</v>
      </c>
      <c r="B4" s="84"/>
      <c r="C4" s="87" t="s">
        <v>56</v>
      </c>
      <c r="D4"/>
    </row>
    <row r="5" spans="1:23" outlineLevel="1" x14ac:dyDescent="0.2">
      <c r="A5" s="84" t="s">
        <v>12</v>
      </c>
      <c r="B5" s="84"/>
      <c r="C5" s="87" t="s">
        <v>42</v>
      </c>
      <c r="D5"/>
    </row>
    <row r="7" spans="1:23" x14ac:dyDescent="0.2">
      <c r="A7" s="1" t="s">
        <v>7</v>
      </c>
      <c r="B7" s="23"/>
    </row>
    <row r="8" spans="1:23" outlineLevel="1" x14ac:dyDescent="0.2">
      <c r="A8" s="24" t="s">
        <v>34</v>
      </c>
      <c r="B8" s="23"/>
    </row>
    <row r="10" spans="1:23" s="25" customFormat="1" ht="15" customHeight="1" x14ac:dyDescent="0.2">
      <c r="A10" s="1" t="s">
        <v>17</v>
      </c>
      <c r="B10" s="1"/>
      <c r="C10" s="2"/>
      <c r="D10" s="3"/>
      <c r="J10" s="26"/>
      <c r="K10" s="26"/>
      <c r="L10" s="26"/>
      <c r="M10" s="26" t="s">
        <v>47</v>
      </c>
      <c r="N10" s="26">
        <v>7.88</v>
      </c>
      <c r="O10" s="26"/>
    </row>
    <row r="11" spans="1:23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25"/>
      <c r="F11" s="25"/>
      <c r="G11" s="25"/>
      <c r="H11" s="25"/>
      <c r="I11" s="9" t="s">
        <v>19</v>
      </c>
      <c r="M11" s="3" t="s">
        <v>46</v>
      </c>
      <c r="N11" s="3">
        <v>9</v>
      </c>
      <c r="O11" s="3" t="s">
        <v>51</v>
      </c>
      <c r="Q11" s="3" t="s">
        <v>50</v>
      </c>
    </row>
    <row r="12" spans="1:23" outlineLevel="1" x14ac:dyDescent="0.2">
      <c r="A12" s="60" t="s">
        <v>30</v>
      </c>
      <c r="B12" s="22">
        <v>1</v>
      </c>
      <c r="C12" s="22">
        <f>0.75-C13</f>
        <v>0.41666666666666669</v>
      </c>
      <c r="D12" s="5">
        <f>C12/B12*90*0.95*_xlnm.extract</f>
        <v>35.625</v>
      </c>
      <c r="E12" s="27" t="s">
        <v>35</v>
      </c>
      <c r="F12" s="27"/>
      <c r="I12" s="6">
        <v>2</v>
      </c>
      <c r="L12" s="3" t="s">
        <v>43</v>
      </c>
      <c r="M12" s="3">
        <f>D12/M14</f>
        <v>0.55555555555555558</v>
      </c>
      <c r="N12" s="3">
        <f>M12*N10</f>
        <v>4.3777777777777782</v>
      </c>
      <c r="O12" s="89">
        <f>N12*I12</f>
        <v>8.7555555555555564</v>
      </c>
      <c r="P12" s="89" t="s">
        <v>48</v>
      </c>
      <c r="Q12" s="3">
        <f>D12/2</f>
        <v>17.8125</v>
      </c>
      <c r="R12" s="3">
        <f>Q12*2</f>
        <v>35.625</v>
      </c>
      <c r="S12" s="3" t="s">
        <v>59</v>
      </c>
      <c r="U12" s="3" t="s">
        <v>57</v>
      </c>
      <c r="V12" s="3">
        <f>1.17*2</f>
        <v>2.34</v>
      </c>
    </row>
    <row r="13" spans="1:23" outlineLevel="1" x14ac:dyDescent="0.2">
      <c r="A13" s="61" t="s">
        <v>31</v>
      </c>
      <c r="B13" s="22">
        <v>1</v>
      </c>
      <c r="C13" s="63">
        <f>1/3</f>
        <v>0.33333333333333331</v>
      </c>
      <c r="D13" s="5">
        <f>C13/B13*90*0.95*_xlnm.extract</f>
        <v>28.5</v>
      </c>
      <c r="E13" s="3" t="s">
        <v>37</v>
      </c>
      <c r="L13" s="3" t="s">
        <v>45</v>
      </c>
      <c r="M13" s="3">
        <f>D13/M14</f>
        <v>0.44444444444444442</v>
      </c>
      <c r="N13" s="3">
        <f>M13*N10</f>
        <v>3.5022222222222221</v>
      </c>
      <c r="O13" s="89">
        <f>N13*I12</f>
        <v>7.0044444444444443</v>
      </c>
      <c r="P13" s="89" t="s">
        <v>49</v>
      </c>
      <c r="Q13" s="3">
        <f>D13/2</f>
        <v>14.25</v>
      </c>
      <c r="S13" s="3" t="s">
        <v>59</v>
      </c>
      <c r="U13" s="3" t="s">
        <v>58</v>
      </c>
      <c r="V13" s="3">
        <f>1.46*2</f>
        <v>2.92</v>
      </c>
      <c r="W13" s="3" t="s">
        <v>59</v>
      </c>
    </row>
    <row r="14" spans="1:23" outlineLevel="1" x14ac:dyDescent="0.2">
      <c r="A14" s="28"/>
      <c r="B14" s="28"/>
      <c r="C14" s="29"/>
      <c r="D14" s="5" t="str">
        <f>IFERROR(C14/B14*90*0.95*_xlnm.extract,"")</f>
        <v/>
      </c>
      <c r="I14" s="8" t="s">
        <v>20</v>
      </c>
      <c r="L14" s="3" t="s">
        <v>44</v>
      </c>
      <c r="M14" s="88">
        <f>D12+D13</f>
        <v>64.125</v>
      </c>
      <c r="N14" s="3" t="s">
        <v>52</v>
      </c>
    </row>
    <row r="15" spans="1:23" outlineLevel="1" x14ac:dyDescent="0.2">
      <c r="A15" s="28" t="s">
        <v>10</v>
      </c>
      <c r="B15" s="28"/>
      <c r="C15" s="29"/>
      <c r="D15" s="5" t="str">
        <f>IFERROR(C15/B15*90*0.95*_xlnm.extract,"")</f>
        <v/>
      </c>
      <c r="E15" s="30"/>
      <c r="F15" s="30"/>
      <c r="H15" s="4" t="s">
        <v>32</v>
      </c>
      <c r="I15" s="59">
        <f>CEILING(I12/(90/10*(0.95)^3),1)</f>
        <v>1</v>
      </c>
      <c r="N15" s="3">
        <f>N12+N13</f>
        <v>7.8800000000000008</v>
      </c>
      <c r="Q15" s="3" t="s">
        <v>53</v>
      </c>
      <c r="U15" s="3">
        <f>O12+O13+V12+V13</f>
        <v>21.020000000000003</v>
      </c>
    </row>
    <row r="16" spans="1:23" outlineLevel="1" x14ac:dyDescent="0.2">
      <c r="A16" s="28" t="s">
        <v>10</v>
      </c>
      <c r="B16" s="28"/>
      <c r="C16" s="29"/>
      <c r="D16" s="5" t="str">
        <f>IFERROR(C16/B16*90*0.95*_xlnm.extract,"")</f>
        <v/>
      </c>
      <c r="E16" s="30"/>
      <c r="F16" s="30"/>
      <c r="H16" s="4" t="s">
        <v>33</v>
      </c>
      <c r="I16" s="62">
        <f>CEILING(I12/(90/10*(0.95)^3),1)</f>
        <v>1</v>
      </c>
      <c r="J16" s="3" t="s">
        <v>40</v>
      </c>
      <c r="Q16" s="3" t="s">
        <v>54</v>
      </c>
      <c r="R16" s="3">
        <f>N11*M23</f>
        <v>0</v>
      </c>
    </row>
    <row r="17" spans="1:18" outlineLevel="1" x14ac:dyDescent="0.2">
      <c r="A17" s="28" t="s">
        <v>10</v>
      </c>
      <c r="B17" s="28"/>
      <c r="C17" s="29"/>
      <c r="D17" s="5" t="str">
        <f>IFERROR(C17/B17*90*0.95*_xlnm.extract,"")</f>
        <v/>
      </c>
      <c r="E17" s="30"/>
      <c r="F17" s="30"/>
      <c r="H17" s="4" t="s">
        <v>18</v>
      </c>
      <c r="I17" s="7">
        <f>CEILING(M21/3,1)</f>
        <v>1</v>
      </c>
      <c r="M17" s="3" t="s">
        <v>46</v>
      </c>
      <c r="N17" s="3">
        <v>3</v>
      </c>
    </row>
    <row r="18" spans="1:18" x14ac:dyDescent="0.2">
      <c r="A18" s="31"/>
      <c r="B18" s="58" t="s">
        <v>29</v>
      </c>
      <c r="C18" s="30"/>
      <c r="D18" s="31"/>
      <c r="G18" s="23"/>
      <c r="Q18" s="3">
        <f>Q12+Q13+R16</f>
        <v>32.0625</v>
      </c>
    </row>
    <row r="19" spans="1:18" x14ac:dyDescent="0.2">
      <c r="A19" s="1" t="s">
        <v>8</v>
      </c>
      <c r="B19" s="1" t="s">
        <v>39</v>
      </c>
      <c r="I19" s="3" t="s">
        <v>38</v>
      </c>
      <c r="O19" s="3" t="s">
        <v>36</v>
      </c>
    </row>
    <row r="20" spans="1:18" s="26" customFormat="1" ht="29.25" customHeight="1" outlineLevel="1" thickBot="1" x14ac:dyDescent="0.25">
      <c r="A20" s="10" t="s">
        <v>3</v>
      </c>
      <c r="B20" s="10" t="s">
        <v>13</v>
      </c>
      <c r="C20" s="10" t="s">
        <v>1</v>
      </c>
      <c r="D20" s="10" t="s">
        <v>24</v>
      </c>
      <c r="E20" s="10" t="s">
        <v>2</v>
      </c>
      <c r="F20" s="10" t="s">
        <v>25</v>
      </c>
      <c r="G20" s="10" t="s">
        <v>26</v>
      </c>
      <c r="H20" s="10" t="s">
        <v>23</v>
      </c>
      <c r="I20" s="32" t="s">
        <v>60</v>
      </c>
      <c r="J20" s="32" t="s">
        <v>45</v>
      </c>
      <c r="K20" s="32" t="s">
        <v>43</v>
      </c>
      <c r="L20" s="32" t="s">
        <v>58</v>
      </c>
      <c r="M20" s="33" t="s">
        <v>5</v>
      </c>
      <c r="N20" s="33" t="s">
        <v>4</v>
      </c>
      <c r="O20" s="10" t="s">
        <v>9</v>
      </c>
      <c r="P20" s="10" t="s">
        <v>15</v>
      </c>
    </row>
    <row r="21" spans="1:18" ht="16" outlineLevel="1" thickTop="1" x14ac:dyDescent="0.2">
      <c r="A21" s="65">
        <v>1</v>
      </c>
      <c r="B21" s="66"/>
      <c r="C21" s="67" t="s">
        <v>21</v>
      </c>
      <c r="D21" s="68">
        <v>19</v>
      </c>
      <c r="E21" s="68">
        <v>3202</v>
      </c>
      <c r="F21" s="69">
        <f t="shared" ref="F21:F23" si="0">IFERROR(1/(E21*660/1000000/D21),"")</f>
        <v>8.9905930005867543</v>
      </c>
      <c r="G21" s="68">
        <v>1</v>
      </c>
      <c r="H21" s="68">
        <v>1</v>
      </c>
      <c r="I21" s="70"/>
      <c r="J21" s="71"/>
      <c r="K21" s="71"/>
      <c r="L21" s="71"/>
      <c r="M21" s="71">
        <f t="shared" ref="M21:M23" si="1">IFERROR((H21/((E21*660/1000000/D21)^-1)*10.5)*G21,"")</f>
        <v>1.1678873684210527</v>
      </c>
      <c r="N21" s="72">
        <f t="shared" ref="N21:N23" si="2">IFERROR(10.5*G21-O21-M21-I21-J21-L21-K21,"")</f>
        <v>1.4571126315789473</v>
      </c>
      <c r="O21" s="73">
        <f t="shared" ref="O21:O50" si="3">10.5*G21-((90*0.95 - MM_sum/_xlnm.extract)/(90*0.95))*10.5*G21</f>
        <v>7.875</v>
      </c>
      <c r="P21" s="3" t="s">
        <v>64</v>
      </c>
      <c r="Q21" s="3">
        <f>10.5*3</f>
        <v>31.5</v>
      </c>
      <c r="R21" s="3" t="s">
        <v>65</v>
      </c>
    </row>
    <row r="22" spans="1:18" outlineLevel="1" x14ac:dyDescent="0.2">
      <c r="A22" s="74">
        <v>2</v>
      </c>
      <c r="B22" s="75"/>
      <c r="C22" s="76" t="s">
        <v>22</v>
      </c>
      <c r="D22" s="77">
        <v>19</v>
      </c>
      <c r="E22" s="77">
        <v>3202</v>
      </c>
      <c r="F22" s="78">
        <f t="shared" si="0"/>
        <v>8.9905930005867543</v>
      </c>
      <c r="G22" s="77">
        <v>1</v>
      </c>
      <c r="H22" s="77">
        <v>0</v>
      </c>
      <c r="I22" s="79"/>
      <c r="J22" s="78"/>
      <c r="K22" s="78"/>
      <c r="L22" s="78"/>
      <c r="M22" s="78">
        <f t="shared" si="1"/>
        <v>0</v>
      </c>
      <c r="N22" s="80">
        <f t="shared" si="2"/>
        <v>2.625</v>
      </c>
      <c r="O22" s="81">
        <f t="shared" si="3"/>
        <v>7.875</v>
      </c>
    </row>
    <row r="23" spans="1:18" outlineLevel="1" x14ac:dyDescent="0.2">
      <c r="A23" s="36">
        <v>3</v>
      </c>
      <c r="B23" s="37"/>
      <c r="C23" s="38" t="s">
        <v>61</v>
      </c>
      <c r="D23" s="39">
        <v>19</v>
      </c>
      <c r="E23" s="40">
        <v>3202</v>
      </c>
      <c r="F23" s="12">
        <f t="shared" si="0"/>
        <v>8.9905930005867543</v>
      </c>
      <c r="G23" s="40">
        <v>1</v>
      </c>
      <c r="H23" s="40">
        <v>0</v>
      </c>
      <c r="I23" s="42">
        <v>0.21</v>
      </c>
      <c r="J23" s="43">
        <f>N13</f>
        <v>3.5022222222222221</v>
      </c>
      <c r="K23" s="43">
        <f>N12</f>
        <v>4.3777777777777782</v>
      </c>
      <c r="L23" s="43">
        <f>10.5-SUM(I23:K23)</f>
        <v>2.41</v>
      </c>
      <c r="M23" s="12">
        <f t="shared" si="1"/>
        <v>0</v>
      </c>
      <c r="N23" s="13">
        <f t="shared" si="2"/>
        <v>-7.875</v>
      </c>
      <c r="O23" s="19">
        <f t="shared" si="3"/>
        <v>7.875</v>
      </c>
      <c r="P23" s="64"/>
    </row>
    <row r="24" spans="1:18" outlineLevel="1" x14ac:dyDescent="0.2">
      <c r="A24" s="34">
        <v>4</v>
      </c>
      <c r="B24" s="44"/>
      <c r="C24" s="45" t="s">
        <v>62</v>
      </c>
      <c r="D24" s="46">
        <v>19</v>
      </c>
      <c r="E24" s="47">
        <v>1000</v>
      </c>
      <c r="F24" s="14">
        <f>IFERROR(1/(E24*660/1000000/D24),"")</f>
        <v>28.787878787878789</v>
      </c>
      <c r="G24" s="47">
        <v>1</v>
      </c>
      <c r="H24" s="47">
        <v>0</v>
      </c>
      <c r="I24" s="48">
        <v>0.21</v>
      </c>
      <c r="J24" s="49">
        <f>J23</f>
        <v>3.5022222222222221</v>
      </c>
      <c r="K24" s="49">
        <v>0</v>
      </c>
      <c r="L24" s="43">
        <f t="shared" ref="L24:L25" si="4">10.5-SUM(I24:K24)</f>
        <v>6.7877777777777784</v>
      </c>
      <c r="M24" s="14">
        <f>IFERROR((H24/((E24*660/1000000/D24)^-1)*10.5)*G24,"")</f>
        <v>0</v>
      </c>
      <c r="N24" s="15">
        <f>IFERROR(10.5*G24-O24-M24-I24-J24-L24-K24,"")</f>
        <v>-7.875</v>
      </c>
      <c r="O24" s="16">
        <f t="shared" si="3"/>
        <v>7.875</v>
      </c>
      <c r="P24" s="64"/>
    </row>
    <row r="25" spans="1:18" s="54" customFormat="1" outlineLevel="1" x14ac:dyDescent="0.2">
      <c r="A25" s="36">
        <v>5</v>
      </c>
      <c r="B25" s="50"/>
      <c r="C25" s="51" t="s">
        <v>63</v>
      </c>
      <c r="D25" s="52">
        <f>D24</f>
        <v>19</v>
      </c>
      <c r="E25" s="47">
        <v>3202</v>
      </c>
      <c r="F25" s="17">
        <f t="shared" ref="F25:F50" si="5">IFERROR(1/(E25*660/1000000/D25),"")</f>
        <v>8.9905930005867543</v>
      </c>
      <c r="G25" s="47">
        <v>1</v>
      </c>
      <c r="H25" s="53">
        <v>0</v>
      </c>
      <c r="I25" s="42">
        <v>0</v>
      </c>
      <c r="J25" s="43">
        <f>J24</f>
        <v>3.5022222222222221</v>
      </c>
      <c r="K25" s="43">
        <f>K23</f>
        <v>4.3777777777777782</v>
      </c>
      <c r="L25" s="43">
        <f t="shared" si="4"/>
        <v>2.6199999999999992</v>
      </c>
      <c r="M25" s="17">
        <f t="shared" ref="M25:M50" si="6">IFERROR((H25/((E25*660/1000000/D25)^-1)*10.5)*G25,"")</f>
        <v>0</v>
      </c>
      <c r="N25" s="18">
        <f t="shared" ref="N25:N50" si="7">IFERROR(10.5*G25-O25-M25-I25-J25-L25-K25,"")</f>
        <v>-7.875</v>
      </c>
      <c r="O25" s="19">
        <f t="shared" si="3"/>
        <v>7.875</v>
      </c>
    </row>
    <row r="26" spans="1:18" outlineLevel="1" x14ac:dyDescent="0.2">
      <c r="A26" s="34">
        <v>6</v>
      </c>
      <c r="B26" s="44"/>
      <c r="D26" s="52">
        <f t="shared" ref="D26:D27" si="8">D25</f>
        <v>19</v>
      </c>
      <c r="E26" s="47">
        <v>3202</v>
      </c>
      <c r="F26" s="14">
        <f t="shared" si="5"/>
        <v>8.9905930005867543</v>
      </c>
      <c r="G26" s="47">
        <v>1</v>
      </c>
      <c r="H26" s="47">
        <v>0</v>
      </c>
      <c r="I26" s="48">
        <v>0</v>
      </c>
      <c r="J26" s="49">
        <f>I25</f>
        <v>0</v>
      </c>
      <c r="K26" s="49">
        <v>0</v>
      </c>
      <c r="L26" s="49">
        <v>0</v>
      </c>
      <c r="M26" s="14">
        <f t="shared" si="6"/>
        <v>0</v>
      </c>
      <c r="N26" s="15">
        <f t="shared" si="7"/>
        <v>2.625</v>
      </c>
      <c r="O26" s="16">
        <f t="shared" si="3"/>
        <v>7.875</v>
      </c>
    </row>
    <row r="27" spans="1:18" outlineLevel="1" x14ac:dyDescent="0.2">
      <c r="A27" s="36">
        <v>7</v>
      </c>
      <c r="B27" s="37"/>
      <c r="C27" s="38"/>
      <c r="D27" s="52">
        <f t="shared" si="8"/>
        <v>19</v>
      </c>
      <c r="E27" s="47">
        <v>3202</v>
      </c>
      <c r="F27" s="41">
        <f t="shared" si="5"/>
        <v>8.9905930005867543</v>
      </c>
      <c r="G27" s="47">
        <v>1</v>
      </c>
      <c r="H27" s="40">
        <v>1</v>
      </c>
      <c r="I27" s="42">
        <v>0</v>
      </c>
      <c r="J27" s="43">
        <v>0</v>
      </c>
      <c r="K27" s="43">
        <v>1.46</v>
      </c>
      <c r="L27" s="43">
        <v>0</v>
      </c>
      <c r="M27" s="12">
        <f t="shared" si="6"/>
        <v>1.1678873684210527</v>
      </c>
      <c r="N27" s="13">
        <f t="shared" si="7"/>
        <v>-2.8873684210526385E-3</v>
      </c>
      <c r="O27" s="19">
        <f t="shared" si="3"/>
        <v>7.875</v>
      </c>
    </row>
    <row r="28" spans="1:18" outlineLevel="1" x14ac:dyDescent="0.2">
      <c r="A28" s="34">
        <v>8</v>
      </c>
      <c r="B28" s="44"/>
      <c r="C28" s="45"/>
      <c r="D28" s="47"/>
      <c r="E28" s="47"/>
      <c r="F28" s="14" t="str">
        <f t="shared" si="5"/>
        <v/>
      </c>
      <c r="G28" s="47"/>
      <c r="H28" s="47"/>
      <c r="I28" s="48">
        <v>0</v>
      </c>
      <c r="J28" s="49">
        <v>0</v>
      </c>
      <c r="K28" s="49">
        <v>0</v>
      </c>
      <c r="L28" s="49">
        <v>0</v>
      </c>
      <c r="M28" s="16">
        <f>10.5*G28-((90*0.95 - MM_sum/_xlnm.extract)/(90*0.95))*10.5*G28</f>
        <v>0</v>
      </c>
      <c r="N28" s="15" t="str">
        <f>IFERROR(10.5*G28-M28-#REF!-I28-J28-L28-K28,"")</f>
        <v/>
      </c>
    </row>
    <row r="29" spans="1:18" outlineLevel="1" x14ac:dyDescent="0.2">
      <c r="A29" s="36">
        <v>9</v>
      </c>
      <c r="B29" s="37"/>
      <c r="C29" s="38"/>
      <c r="D29" s="40"/>
      <c r="E29" s="40"/>
      <c r="F29" s="41" t="str">
        <f t="shared" si="5"/>
        <v/>
      </c>
      <c r="G29" s="40"/>
      <c r="H29" s="40"/>
      <c r="I29" s="42">
        <v>0</v>
      </c>
      <c r="J29" s="43">
        <v>0</v>
      </c>
      <c r="K29" s="43">
        <v>0</v>
      </c>
      <c r="L29" s="43">
        <v>0</v>
      </c>
      <c r="M29" s="12" t="str">
        <f t="shared" si="6"/>
        <v/>
      </c>
      <c r="N29" s="13" t="str">
        <f t="shared" si="7"/>
        <v/>
      </c>
      <c r="O29" s="19">
        <f t="shared" si="3"/>
        <v>0</v>
      </c>
    </row>
    <row r="30" spans="1:18" outlineLevel="1" x14ac:dyDescent="0.2">
      <c r="A30" s="34">
        <v>10</v>
      </c>
      <c r="B30" s="44"/>
      <c r="C30" s="45"/>
      <c r="D30" s="47"/>
      <c r="E30" s="47"/>
      <c r="F30" s="14" t="str">
        <f t="shared" si="5"/>
        <v/>
      </c>
      <c r="G30" s="47"/>
      <c r="H30" s="47"/>
      <c r="I30" s="48">
        <v>0</v>
      </c>
      <c r="J30" s="49">
        <v>0</v>
      </c>
      <c r="K30" s="49">
        <v>0</v>
      </c>
      <c r="L30" s="49">
        <v>0</v>
      </c>
      <c r="M30" s="14" t="str">
        <f t="shared" si="6"/>
        <v/>
      </c>
      <c r="N30" s="15" t="str">
        <f t="shared" si="7"/>
        <v/>
      </c>
      <c r="O30" s="16">
        <f t="shared" si="3"/>
        <v>0</v>
      </c>
    </row>
    <row r="31" spans="1:18" outlineLevel="1" x14ac:dyDescent="0.2">
      <c r="A31" s="36">
        <v>11</v>
      </c>
      <c r="B31" s="55"/>
      <c r="C31" s="38"/>
      <c r="D31" s="40"/>
      <c r="E31" s="40"/>
      <c r="F31" s="41" t="str">
        <f t="shared" si="5"/>
        <v/>
      </c>
      <c r="G31" s="40"/>
      <c r="H31" s="40"/>
      <c r="I31" s="42">
        <v>0</v>
      </c>
      <c r="J31" s="43">
        <v>0</v>
      </c>
      <c r="K31" s="43">
        <v>0</v>
      </c>
      <c r="L31" s="43">
        <v>0</v>
      </c>
      <c r="M31" s="12" t="str">
        <f t="shared" si="6"/>
        <v/>
      </c>
      <c r="N31" s="13" t="str">
        <f t="shared" si="7"/>
        <v/>
      </c>
      <c r="O31" s="19">
        <f t="shared" si="3"/>
        <v>0</v>
      </c>
    </row>
    <row r="32" spans="1:18" outlineLevel="1" x14ac:dyDescent="0.2">
      <c r="A32" s="34">
        <v>12</v>
      </c>
      <c r="B32" s="35"/>
      <c r="C32" s="45"/>
      <c r="D32" s="47"/>
      <c r="E32" s="47"/>
      <c r="F32" s="14" t="str">
        <f t="shared" si="5"/>
        <v/>
      </c>
      <c r="G32" s="47"/>
      <c r="H32" s="47"/>
      <c r="I32" s="48">
        <v>0</v>
      </c>
      <c r="J32" s="49">
        <v>0</v>
      </c>
      <c r="K32" s="49">
        <v>0</v>
      </c>
      <c r="L32" s="49">
        <v>0</v>
      </c>
      <c r="M32" s="14" t="str">
        <f t="shared" si="6"/>
        <v/>
      </c>
      <c r="N32" s="15" t="str">
        <f t="shared" si="7"/>
        <v/>
      </c>
      <c r="O32" s="16">
        <f t="shared" si="3"/>
        <v>0</v>
      </c>
    </row>
    <row r="33" spans="1:15" outlineLevel="1" x14ac:dyDescent="0.2">
      <c r="A33" s="36">
        <v>13</v>
      </c>
      <c r="B33" s="55"/>
      <c r="C33" s="38"/>
      <c r="D33" s="40"/>
      <c r="E33" s="40"/>
      <c r="F33" s="41" t="str">
        <f t="shared" si="5"/>
        <v/>
      </c>
      <c r="G33" s="40"/>
      <c r="H33" s="40"/>
      <c r="I33" s="42">
        <v>0</v>
      </c>
      <c r="J33" s="43">
        <v>0</v>
      </c>
      <c r="K33" s="43">
        <v>0</v>
      </c>
      <c r="L33" s="43">
        <v>0</v>
      </c>
      <c r="M33" s="12" t="str">
        <f t="shared" si="6"/>
        <v/>
      </c>
      <c r="N33" s="13" t="str">
        <f t="shared" si="7"/>
        <v/>
      </c>
      <c r="O33" s="19">
        <f t="shared" si="3"/>
        <v>0</v>
      </c>
    </row>
    <row r="34" spans="1:15" outlineLevel="1" x14ac:dyDescent="0.2">
      <c r="A34" s="34">
        <v>14</v>
      </c>
      <c r="B34" s="35"/>
      <c r="C34" s="45"/>
      <c r="D34" s="47"/>
      <c r="E34" s="47"/>
      <c r="F34" s="14" t="str">
        <f t="shared" si="5"/>
        <v/>
      </c>
      <c r="G34" s="47"/>
      <c r="H34" s="47"/>
      <c r="I34" s="48">
        <v>0</v>
      </c>
      <c r="J34" s="49">
        <v>0</v>
      </c>
      <c r="K34" s="49">
        <v>0</v>
      </c>
      <c r="L34" s="49">
        <v>0</v>
      </c>
      <c r="M34" s="14" t="str">
        <f t="shared" si="6"/>
        <v/>
      </c>
      <c r="N34" s="15" t="str">
        <f t="shared" si="7"/>
        <v/>
      </c>
      <c r="O34" s="16">
        <f t="shared" si="3"/>
        <v>0</v>
      </c>
    </row>
    <row r="35" spans="1:15" outlineLevel="1" x14ac:dyDescent="0.2">
      <c r="A35" s="36">
        <v>15</v>
      </c>
      <c r="B35" s="55"/>
      <c r="C35" s="38"/>
      <c r="D35" s="40"/>
      <c r="E35" s="40"/>
      <c r="F35" s="41" t="str">
        <f t="shared" si="5"/>
        <v/>
      </c>
      <c r="G35" s="40"/>
      <c r="H35" s="40"/>
      <c r="I35" s="42">
        <v>0</v>
      </c>
      <c r="J35" s="43">
        <v>0</v>
      </c>
      <c r="K35" s="43">
        <v>0</v>
      </c>
      <c r="L35" s="43">
        <v>0</v>
      </c>
      <c r="M35" s="12" t="str">
        <f t="shared" si="6"/>
        <v/>
      </c>
      <c r="N35" s="13" t="str">
        <f t="shared" si="7"/>
        <v/>
      </c>
      <c r="O35" s="19">
        <f t="shared" si="3"/>
        <v>0</v>
      </c>
    </row>
    <row r="36" spans="1:15" outlineLevel="1" x14ac:dyDescent="0.2">
      <c r="A36" s="34">
        <v>16</v>
      </c>
      <c r="B36" s="35"/>
      <c r="C36" s="45"/>
      <c r="D36" s="47"/>
      <c r="E36" s="47"/>
      <c r="F36" s="14" t="str">
        <f t="shared" si="5"/>
        <v/>
      </c>
      <c r="G36" s="47"/>
      <c r="H36" s="47"/>
      <c r="I36" s="48">
        <v>0</v>
      </c>
      <c r="J36" s="49">
        <v>0</v>
      </c>
      <c r="K36" s="49">
        <v>0</v>
      </c>
      <c r="L36" s="49">
        <v>0</v>
      </c>
      <c r="M36" s="14" t="str">
        <f t="shared" si="6"/>
        <v/>
      </c>
      <c r="N36" s="15" t="str">
        <f t="shared" si="7"/>
        <v/>
      </c>
      <c r="O36" s="16">
        <f t="shared" si="3"/>
        <v>0</v>
      </c>
    </row>
    <row r="37" spans="1:15" outlineLevel="1" x14ac:dyDescent="0.2">
      <c r="A37" s="36">
        <v>17</v>
      </c>
      <c r="B37" s="55"/>
      <c r="C37" s="38"/>
      <c r="D37" s="40"/>
      <c r="E37" s="40"/>
      <c r="F37" s="41" t="str">
        <f t="shared" si="5"/>
        <v/>
      </c>
      <c r="G37" s="40"/>
      <c r="H37" s="40"/>
      <c r="I37" s="42">
        <v>0</v>
      </c>
      <c r="J37" s="43">
        <v>0</v>
      </c>
      <c r="K37" s="43">
        <v>0</v>
      </c>
      <c r="L37" s="43">
        <v>0</v>
      </c>
      <c r="M37" s="12" t="str">
        <f t="shared" si="6"/>
        <v/>
      </c>
      <c r="N37" s="13" t="str">
        <f t="shared" si="7"/>
        <v/>
      </c>
      <c r="O37" s="19">
        <f t="shared" si="3"/>
        <v>0</v>
      </c>
    </row>
    <row r="38" spans="1:15" outlineLevel="1" x14ac:dyDescent="0.2">
      <c r="A38" s="34">
        <v>18</v>
      </c>
      <c r="B38" s="35"/>
      <c r="C38" s="45"/>
      <c r="D38" s="47"/>
      <c r="E38" s="47"/>
      <c r="F38" s="14" t="str">
        <f t="shared" si="5"/>
        <v/>
      </c>
      <c r="G38" s="47"/>
      <c r="H38" s="47"/>
      <c r="I38" s="48">
        <v>0</v>
      </c>
      <c r="J38" s="49">
        <v>0</v>
      </c>
      <c r="K38" s="49">
        <v>0</v>
      </c>
      <c r="L38" s="49">
        <v>0</v>
      </c>
      <c r="M38" s="14" t="str">
        <f t="shared" si="6"/>
        <v/>
      </c>
      <c r="N38" s="15" t="str">
        <f t="shared" si="7"/>
        <v/>
      </c>
      <c r="O38" s="16">
        <f t="shared" si="3"/>
        <v>0</v>
      </c>
    </row>
    <row r="39" spans="1:15" outlineLevel="1" x14ac:dyDescent="0.2">
      <c r="A39" s="36">
        <v>19</v>
      </c>
      <c r="B39" s="55"/>
      <c r="C39" s="38"/>
      <c r="D39" s="40"/>
      <c r="E39" s="40"/>
      <c r="F39" s="41" t="str">
        <f t="shared" si="5"/>
        <v/>
      </c>
      <c r="G39" s="40"/>
      <c r="H39" s="40"/>
      <c r="I39" s="42">
        <v>0</v>
      </c>
      <c r="J39" s="43">
        <v>0</v>
      </c>
      <c r="K39" s="43">
        <v>0</v>
      </c>
      <c r="L39" s="43">
        <v>0</v>
      </c>
      <c r="M39" s="12" t="str">
        <f t="shared" si="6"/>
        <v/>
      </c>
      <c r="N39" s="13" t="str">
        <f t="shared" si="7"/>
        <v/>
      </c>
      <c r="O39" s="19">
        <f t="shared" si="3"/>
        <v>0</v>
      </c>
    </row>
    <row r="40" spans="1:15" outlineLevel="1" x14ac:dyDescent="0.2">
      <c r="A40" s="34">
        <v>20</v>
      </c>
      <c r="B40" s="35"/>
      <c r="C40" s="45"/>
      <c r="D40" s="47"/>
      <c r="E40" s="47"/>
      <c r="F40" s="14" t="str">
        <f t="shared" si="5"/>
        <v/>
      </c>
      <c r="G40" s="47"/>
      <c r="H40" s="47"/>
      <c r="I40" s="48">
        <v>0</v>
      </c>
      <c r="J40" s="49">
        <v>0</v>
      </c>
      <c r="K40" s="49">
        <v>0</v>
      </c>
      <c r="L40" s="49">
        <v>0</v>
      </c>
      <c r="M40" s="14" t="str">
        <f t="shared" si="6"/>
        <v/>
      </c>
      <c r="N40" s="15" t="str">
        <f t="shared" si="7"/>
        <v/>
      </c>
      <c r="O40" s="16">
        <f t="shared" si="3"/>
        <v>0</v>
      </c>
    </row>
    <row r="41" spans="1:15" outlineLevel="1" x14ac:dyDescent="0.2">
      <c r="A41" s="36">
        <v>21</v>
      </c>
      <c r="B41" s="55"/>
      <c r="C41" s="38"/>
      <c r="D41" s="40"/>
      <c r="E41" s="40"/>
      <c r="F41" s="41" t="str">
        <f t="shared" si="5"/>
        <v/>
      </c>
      <c r="G41" s="40"/>
      <c r="H41" s="40"/>
      <c r="I41" s="42">
        <v>0</v>
      </c>
      <c r="J41" s="43">
        <v>0</v>
      </c>
      <c r="K41" s="43">
        <v>0</v>
      </c>
      <c r="L41" s="43">
        <v>0</v>
      </c>
      <c r="M41" s="12" t="str">
        <f t="shared" si="6"/>
        <v/>
      </c>
      <c r="N41" s="13" t="str">
        <f t="shared" si="7"/>
        <v/>
      </c>
      <c r="O41" s="19">
        <f t="shared" si="3"/>
        <v>0</v>
      </c>
    </row>
    <row r="42" spans="1:15" outlineLevel="1" x14ac:dyDescent="0.2">
      <c r="A42" s="34">
        <v>22</v>
      </c>
      <c r="B42" s="35"/>
      <c r="C42" s="45"/>
      <c r="D42" s="47"/>
      <c r="E42" s="47"/>
      <c r="F42" s="14" t="str">
        <f t="shared" si="5"/>
        <v/>
      </c>
      <c r="G42" s="47"/>
      <c r="H42" s="47"/>
      <c r="I42" s="48">
        <v>0</v>
      </c>
      <c r="J42" s="49">
        <v>0</v>
      </c>
      <c r="K42" s="49">
        <v>0</v>
      </c>
      <c r="L42" s="49">
        <v>0</v>
      </c>
      <c r="M42" s="14" t="str">
        <f t="shared" si="6"/>
        <v/>
      </c>
      <c r="N42" s="15" t="str">
        <f t="shared" si="7"/>
        <v/>
      </c>
      <c r="O42" s="16">
        <f t="shared" si="3"/>
        <v>0</v>
      </c>
    </row>
    <row r="43" spans="1:15" outlineLevel="1" x14ac:dyDescent="0.2">
      <c r="A43" s="36">
        <v>23</v>
      </c>
      <c r="B43" s="55"/>
      <c r="C43" s="38"/>
      <c r="D43" s="40"/>
      <c r="E43" s="40"/>
      <c r="F43" s="41" t="str">
        <f t="shared" si="5"/>
        <v/>
      </c>
      <c r="G43" s="40"/>
      <c r="H43" s="40"/>
      <c r="I43" s="42">
        <v>0</v>
      </c>
      <c r="J43" s="43">
        <v>0</v>
      </c>
      <c r="K43" s="43">
        <v>0</v>
      </c>
      <c r="L43" s="43">
        <v>0</v>
      </c>
      <c r="M43" s="12" t="str">
        <f t="shared" si="6"/>
        <v/>
      </c>
      <c r="N43" s="13" t="str">
        <f t="shared" si="7"/>
        <v/>
      </c>
      <c r="O43" s="19">
        <f t="shared" si="3"/>
        <v>0</v>
      </c>
    </row>
    <row r="44" spans="1:15" outlineLevel="1" x14ac:dyDescent="0.2">
      <c r="A44" s="34">
        <v>24</v>
      </c>
      <c r="B44" s="35"/>
      <c r="C44" s="45"/>
      <c r="D44" s="47"/>
      <c r="E44" s="47"/>
      <c r="F44" s="14" t="str">
        <f t="shared" si="5"/>
        <v/>
      </c>
      <c r="G44" s="47"/>
      <c r="H44" s="47"/>
      <c r="I44" s="48">
        <v>0</v>
      </c>
      <c r="J44" s="49">
        <v>0</v>
      </c>
      <c r="K44" s="49">
        <v>0</v>
      </c>
      <c r="L44" s="49">
        <v>0</v>
      </c>
      <c r="M44" s="14" t="str">
        <f t="shared" si="6"/>
        <v/>
      </c>
      <c r="N44" s="15" t="str">
        <f t="shared" si="7"/>
        <v/>
      </c>
      <c r="O44" s="16">
        <f t="shared" si="3"/>
        <v>0</v>
      </c>
    </row>
    <row r="45" spans="1:15" outlineLevel="1" x14ac:dyDescent="0.2">
      <c r="A45" s="36">
        <v>25</v>
      </c>
      <c r="B45" s="55"/>
      <c r="C45" s="38"/>
      <c r="D45" s="40"/>
      <c r="E45" s="40"/>
      <c r="F45" s="41" t="str">
        <f t="shared" si="5"/>
        <v/>
      </c>
      <c r="G45" s="40"/>
      <c r="H45" s="40"/>
      <c r="I45" s="42">
        <v>0</v>
      </c>
      <c r="J45" s="43">
        <v>0</v>
      </c>
      <c r="K45" s="43">
        <v>0</v>
      </c>
      <c r="L45" s="43">
        <v>0</v>
      </c>
      <c r="M45" s="12" t="str">
        <f t="shared" si="6"/>
        <v/>
      </c>
      <c r="N45" s="13" t="str">
        <f t="shared" si="7"/>
        <v/>
      </c>
      <c r="O45" s="19">
        <f t="shared" si="3"/>
        <v>0</v>
      </c>
    </row>
    <row r="46" spans="1:15" outlineLevel="1" x14ac:dyDescent="0.2">
      <c r="A46" s="34">
        <v>26</v>
      </c>
      <c r="B46" s="35"/>
      <c r="C46" s="45"/>
      <c r="D46" s="47"/>
      <c r="E46" s="47"/>
      <c r="F46" s="14" t="str">
        <f t="shared" si="5"/>
        <v/>
      </c>
      <c r="G46" s="47"/>
      <c r="H46" s="47"/>
      <c r="I46" s="48">
        <v>0</v>
      </c>
      <c r="J46" s="49">
        <v>0</v>
      </c>
      <c r="K46" s="49">
        <v>0</v>
      </c>
      <c r="L46" s="49">
        <v>0</v>
      </c>
      <c r="M46" s="14" t="str">
        <f t="shared" si="6"/>
        <v/>
      </c>
      <c r="N46" s="15" t="str">
        <f t="shared" si="7"/>
        <v/>
      </c>
      <c r="O46" s="16">
        <f t="shared" si="3"/>
        <v>0</v>
      </c>
    </row>
    <row r="47" spans="1:15" outlineLevel="1" x14ac:dyDescent="0.2">
      <c r="A47" s="36">
        <v>27</v>
      </c>
      <c r="B47" s="55"/>
      <c r="C47" s="38"/>
      <c r="D47" s="40"/>
      <c r="E47" s="40"/>
      <c r="F47" s="41" t="str">
        <f t="shared" si="5"/>
        <v/>
      </c>
      <c r="G47" s="40"/>
      <c r="H47" s="40"/>
      <c r="I47" s="42">
        <v>0</v>
      </c>
      <c r="J47" s="43">
        <v>0</v>
      </c>
      <c r="K47" s="43">
        <v>0</v>
      </c>
      <c r="L47" s="43">
        <v>0</v>
      </c>
      <c r="M47" s="12" t="str">
        <f t="shared" si="6"/>
        <v/>
      </c>
      <c r="N47" s="13" t="str">
        <f t="shared" si="7"/>
        <v/>
      </c>
      <c r="O47" s="19">
        <f t="shared" si="3"/>
        <v>0</v>
      </c>
    </row>
    <row r="48" spans="1:15" outlineLevel="1" x14ac:dyDescent="0.2">
      <c r="A48" s="34">
        <v>28</v>
      </c>
      <c r="B48" s="35"/>
      <c r="C48" s="45"/>
      <c r="D48" s="47"/>
      <c r="E48" s="47"/>
      <c r="F48" s="14" t="str">
        <f t="shared" si="5"/>
        <v/>
      </c>
      <c r="G48" s="47"/>
      <c r="H48" s="47"/>
      <c r="I48" s="48">
        <v>0</v>
      </c>
      <c r="J48" s="49">
        <v>0</v>
      </c>
      <c r="K48" s="49">
        <v>0</v>
      </c>
      <c r="L48" s="49">
        <v>0</v>
      </c>
      <c r="M48" s="14" t="str">
        <f t="shared" si="6"/>
        <v/>
      </c>
      <c r="N48" s="15" t="str">
        <f t="shared" si="7"/>
        <v/>
      </c>
      <c r="O48" s="16">
        <f t="shared" si="3"/>
        <v>0</v>
      </c>
    </row>
    <row r="49" spans="1:15" outlineLevel="1" x14ac:dyDescent="0.2">
      <c r="A49" s="36">
        <v>29</v>
      </c>
      <c r="B49" s="55"/>
      <c r="C49" s="38"/>
      <c r="D49" s="40"/>
      <c r="E49" s="40"/>
      <c r="F49" s="41" t="str">
        <f t="shared" si="5"/>
        <v/>
      </c>
      <c r="G49" s="40"/>
      <c r="H49" s="40"/>
      <c r="I49" s="42">
        <v>0</v>
      </c>
      <c r="J49" s="43">
        <v>0</v>
      </c>
      <c r="K49" s="43">
        <v>0</v>
      </c>
      <c r="L49" s="43">
        <v>0</v>
      </c>
      <c r="M49" s="12" t="str">
        <f t="shared" si="6"/>
        <v/>
      </c>
      <c r="N49" s="13" t="str">
        <f t="shared" si="7"/>
        <v/>
      </c>
      <c r="O49" s="19">
        <f t="shared" si="3"/>
        <v>0</v>
      </c>
    </row>
    <row r="50" spans="1:15" ht="16" outlineLevel="1" thickBot="1" x14ac:dyDescent="0.25">
      <c r="A50" s="34">
        <v>30</v>
      </c>
      <c r="B50" s="35"/>
      <c r="C50" s="45"/>
      <c r="D50" s="47"/>
      <c r="E50" s="47"/>
      <c r="F50" s="14" t="str">
        <f t="shared" si="5"/>
        <v/>
      </c>
      <c r="G50" s="47"/>
      <c r="H50" s="47"/>
      <c r="I50" s="56">
        <v>0</v>
      </c>
      <c r="J50" s="57">
        <v>0</v>
      </c>
      <c r="K50" s="57">
        <v>0</v>
      </c>
      <c r="L50" s="57">
        <v>0</v>
      </c>
      <c r="M50" s="20" t="str">
        <f t="shared" si="6"/>
        <v/>
      </c>
      <c r="N50" s="21" t="str">
        <f t="shared" si="7"/>
        <v/>
      </c>
      <c r="O50" s="16">
        <f t="shared" si="3"/>
        <v>0</v>
      </c>
    </row>
    <row r="51" spans="1:15" ht="16.5" customHeight="1" thickTop="1" x14ac:dyDescent="0.2"/>
    <row r="52" spans="1:15" x14ac:dyDescent="0.2">
      <c r="D52" s="3">
        <v>1</v>
      </c>
      <c r="E52" s="3" t="s">
        <v>66</v>
      </c>
    </row>
    <row r="53" spans="1:15" x14ac:dyDescent="0.2">
      <c r="D53" s="3">
        <v>1000</v>
      </c>
      <c r="E53" s="3" t="s">
        <v>67</v>
      </c>
    </row>
    <row r="54" spans="1:15" x14ac:dyDescent="0.2">
      <c r="D54" s="3">
        <v>258.70999999999998</v>
      </c>
      <c r="E54" s="3" t="s">
        <v>68</v>
      </c>
    </row>
    <row r="55" spans="1:15" x14ac:dyDescent="0.2">
      <c r="D55" s="3">
        <v>1000</v>
      </c>
      <c r="E55" s="3" t="s">
        <v>69</v>
      </c>
    </row>
    <row r="56" spans="1:15" x14ac:dyDescent="0.2">
      <c r="D56" s="3">
        <f>D52/D53/D54*D55</f>
        <v>3.8653318387383557E-3</v>
      </c>
    </row>
  </sheetData>
  <sheetProtection selectLockedCells="1"/>
  <dataConsolidate/>
  <conditionalFormatting sqref="I29:O50 I28:N28 I21:O27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F21:F50 A20:H20 B18 A1:A5 M21:O27 M29:O50 M28:N28" xr:uid="{00000000-0002-0000-0000-000000000000}">
      <formula1>""""""</formula1>
    </dataValidation>
  </dataValidations>
  <pageMargins left="0.7" right="0.7" top="0.75" bottom="0.75" header="0.3" footer="0.3"/>
  <pageSetup scale="67" orientation="landscape" horizontalDpi="4294967295" verticalDpi="4294967295" r:id="rId1"/>
  <ignoredErrors>
    <ignoredError sqref="F24:F50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2020-12-03T21:36:15Z</cp:lastPrinted>
  <dcterms:created xsi:type="dcterms:W3CDTF">2012-06-15T21:22:50Z</dcterms:created>
  <dcterms:modified xsi:type="dcterms:W3CDTF">2020-12-07T03:13:16Z</dcterms:modified>
</cp:coreProperties>
</file>