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8_exp23_atpsyn/"/>
    </mc:Choice>
  </mc:AlternateContent>
  <xr:revisionPtr revIDLastSave="0" documentId="13_ncr:1_{BE88C0C3-CDBA-E543-975F-2EB73B0FF0EC}" xr6:coauthVersionLast="45" xr6:coauthVersionMax="45" xr10:uidLastSave="{00000000-0000-0000-0000-000000000000}"/>
  <bookViews>
    <workbookView xWindow="1840" yWindow="460" windowWidth="10000" windowHeight="1462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44" i="2"/>
  <c r="G45" i="2"/>
  <c r="G46" i="2"/>
  <c r="G38" i="2"/>
  <c r="D24" i="2"/>
  <c r="D25" i="2"/>
  <c r="D26" i="2"/>
  <c r="D27" i="2"/>
  <c r="D28" i="2"/>
  <c r="D29" i="2"/>
  <c r="D30" i="2"/>
  <c r="D31" i="2"/>
  <c r="D23" i="2"/>
  <c r="D46" i="2"/>
  <c r="D45" i="2"/>
  <c r="D44" i="2"/>
  <c r="D43" i="2"/>
  <c r="D42" i="2"/>
  <c r="D41" i="2"/>
  <c r="D40" i="2"/>
  <c r="D39" i="2"/>
  <c r="D38" i="2"/>
  <c r="C13" i="2" l="1"/>
  <c r="C12" i="2" s="1"/>
  <c r="M22" i="2" l="1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M34" i="2"/>
  <c r="M33" i="2"/>
  <c r="M32" i="2"/>
  <c r="M31" i="2"/>
  <c r="M30" i="2"/>
  <c r="M29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O21" i="2" l="1"/>
  <c r="N21" i="2" s="1"/>
  <c r="O23" i="2"/>
  <c r="O22" i="2"/>
  <c r="N22" i="2" s="1"/>
  <c r="O33" i="2"/>
  <c r="N33" i="2" s="1"/>
  <c r="O31" i="2"/>
  <c r="N31" i="2" s="1"/>
  <c r="O29" i="2"/>
  <c r="N29" i="2" s="1"/>
  <c r="O27" i="2"/>
  <c r="N27" i="2" s="1"/>
  <c r="O25" i="2"/>
  <c r="N25" i="2" s="1"/>
  <c r="O34" i="2"/>
  <c r="N34" i="2" s="1"/>
  <c r="O32" i="2"/>
  <c r="N32" i="2" s="1"/>
  <c r="O30" i="2"/>
  <c r="N30" i="2" s="1"/>
  <c r="O28" i="2"/>
  <c r="N28" i="2" s="1"/>
  <c r="O26" i="2"/>
  <c r="N26" i="2" s="1"/>
  <c r="O24" i="2"/>
  <c r="N24" i="2" s="1"/>
  <c r="F23" i="2" l="1"/>
  <c r="M23" i="2"/>
  <c r="N23" i="2" s="1"/>
  <c r="P23" i="2" s="1"/>
</calcChain>
</file>

<file path=xl/sharedStrings.xml><?xml version="1.0" encoding="utf-8"?>
<sst xmlns="http://schemas.openxmlformats.org/spreadsheetml/2006/main" count="78" uniqueCount="63">
  <si>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</si>
  <si>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</si>
  <si>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</si>
  <si>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</si>
  <si>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</si>
  <si>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</si>
  <si>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</si>
  <si>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</si>
  <si>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</si>
  <si>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</si>
  <si>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</si>
  <si>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</si>
  <si>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</si>
  <si>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</si>
  <si>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</si>
  <si>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</si>
  <si>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</si>
  <si>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</si>
  <si>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</si>
  <si>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</si>
  <si>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</si>
  <si>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</si>
  <si>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</si>
  <si>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</si>
  <si>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</si>
  <si>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</si>
  <si>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</si>
  <si>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</si>
  <si>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</si>
  <si>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</si>
  <si>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</si>
  <si>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</si>
  <si>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</si>
  <si>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</si>
  <si>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</si>
  <si>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</si>
  <si>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</si>
  <si>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</si>
  <si>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</si>
  <si>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</si>
  <si>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</si>
  <si>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</si>
  <si>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</si>
  <si>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atp</t>
  </si>
  <si>
    <t>add things here (atp, plasmid1/2)</t>
  </si>
  <si>
    <t xml:space="preserve"> making activation</t>
  </si>
  <si>
    <t>aliquote for 7 rxns</t>
  </si>
  <si>
    <t>atp syn I</t>
  </si>
  <si>
    <t>atp syn E</t>
  </si>
  <si>
    <t>atp syn B</t>
  </si>
  <si>
    <t>atp syn G</t>
  </si>
  <si>
    <t>atp syn H</t>
  </si>
  <si>
    <t>atp syn C</t>
  </si>
  <si>
    <t>atp syn A</t>
  </si>
  <si>
    <t>atp syn D</t>
  </si>
  <si>
    <t>atp syn F</t>
  </si>
  <si>
    <t>too small, do a 1:2 dilution and keep going</t>
  </si>
  <si>
    <t>ACTUAL STOCK</t>
  </si>
  <si>
    <t>dilution factor</t>
  </si>
  <si>
    <t>parts DNA</t>
  </si>
  <si>
    <t>parts water</t>
  </si>
  <si>
    <t>uL</t>
  </si>
  <si>
    <t>with pcr 2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</si>
</sst>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3DD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left"/>
    </xf>
    <xf numFmtId="0" fontId="6" fillId="9" borderId="0" xfId="0" applyFont="1" applyFill="1" applyAlignment="1" applyProtection="1"/>
    <xf numFmtId="0" fontId="6" fillId="9" borderId="0" xfId="0" applyFont="1" applyFill="1" applyAlignment="1" applyProtection="1">
      <alignment horizontal="right"/>
    </xf>
    <xf numFmtId="0" fontId="0" fillId="9" borderId="0" xfId="0" applyFill="1" applyAlignment="1" applyProtection="1"/>
    <xf numFmtId="0" fontId="0" fillId="9" borderId="0" xfId="0" applyFont="1" applyFill="1" applyAlignment="1" applyProtection="1">
      <alignment horizontal="right"/>
    </xf>
    <xf numFmtId="0" fontId="0" fillId="9" borderId="0" xfId="0" applyFill="1" applyAlignment="1" applyProtection="1">
      <alignment horizontal="right"/>
    </xf>
    <xf numFmtId="2" fontId="0" fillId="0" borderId="0" xfId="0" applyNumberFormat="1" applyFill="1" applyBorder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D3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topLeftCell="D6" zoomScale="90" zoomScaleNormal="100" workbookViewId="0">
      <selection activeCell="K11" sqref="K11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10.5" style="3" customWidth="1"/>
    <col min="7" max="7" width="10" style="3" customWidth="1"/>
    <col min="8" max="8" width="10.5" style="3" customWidth="1"/>
    <col min="9" max="12" width="7.6640625" style="3" customWidth="1"/>
    <col min="13" max="13" width="7.83203125" style="3" bestFit="1" customWidth="1"/>
    <col min="14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72"/>
    </row>
    <row r="2" spans="1:15" s="32" customFormat="1" outlineLevel="1" x14ac:dyDescent="0.2">
      <c r="A2" s="32" t="s">
        <v>1</v>
      </c>
      <c r="C2" s="68"/>
      <c r="D2" s="32" t="s">
        <v>62</v>
      </c>
    </row>
    <row r="3" spans="1:15" outlineLevel="1" x14ac:dyDescent="0.2">
      <c r="A3" s="32" t="s">
        <v>17</v>
      </c>
      <c r="B3" s="32"/>
      <c r="C3" s="69"/>
    </row>
    <row r="4" spans="1:15" outlineLevel="1" x14ac:dyDescent="0.2">
      <c r="A4" s="32" t="s">
        <v>12</v>
      </c>
      <c r="B4" s="32"/>
      <c r="C4" s="67"/>
    </row>
    <row r="5" spans="1:15" outlineLevel="1" x14ac:dyDescent="0.2">
      <c r="A5" s="32" t="s">
        <v>13</v>
      </c>
      <c r="B5" s="32"/>
      <c r="C5" s="67"/>
    </row>
    <row r="7" spans="1:15" x14ac:dyDescent="0.2">
      <c r="A7" s="1" t="s">
        <v>7</v>
      </c>
      <c r="B7" s="32"/>
    </row>
    <row r="8" spans="1:15" outlineLevel="1" x14ac:dyDescent="0.2">
      <c r="A8" s="33" t="s">
        <v>35</v>
      </c>
      <c r="B8" s="32"/>
    </row>
    <row r="10" spans="1:15" s="34" customFormat="1" ht="15" customHeight="1" x14ac:dyDescent="0.2">
      <c r="A10" s="1" t="s">
        <v>18</v>
      </c>
      <c r="B10" s="1"/>
      <c r="C10" s="2"/>
      <c r="D10" s="3"/>
      <c r="J10" s="35"/>
      <c r="K10" s="35"/>
      <c r="L10" s="35"/>
      <c r="M10" s="35"/>
      <c r="N10" s="35"/>
      <c r="O10" s="35"/>
    </row>
    <row r="11" spans="1:15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4"/>
      <c r="F11" s="34"/>
      <c r="G11" s="34"/>
      <c r="H11" s="34"/>
      <c r="I11" s="9" t="s">
        <v>20</v>
      </c>
    </row>
    <row r="12" spans="1:15" outlineLevel="1" x14ac:dyDescent="0.2">
      <c r="A12" s="74" t="s">
        <v>31</v>
      </c>
      <c r="B12" s="31">
        <v>1</v>
      </c>
      <c r="C12" s="31">
        <f>0.75-C13</f>
        <v>0.41666666666666669</v>
      </c>
      <c r="D12" s="5">
        <f>C12/B12*90*0.95*_xlnm.extract</f>
        <v>71.25</v>
      </c>
      <c r="E12" s="36" t="s">
        <v>36</v>
      </c>
      <c r="F12" s="36"/>
      <c r="I12" s="6">
        <v>10</v>
      </c>
    </row>
    <row r="13" spans="1:15" outlineLevel="1" x14ac:dyDescent="0.2">
      <c r="A13" s="75" t="s">
        <v>32</v>
      </c>
      <c r="B13" s="31">
        <v>1</v>
      </c>
      <c r="C13" s="77">
        <f>1/3</f>
        <v>0.33333333333333331</v>
      </c>
      <c r="D13" s="5">
        <f>C13/B13*90*0.95*_xlnm.extract</f>
        <v>57</v>
      </c>
      <c r="E13" s="3" t="s">
        <v>42</v>
      </c>
    </row>
    <row r="14" spans="1:15" outlineLevel="1" x14ac:dyDescent="0.2">
      <c r="A14" s="37" t="s">
        <v>39</v>
      </c>
      <c r="B14" s="37">
        <v>31</v>
      </c>
      <c r="C14" s="38">
        <v>1</v>
      </c>
      <c r="D14" s="5">
        <f>IFERROR(C14/B14*90*0.95*_xlnm.extract,"")</f>
        <v>5.5161290322580641</v>
      </c>
      <c r="E14" s="3" t="s">
        <v>38</v>
      </c>
      <c r="I14" s="8" t="s">
        <v>21</v>
      </c>
    </row>
    <row r="15" spans="1:15" outlineLevel="1" x14ac:dyDescent="0.2">
      <c r="A15" s="37" t="s">
        <v>11</v>
      </c>
      <c r="B15" s="37"/>
      <c r="C15" s="38"/>
      <c r="D15" s="5" t="str">
        <f>IFERROR(C15/B15*90*0.95*_xlnm.extract,"")</f>
        <v/>
      </c>
      <c r="E15" s="39" t="s">
        <v>40</v>
      </c>
      <c r="F15" s="39"/>
      <c r="H15" s="4" t="s">
        <v>33</v>
      </c>
      <c r="I15" s="73">
        <f>CEILING(I12/(90/10*(0.95)^3),1)</f>
        <v>2</v>
      </c>
    </row>
    <row r="16" spans="1:15" outlineLevel="1" x14ac:dyDescent="0.2">
      <c r="A16" s="37" t="s">
        <v>11</v>
      </c>
      <c r="B16" s="37"/>
      <c r="C16" s="38"/>
      <c r="D16" s="5" t="str">
        <f>IFERROR(C16/B16*90*0.95*_xlnm.extract,"")</f>
        <v/>
      </c>
      <c r="E16" s="39" t="s">
        <v>41</v>
      </c>
      <c r="F16" s="39"/>
      <c r="H16" s="4" t="s">
        <v>34</v>
      </c>
      <c r="I16" s="76">
        <f>CEILING(I12/(90/10*(0.95)^3),1)</f>
        <v>2</v>
      </c>
      <c r="J16" s="3" t="s">
        <v>46</v>
      </c>
    </row>
    <row r="17" spans="1:16" outlineLevel="1" x14ac:dyDescent="0.2">
      <c r="A17" s="37" t="s">
        <v>11</v>
      </c>
      <c r="B17" s="37"/>
      <c r="C17" s="38"/>
      <c r="D17" s="5" t="str">
        <f>IFERROR(C17/B17*90*0.95*_xlnm.extract,"")</f>
        <v/>
      </c>
      <c r="E17" s="39"/>
      <c r="F17" s="39"/>
      <c r="H17" s="4" t="s">
        <v>19</v>
      </c>
      <c r="I17" s="7">
        <f>CEILING(M21/3,1)</f>
        <v>1</v>
      </c>
    </row>
    <row r="18" spans="1:16" x14ac:dyDescent="0.2">
      <c r="A18" s="40"/>
      <c r="B18" s="71" t="s">
        <v>30</v>
      </c>
      <c r="C18" s="39"/>
      <c r="D18" s="40"/>
      <c r="G18" s="32"/>
    </row>
    <row r="19" spans="1:16" x14ac:dyDescent="0.2">
      <c r="A19" s="1" t="s">
        <v>8</v>
      </c>
      <c r="B19" s="1" t="s">
        <v>45</v>
      </c>
      <c r="I19" s="3" t="s">
        <v>44</v>
      </c>
      <c r="O19" s="3" t="s">
        <v>37</v>
      </c>
    </row>
    <row r="20" spans="1:16" s="35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1" t="s">
        <v>10</v>
      </c>
      <c r="J20" s="41" t="s">
        <v>10</v>
      </c>
      <c r="K20" s="41" t="s">
        <v>10</v>
      </c>
      <c r="L20" s="41" t="s">
        <v>43</v>
      </c>
      <c r="M20" s="42" t="s">
        <v>5</v>
      </c>
      <c r="N20" s="42" t="s">
        <v>4</v>
      </c>
      <c r="O20" s="10" t="s">
        <v>9</v>
      </c>
      <c r="P20" s="10" t="s">
        <v>16</v>
      </c>
    </row>
    <row r="21" spans="1:16" ht="16" outlineLevel="1" thickTop="1" x14ac:dyDescent="0.2">
      <c r="A21" s="43">
        <v>1</v>
      </c>
      <c r="B21" s="44"/>
      <c r="C21" s="26" t="s">
        <v>22</v>
      </c>
      <c r="D21" s="12">
        <v>19</v>
      </c>
      <c r="E21" s="13">
        <v>3202</v>
      </c>
      <c r="F21" s="14">
        <f t="shared" ref="F21:F23" si="0">IFERROR(1/(E21*660/1000000/D21),"")</f>
        <v>8.9905930005867543</v>
      </c>
      <c r="G21" s="13">
        <v>1</v>
      </c>
      <c r="H21" s="13">
        <v>1</v>
      </c>
      <c r="I21" s="28"/>
      <c r="J21" s="29"/>
      <c r="K21" s="29"/>
      <c r="L21" s="29"/>
      <c r="M21" s="70">
        <f t="shared" ref="M21:M23" si="1">IFERROR((H21/((E21*660/1000000/D21)^-1)*10.5)*G21,"")</f>
        <v>1.1678873684210527</v>
      </c>
      <c r="N21" s="30">
        <f t="shared" ref="N21:N23" si="2">IFERROR(10.5*G21-O21-M21-I21-J21-L21-K21,"")</f>
        <v>1.1184029541595932</v>
      </c>
      <c r="O21" s="16">
        <f t="shared" ref="O21:O50" si="3">10.5*G21-((90*0.95 - MM_sum/_xlnm.extract)/(90*0.95))*10.5*G21</f>
        <v>8.2137096774193541</v>
      </c>
    </row>
    <row r="22" spans="1:16" outlineLevel="1" x14ac:dyDescent="0.2">
      <c r="A22" s="45">
        <v>2</v>
      </c>
      <c r="B22" s="46"/>
      <c r="C22" s="27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16" outlineLevel="1" x14ac:dyDescent="0.2">
      <c r="A23" s="47">
        <v>3</v>
      </c>
      <c r="B23" s="48"/>
      <c r="C23" s="85" t="s">
        <v>47</v>
      </c>
      <c r="D23" s="86">
        <f>B38/E38</f>
        <v>2.46</v>
      </c>
      <c r="E23" s="86">
        <v>233</v>
      </c>
      <c r="F23" s="14">
        <f t="shared" si="0"/>
        <v>15.996878657822863</v>
      </c>
      <c r="G23" s="51">
        <v>1</v>
      </c>
      <c r="H23" s="51">
        <v>1</v>
      </c>
      <c r="I23" s="53">
        <v>0</v>
      </c>
      <c r="J23" s="54">
        <v>0</v>
      </c>
      <c r="K23" s="54">
        <v>0</v>
      </c>
      <c r="L23" s="54">
        <v>1</v>
      </c>
      <c r="M23" s="14">
        <f t="shared" si="1"/>
        <v>0.65637804878048778</v>
      </c>
      <c r="N23" s="15">
        <f t="shared" si="2"/>
        <v>0.62991227380015813</v>
      </c>
      <c r="O23" s="25">
        <f t="shared" si="3"/>
        <v>8.2137096774193541</v>
      </c>
      <c r="P23" s="90">
        <f>SUM(I23:O23)</f>
        <v>10.5</v>
      </c>
    </row>
    <row r="24" spans="1:16" outlineLevel="1" x14ac:dyDescent="0.2">
      <c r="A24" s="45">
        <v>4</v>
      </c>
      <c r="B24" s="55"/>
      <c r="C24" s="56" t="s">
        <v>48</v>
      </c>
      <c r="D24" s="50">
        <f>B39/E39</f>
        <v>3.8260000000000001</v>
      </c>
      <c r="E24" s="58">
        <v>326</v>
      </c>
      <c r="F24" s="20">
        <f>IFERROR(1/(E24*660/1000000/D24),"")</f>
        <v>17.782115634876373</v>
      </c>
      <c r="G24" s="58">
        <v>1</v>
      </c>
      <c r="H24" s="58">
        <v>1</v>
      </c>
      <c r="I24" s="59">
        <v>0</v>
      </c>
      <c r="J24" s="60">
        <v>0</v>
      </c>
      <c r="K24" s="60">
        <v>0</v>
      </c>
      <c r="L24" s="60">
        <v>0</v>
      </c>
      <c r="M24" s="20">
        <f>IFERROR((H24/((E24*660/1000000/D24)^-1)*10.5)*G24,"")</f>
        <v>0.59048092002090946</v>
      </c>
      <c r="N24" s="21">
        <f>IFERROR(10.5*G24-O24-M24-I24-J24-L24-K24,"")</f>
        <v>1.6958094025597363</v>
      </c>
      <c r="O24" s="22">
        <f t="shared" si="3"/>
        <v>8.2137096774193541</v>
      </c>
      <c r="P24" s="78"/>
    </row>
    <row r="25" spans="1:16" s="65" customFormat="1" outlineLevel="1" x14ac:dyDescent="0.2">
      <c r="A25" s="47">
        <v>5</v>
      </c>
      <c r="B25" s="61"/>
      <c r="C25" s="62" t="s">
        <v>49</v>
      </c>
      <c r="D25" s="50">
        <f>B40/E40</f>
        <v>6.7240000000000002</v>
      </c>
      <c r="E25" s="64">
        <v>906</v>
      </c>
      <c r="F25" s="23">
        <f t="shared" ref="F25:F34" si="4">IFERROR(1/(E25*660/1000000/D25),"")</f>
        <v>11.244899324369523</v>
      </c>
      <c r="G25" s="64">
        <v>1</v>
      </c>
      <c r="H25" s="64">
        <v>1</v>
      </c>
      <c r="I25" s="53">
        <v>0</v>
      </c>
      <c r="J25" s="54">
        <v>0</v>
      </c>
      <c r="K25" s="54">
        <v>0</v>
      </c>
      <c r="L25" s="54">
        <v>0</v>
      </c>
      <c r="M25" s="23">
        <f t="shared" ref="M25:M34" si="5">IFERROR((H25/((E25*660/1000000/D25)^-1)*10.5)*G25,"")</f>
        <v>0.93375669244497317</v>
      </c>
      <c r="N25" s="24">
        <f t="shared" ref="N25:N50" si="6">IFERROR(10.5*G25-O25-M25-I25-J25-L25-K25,"")</f>
        <v>1.3525336301356727</v>
      </c>
      <c r="O25" s="25">
        <f t="shared" si="3"/>
        <v>8.2137096774193541</v>
      </c>
    </row>
    <row r="26" spans="1:16" outlineLevel="1" x14ac:dyDescent="0.2">
      <c r="A26" s="45">
        <v>6</v>
      </c>
      <c r="B26" s="55"/>
      <c r="C26" s="56" t="s">
        <v>50</v>
      </c>
      <c r="D26" s="50">
        <f>B41/E41</f>
        <v>6.944</v>
      </c>
      <c r="E26" s="58">
        <v>989</v>
      </c>
      <c r="F26" s="20">
        <f t="shared" si="4"/>
        <v>10.638232680699819</v>
      </c>
      <c r="G26" s="58">
        <v>1</v>
      </c>
      <c r="H26" s="58">
        <v>1</v>
      </c>
      <c r="I26" s="59">
        <v>0</v>
      </c>
      <c r="J26" s="60">
        <v>0</v>
      </c>
      <c r="K26" s="60">
        <v>0</v>
      </c>
      <c r="L26" s="60">
        <v>0</v>
      </c>
      <c r="M26" s="20">
        <f t="shared" si="5"/>
        <v>0.98700604838709682</v>
      </c>
      <c r="N26" s="21">
        <f t="shared" si="6"/>
        <v>1.2992842741935491</v>
      </c>
      <c r="O26" s="22">
        <f t="shared" si="3"/>
        <v>8.2137096774193541</v>
      </c>
    </row>
    <row r="27" spans="1:16" outlineLevel="1" x14ac:dyDescent="0.2">
      <c r="A27" s="47">
        <v>7</v>
      </c>
      <c r="B27" s="48"/>
      <c r="C27" s="49" t="s">
        <v>51</v>
      </c>
      <c r="D27" s="50">
        <f>B42/E42</f>
        <v>3.5980000000000003</v>
      </c>
      <c r="E27" s="51">
        <v>632</v>
      </c>
      <c r="F27" s="52">
        <f t="shared" si="4"/>
        <v>8.6258151131568859</v>
      </c>
      <c r="G27" s="51">
        <v>1</v>
      </c>
      <c r="H27" s="51">
        <v>1</v>
      </c>
      <c r="I27" s="53">
        <v>0</v>
      </c>
      <c r="J27" s="54">
        <v>0</v>
      </c>
      <c r="K27" s="54">
        <v>0</v>
      </c>
      <c r="L27" s="54">
        <v>0</v>
      </c>
      <c r="M27" s="14">
        <f t="shared" si="5"/>
        <v>1.2172762645914394</v>
      </c>
      <c r="N27" s="15">
        <f t="shared" si="6"/>
        <v>1.0690140579892065</v>
      </c>
      <c r="O27" s="25">
        <f t="shared" si="3"/>
        <v>8.2137096774193541</v>
      </c>
    </row>
    <row r="28" spans="1:16" outlineLevel="1" x14ac:dyDescent="0.2">
      <c r="A28" s="45">
        <v>8</v>
      </c>
      <c r="B28" s="55"/>
      <c r="C28" s="56" t="s">
        <v>52</v>
      </c>
      <c r="D28" s="50">
        <f>B43/E43</f>
        <v>3.7349999999999999</v>
      </c>
      <c r="E28" s="58">
        <v>507</v>
      </c>
      <c r="F28" s="20">
        <f t="shared" si="4"/>
        <v>11.161915008068855</v>
      </c>
      <c r="G28" s="58">
        <v>1</v>
      </c>
      <c r="H28" s="58">
        <v>1</v>
      </c>
      <c r="I28" s="59">
        <v>0</v>
      </c>
      <c r="J28" s="60">
        <v>0</v>
      </c>
      <c r="K28" s="60">
        <v>0</v>
      </c>
      <c r="L28" s="60">
        <v>0</v>
      </c>
      <c r="M28" s="20">
        <f t="shared" si="5"/>
        <v>0.94069879518072286</v>
      </c>
      <c r="N28" s="21">
        <f t="shared" si="6"/>
        <v>1.345591527399923</v>
      </c>
      <c r="O28" s="22">
        <f t="shared" si="3"/>
        <v>8.2137096774193541</v>
      </c>
    </row>
    <row r="29" spans="1:16" outlineLevel="1" x14ac:dyDescent="0.2">
      <c r="A29" s="47">
        <v>9</v>
      </c>
      <c r="B29" s="48"/>
      <c r="C29" s="87" t="s">
        <v>53</v>
      </c>
      <c r="D29" s="88">
        <f>B44/E44</f>
        <v>12.293103448275861</v>
      </c>
      <c r="E29" s="89">
        <v>1636</v>
      </c>
      <c r="F29" s="52">
        <f t="shared" si="4"/>
        <v>11.385033200225847</v>
      </c>
      <c r="G29" s="51">
        <v>1</v>
      </c>
      <c r="H29" s="51">
        <v>1</v>
      </c>
      <c r="I29" s="53">
        <v>0</v>
      </c>
      <c r="J29" s="54">
        <v>0</v>
      </c>
      <c r="K29" s="54">
        <v>0</v>
      </c>
      <c r="L29" s="54">
        <v>0</v>
      </c>
      <c r="M29" s="14">
        <f t="shared" si="5"/>
        <v>0.92226345021037881</v>
      </c>
      <c r="N29" s="15">
        <f t="shared" si="6"/>
        <v>1.3640268723702671</v>
      </c>
      <c r="O29" s="25">
        <f t="shared" si="3"/>
        <v>8.2137096774193541</v>
      </c>
    </row>
    <row r="30" spans="1:16" outlineLevel="1" x14ac:dyDescent="0.2">
      <c r="A30" s="45">
        <v>10</v>
      </c>
      <c r="B30" s="55"/>
      <c r="C30" s="56" t="s">
        <v>54</v>
      </c>
      <c r="D30" s="50">
        <f>B45/E45</f>
        <v>6.8959999999999999</v>
      </c>
      <c r="E30" s="58">
        <v>1462</v>
      </c>
      <c r="F30" s="20">
        <f t="shared" si="4"/>
        <v>7.1467064627119337</v>
      </c>
      <c r="G30" s="58">
        <v>1</v>
      </c>
      <c r="H30" s="58">
        <v>1</v>
      </c>
      <c r="I30" s="59">
        <v>0</v>
      </c>
      <c r="J30" s="60">
        <v>0</v>
      </c>
      <c r="K30" s="60">
        <v>0</v>
      </c>
      <c r="L30" s="60">
        <v>0</v>
      </c>
      <c r="M30" s="20">
        <f t="shared" si="5"/>
        <v>1.4692082366589327</v>
      </c>
      <c r="N30" s="21">
        <f t="shared" si="6"/>
        <v>0.81708208592171316</v>
      </c>
      <c r="O30" s="22">
        <f t="shared" si="3"/>
        <v>8.2137096774193541</v>
      </c>
    </row>
    <row r="31" spans="1:16" outlineLevel="1" x14ac:dyDescent="0.2">
      <c r="A31" s="47">
        <v>11</v>
      </c>
      <c r="B31" s="66"/>
      <c r="C31" s="49" t="s">
        <v>55</v>
      </c>
      <c r="D31" s="50">
        <f>B46/E46</f>
        <v>3.85</v>
      </c>
      <c r="E31" s="51">
        <v>553</v>
      </c>
      <c r="F31" s="52">
        <f t="shared" si="4"/>
        <v>10.548523206751053</v>
      </c>
      <c r="G31" s="51">
        <v>1</v>
      </c>
      <c r="H31" s="51">
        <v>1</v>
      </c>
      <c r="I31" s="53">
        <v>0</v>
      </c>
      <c r="J31" s="54">
        <v>0</v>
      </c>
      <c r="K31" s="54">
        <v>0</v>
      </c>
      <c r="L31" s="54">
        <v>0</v>
      </c>
      <c r="M31" s="14">
        <f t="shared" si="5"/>
        <v>0.99540000000000028</v>
      </c>
      <c r="N31" s="15">
        <f t="shared" si="6"/>
        <v>1.2908903225806456</v>
      </c>
      <c r="O31" s="25">
        <f t="shared" si="3"/>
        <v>8.2137096774193541</v>
      </c>
    </row>
    <row r="32" spans="1:16" outlineLevel="1" x14ac:dyDescent="0.2">
      <c r="A32" s="45">
        <v>12</v>
      </c>
      <c r="B32" s="46"/>
      <c r="C32" s="56"/>
      <c r="D32" s="58"/>
      <c r="E32" s="58"/>
      <c r="F32" s="20" t="str">
        <f t="shared" si="4"/>
        <v/>
      </c>
      <c r="G32" s="58"/>
      <c r="H32" s="58"/>
      <c r="I32" s="59">
        <v>0</v>
      </c>
      <c r="J32" s="60">
        <v>0</v>
      </c>
      <c r="K32" s="60">
        <v>0</v>
      </c>
      <c r="L32" s="60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</row>
    <row r="33" spans="1:16" outlineLevel="1" x14ac:dyDescent="0.2">
      <c r="A33" s="47">
        <v>13</v>
      </c>
      <c r="B33" s="66"/>
      <c r="C33" s="49"/>
      <c r="D33" s="51"/>
      <c r="E33" s="51"/>
      <c r="F33" s="52" t="str">
        <f t="shared" si="4"/>
        <v/>
      </c>
      <c r="G33" s="51"/>
      <c r="H33" s="51"/>
      <c r="I33" s="53">
        <v>0</v>
      </c>
      <c r="J33" s="54">
        <v>0</v>
      </c>
      <c r="K33" s="54">
        <v>0</v>
      </c>
      <c r="L33" s="54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</row>
    <row r="34" spans="1:16" outlineLevel="1" x14ac:dyDescent="0.2">
      <c r="A34" s="47">
        <v>14</v>
      </c>
      <c r="B34" s="80"/>
      <c r="C34" s="62"/>
      <c r="D34" s="64"/>
      <c r="E34" s="64"/>
      <c r="F34" s="23" t="str">
        <f t="shared" si="4"/>
        <v/>
      </c>
      <c r="G34" s="64"/>
      <c r="H34" s="64"/>
      <c r="I34" s="53">
        <v>0</v>
      </c>
      <c r="J34" s="54">
        <v>0</v>
      </c>
      <c r="K34" s="54">
        <v>0</v>
      </c>
      <c r="L34" s="54">
        <v>0</v>
      </c>
      <c r="M34" s="23" t="str">
        <f t="shared" si="5"/>
        <v/>
      </c>
      <c r="N34" s="24" t="str">
        <f t="shared" si="6"/>
        <v/>
      </c>
      <c r="O34" s="25">
        <f t="shared" si="3"/>
        <v>0</v>
      </c>
    </row>
    <row r="35" spans="1:16" outlineLevel="1" x14ac:dyDescent="0.2">
      <c r="A35" s="81"/>
      <c r="B35" s="81"/>
      <c r="C35" s="82"/>
      <c r="D35" s="83"/>
      <c r="E35" s="83"/>
      <c r="F35" s="79"/>
      <c r="G35" s="83"/>
      <c r="H35" s="83"/>
      <c r="I35" s="79"/>
      <c r="J35" s="79"/>
      <c r="K35" s="79"/>
      <c r="L35" s="79"/>
      <c r="M35" s="79"/>
      <c r="N35" s="79"/>
      <c r="O35" s="79"/>
      <c r="P35" s="78"/>
    </row>
    <row r="36" spans="1:16" outlineLevel="1" x14ac:dyDescent="0.2">
      <c r="A36" s="84" t="s">
        <v>56</v>
      </c>
      <c r="B36" s="81"/>
      <c r="C36" s="82"/>
      <c r="D36" s="83"/>
      <c r="E36" s="83"/>
      <c r="F36" s="79"/>
      <c r="G36" s="83"/>
      <c r="H36" s="83"/>
      <c r="I36" s="79"/>
      <c r="J36" s="79"/>
      <c r="K36" s="79"/>
      <c r="L36" s="79"/>
      <c r="M36" s="79"/>
      <c r="N36" s="79"/>
      <c r="O36" s="79"/>
      <c r="P36" s="78"/>
    </row>
    <row r="37" spans="1:16" outlineLevel="1" x14ac:dyDescent="0.2">
      <c r="A37" s="81"/>
      <c r="B37" s="81" t="s">
        <v>57</v>
      </c>
      <c r="C37" s="82"/>
      <c r="D37" s="83"/>
      <c r="E37" s="79" t="s">
        <v>58</v>
      </c>
      <c r="F37" s="3" t="s">
        <v>59</v>
      </c>
      <c r="G37" s="83" t="s">
        <v>60</v>
      </c>
      <c r="H37" s="83"/>
      <c r="I37" s="79"/>
      <c r="J37" s="79"/>
      <c r="K37" s="79"/>
      <c r="L37" s="79"/>
      <c r="M37" s="79"/>
      <c r="N37" s="79"/>
      <c r="O37" s="79"/>
      <c r="P37" s="78"/>
    </row>
    <row r="38" spans="1:16" outlineLevel="1" x14ac:dyDescent="0.2">
      <c r="A38" s="49" t="s">
        <v>47</v>
      </c>
      <c r="B38" s="50">
        <v>369</v>
      </c>
      <c r="C38" s="51">
        <v>233</v>
      </c>
      <c r="D38" s="14">
        <f t="shared" ref="D38" si="7">IFERROR(1/(C38*660/1000000/B38),"")</f>
        <v>2399.5317986734294</v>
      </c>
      <c r="E38" s="3">
        <v>150</v>
      </c>
      <c r="F38" s="3">
        <v>1</v>
      </c>
      <c r="G38" s="83">
        <f>E38-F38</f>
        <v>149</v>
      </c>
      <c r="H38" s="83"/>
      <c r="I38" s="79"/>
      <c r="J38" s="79"/>
      <c r="K38" s="79"/>
      <c r="L38" s="79"/>
      <c r="M38" s="79"/>
      <c r="N38" s="79"/>
      <c r="O38" s="79"/>
      <c r="P38" s="78"/>
    </row>
    <row r="39" spans="1:16" outlineLevel="1" x14ac:dyDescent="0.2">
      <c r="A39" s="56" t="s">
        <v>48</v>
      </c>
      <c r="B39" s="57">
        <v>382.6</v>
      </c>
      <c r="C39" s="58">
        <v>326</v>
      </c>
      <c r="D39" s="20">
        <f>IFERROR(1/(C39*660/1000000/B39),"")</f>
        <v>1778.211563487637</v>
      </c>
      <c r="E39" s="79">
        <v>100</v>
      </c>
      <c r="F39" s="3">
        <v>1</v>
      </c>
      <c r="G39" s="83">
        <f t="shared" ref="G39:G46" si="8">E39-F39</f>
        <v>99</v>
      </c>
      <c r="H39" s="83"/>
      <c r="I39" s="79"/>
      <c r="J39" s="79"/>
      <c r="K39" s="79"/>
      <c r="L39" s="79"/>
      <c r="M39" s="79"/>
      <c r="N39" s="79"/>
      <c r="O39" s="79"/>
      <c r="P39" s="78"/>
    </row>
    <row r="40" spans="1:16" outlineLevel="1" x14ac:dyDescent="0.2">
      <c r="A40" s="62" t="s">
        <v>49</v>
      </c>
      <c r="B40" s="63">
        <v>336.2</v>
      </c>
      <c r="C40" s="64">
        <v>906</v>
      </c>
      <c r="D40" s="23">
        <f t="shared" ref="D40:D46" si="9">IFERROR(1/(C40*660/1000000/B40),"")</f>
        <v>562.24496621847607</v>
      </c>
      <c r="E40" s="79">
        <v>50</v>
      </c>
      <c r="F40" s="3">
        <v>1</v>
      </c>
      <c r="G40" s="83">
        <f t="shared" si="8"/>
        <v>49</v>
      </c>
      <c r="H40" s="83"/>
      <c r="I40" s="79"/>
      <c r="J40" s="79"/>
      <c r="K40" s="79"/>
      <c r="L40" s="79"/>
      <c r="M40" s="79"/>
      <c r="N40" s="79"/>
      <c r="O40" s="79"/>
      <c r="P40" s="78"/>
    </row>
    <row r="41" spans="1:16" outlineLevel="1" x14ac:dyDescent="0.2">
      <c r="A41" s="56" t="s">
        <v>50</v>
      </c>
      <c r="B41" s="57">
        <v>347.2</v>
      </c>
      <c r="C41" s="58">
        <v>989</v>
      </c>
      <c r="D41" s="20">
        <f t="shared" si="9"/>
        <v>531.91163403499093</v>
      </c>
      <c r="E41" s="79">
        <v>50</v>
      </c>
      <c r="F41" s="3">
        <v>1</v>
      </c>
      <c r="G41" s="83">
        <f t="shared" si="8"/>
        <v>49</v>
      </c>
      <c r="H41" s="83"/>
      <c r="I41" s="79"/>
      <c r="J41" s="79"/>
      <c r="K41" s="79"/>
      <c r="L41" s="79"/>
      <c r="M41" s="79"/>
      <c r="N41" s="79"/>
      <c r="O41" s="79"/>
      <c r="P41" s="78"/>
    </row>
    <row r="42" spans="1:16" outlineLevel="1" x14ac:dyDescent="0.2">
      <c r="A42" s="49" t="s">
        <v>51</v>
      </c>
      <c r="B42" s="50">
        <v>359.8</v>
      </c>
      <c r="C42" s="51">
        <v>632</v>
      </c>
      <c r="D42" s="52">
        <f t="shared" si="9"/>
        <v>862.58151131568854</v>
      </c>
      <c r="E42" s="79">
        <v>100</v>
      </c>
      <c r="F42" s="3">
        <v>1</v>
      </c>
      <c r="G42" s="83">
        <f t="shared" si="8"/>
        <v>99</v>
      </c>
      <c r="H42" s="83"/>
      <c r="I42" s="79"/>
      <c r="J42" s="79"/>
      <c r="K42" s="79"/>
      <c r="L42" s="79"/>
      <c r="M42" s="79"/>
      <c r="N42" s="79"/>
      <c r="O42" s="79"/>
      <c r="P42" s="78"/>
    </row>
    <row r="43" spans="1:16" outlineLevel="1" x14ac:dyDescent="0.2">
      <c r="A43" s="56" t="s">
        <v>52</v>
      </c>
      <c r="B43" s="58">
        <v>373.5</v>
      </c>
      <c r="C43" s="58">
        <v>507</v>
      </c>
      <c r="D43" s="20">
        <f t="shared" si="9"/>
        <v>1116.1915008068854</v>
      </c>
      <c r="E43" s="79">
        <v>100</v>
      </c>
      <c r="F43" s="3">
        <v>1</v>
      </c>
      <c r="G43" s="83">
        <f t="shared" si="8"/>
        <v>99</v>
      </c>
      <c r="H43" s="83"/>
      <c r="I43" s="79"/>
      <c r="J43" s="79"/>
      <c r="K43" s="79"/>
      <c r="L43" s="79"/>
      <c r="M43" s="79"/>
      <c r="N43" s="79"/>
      <c r="O43" s="79"/>
      <c r="P43" s="78"/>
    </row>
    <row r="44" spans="1:16" outlineLevel="1" x14ac:dyDescent="0.2">
      <c r="A44" s="49" t="s">
        <v>53</v>
      </c>
      <c r="B44" s="51">
        <v>356.5</v>
      </c>
      <c r="C44" s="51">
        <v>1636</v>
      </c>
      <c r="D44" s="52">
        <f t="shared" si="9"/>
        <v>330.1659628065496</v>
      </c>
      <c r="E44" s="79">
        <v>29</v>
      </c>
      <c r="F44" s="3">
        <v>1</v>
      </c>
      <c r="G44" s="83">
        <f>E44-F44</f>
        <v>28</v>
      </c>
      <c r="H44" s="83"/>
      <c r="I44" s="79"/>
      <c r="J44" s="79"/>
      <c r="K44" s="79"/>
      <c r="L44" s="79"/>
      <c r="M44" s="79"/>
      <c r="N44" s="79"/>
      <c r="O44" s="79"/>
      <c r="P44" s="78"/>
    </row>
    <row r="45" spans="1:16" outlineLevel="1" x14ac:dyDescent="0.2">
      <c r="A45" s="56" t="s">
        <v>54</v>
      </c>
      <c r="B45" s="58">
        <v>344.8</v>
      </c>
      <c r="C45" s="58">
        <v>1462</v>
      </c>
      <c r="D45" s="20">
        <f t="shared" si="9"/>
        <v>357.33532313559675</v>
      </c>
      <c r="E45" s="79">
        <v>50</v>
      </c>
      <c r="F45" s="3">
        <v>1</v>
      </c>
      <c r="G45" s="83">
        <f>E45-F45</f>
        <v>49</v>
      </c>
      <c r="H45" s="83"/>
      <c r="I45" s="79"/>
      <c r="J45" s="79"/>
      <c r="K45" s="79"/>
      <c r="L45" s="79"/>
      <c r="M45" s="79"/>
      <c r="N45" s="79"/>
      <c r="O45" s="79"/>
      <c r="P45" s="78"/>
    </row>
    <row r="46" spans="1:16" outlineLevel="1" x14ac:dyDescent="0.2">
      <c r="A46" s="49" t="s">
        <v>55</v>
      </c>
      <c r="B46" s="51">
        <v>385</v>
      </c>
      <c r="C46" s="51">
        <v>553</v>
      </c>
      <c r="D46" s="52">
        <f t="shared" si="9"/>
        <v>1054.8523206751054</v>
      </c>
      <c r="E46" s="79">
        <v>100</v>
      </c>
      <c r="F46" s="3">
        <v>1</v>
      </c>
      <c r="G46" s="83">
        <f t="shared" si="8"/>
        <v>99</v>
      </c>
      <c r="H46" s="83"/>
      <c r="I46" s="79"/>
      <c r="J46" s="79"/>
      <c r="K46" s="79"/>
      <c r="L46" s="79"/>
      <c r="M46" s="79"/>
      <c r="N46" s="79"/>
      <c r="O46" s="79"/>
      <c r="P46" s="78"/>
    </row>
    <row r="47" spans="1:16" outlineLevel="1" x14ac:dyDescent="0.2">
      <c r="A47" s="81"/>
      <c r="B47" s="81"/>
      <c r="C47" s="82"/>
      <c r="D47" s="83"/>
      <c r="E47" s="83"/>
      <c r="F47" s="79" t="s">
        <v>61</v>
      </c>
      <c r="G47" s="83" t="s">
        <v>61</v>
      </c>
      <c r="H47" s="83"/>
      <c r="I47" s="79"/>
      <c r="J47" s="79"/>
      <c r="K47" s="79"/>
      <c r="L47" s="79"/>
      <c r="M47" s="79"/>
      <c r="N47" s="79"/>
      <c r="O47" s="79"/>
      <c r="P47" s="78"/>
    </row>
    <row r="48" spans="1:16" outlineLevel="1" x14ac:dyDescent="0.2">
      <c r="A48" s="81"/>
      <c r="B48" s="81"/>
      <c r="C48" s="82"/>
      <c r="D48" s="83"/>
      <c r="E48" s="83"/>
      <c r="F48" s="79"/>
      <c r="G48" s="83"/>
      <c r="H48" s="83"/>
      <c r="I48" s="79"/>
      <c r="J48" s="79"/>
      <c r="K48" s="79"/>
      <c r="L48" s="79"/>
      <c r="M48" s="79"/>
      <c r="N48" s="79"/>
      <c r="O48" s="79"/>
      <c r="P48" s="78"/>
    </row>
    <row r="49" spans="1:16" outlineLevel="1" x14ac:dyDescent="0.2">
      <c r="A49" s="81"/>
      <c r="B49" s="81"/>
      <c r="C49" s="82"/>
      <c r="D49" s="83"/>
      <c r="E49" s="83"/>
      <c r="F49" s="79"/>
      <c r="G49" s="83"/>
      <c r="H49" s="83"/>
      <c r="I49" s="79"/>
      <c r="J49" s="79"/>
      <c r="K49" s="79"/>
      <c r="L49" s="79"/>
      <c r="M49" s="79"/>
      <c r="N49" s="79"/>
      <c r="O49" s="79"/>
      <c r="P49" s="78"/>
    </row>
    <row r="50" spans="1:16" outlineLevel="1" x14ac:dyDescent="0.2">
      <c r="A50" s="81"/>
      <c r="B50" s="81"/>
      <c r="C50" s="82"/>
      <c r="D50" s="83"/>
      <c r="E50" s="83"/>
      <c r="F50" s="79"/>
      <c r="G50" s="83"/>
      <c r="H50" s="83"/>
      <c r="I50" s="79"/>
      <c r="J50" s="79"/>
      <c r="K50" s="79"/>
      <c r="L50" s="79"/>
      <c r="M50" s="79"/>
      <c r="N50" s="79"/>
      <c r="O50" s="79"/>
      <c r="P50" s="78"/>
    </row>
    <row r="51" spans="1:16" ht="16.5" customHeight="1" x14ac:dyDescent="0.2"/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M21:O34 A1:A5 A20:H20 B18 F21:F34 D38:D46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 r:id="rId1"/>
  <ignoredErrors>
    <ignoredError sqref="F24:F34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2020-12-19T02:36:18Z</dcterms:modified>
</cp:coreProperties>
</file>