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data/"/>
    </mc:Choice>
  </mc:AlternateContent>
  <xr:revisionPtr revIDLastSave="0" documentId="13_ncr:1_{B01B464F-3EBF-F74A-870E-581EF740A64D}" xr6:coauthVersionLast="45" xr6:coauthVersionMax="45" xr10:uidLastSave="{00000000-0000-0000-0000-000000000000}"/>
  <bookViews>
    <workbookView xWindow="0" yWindow="460" windowWidth="22620" windowHeight="1754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2" l="1"/>
  <c r="D23" i="2"/>
  <c r="F28" i="2"/>
  <c r="I36" i="2"/>
  <c r="F31" i="2"/>
  <c r="C13" i="2" l="1"/>
  <c r="C12" i="2" s="1"/>
  <c r="F23" i="2" l="1"/>
  <c r="M23" i="2" l="1"/>
  <c r="M22" i="2"/>
  <c r="M21" i="2"/>
  <c r="F24" i="2"/>
  <c r="F25" i="2"/>
  <c r="F26" i="2"/>
  <c r="F27" i="2"/>
  <c r="F29" i="2"/>
  <c r="F30" i="2"/>
  <c r="F33" i="2"/>
  <c r="F35" i="2"/>
  <c r="F37" i="2"/>
  <c r="F38" i="2"/>
  <c r="F39" i="2"/>
  <c r="F41" i="2"/>
  <c r="F42" i="2"/>
  <c r="F43" i="2"/>
  <c r="F44" i="2"/>
  <c r="F45" i="2"/>
  <c r="F46" i="2"/>
  <c r="F47" i="2"/>
  <c r="F48" i="2"/>
  <c r="F49" i="2"/>
  <c r="F50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I15" i="2" l="1"/>
  <c r="I16" i="2"/>
  <c r="I17" i="2"/>
  <c r="D13" i="2" l="1"/>
  <c r="D12" i="2"/>
  <c r="D14" i="2"/>
  <c r="D17" i="2"/>
  <c r="D16" i="2"/>
  <c r="D15" i="2"/>
  <c r="O21" i="2" l="1"/>
  <c r="N21" i="2" s="1"/>
  <c r="O23" i="2"/>
  <c r="N23" i="2" s="1"/>
  <c r="O22" i="2"/>
  <c r="N22" i="2" s="1"/>
  <c r="O49" i="2"/>
  <c r="N49" i="2" s="1"/>
  <c r="O47" i="2"/>
  <c r="N47" i="2" s="1"/>
  <c r="O45" i="2"/>
  <c r="N45" i="2" s="1"/>
  <c r="O43" i="2"/>
  <c r="N43" i="2" s="1"/>
  <c r="O41" i="2"/>
  <c r="N41" i="2" s="1"/>
  <c r="O39" i="2"/>
  <c r="N39" i="2" s="1"/>
  <c r="O37" i="2"/>
  <c r="N37" i="2" s="1"/>
  <c r="O35" i="2"/>
  <c r="N35" i="2" s="1"/>
  <c r="O33" i="2"/>
  <c r="N33" i="2" s="1"/>
  <c r="O31" i="2"/>
  <c r="N31" i="2" s="1"/>
  <c r="O29" i="2"/>
  <c r="N29" i="2" s="1"/>
  <c r="O27" i="2"/>
  <c r="N27" i="2" s="1"/>
  <c r="O25" i="2"/>
  <c r="N25" i="2" s="1"/>
  <c r="O50" i="2"/>
  <c r="N50" i="2" s="1"/>
  <c r="O48" i="2"/>
  <c r="N48" i="2" s="1"/>
  <c r="O46" i="2"/>
  <c r="N46" i="2" s="1"/>
  <c r="O44" i="2"/>
  <c r="N44" i="2" s="1"/>
  <c r="O42" i="2"/>
  <c r="N42" i="2" s="1"/>
  <c r="O40" i="2"/>
  <c r="N40" i="2" s="1"/>
  <c r="O38" i="2"/>
  <c r="N38" i="2" s="1"/>
  <c r="O36" i="2"/>
  <c r="N36" i="2" s="1"/>
  <c r="O34" i="2"/>
  <c r="N34" i="2" s="1"/>
  <c r="O32" i="2"/>
  <c r="N32" i="2" s="1"/>
  <c r="O30" i="2"/>
  <c r="N30" i="2" s="1"/>
  <c r="O28" i="2"/>
  <c r="N28" i="2" s="1"/>
  <c r="O26" i="2"/>
  <c r="N26" i="2" s="1"/>
  <c r="O24" i="2"/>
  <c r="N24" i="2" s="1"/>
</calcChain>
</file>

<file path=xl/sharedStrings.xml><?xml version="1.0" encoding="utf-8"?>
<sst xmlns="http://schemas.openxmlformats.org/spreadsheetml/2006/main" count="62" uniqueCount="58">
  <si>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</si>
  <si>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</si>
  <si>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</si>
  <si>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</si>
  <si>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</si>
  <si>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</si>
  <si>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</si>
  <si>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</si>
  <si>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</si>
  <si>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</si>
  <si>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 (uL)</t>
  </si>
  <si>
    <t>()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</si>
  <si>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</si>
  <si>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</si>
  <si>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</si>
  <si>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</si>
  <si>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</si>
  <si>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</si>
  <si>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</si>
  <si>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</si>
  <si>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</si>
  <si>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</si>
  <si>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Int. Pos. Control (+1)</t>
  </si>
  <si>
    <t>Int. Neg. Control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</si>
  <si>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</si>
  <si>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</si>
  <si>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</si>
  <si>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</si>
  <si>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</si>
  <si>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</si>
  <si>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</si>
  <si>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</si>
  <si>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</si>
  <si>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</si>
  <si>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</si>
  <si>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</si>
  <si>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</si>
  <si>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</si>
  <si>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 xml:space="preserve">pos control to make sure setup correct, </t>
  </si>
  <si>
    <t>atp</t>
  </si>
  <si>
    <t xml:space="preserve"> making activation</t>
  </si>
  <si>
    <t>aliquote for 7 rxns</t>
  </si>
  <si>
    <t xml:space="preserve">4 nM plac-psigmaX </t>
  </si>
  <si>
    <t>8 nM plac-psigmaX</t>
  </si>
  <si>
    <t>10 nM plac-psigmaX</t>
  </si>
  <si>
    <t>6 nM plac-psigmaX</t>
  </si>
  <si>
    <t>pSigmaX-UTR-deGFP</t>
  </si>
  <si>
    <t xml:space="preserve"> 2nM plac-psigmax</t>
  </si>
  <si>
    <t>pSigmazx-UTR + deGFP</t>
  </si>
  <si>
    <t>a1</t>
  </si>
  <si>
    <t>a3</t>
  </si>
  <si>
    <t>a4</t>
  </si>
  <si>
    <t>a5</t>
  </si>
  <si>
    <t>a6</t>
  </si>
  <si>
    <t>a7</t>
  </si>
  <si>
    <t>a2</t>
  </si>
  <si>
    <t>(num 13)</t>
  </si>
  <si>
    <t>(num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</si>
</sst>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0" fontId="0" fillId="6" borderId="6" xfId="0" applyFill="1" applyBorder="1" applyAlignment="1" applyProtection="1">
      <alignment horizontal="right"/>
    </xf>
    <xf numFmtId="2" fontId="0" fillId="6" borderId="6" xfId="0" applyNumberFormat="1" applyFill="1" applyBorder="1" applyAlignment="1" applyProtection="1">
      <alignment horizontal="right"/>
    </xf>
    <xf numFmtId="2" fontId="0" fillId="6" borderId="7" xfId="0" applyNumberFormat="1" applyFill="1" applyBorder="1" applyAlignment="1" applyProtection="1">
      <alignment horizontal="right"/>
    </xf>
    <xf numFmtId="2" fontId="0" fillId="4" borderId="8" xfId="0" applyNumberFormat="1" applyFill="1" applyBorder="1" applyAlignment="1" applyProtection="1">
      <alignment horizontal="right"/>
    </xf>
    <xf numFmtId="0" fontId="0" fillId="6" borderId="3" xfId="0" applyFill="1" applyBorder="1" applyAlignment="1" applyProtection="1">
      <alignment horizontal="right"/>
    </xf>
    <xf numFmtId="2" fontId="0" fillId="6" borderId="4" xfId="0" applyNumberForma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5" xfId="0" applyNumberFormat="1" applyFill="1" applyBorder="1" applyAlignment="1" applyProtection="1">
      <alignment horizontal="right"/>
    </xf>
    <xf numFmtId="2" fontId="0" fillId="4" borderId="9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2" fontId="0" fillId="6" borderId="2" xfId="0" applyNumberFormat="1" applyFill="1" applyBorder="1" applyAlignment="1" applyProtection="1">
      <alignment horizontal="right"/>
    </xf>
    <xf numFmtId="2" fontId="0" fillId="4" borderId="10" xfId="0" applyNumberFormat="1" applyFill="1" applyBorder="1" applyAlignment="1" applyProtection="1">
      <alignment horizontal="right"/>
    </xf>
    <xf numFmtId="0" fontId="0" fillId="6" borderId="6" xfId="0" applyFont="1" applyFill="1" applyBorder="1" applyAlignment="1" applyProtection="1"/>
    <xf numFmtId="0" fontId="0" fillId="6" borderId="3" xfId="0" applyFill="1" applyBorder="1" applyAlignment="1" applyProtection="1"/>
    <xf numFmtId="2" fontId="0" fillId="6" borderId="14" xfId="0" applyNumberFormat="1" applyFill="1" applyBorder="1" applyAlignment="1" applyProtection="1">
      <alignment horizontal="right"/>
    </xf>
    <xf numFmtId="2" fontId="0" fillId="6" borderId="15" xfId="0" applyNumberFormat="1" applyFill="1" applyBorder="1" applyAlignment="1" applyProtection="1">
      <alignment horizontal="right"/>
    </xf>
    <xf numFmtId="2" fontId="0" fillId="6" borderId="16" xfId="0" applyNumberFormat="1" applyFill="1" applyBorder="1" applyAlignment="1" applyProtection="1">
      <alignment horizontal="right"/>
    </xf>
    <xf numFmtId="2" fontId="0" fillId="6" borderId="18" xfId="0" applyNumberFormat="1" applyFill="1" applyBorder="1" applyAlignment="1" applyProtection="1">
      <alignment horizontal="right"/>
    </xf>
    <xf numFmtId="2" fontId="0" fillId="6" borderId="19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1" xfId="0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ont="1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2" fontId="0" fillId="6" borderId="0" xfId="0" applyNumberFormat="1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3" xfId="0" applyFill="1" applyBorder="1" applyAlignment="1" applyProtection="1"/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2" borderId="0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/>
    <xf numFmtId="0" fontId="0" fillId="2" borderId="0" xfId="0" applyFill="1" applyBorder="1" applyAlignment="1" applyProtection="1">
      <alignment horizontal="right"/>
    </xf>
    <xf numFmtId="0" fontId="0" fillId="0" borderId="0" xfId="0" applyBorder="1" applyProtection="1"/>
    <xf numFmtId="0" fontId="0" fillId="2" borderId="0" xfId="0" applyFill="1" applyAlignment="1" applyProtection="1">
      <alignment horizontal="center"/>
    </xf>
    <xf numFmtId="2" fontId="0" fillId="3" borderId="17" xfId="0" applyNumberFormat="1" applyFill="1" applyBorder="1" applyAlignment="1" applyProtection="1">
      <alignment horizontal="right"/>
    </xf>
    <xf numFmtId="2" fontId="0" fillId="3" borderId="18" xfId="0" applyNumberFormat="1" applyFill="1" applyBorder="1" applyAlignment="1" applyProtection="1">
      <alignment horizontal="right"/>
    </xf>
    <xf numFmtId="0" fontId="0" fillId="2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2" fontId="3" fillId="5" borderId="15" xfId="0" applyNumberFormat="1" applyFont="1" applyFill="1" applyBorder="1" applyAlignment="1" applyProtection="1">
      <alignment horizontal="right"/>
    </xf>
    <xf numFmtId="0" fontId="4" fillId="0" borderId="0" xfId="0" applyFont="1" applyFill="1" applyProtection="1"/>
    <xf numFmtId="0" fontId="5" fillId="0" borderId="0" xfId="0" applyNumberFormat="1" applyFont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1"/>
  <sheetViews>
    <sheetView tabSelected="1" topLeftCell="A6" zoomScaleNormal="100" workbookViewId="0">
      <selection activeCell="D39" sqref="D39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7.83203125" style="3" customWidth="1"/>
    <col min="3" max="3" width="19.1640625" style="2" customWidth="1"/>
    <col min="4" max="4" width="11.83203125" style="3" customWidth="1"/>
    <col min="5" max="5" width="10.83203125" style="3" customWidth="1"/>
    <col min="6" max="6" width="7" style="3" customWidth="1"/>
    <col min="7" max="7" width="8.5" style="3" customWidth="1"/>
    <col min="8" max="8" width="10.5" style="3" customWidth="1"/>
    <col min="9" max="9" width="12.33203125" style="3" customWidth="1"/>
    <col min="10" max="15" width="7.6640625" style="3" customWidth="1"/>
    <col min="16" max="16384" width="8.83203125" style="3"/>
  </cols>
  <sheetData>
    <row r="1" spans="1:15" x14ac:dyDescent="0.2">
      <c r="A1" s="1" t="s">
        <v>6</v>
      </c>
      <c r="B1" s="1"/>
      <c r="C1" s="72"/>
    </row>
    <row r="2" spans="1:15" s="32" customFormat="1" outlineLevel="1" x14ac:dyDescent="0.2">
      <c r="A2" s="32" t="s">
        <v>1</v>
      </c>
      <c r="C2" s="68"/>
    </row>
    <row r="3" spans="1:15" outlineLevel="1" x14ac:dyDescent="0.2">
      <c r="A3" s="32" t="s">
        <v>17</v>
      </c>
      <c r="B3" s="32"/>
      <c r="C3" s="69"/>
    </row>
    <row r="4" spans="1:15" outlineLevel="1" x14ac:dyDescent="0.2">
      <c r="A4" s="32" t="s">
        <v>12</v>
      </c>
      <c r="B4" s="32"/>
      <c r="C4" s="67"/>
    </row>
    <row r="5" spans="1:15" outlineLevel="1" x14ac:dyDescent="0.2">
      <c r="A5" s="32" t="s">
        <v>13</v>
      </c>
      <c r="B5" s="32"/>
      <c r="C5" s="67"/>
    </row>
    <row r="7" spans="1:15" x14ac:dyDescent="0.2">
      <c r="A7" s="1" t="s">
        <v>7</v>
      </c>
      <c r="B7" s="32"/>
    </row>
    <row r="8" spans="1:15" outlineLevel="1" x14ac:dyDescent="0.2">
      <c r="A8" s="33" t="s">
        <v>35</v>
      </c>
      <c r="B8" s="32"/>
    </row>
    <row r="10" spans="1:15" s="34" customFormat="1" ht="15" customHeight="1" x14ac:dyDescent="0.2">
      <c r="A10" s="1" t="s">
        <v>18</v>
      </c>
      <c r="B10" s="1"/>
      <c r="C10" s="2"/>
      <c r="D10" s="3"/>
      <c r="J10" s="35"/>
      <c r="K10" s="35"/>
      <c r="L10" s="35"/>
      <c r="M10" s="35"/>
      <c r="N10" s="35"/>
      <c r="O10" s="35"/>
    </row>
    <row r="11" spans="1:15" ht="32" outlineLevel="1" x14ac:dyDescent="0.2">
      <c r="A11" s="10" t="s">
        <v>0</v>
      </c>
      <c r="B11" s="10" t="s">
        <v>29</v>
      </c>
      <c r="C11" s="11" t="s">
        <v>28</v>
      </c>
      <c r="D11" s="10" t="s">
        <v>15</v>
      </c>
      <c r="E11" s="34"/>
      <c r="F11" s="34"/>
      <c r="G11" s="34"/>
      <c r="H11" s="34"/>
      <c r="I11" s="9" t="s">
        <v>20</v>
      </c>
    </row>
    <row r="12" spans="1:15" outlineLevel="1" x14ac:dyDescent="0.2">
      <c r="A12" s="74" t="s">
        <v>31</v>
      </c>
      <c r="B12" s="31">
        <v>1</v>
      </c>
      <c r="C12" s="31">
        <f>0.75-C13</f>
        <v>0.41666666666666669</v>
      </c>
      <c r="D12" s="5">
        <f>C12/B12*90*0.95*_xlnm.extract</f>
        <v>35.625</v>
      </c>
      <c r="E12" s="36" t="s">
        <v>36</v>
      </c>
      <c r="F12" s="36"/>
      <c r="I12" s="6">
        <v>7</v>
      </c>
    </row>
    <row r="13" spans="1:15" outlineLevel="1" x14ac:dyDescent="0.2">
      <c r="A13" s="75" t="s">
        <v>32</v>
      </c>
      <c r="B13" s="31">
        <v>1</v>
      </c>
      <c r="C13" s="77">
        <f>1/3</f>
        <v>0.33333333333333331</v>
      </c>
      <c r="D13" s="5">
        <f>C13/B13*90*0.95*_xlnm.extract</f>
        <v>28.5</v>
      </c>
    </row>
    <row r="14" spans="1:15" outlineLevel="1" x14ac:dyDescent="0.2">
      <c r="A14" s="37"/>
      <c r="B14" s="37"/>
      <c r="C14" s="38"/>
      <c r="D14" s="5" t="str">
        <f>IFERROR(C14/B14*90*0.95*_xlnm.extract,"")</f>
        <v/>
      </c>
      <c r="I14" s="8" t="s">
        <v>21</v>
      </c>
    </row>
    <row r="15" spans="1:15" outlineLevel="1" x14ac:dyDescent="0.2">
      <c r="A15" s="37" t="s">
        <v>11</v>
      </c>
      <c r="B15" s="37"/>
      <c r="C15" s="38"/>
      <c r="D15" s="5" t="str">
        <f>IFERROR(C15/B15*90*0.95*_xlnm.extract,"")</f>
        <v/>
      </c>
      <c r="E15" s="39"/>
      <c r="F15" s="39"/>
      <c r="H15" s="4" t="s">
        <v>33</v>
      </c>
      <c r="I15" s="73">
        <f>CEILING(I12/(90/10*(0.95)^3),1)</f>
        <v>1</v>
      </c>
    </row>
    <row r="16" spans="1:15" outlineLevel="1" x14ac:dyDescent="0.2">
      <c r="A16" s="37" t="s">
        <v>11</v>
      </c>
      <c r="B16" s="37"/>
      <c r="C16" s="38"/>
      <c r="D16" s="5" t="str">
        <f>IFERROR(C16/B16*90*0.95*_xlnm.extract,"")</f>
        <v/>
      </c>
      <c r="E16" s="39"/>
      <c r="F16" s="39"/>
      <c r="H16" s="4" t="s">
        <v>34</v>
      </c>
      <c r="I16" s="76">
        <f>CEILING(I12/(90/10*(0.95)^3),1)</f>
        <v>1</v>
      </c>
      <c r="J16" s="3" t="s">
        <v>41</v>
      </c>
    </row>
    <row r="17" spans="1:16" outlineLevel="1" x14ac:dyDescent="0.2">
      <c r="A17" s="37" t="s">
        <v>11</v>
      </c>
      <c r="B17" s="37"/>
      <c r="C17" s="38"/>
      <c r="D17" s="5" t="str">
        <f>IFERROR(C17/B17*90*0.95*_xlnm.extract,"")</f>
        <v/>
      </c>
      <c r="E17" s="39"/>
      <c r="F17" s="39"/>
      <c r="H17" s="4" t="s">
        <v>19</v>
      </c>
      <c r="I17" s="7" t="e">
        <f>CEILING(M21/3,1)</f>
        <v>#VALUE!</v>
      </c>
    </row>
    <row r="18" spans="1:16" x14ac:dyDescent="0.2">
      <c r="A18" s="40"/>
      <c r="B18" s="71" t="s">
        <v>30</v>
      </c>
      <c r="C18" s="39"/>
      <c r="D18" s="40"/>
      <c r="G18" s="32"/>
    </row>
    <row r="19" spans="1:16" x14ac:dyDescent="0.2">
      <c r="A19" s="1" t="s">
        <v>8</v>
      </c>
      <c r="B19" s="1" t="s">
        <v>40</v>
      </c>
      <c r="I19" s="3" t="s">
        <v>57</v>
      </c>
      <c r="O19" s="3" t="s">
        <v>37</v>
      </c>
    </row>
    <row r="20" spans="1:16" s="35" customFormat="1" ht="29.25" customHeight="1" outlineLevel="1" thickBot="1" x14ac:dyDescent="0.25">
      <c r="A20" s="10" t="s">
        <v>3</v>
      </c>
      <c r="B20" s="10" t="s">
        <v>14</v>
      </c>
      <c r="C20" s="10" t="s">
        <v>1</v>
      </c>
      <c r="D20" s="10" t="s">
        <v>25</v>
      </c>
      <c r="E20" s="10" t="s">
        <v>2</v>
      </c>
      <c r="F20" s="10" t="s">
        <v>26</v>
      </c>
      <c r="G20" s="10" t="s">
        <v>27</v>
      </c>
      <c r="H20" s="10" t="s">
        <v>24</v>
      </c>
      <c r="I20" s="41" t="s">
        <v>46</v>
      </c>
      <c r="J20" s="41" t="s">
        <v>10</v>
      </c>
      <c r="K20" s="41" t="s">
        <v>10</v>
      </c>
      <c r="L20" s="41" t="s">
        <v>39</v>
      </c>
      <c r="M20" s="42" t="s">
        <v>5</v>
      </c>
      <c r="N20" s="42" t="s">
        <v>4</v>
      </c>
      <c r="O20" s="10" t="s">
        <v>9</v>
      </c>
      <c r="P20" s="10" t="s">
        <v>16</v>
      </c>
    </row>
    <row r="21" spans="1:16" ht="16" outlineLevel="1" thickTop="1" x14ac:dyDescent="0.2">
      <c r="A21" s="43">
        <v>1</v>
      </c>
      <c r="B21" s="44"/>
      <c r="C21" s="24"/>
      <c r="D21" s="50"/>
      <c r="E21" s="51"/>
      <c r="F21" s="13"/>
      <c r="G21" s="12"/>
      <c r="H21" s="12"/>
      <c r="I21" s="26"/>
      <c r="J21" s="27"/>
      <c r="K21" s="27"/>
      <c r="L21" s="27"/>
      <c r="M21" s="70" t="str">
        <f t="shared" ref="M21:M23" si="0">IFERROR((H21/((E21*660/1000000/D21)^-1)*10.5)*G21,"")</f>
        <v/>
      </c>
      <c r="N21" s="28" t="str">
        <f t="shared" ref="N21:N23" si="1">IFERROR(10.5*G21-O21-M21-I21-J21-L21-K21,"")</f>
        <v/>
      </c>
      <c r="O21" s="15">
        <f t="shared" ref="O21:O50" si="2">10.5*G21-((90*0.95 - MM_sum/_xlnm.extract)/(90*0.95))*10.5*G21</f>
        <v>0</v>
      </c>
      <c r="P21" s="3" t="s">
        <v>38</v>
      </c>
    </row>
    <row r="22" spans="1:16" outlineLevel="1" x14ac:dyDescent="0.2">
      <c r="A22" s="45">
        <v>2</v>
      </c>
      <c r="B22" s="46"/>
      <c r="C22" s="25"/>
      <c r="D22" s="50"/>
      <c r="E22" s="51"/>
      <c r="F22" s="18"/>
      <c r="G22" s="16"/>
      <c r="H22" s="16"/>
      <c r="I22" s="17"/>
      <c r="J22" s="18"/>
      <c r="K22" s="18"/>
      <c r="L22" s="18"/>
      <c r="M22" s="18" t="str">
        <f t="shared" si="0"/>
        <v/>
      </c>
      <c r="N22" s="19" t="str">
        <f t="shared" si="1"/>
        <v/>
      </c>
      <c r="O22" s="20">
        <f t="shared" si="2"/>
        <v>0</v>
      </c>
    </row>
    <row r="23" spans="1:16" outlineLevel="1" x14ac:dyDescent="0.2">
      <c r="A23" s="47">
        <v>3</v>
      </c>
      <c r="B23" s="48" t="s">
        <v>50</v>
      </c>
      <c r="C23" s="49" t="s">
        <v>47</v>
      </c>
      <c r="D23" s="50">
        <f>D24/2</f>
        <v>66.5</v>
      </c>
      <c r="E23" s="51">
        <v>3104</v>
      </c>
      <c r="F23" s="13">
        <f t="shared" ref="F23" si="3">IFERROR(1/(E23*660/1000000/D23),"")</f>
        <v>32.460559200249925</v>
      </c>
      <c r="G23" s="51">
        <v>1</v>
      </c>
      <c r="H23" s="51">
        <v>2</v>
      </c>
      <c r="I23" s="53">
        <v>0.64</v>
      </c>
      <c r="J23" s="54">
        <v>0</v>
      </c>
      <c r="K23" s="54">
        <v>0</v>
      </c>
      <c r="L23" s="54">
        <v>1</v>
      </c>
      <c r="M23" s="13">
        <f t="shared" si="0"/>
        <v>0.64693894736842095</v>
      </c>
      <c r="N23" s="14">
        <f t="shared" si="1"/>
        <v>0.33806105263157882</v>
      </c>
      <c r="O23" s="23">
        <f t="shared" si="2"/>
        <v>7.875</v>
      </c>
      <c r="P23" s="78" t="s">
        <v>56</v>
      </c>
    </row>
    <row r="24" spans="1:16" outlineLevel="1" x14ac:dyDescent="0.2">
      <c r="A24" s="45">
        <v>4</v>
      </c>
      <c r="B24" s="55" t="s">
        <v>51</v>
      </c>
      <c r="C24" s="56" t="s">
        <v>42</v>
      </c>
      <c r="D24" s="50">
        <v>133</v>
      </c>
      <c r="E24" s="51">
        <v>3104</v>
      </c>
      <c r="F24" s="18">
        <f>IFERROR(1/(E24*660/1000000/D24),"")</f>
        <v>64.92111840049985</v>
      </c>
      <c r="G24" s="57">
        <v>1</v>
      </c>
      <c r="H24" s="57">
        <v>4</v>
      </c>
      <c r="I24" s="58">
        <v>0.64</v>
      </c>
      <c r="J24" s="59">
        <v>0</v>
      </c>
      <c r="K24" s="59">
        <v>0</v>
      </c>
      <c r="L24" s="59">
        <v>0</v>
      </c>
      <c r="M24" s="18">
        <f>IFERROR((H24/((E24*660/1000000/D24)^-1)*10.5)*G24,"")</f>
        <v>0.64693894736842095</v>
      </c>
      <c r="N24" s="19">
        <f>IFERROR(10.5*G24-O24-M24-I24-J24-L24-K24,"")</f>
        <v>1.3380610526315788</v>
      </c>
      <c r="O24" s="20">
        <f t="shared" si="2"/>
        <v>7.875</v>
      </c>
      <c r="P24" s="78"/>
    </row>
    <row r="25" spans="1:16" s="63" customFormat="1" outlineLevel="1" x14ac:dyDescent="0.2">
      <c r="A25" s="47">
        <v>5</v>
      </c>
      <c r="B25" s="60" t="s">
        <v>52</v>
      </c>
      <c r="C25" s="61" t="s">
        <v>45</v>
      </c>
      <c r="D25" s="50">
        <v>133</v>
      </c>
      <c r="E25" s="51">
        <v>3104</v>
      </c>
      <c r="F25" s="21">
        <f t="shared" ref="F25:F50" si="4">IFERROR(1/(E25*660/1000000/D25),"")</f>
        <v>64.92111840049985</v>
      </c>
      <c r="G25" s="62">
        <v>1</v>
      </c>
      <c r="H25" s="62">
        <v>6</v>
      </c>
      <c r="I25" s="53">
        <v>0.64</v>
      </c>
      <c r="J25" s="54">
        <v>0</v>
      </c>
      <c r="K25" s="54">
        <v>0</v>
      </c>
      <c r="L25" s="54">
        <v>0</v>
      </c>
      <c r="M25" s="21">
        <f t="shared" ref="M25:M50" si="5">IFERROR((H25/((E25*660/1000000/D25)^-1)*10.5)*G25,"")</f>
        <v>0.97040842105263136</v>
      </c>
      <c r="N25" s="22">
        <f t="shared" ref="N25:N50" si="6">IFERROR(10.5*G25-O25-M25-I25-J25-L25-K25,"")</f>
        <v>1.0145915789473685</v>
      </c>
      <c r="O25" s="23">
        <f t="shared" si="2"/>
        <v>7.875</v>
      </c>
    </row>
    <row r="26" spans="1:16" outlineLevel="1" x14ac:dyDescent="0.2">
      <c r="A26" s="45">
        <v>6</v>
      </c>
      <c r="B26" s="55" t="s">
        <v>53</v>
      </c>
      <c r="C26" s="56" t="s">
        <v>43</v>
      </c>
      <c r="D26" s="50">
        <v>133</v>
      </c>
      <c r="E26" s="51">
        <v>3104</v>
      </c>
      <c r="F26" s="18">
        <f t="shared" si="4"/>
        <v>64.92111840049985</v>
      </c>
      <c r="G26" s="57">
        <v>1</v>
      </c>
      <c r="H26" s="57">
        <v>8</v>
      </c>
      <c r="I26" s="58">
        <v>0.64</v>
      </c>
      <c r="J26" s="59">
        <v>0</v>
      </c>
      <c r="K26" s="59">
        <v>0</v>
      </c>
      <c r="L26" s="59">
        <v>0</v>
      </c>
      <c r="M26" s="18">
        <f t="shared" si="5"/>
        <v>1.2938778947368419</v>
      </c>
      <c r="N26" s="19">
        <f t="shared" si="6"/>
        <v>0.69112210526315809</v>
      </c>
      <c r="O26" s="20">
        <f t="shared" si="2"/>
        <v>7.875</v>
      </c>
    </row>
    <row r="27" spans="1:16" outlineLevel="1" x14ac:dyDescent="0.2">
      <c r="A27" s="47">
        <v>7</v>
      </c>
      <c r="B27" s="48" t="s">
        <v>54</v>
      </c>
      <c r="C27" s="49" t="s">
        <v>44</v>
      </c>
      <c r="D27" s="50">
        <f>133</f>
        <v>133</v>
      </c>
      <c r="E27" s="51">
        <v>3104</v>
      </c>
      <c r="F27" s="52">
        <f t="shared" si="4"/>
        <v>64.92111840049985</v>
      </c>
      <c r="G27" s="51">
        <v>1</v>
      </c>
      <c r="H27" s="51">
        <v>10</v>
      </c>
      <c r="I27" s="53">
        <v>0.64</v>
      </c>
      <c r="J27" s="54">
        <v>0</v>
      </c>
      <c r="K27" s="54">
        <v>0</v>
      </c>
      <c r="L27" s="54">
        <v>0</v>
      </c>
      <c r="M27" s="13">
        <f t="shared" si="5"/>
        <v>1.6173473684210526</v>
      </c>
      <c r="N27" s="14">
        <f t="shared" si="6"/>
        <v>0.36765263157894734</v>
      </c>
      <c r="O27" s="23">
        <f t="shared" si="2"/>
        <v>7.875</v>
      </c>
    </row>
    <row r="28" spans="1:16" outlineLevel="1" x14ac:dyDescent="0.2">
      <c r="A28" s="45">
        <v>8</v>
      </c>
      <c r="B28" s="55" t="s">
        <v>49</v>
      </c>
      <c r="C28" s="56" t="s">
        <v>22</v>
      </c>
      <c r="D28" s="50">
        <v>19</v>
      </c>
      <c r="E28" s="51">
        <v>3202</v>
      </c>
      <c r="F28" s="18">
        <f t="shared" si="4"/>
        <v>8.9905930005867543</v>
      </c>
      <c r="G28" s="57">
        <v>1</v>
      </c>
      <c r="H28" s="57">
        <v>1</v>
      </c>
      <c r="I28" s="58">
        <v>0.64</v>
      </c>
      <c r="J28" s="59">
        <v>0</v>
      </c>
      <c r="K28" s="59">
        <v>0</v>
      </c>
      <c r="L28" s="59">
        <v>0</v>
      </c>
      <c r="M28" s="18">
        <f t="shared" si="5"/>
        <v>1.1678873684210527</v>
      </c>
      <c r="N28" s="19">
        <f t="shared" si="6"/>
        <v>0.81711263157894731</v>
      </c>
      <c r="O28" s="20">
        <f t="shared" si="2"/>
        <v>7.875</v>
      </c>
    </row>
    <row r="29" spans="1:16" outlineLevel="1" x14ac:dyDescent="0.2">
      <c r="A29" s="47">
        <v>9</v>
      </c>
      <c r="B29" s="48" t="s">
        <v>55</v>
      </c>
      <c r="C29" s="49" t="s">
        <v>23</v>
      </c>
      <c r="D29" s="51">
        <v>133</v>
      </c>
      <c r="E29" s="51">
        <v>3104</v>
      </c>
      <c r="F29" s="52">
        <f t="shared" si="4"/>
        <v>64.92111840049985</v>
      </c>
      <c r="G29" s="51">
        <v>1</v>
      </c>
      <c r="H29" s="51">
        <v>0</v>
      </c>
      <c r="I29" s="53">
        <v>0.64</v>
      </c>
      <c r="J29" s="54">
        <v>0</v>
      </c>
      <c r="K29" s="54">
        <v>0</v>
      </c>
      <c r="L29" s="54">
        <v>0</v>
      </c>
      <c r="M29" s="13">
        <f t="shared" si="5"/>
        <v>0</v>
      </c>
      <c r="N29" s="14">
        <f t="shared" si="6"/>
        <v>1.9849999999999999</v>
      </c>
      <c r="O29" s="23">
        <f t="shared" si="2"/>
        <v>7.875</v>
      </c>
    </row>
    <row r="30" spans="1:16" outlineLevel="1" x14ac:dyDescent="0.2">
      <c r="A30" s="45">
        <v>10</v>
      </c>
      <c r="B30" s="55"/>
      <c r="C30" s="56"/>
      <c r="D30" s="57"/>
      <c r="E30" s="57"/>
      <c r="F30" s="18" t="str">
        <f t="shared" si="4"/>
        <v/>
      </c>
      <c r="G30" s="57"/>
      <c r="H30" s="57"/>
      <c r="I30" s="58">
        <v>0</v>
      </c>
      <c r="J30" s="59">
        <v>0</v>
      </c>
      <c r="K30" s="59">
        <v>0</v>
      </c>
      <c r="L30" s="59">
        <v>0</v>
      </c>
      <c r="M30" s="18" t="str">
        <f t="shared" si="5"/>
        <v/>
      </c>
      <c r="N30" s="19" t="str">
        <f t="shared" si="6"/>
        <v/>
      </c>
      <c r="O30" s="20">
        <f t="shared" si="2"/>
        <v>0</v>
      </c>
    </row>
    <row r="31" spans="1:16" outlineLevel="1" x14ac:dyDescent="0.2">
      <c r="A31" s="47">
        <v>11</v>
      </c>
      <c r="B31" s="64"/>
      <c r="C31" s="49"/>
      <c r="D31" s="50"/>
      <c r="E31" s="51"/>
      <c r="F31" s="13" t="str">
        <f t="shared" si="4"/>
        <v/>
      </c>
      <c r="G31" s="51"/>
      <c r="H31" s="51"/>
      <c r="I31" s="53">
        <v>0</v>
      </c>
      <c r="J31" s="54">
        <v>0</v>
      </c>
      <c r="K31" s="54">
        <v>0</v>
      </c>
      <c r="L31" s="54">
        <v>0</v>
      </c>
      <c r="M31" s="13" t="str">
        <f t="shared" si="5"/>
        <v/>
      </c>
      <c r="N31" s="14" t="str">
        <f t="shared" si="6"/>
        <v/>
      </c>
      <c r="O31" s="23">
        <f t="shared" si="2"/>
        <v>0</v>
      </c>
    </row>
    <row r="32" spans="1:16" outlineLevel="1" x14ac:dyDescent="0.2">
      <c r="A32" s="45">
        <v>12</v>
      </c>
      <c r="B32" s="46"/>
      <c r="C32" s="56"/>
      <c r="D32" s="57"/>
      <c r="E32" s="57"/>
      <c r="F32" s="18"/>
      <c r="G32" s="57"/>
      <c r="H32" s="57"/>
      <c r="I32" s="58">
        <v>0</v>
      </c>
      <c r="J32" s="59">
        <v>0</v>
      </c>
      <c r="K32" s="59">
        <v>0</v>
      </c>
      <c r="L32" s="59">
        <v>0</v>
      </c>
      <c r="M32" s="18" t="str">
        <f t="shared" si="5"/>
        <v/>
      </c>
      <c r="N32" s="19" t="str">
        <f t="shared" si="6"/>
        <v/>
      </c>
      <c r="O32" s="20">
        <f t="shared" si="2"/>
        <v>0</v>
      </c>
    </row>
    <row r="33" spans="1:15" outlineLevel="1" x14ac:dyDescent="0.2">
      <c r="A33" s="47">
        <v>13</v>
      </c>
      <c r="B33" s="64"/>
      <c r="C33" s="49" t="s">
        <v>48</v>
      </c>
      <c r="D33" s="51">
        <v>174</v>
      </c>
      <c r="E33" s="51">
        <v>3216</v>
      </c>
      <c r="F33" s="52">
        <f>IFERROR(1/(E33*660/1000000/D33),"")</f>
        <v>81.97648123021257</v>
      </c>
      <c r="G33" s="51">
        <v>1</v>
      </c>
      <c r="H33" s="51">
        <v>5</v>
      </c>
      <c r="I33" s="53">
        <v>0</v>
      </c>
      <c r="J33" s="54">
        <v>0</v>
      </c>
      <c r="K33" s="54">
        <v>0</v>
      </c>
      <c r="L33" s="54">
        <v>0</v>
      </c>
      <c r="M33" s="13">
        <f t="shared" si="5"/>
        <v>0.64042758620689666</v>
      </c>
      <c r="N33" s="14">
        <f t="shared" si="6"/>
        <v>1.9845724137931033</v>
      </c>
      <c r="O33" s="23">
        <f t="shared" si="2"/>
        <v>7.875</v>
      </c>
    </row>
    <row r="34" spans="1:15" outlineLevel="1" x14ac:dyDescent="0.2">
      <c r="A34" s="45">
        <v>14</v>
      </c>
      <c r="B34" s="46"/>
      <c r="C34" s="56"/>
      <c r="D34" s="57"/>
      <c r="E34" s="57"/>
      <c r="F34" s="18"/>
      <c r="G34" s="57"/>
      <c r="H34" s="57"/>
      <c r="I34" s="58">
        <v>0</v>
      </c>
      <c r="J34" s="59">
        <v>0</v>
      </c>
      <c r="K34" s="59">
        <v>0</v>
      </c>
      <c r="L34" s="59">
        <v>0</v>
      </c>
      <c r="M34" s="18" t="str">
        <f>IFERROR((H34/((E34*660/1000000/D34)^-1)*10.5)*G34,"")</f>
        <v/>
      </c>
      <c r="N34" s="19" t="str">
        <f>IFERROR(10.5*G34-O34-M34-I34-J34-L34-K34,"")</f>
        <v/>
      </c>
      <c r="O34" s="20">
        <f>10.5*G34-((90*0.95 - MM_sum/_xlnm.extract)/(90*0.95))*10.5*G34</f>
        <v>0</v>
      </c>
    </row>
    <row r="35" spans="1:15" outlineLevel="1" x14ac:dyDescent="0.2">
      <c r="A35" s="47">
        <v>15</v>
      </c>
      <c r="B35" s="64"/>
      <c r="C35" s="49"/>
      <c r="D35" s="51"/>
      <c r="E35" s="51"/>
      <c r="F35" s="52" t="str">
        <f t="shared" si="4"/>
        <v/>
      </c>
      <c r="G35" s="51"/>
      <c r="H35" s="51"/>
      <c r="I35" s="53">
        <v>0</v>
      </c>
      <c r="J35" s="54">
        <v>0</v>
      </c>
      <c r="K35" s="54">
        <v>0</v>
      </c>
      <c r="L35" s="54">
        <v>0</v>
      </c>
      <c r="M35" s="13" t="str">
        <f t="shared" si="5"/>
        <v/>
      </c>
      <c r="N35" s="14" t="str">
        <f t="shared" si="6"/>
        <v/>
      </c>
      <c r="O35" s="23">
        <f t="shared" si="2"/>
        <v>0</v>
      </c>
    </row>
    <row r="36" spans="1:15" outlineLevel="1" x14ac:dyDescent="0.2">
      <c r="A36" s="45">
        <v>16</v>
      </c>
      <c r="B36" s="46"/>
      <c r="C36" s="56"/>
      <c r="D36" s="57"/>
      <c r="E36" s="57"/>
      <c r="F36" s="18"/>
      <c r="G36" s="57"/>
      <c r="H36" s="57"/>
      <c r="I36" s="58">
        <f>I34</f>
        <v>0</v>
      </c>
      <c r="J36" s="59">
        <v>0</v>
      </c>
      <c r="K36" s="59">
        <v>0</v>
      </c>
      <c r="L36" s="59">
        <v>0</v>
      </c>
      <c r="M36" s="18" t="str">
        <f t="shared" si="5"/>
        <v/>
      </c>
      <c r="N36" s="19" t="str">
        <f t="shared" si="6"/>
        <v/>
      </c>
      <c r="O36" s="20">
        <f t="shared" si="2"/>
        <v>0</v>
      </c>
    </row>
    <row r="37" spans="1:15" outlineLevel="1" x14ac:dyDescent="0.2">
      <c r="A37" s="47">
        <v>17</v>
      </c>
      <c r="B37" s="64"/>
      <c r="C37" s="49"/>
      <c r="D37" s="51"/>
      <c r="E37" s="51"/>
      <c r="F37" s="52" t="str">
        <f t="shared" si="4"/>
        <v/>
      </c>
      <c r="G37" s="51"/>
      <c r="H37" s="51"/>
      <c r="I37" s="53">
        <v>0</v>
      </c>
      <c r="J37" s="54">
        <v>0</v>
      </c>
      <c r="K37" s="54">
        <v>0</v>
      </c>
      <c r="L37" s="54">
        <v>0</v>
      </c>
      <c r="M37" s="13" t="str">
        <f t="shared" si="5"/>
        <v/>
      </c>
      <c r="N37" s="14" t="str">
        <f t="shared" si="6"/>
        <v/>
      </c>
      <c r="O37" s="23">
        <f t="shared" si="2"/>
        <v>0</v>
      </c>
    </row>
    <row r="38" spans="1:15" outlineLevel="1" x14ac:dyDescent="0.2">
      <c r="A38" s="45">
        <v>18</v>
      </c>
      <c r="B38" s="46"/>
      <c r="C38" s="56"/>
      <c r="D38" s="57"/>
      <c r="E38" s="57"/>
      <c r="F38" s="18" t="str">
        <f t="shared" si="4"/>
        <v/>
      </c>
      <c r="G38" s="57"/>
      <c r="H38" s="57"/>
      <c r="I38" s="58">
        <v>0</v>
      </c>
      <c r="J38" s="59">
        <v>0</v>
      </c>
      <c r="K38" s="59">
        <v>0</v>
      </c>
      <c r="L38" s="59">
        <v>0</v>
      </c>
      <c r="M38" s="18" t="str">
        <f t="shared" si="5"/>
        <v/>
      </c>
      <c r="N38" s="19" t="str">
        <f t="shared" si="6"/>
        <v/>
      </c>
      <c r="O38" s="20">
        <f t="shared" si="2"/>
        <v>0</v>
      </c>
    </row>
    <row r="39" spans="1:15" outlineLevel="1" x14ac:dyDescent="0.2">
      <c r="A39" s="47">
        <v>19</v>
      </c>
      <c r="B39" s="64"/>
      <c r="C39" s="49"/>
      <c r="D39" s="51"/>
      <c r="E39" s="51"/>
      <c r="F39" s="52" t="str">
        <f t="shared" si="4"/>
        <v/>
      </c>
      <c r="G39" s="51"/>
      <c r="H39" s="51"/>
      <c r="I39" s="53">
        <v>0</v>
      </c>
      <c r="J39" s="54">
        <v>0</v>
      </c>
      <c r="K39" s="54">
        <v>0</v>
      </c>
      <c r="L39" s="54">
        <v>0</v>
      </c>
      <c r="M39" s="13" t="str">
        <f t="shared" si="5"/>
        <v/>
      </c>
      <c r="N39" s="14" t="str">
        <f t="shared" si="6"/>
        <v/>
      </c>
      <c r="O39" s="23">
        <f t="shared" si="2"/>
        <v>0</v>
      </c>
    </row>
    <row r="40" spans="1:15" outlineLevel="1" x14ac:dyDescent="0.2">
      <c r="A40" s="45">
        <v>20</v>
      </c>
      <c r="B40" s="46"/>
      <c r="C40" s="56"/>
      <c r="D40" s="57"/>
      <c r="E40" s="57"/>
      <c r="F40" s="18"/>
      <c r="G40" s="57"/>
      <c r="H40" s="57"/>
      <c r="I40" s="58">
        <v>0</v>
      </c>
      <c r="J40" s="59">
        <v>0</v>
      </c>
      <c r="K40" s="59">
        <v>0</v>
      </c>
      <c r="L40" s="59">
        <v>0</v>
      </c>
      <c r="M40" s="18" t="str">
        <f>IFERROR((H40/((E40*660/1000000/D40)^-1)*10.5)*G40,"")</f>
        <v/>
      </c>
      <c r="N40" s="19" t="str">
        <f>IFERROR(10.5*G40-O40-M40-I40-J40-L40-K40,"")</f>
        <v/>
      </c>
      <c r="O40" s="20">
        <f>10.5*G40-((90*0.95 - MM_sum/_xlnm.extract)/(90*0.95))*10.5*G40</f>
        <v>0</v>
      </c>
    </row>
    <row r="41" spans="1:15" outlineLevel="1" x14ac:dyDescent="0.2">
      <c r="A41" s="47">
        <v>21</v>
      </c>
      <c r="B41" s="64"/>
      <c r="C41" s="49"/>
      <c r="D41" s="51"/>
      <c r="E41" s="51"/>
      <c r="F41" s="52" t="str">
        <f t="shared" si="4"/>
        <v/>
      </c>
      <c r="G41" s="51"/>
      <c r="H41" s="51"/>
      <c r="I41" s="53">
        <v>0</v>
      </c>
      <c r="J41" s="54">
        <v>0</v>
      </c>
      <c r="K41" s="54">
        <v>0</v>
      </c>
      <c r="L41" s="54">
        <v>0</v>
      </c>
      <c r="M41" s="13" t="str">
        <f t="shared" si="5"/>
        <v/>
      </c>
      <c r="N41" s="14" t="str">
        <f t="shared" si="6"/>
        <v/>
      </c>
      <c r="O41" s="23">
        <f t="shared" si="2"/>
        <v>0</v>
      </c>
    </row>
    <row r="42" spans="1:15" outlineLevel="1" x14ac:dyDescent="0.2">
      <c r="A42" s="45">
        <v>22</v>
      </c>
      <c r="B42" s="46"/>
      <c r="C42" s="56"/>
      <c r="D42" s="57"/>
      <c r="E42" s="57"/>
      <c r="F42" s="18" t="str">
        <f t="shared" si="4"/>
        <v/>
      </c>
      <c r="G42" s="57"/>
      <c r="H42" s="57"/>
      <c r="I42" s="58">
        <v>0</v>
      </c>
      <c r="J42" s="59">
        <v>0</v>
      </c>
      <c r="K42" s="59">
        <v>0</v>
      </c>
      <c r="L42" s="59">
        <v>0</v>
      </c>
      <c r="M42" s="18" t="str">
        <f t="shared" si="5"/>
        <v/>
      </c>
      <c r="N42" s="19" t="str">
        <f t="shared" si="6"/>
        <v/>
      </c>
      <c r="O42" s="20">
        <f t="shared" si="2"/>
        <v>0</v>
      </c>
    </row>
    <row r="43" spans="1:15" outlineLevel="1" x14ac:dyDescent="0.2">
      <c r="A43" s="47">
        <v>23</v>
      </c>
      <c r="B43" s="64"/>
      <c r="C43" s="49"/>
      <c r="D43" s="51"/>
      <c r="E43" s="51"/>
      <c r="F43" s="52" t="str">
        <f t="shared" si="4"/>
        <v/>
      </c>
      <c r="G43" s="51"/>
      <c r="H43" s="51"/>
      <c r="I43" s="53">
        <v>0</v>
      </c>
      <c r="J43" s="54">
        <v>0</v>
      </c>
      <c r="K43" s="54">
        <v>0</v>
      </c>
      <c r="L43" s="54">
        <v>0</v>
      </c>
      <c r="M43" s="13" t="str">
        <f t="shared" si="5"/>
        <v/>
      </c>
      <c r="N43" s="14" t="str">
        <f t="shared" si="6"/>
        <v/>
      </c>
      <c r="O43" s="23">
        <f t="shared" si="2"/>
        <v>0</v>
      </c>
    </row>
    <row r="44" spans="1:15" outlineLevel="1" x14ac:dyDescent="0.2">
      <c r="A44" s="45">
        <v>24</v>
      </c>
      <c r="B44" s="46"/>
      <c r="C44" s="56"/>
      <c r="D44" s="57"/>
      <c r="E44" s="57"/>
      <c r="F44" s="18" t="str">
        <f t="shared" si="4"/>
        <v/>
      </c>
      <c r="G44" s="57"/>
      <c r="H44" s="57"/>
      <c r="I44" s="58">
        <v>0</v>
      </c>
      <c r="J44" s="59">
        <v>0</v>
      </c>
      <c r="K44" s="59">
        <v>0</v>
      </c>
      <c r="L44" s="59">
        <v>0</v>
      </c>
      <c r="M44" s="18" t="str">
        <f t="shared" si="5"/>
        <v/>
      </c>
      <c r="N44" s="19" t="str">
        <f t="shared" si="6"/>
        <v/>
      </c>
      <c r="O44" s="20">
        <f t="shared" si="2"/>
        <v>0</v>
      </c>
    </row>
    <row r="45" spans="1:15" outlineLevel="1" x14ac:dyDescent="0.2">
      <c r="A45" s="47">
        <v>25</v>
      </c>
      <c r="B45" s="64"/>
      <c r="C45" s="49"/>
      <c r="D45" s="51"/>
      <c r="E45" s="51"/>
      <c r="F45" s="52" t="str">
        <f t="shared" si="4"/>
        <v/>
      </c>
      <c r="G45" s="51"/>
      <c r="H45" s="51"/>
      <c r="I45" s="53">
        <v>0</v>
      </c>
      <c r="J45" s="54">
        <v>0</v>
      </c>
      <c r="K45" s="54">
        <v>0</v>
      </c>
      <c r="L45" s="54">
        <v>0</v>
      </c>
      <c r="M45" s="13" t="str">
        <f t="shared" si="5"/>
        <v/>
      </c>
      <c r="N45" s="14" t="str">
        <f t="shared" si="6"/>
        <v/>
      </c>
      <c r="O45" s="23">
        <f t="shared" si="2"/>
        <v>0</v>
      </c>
    </row>
    <row r="46" spans="1:15" outlineLevel="1" x14ac:dyDescent="0.2">
      <c r="A46" s="45">
        <v>26</v>
      </c>
      <c r="B46" s="46"/>
      <c r="C46" s="56"/>
      <c r="D46" s="57"/>
      <c r="E46" s="57"/>
      <c r="F46" s="18" t="str">
        <f t="shared" si="4"/>
        <v/>
      </c>
      <c r="G46" s="57"/>
      <c r="H46" s="57"/>
      <c r="I46" s="58">
        <v>0</v>
      </c>
      <c r="J46" s="59">
        <v>0</v>
      </c>
      <c r="K46" s="59">
        <v>0</v>
      </c>
      <c r="L46" s="59">
        <v>0</v>
      </c>
      <c r="M46" s="18" t="str">
        <f t="shared" si="5"/>
        <v/>
      </c>
      <c r="N46" s="19" t="str">
        <f t="shared" si="6"/>
        <v/>
      </c>
      <c r="O46" s="20">
        <f t="shared" si="2"/>
        <v>0</v>
      </c>
    </row>
    <row r="47" spans="1:15" outlineLevel="1" x14ac:dyDescent="0.2">
      <c r="A47" s="47">
        <v>27</v>
      </c>
      <c r="B47" s="64"/>
      <c r="C47" s="49"/>
      <c r="D47" s="51"/>
      <c r="E47" s="51"/>
      <c r="F47" s="52" t="str">
        <f t="shared" si="4"/>
        <v/>
      </c>
      <c r="G47" s="51"/>
      <c r="H47" s="51"/>
      <c r="I47" s="53">
        <v>0</v>
      </c>
      <c r="J47" s="54">
        <v>0</v>
      </c>
      <c r="K47" s="54">
        <v>0</v>
      </c>
      <c r="L47" s="54">
        <v>0</v>
      </c>
      <c r="M47" s="13" t="str">
        <f t="shared" si="5"/>
        <v/>
      </c>
      <c r="N47" s="14" t="str">
        <f t="shared" si="6"/>
        <v/>
      </c>
      <c r="O47" s="23">
        <f t="shared" si="2"/>
        <v>0</v>
      </c>
    </row>
    <row r="48" spans="1:15" outlineLevel="1" x14ac:dyDescent="0.2">
      <c r="A48" s="45">
        <v>28</v>
      </c>
      <c r="B48" s="46"/>
      <c r="C48" s="56"/>
      <c r="D48" s="57"/>
      <c r="E48" s="57"/>
      <c r="F48" s="18" t="str">
        <f t="shared" si="4"/>
        <v/>
      </c>
      <c r="G48" s="57"/>
      <c r="H48" s="57"/>
      <c r="I48" s="58">
        <v>0</v>
      </c>
      <c r="J48" s="59">
        <v>0</v>
      </c>
      <c r="K48" s="59">
        <v>0</v>
      </c>
      <c r="L48" s="59">
        <v>0</v>
      </c>
      <c r="M48" s="18" t="str">
        <f t="shared" si="5"/>
        <v/>
      </c>
      <c r="N48" s="19" t="str">
        <f t="shared" si="6"/>
        <v/>
      </c>
      <c r="O48" s="20">
        <f t="shared" si="2"/>
        <v>0</v>
      </c>
    </row>
    <row r="49" spans="1:15" outlineLevel="1" x14ac:dyDescent="0.2">
      <c r="A49" s="47">
        <v>29</v>
      </c>
      <c r="B49" s="64"/>
      <c r="C49" s="49"/>
      <c r="D49" s="51"/>
      <c r="E49" s="51"/>
      <c r="F49" s="52" t="str">
        <f t="shared" si="4"/>
        <v/>
      </c>
      <c r="G49" s="51"/>
      <c r="H49" s="51"/>
      <c r="I49" s="53">
        <v>0</v>
      </c>
      <c r="J49" s="54">
        <v>0</v>
      </c>
      <c r="K49" s="54">
        <v>0</v>
      </c>
      <c r="L49" s="54">
        <v>0</v>
      </c>
      <c r="M49" s="13" t="str">
        <f t="shared" si="5"/>
        <v/>
      </c>
      <c r="N49" s="14" t="str">
        <f t="shared" si="6"/>
        <v/>
      </c>
      <c r="O49" s="23">
        <f t="shared" si="2"/>
        <v>0</v>
      </c>
    </row>
    <row r="50" spans="1:15" ht="16" outlineLevel="1" thickBot="1" x14ac:dyDescent="0.25">
      <c r="A50" s="45">
        <v>30</v>
      </c>
      <c r="B50" s="46"/>
      <c r="C50" s="56"/>
      <c r="D50" s="57"/>
      <c r="E50" s="57"/>
      <c r="F50" s="18" t="str">
        <f t="shared" si="4"/>
        <v/>
      </c>
      <c r="G50" s="57"/>
      <c r="H50" s="57"/>
      <c r="I50" s="65">
        <v>0</v>
      </c>
      <c r="J50" s="66">
        <v>0</v>
      </c>
      <c r="K50" s="66">
        <v>0</v>
      </c>
      <c r="L50" s="66">
        <v>0</v>
      </c>
      <c r="M50" s="29" t="str">
        <f t="shared" si="5"/>
        <v/>
      </c>
      <c r="N50" s="30" t="str">
        <f t="shared" si="6"/>
        <v/>
      </c>
      <c r="O50" s="20">
        <f t="shared" si="2"/>
        <v>0</v>
      </c>
    </row>
    <row r="51" spans="1:15" ht="16.5" customHeight="1" thickTop="1" x14ac:dyDescent="0.2"/>
  </sheetData>
  <sheetProtection selectLockedCells="1"/>
  <dataConsolidate/>
  <conditionalFormatting sqref="I21:O50">
    <cfRule type="cellIs" dxfId="10" priority="19" operator="equal">
      <formula>0</formula>
    </cfRule>
    <cfRule type="cellIs" dxfId="9" priority="20" operator="lessThan">
      <formula>0.5</formula>
    </cfRule>
  </conditionalFormatting>
  <conditionalFormatting sqref="D12:D13">
    <cfRule type="cellIs" dxfId="8" priority="14" operator="equal">
      <formula>0</formula>
    </cfRule>
    <cfRule type="cellIs" dxfId="7" priority="15" operator="lessThan">
      <formula>0.5</formula>
    </cfRule>
  </conditionalFormatting>
  <conditionalFormatting sqref="D12:D13">
    <cfRule type="expression" dxfId="6" priority="13">
      <formula>(MM_sum/_xlnm.extract &gt; 85.5)</formula>
    </cfRule>
  </conditionalFormatting>
  <conditionalFormatting sqref="D14">
    <cfRule type="cellIs" dxfId="5" priority="11" operator="equal">
      <formula>0</formula>
    </cfRule>
    <cfRule type="cellIs" dxfId="4" priority="12" operator="lessThan">
      <formula>0.5</formula>
    </cfRule>
  </conditionalFormatting>
  <conditionalFormatting sqref="D14">
    <cfRule type="expression" dxfId="3" priority="10">
      <formula>(MM_sum/_xlnm.extract &gt; 85.5)</formula>
    </cfRule>
  </conditionalFormatting>
  <conditionalFormatting sqref="D15:D17">
    <cfRule type="cellIs" dxfId="2" priority="2" operator="equal">
      <formula>0</formula>
    </cfRule>
    <cfRule type="cellIs" dxfId="1" priority="3" operator="lessThan">
      <formula>0.5</formula>
    </cfRule>
  </conditionalFormatting>
  <conditionalFormatting sqref="D15:D17">
    <cfRule type="expression" dxfId="0" priority="1">
      <formula>(MM_sum/_xlnm.extract &gt; 85.5)</formula>
    </cfRule>
  </conditionalFormatting>
  <dataValidations count="1">
    <dataValidation type="custom" allowBlank="1" showInputMessage="1" showErrorMessage="1" sqref="M20:P20 A1:A5 G21:L22 C21:C22 M21:O50 A20:H20 B18 F21:F50" xr:uid="{00000000-0002-0000-0000-000000000000}">
      <formula1>""""""</formula1>
    </dataValidation>
  </dataValidations>
  <pageMargins left="0.7" right="0.7" top="0.75" bottom="0.75" header="0.3" footer="0.3"/>
  <pageSetup scale="47" orientation="landscape" horizontalDpi="4294967295" verticalDpi="4294967295" r:id="rId1"/>
  <ignoredErrors>
    <ignoredError sqref="F24:F27 F29:F30 F33 F35 F37:F39 F41:F50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36"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Outline</vt:lpstr>
      <vt:lpstr>Data</vt:lpstr>
      <vt:lpstr>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2012-10-24T05:46:08Z</cp:lastPrinted>
  <dcterms:created xsi:type="dcterms:W3CDTF">2012-06-15T21:22:50Z</dcterms:created>
  <dcterms:modified xsi:type="dcterms:W3CDTF">2020-10-06T01:26:32Z</dcterms:modified>
</cp:coreProperties>
</file>