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miscellaneous/protocols/"/>
    </mc:Choice>
  </mc:AlternateContent>
  <xr:revisionPtr revIDLastSave="0" documentId="13_ncr:1_{D6334F2C-CE4F-9F41-83F5-6507F9F25236}" xr6:coauthVersionLast="45" xr6:coauthVersionMax="45" xr10:uidLastSave="{00000000-0000-0000-0000-000000000000}"/>
  <bookViews>
    <workbookView xWindow="-18600" yWindow="-940" windowWidth="23040" windowHeight="14700" activeTab="2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C7" i="4"/>
  <c r="E2" i="5"/>
  <c r="E9" i="4" l="1"/>
  <c r="E8" i="4"/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E6" i="4"/>
  <c r="I23" i="2" s="1"/>
  <c r="E4" i="4"/>
  <c r="G21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C27" i="2"/>
  <c r="C26" i="2"/>
  <c r="C23" i="2"/>
  <c r="F2" i="5"/>
  <c r="C4" i="5" s="1"/>
  <c r="E12" i="4"/>
  <c r="A4" i="4"/>
  <c r="A5" i="4" s="1"/>
  <c r="A6" i="4" s="1"/>
  <c r="A7" i="4" s="1"/>
  <c r="A8" i="4" s="1"/>
  <c r="A9" i="4" s="1"/>
  <c r="A10" i="4" s="1"/>
  <c r="A11" i="4" s="1"/>
  <c r="A12" i="4" s="1"/>
  <c r="E11" i="4"/>
  <c r="E10" i="4"/>
  <c r="E7" i="4"/>
  <c r="J22" i="2" s="1"/>
  <c r="E5" i="4"/>
  <c r="H27" i="2" s="1"/>
  <c r="E3" i="4"/>
  <c r="F22" i="2"/>
  <c r="H22" i="2"/>
  <c r="I22" i="2"/>
  <c r="K22" i="2"/>
  <c r="L22" i="2"/>
  <c r="M22" i="2"/>
  <c r="N22" i="2"/>
  <c r="O22" i="2"/>
  <c r="F23" i="2"/>
  <c r="L23" i="2"/>
  <c r="M23" i="2"/>
  <c r="N23" i="2"/>
  <c r="O23" i="2"/>
  <c r="H24" i="2"/>
  <c r="I24" i="2"/>
  <c r="K24" i="2"/>
  <c r="F24" i="2"/>
  <c r="M24" i="2"/>
  <c r="N24" i="2"/>
  <c r="O24" i="2"/>
  <c r="E25" i="2"/>
  <c r="G25" i="2"/>
  <c r="I25" i="2"/>
  <c r="K25" i="2"/>
  <c r="L25" i="2"/>
  <c r="F25" i="2"/>
  <c r="M25" i="2"/>
  <c r="N25" i="2"/>
  <c r="O25" i="2"/>
  <c r="G26" i="2"/>
  <c r="I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K28" i="2"/>
  <c r="L28" i="2"/>
  <c r="M28" i="2"/>
  <c r="N28" i="2"/>
  <c r="O28" i="2"/>
  <c r="E29" i="2"/>
  <c r="F29" i="2"/>
  <c r="G29" i="2"/>
  <c r="H29" i="2"/>
  <c r="J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4" i="2"/>
  <c r="C25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J26" i="2" l="1"/>
  <c r="J24" i="2"/>
  <c r="J23" i="2"/>
  <c r="H23" i="2"/>
  <c r="P391" i="2"/>
  <c r="P385" i="2"/>
  <c r="P389" i="2"/>
  <c r="P295" i="2"/>
  <c r="P307" i="2"/>
  <c r="P367" i="2"/>
  <c r="J25" i="2"/>
  <c r="J28" i="2"/>
  <c r="P292" i="2"/>
  <c r="P204" i="2"/>
  <c r="P284" i="2"/>
  <c r="P288" i="2"/>
  <c r="P33" i="2"/>
  <c r="P49" i="2"/>
  <c r="P169" i="2"/>
  <c r="P173" i="2"/>
  <c r="P185" i="2"/>
  <c r="P189" i="2"/>
  <c r="P197" i="2"/>
  <c r="P383" i="2"/>
  <c r="P212" i="2"/>
  <c r="P220" i="2"/>
  <c r="P59" i="2"/>
  <c r="P77" i="2"/>
  <c r="P99" i="2"/>
  <c r="P178" i="2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G24" i="2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I28" i="2"/>
  <c r="P28" i="2" s="1"/>
  <c r="L24" i="2"/>
  <c r="L27" i="2"/>
  <c r="P27" i="2" s="1"/>
  <c r="L30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36" i="2"/>
  <c r="E32" i="2"/>
  <c r="E21" i="2"/>
  <c r="E27" i="2"/>
  <c r="H25" i="2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1" i="2" l="1"/>
  <c r="P24" i="2"/>
  <c r="D24" i="2" s="1"/>
  <c r="P25" i="2"/>
  <c r="D25" i="2" s="1"/>
  <c r="E12" i="2"/>
  <c r="D27" i="2"/>
  <c r="K26" i="2"/>
  <c r="P26" i="2" s="1"/>
  <c r="D26" i="2" s="1"/>
  <c r="K29" i="2"/>
  <c r="P29" i="2" s="1"/>
  <c r="D29" i="2" s="1"/>
  <c r="K23" i="2"/>
  <c r="P23" i="2" s="1"/>
  <c r="D23" i="2" s="1"/>
  <c r="D22" i="2"/>
  <c r="D28" i="2"/>
  <c r="P30" i="2"/>
  <c r="D30" i="2" s="1"/>
</calcChain>
</file>

<file path=xl/sharedStrings.xml><?xml version="1.0" encoding="utf-8"?>
<sst xmlns="http://schemas.openxmlformats.org/spreadsheetml/2006/main" count="81" uniqueCount="70">
  <si>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</si>
  <si>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</si>
  <si>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</si>
  <si>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</si>
  <si>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</si>
  <si>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</si>
  <si>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</si>
  <si>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</si>
  <si>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</si>
  <si>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</si>
  <si>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</si>
  <si>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</si>
  <si>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</si>
  <si>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</si>
  <si>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</si>
  <si>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</si>
  <si>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</si>
  <si>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</si>
  <si>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</si>
  <si>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</si>
  <si>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</si>
  <si>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</si>
  <si>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</si>
  <si>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</si>
  <si>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</si>
  <si>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</si>
  <si>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</si>
  <si>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</si>
  <si>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</si>
  <si>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</si>
  <si>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</si>
  <si>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</si>
  <si>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</si>
  <si>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</si>
  <si>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</si>
  <si>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</si>
  <si>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</si>
  <si>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</si>
  <si>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</si>
  <si>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</si>
  <si>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</si>
  <si>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</si>
  <si>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</si>
  <si>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</si>
  <si>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</si>
  <si>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</si>
  <si>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Per Rxn (uL)</t>
  </si>
  <si>
    <t>Master Mix (uL)</t>
  </si>
  <si>
    <t>RECIPE doesn't come unless stocks/layout ready</t>
  </si>
  <si>
    <t>Blue is DNA names, can have 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</si>
  <si>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</si>
  <si>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</si>
  <si>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</si>
  <si>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</si>
  <si>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</si>
  <si>
    <t>Negative Control</t>
  </si>
  <si>
    <t>13-pLac-LacO-sigmaX</t>
  </si>
  <si>
    <t>other sheet</t>
  </si>
  <si>
    <t>between 20 and 65</t>
  </si>
  <si>
    <t>#3 in all, #6 in all</t>
  </si>
  <si>
    <t>A is 1 and B is 7 (?)</t>
  </si>
  <si>
    <t>pSigmaX-deGFP (7)</t>
  </si>
  <si>
    <t>pLac-LacO-sigmaX (13)</t>
  </si>
  <si>
    <t>(13) pLac-LacO-sigmaX 2 nM</t>
  </si>
  <si>
    <t>(13) pLac-LacO-sigmaX 4 nM</t>
  </si>
  <si>
    <t>(13) pLac-LacO-sigmaX 6 nM</t>
  </si>
  <si>
    <t>(13) pLac-LacO-sigmaX 8 nM</t>
  </si>
  <si>
    <t>(13) pLac-LacO-sigmaX 10 nM</t>
  </si>
  <si>
    <t>7-psigmaX-deGFP</t>
  </si>
  <si>
    <t>1:2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</si>
</sst>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opLeftCell="B11" zoomScale="112" workbookViewId="0">
      <selection activeCell="I27" sqref="I2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  <c r="H5" s="3" t="s">
        <v>58</v>
      </c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46</v>
      </c>
      <c r="E11" s="10" t="s">
        <v>47</v>
      </c>
      <c r="F11" s="15" t="s">
        <v>57</v>
      </c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32.340000000000003</v>
      </c>
      <c r="F12" s="17">
        <v>35.630000000000003</v>
      </c>
      <c r="I12" s="6">
        <f>SUM(Layout!D3:D384)</f>
        <v>7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25.410000000000004</v>
      </c>
      <c r="F13" s="17">
        <v>28.5</v>
      </c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1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1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54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48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Negative Control</v>
      </c>
      <c r="H20" s="10" t="str">
        <f>IF(ISBLANK(Stocks!B5), "(DNA 3)", Stocks!B5)</f>
        <v>13-pLac-LacO-sigmaX</v>
      </c>
      <c r="I20" s="10" t="str">
        <f>IF(ISBLANK(Stocks!B6), "(DNA 4)", Stocks!B6)</f>
        <v>7-psigmaX-deGFP</v>
      </c>
      <c r="J20" s="10" t="str">
        <f>IF(ISBLANK(Stocks!B7), "(DNA 5)", Stocks!B7)</f>
        <v>1:2 #13</v>
      </c>
      <c r="K20" s="10" t="str">
        <f>IF(ISBLANK(Stocks!B8), "(DNA 6)", Stocks!B8)</f>
        <v>(DNA 6)</v>
      </c>
      <c r="L20" s="10" t="str">
        <f>IF(ISBLANK(Stocks!B9), "(DNA7)", Stocks!B9)</f>
        <v>(DNA7)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Negative Control</v>
      </c>
      <c r="D22" s="91">
        <f>IF(Layout!D4 &gt;0, $K$12 - E22 - P22, "")</f>
        <v>2.5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v>0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 t="str">
        <f>IF(ISBLANK(Layout!I4),"",Layout!I4*$K$12/Stocks!$E$7)</f>
        <v/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0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(13) pLac-LacO-sigmaX 2 nM</v>
      </c>
      <c r="D23" s="93">
        <f>IF(Layout!D5 &gt;0, $K$12 - E23 - P23, "")</f>
        <v>1.4858621726730621</v>
      </c>
      <c r="E23" s="59">
        <f>IFERROR(Layout!D5*SUM($D$12:$D$17), "")</f>
        <v>7.5</v>
      </c>
      <c r="F23" s="83" t="str">
        <f>IF(ISBLANK(Layout!E5), "", Layout!E5*$K$12/Stocks!$E$3)</f>
        <v/>
      </c>
      <c r="G23" s="83" t="str">
        <f>IF(ISBLANK(Layout!F5), "", Layout!F5*$K$12/Stocks!$E$4)</f>
        <v/>
      </c>
      <c r="H23" s="83">
        <f>IF(ISBLANK(Layout!G5), "", Layout!G5*$K$12/Stocks!$E$5)</f>
        <v>0.7701654135338345</v>
      </c>
      <c r="I23" s="83">
        <f>IF(ISBLANK(Layout!H5), "", Layout!H5*$K$12/Stocks!$E$6)</f>
        <v>0.24397241379310347</v>
      </c>
      <c r="J23" s="83" t="str">
        <f>IF(ISBLANK(Layout!I5),"",Layout!I5*$K$12/Stocks!$E$7)</f>
        <v/>
      </c>
      <c r="K23" s="83" t="str">
        <f>IF(ISBLANK(Layout!J5), "", Layout!J5*$K$12/Stocks!$E$8)</f>
        <v/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1.0141378273269379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(13) pLac-LacO-sigmaX 4 nM</v>
      </c>
      <c r="D24" s="93">
        <f>IF(Layout!D6 &gt;0, $K$12 - E24 - P24, "")</f>
        <v>1.2418897588799584</v>
      </c>
      <c r="E24" s="59">
        <f>IFERROR(Layout!D6*SUM($D$12:$D$17), "")</f>
        <v>7.5</v>
      </c>
      <c r="F24" s="83" t="str">
        <f>IF(ISBLANK(Layout!E6), "", Layout!E6*$K$12/Stocks!$E$3)</f>
        <v/>
      </c>
      <c r="G24" s="83" t="str">
        <f>IF(ISBLANK(Layout!F6), "", Layout!F6*$K$12/Stocks!$E$4)</f>
        <v/>
      </c>
      <c r="H24" s="83">
        <f>IF(ISBLANK(Layout!G6), "", Layout!G6*$K$12/Stocks!$E$5)</f>
        <v>0.7701654135338345</v>
      </c>
      <c r="I24" s="83">
        <f>IF(ISBLANK(Layout!H6), "", Layout!H6*$K$12/Stocks!$E$6)</f>
        <v>0.48794482758620694</v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 t="str">
        <f>IF(ISBLANK(Layout!K6), "", Layout!K6*$K$12/Stocks!$E$9)</f>
        <v/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1.2581102411200416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(13) pLac-LacO-sigmaX 6 nM</v>
      </c>
      <c r="D25" s="93">
        <f>IF(Layout!D7 &gt;0, $K$12 - E25 - P25, "")</f>
        <v>0.99791734508685526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0.7701654135338345</v>
      </c>
      <c r="I25" s="83">
        <f>IF(ISBLANK(Layout!H7), "", Layout!H7*$K$12/Stocks!$E$6)</f>
        <v>0.73191724137931036</v>
      </c>
      <c r="J25" s="83" t="str">
        <f>IF(ISBLANK(Layout!I7),"",Layout!I7*$K$12/Stocks!$E$7)</f>
        <v/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1.5020826549131447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(13) pLac-LacO-sigmaX 8 nM</v>
      </c>
      <c r="D26" s="93">
        <f>IF(Layout!D8 &gt;0, $K$12 - E26 - P26, "")</f>
        <v>0.75394493129375162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0.7701654135338345</v>
      </c>
      <c r="I26" s="83">
        <f>IF(ISBLANK(Layout!H8), "", Layout!H8*$K$12/Stocks!$E$6)</f>
        <v>0.97588965517241388</v>
      </c>
      <c r="J26" s="83" t="str">
        <f>IF(ISBLANK(Layout!I8),"",Layout!I8*$K$12/Stocks!$E$7)</f>
        <v/>
      </c>
      <c r="K26" s="83" t="str">
        <f>IF(ISBLANK(Layout!J8), "", Layout!J8*$K$12/Stocks!$E$8)</f>
        <v/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1.7460550687062484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>(13) pLac-LacO-sigmaX 10 nM</v>
      </c>
      <c r="D27" s="93">
        <f>IF(Layout!D9 &gt;0, $K$12 - E27 - P27, "")</f>
        <v>0.5099725175006482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0.7701654135338345</v>
      </c>
      <c r="I27" s="83">
        <f>IF(ISBLANK(Layout!H9), "", Layout!H9*$K$12/Stocks!$E$6)</f>
        <v>1.2198620689655173</v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 t="str">
        <f>IF(ISBLANK(Layout!K9), "", Layout!K9*$K$12/Stocks!$E$9)</f>
        <v/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1.9900274824993518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/>
      </c>
      <c r="D28" s="93" t="str">
        <f>IF(Layout!D10 &gt;0, $K$12 - E28 - P28, "")</f>
        <v/>
      </c>
      <c r="E28" s="59">
        <f>IFERROR(Layout!D10*SUM($D$12:$D$17), "")</f>
        <v>0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 t="str">
        <f>IF(ISBLANK(Layout!H10), "", Layout!H10*$K$12/Stocks!$E$6)</f>
        <v/>
      </c>
      <c r="J28" s="83" t="str">
        <f>IF(ISBLANK(Layout!I10),"",Layout!I10*$K$12/Stocks!$E$7)</f>
        <v/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0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/>
      </c>
      <c r="D29" s="93" t="str">
        <f>IF(Layout!D11 &gt;0, $K$12 - E29 - P29, "")</f>
        <v/>
      </c>
      <c r="E29" s="59">
        <f>IFERROR(Layout!D11*SUM($D$12:$D$17), "")</f>
        <v>0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 t="str">
        <f>IF(ISBLANK(Layout!H11), "", Layout!H11*$K$12/Stocks!$E$6)</f>
        <v/>
      </c>
      <c r="J29" s="83" t="str">
        <f>IF(ISBLANK(Layout!I11),"",Layout!I11*$K$12/Stocks!$E$7)</f>
        <v/>
      </c>
      <c r="K29" s="83" t="str">
        <f>IF(ISBLANK(Layout!J11), "", Layout!J11*$K$12/Stocks!$E$8)</f>
        <v/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0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/>
      </c>
      <c r="D30" s="95" t="str">
        <f>IF(Layout!D12 &gt;0, $K$12 - E30 - P30, "")</f>
        <v/>
      </c>
      <c r="E30" s="60">
        <f>IFERROR(Layout!D12*SUM($D$12:$D$17), "")</f>
        <v>0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 t="str">
        <f>IF(ISBLANK(Layout!H12), "", Layout!H12*$K$12/Stocks!$E$6)</f>
        <v/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 t="str">
        <f>IF(ISBLANK(Layout!K12), "", Layout!K12*$K$12/Stocks!$E$9)</f>
        <v/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0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55</v>
      </c>
      <c r="C4" s="36">
        <v>0</v>
      </c>
      <c r="D4" s="37">
        <v>0</v>
      </c>
      <c r="E4" s="44">
        <f t="shared" si="0"/>
        <v>0</v>
      </c>
    </row>
    <row r="5" spans="1:5" x14ac:dyDescent="0.2">
      <c r="A5" s="52">
        <f t="shared" si="1"/>
        <v>3</v>
      </c>
      <c r="B5" s="38" t="s">
        <v>56</v>
      </c>
      <c r="C5" s="39">
        <v>133</v>
      </c>
      <c r="D5" s="37">
        <v>3104</v>
      </c>
      <c r="E5" s="48">
        <f t="shared" si="0"/>
        <v>64.92111840049985</v>
      </c>
    </row>
    <row r="6" spans="1:5" x14ac:dyDescent="0.2">
      <c r="A6" s="52">
        <f t="shared" si="1"/>
        <v>4</v>
      </c>
      <c r="B6" s="38" t="s">
        <v>68</v>
      </c>
      <c r="C6" s="39">
        <v>174</v>
      </c>
      <c r="D6" s="37">
        <v>3216</v>
      </c>
      <c r="E6" s="48">
        <f t="shared" si="0"/>
        <v>81.97648123021257</v>
      </c>
    </row>
    <row r="7" spans="1:5" x14ac:dyDescent="0.2">
      <c r="A7" s="52">
        <f t="shared" si="1"/>
        <v>5</v>
      </c>
      <c r="B7" s="38" t="s">
        <v>69</v>
      </c>
      <c r="C7" s="39">
        <f>C5/2</f>
        <v>66.5</v>
      </c>
      <c r="D7" s="40">
        <f>D5</f>
        <v>3104</v>
      </c>
      <c r="E7" s="48">
        <f t="shared" si="0"/>
        <v>32.460559200249925</v>
      </c>
    </row>
    <row r="8" spans="1:5" x14ac:dyDescent="0.2">
      <c r="A8" s="52">
        <f t="shared" si="1"/>
        <v>6</v>
      </c>
      <c r="B8" s="38"/>
      <c r="C8" s="39"/>
      <c r="D8" s="40"/>
      <c r="E8" s="48">
        <f>IFERROR(IF(D8=0,C8,1/(D8*660/1000000/C8)),"")</f>
        <v>0</v>
      </c>
    </row>
    <row r="9" spans="1:5" x14ac:dyDescent="0.2">
      <c r="A9" s="52">
        <f t="shared" si="1"/>
        <v>7</v>
      </c>
      <c r="B9" s="38"/>
      <c r="C9" s="39"/>
      <c r="D9" s="40"/>
      <c r="E9" s="48">
        <f>IFERROR(IF(D9=0,C9,1/(D9*660/1000000/C9)),"")</f>
        <v>0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tabSelected="1" workbookViewId="0">
      <selection activeCell="A2" sqref="A2"/>
    </sheetView>
  </sheetViews>
  <sheetFormatPr baseColWidth="10" defaultRowHeight="15" x14ac:dyDescent="0.2"/>
  <cols>
    <col min="3" max="3" width="23.5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Negative Control</v>
      </c>
      <c r="G2" s="111" t="s">
        <v>61</v>
      </c>
      <c r="H2" s="111" t="s">
        <v>62</v>
      </c>
      <c r="I2" s="111"/>
      <c r="J2" s="111"/>
      <c r="K2" s="111"/>
      <c r="L2" s="111"/>
      <c r="M2" s="111"/>
      <c r="N2" s="113"/>
      <c r="O2" t="s">
        <v>52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50</v>
      </c>
    </row>
    <row r="4" spans="1:15" x14ac:dyDescent="0.2">
      <c r="A4" s="65">
        <v>2</v>
      </c>
      <c r="B4" s="22" t="s">
        <v>37</v>
      </c>
      <c r="C4" s="50" t="str">
        <f>F2</f>
        <v>Negative Control</v>
      </c>
      <c r="D4" s="78">
        <v>1</v>
      </c>
      <c r="E4" s="70"/>
      <c r="F4" s="71">
        <v>0</v>
      </c>
      <c r="G4" s="71"/>
      <c r="H4" s="71"/>
      <c r="I4" s="71"/>
      <c r="J4" s="71"/>
      <c r="K4" s="71"/>
      <c r="L4" s="71"/>
      <c r="M4" s="71"/>
      <c r="N4" s="81"/>
      <c r="O4" t="s">
        <v>51</v>
      </c>
    </row>
    <row r="5" spans="1:15" x14ac:dyDescent="0.2">
      <c r="A5" s="65">
        <v>3</v>
      </c>
      <c r="B5" s="22" t="s">
        <v>38</v>
      </c>
      <c r="C5" s="50" t="s">
        <v>63</v>
      </c>
      <c r="D5" s="78">
        <v>1</v>
      </c>
      <c r="E5" s="70"/>
      <c r="F5" s="71"/>
      <c r="G5" s="71">
        <v>5</v>
      </c>
      <c r="H5" s="71">
        <v>2</v>
      </c>
      <c r="I5" s="71"/>
      <c r="J5" s="71"/>
      <c r="K5" s="71"/>
      <c r="L5" s="71"/>
      <c r="M5" s="71"/>
      <c r="N5" s="81"/>
      <c r="O5" t="s">
        <v>53</v>
      </c>
    </row>
    <row r="6" spans="1:15" x14ac:dyDescent="0.2">
      <c r="A6" s="65">
        <v>4</v>
      </c>
      <c r="B6" s="22" t="s">
        <v>39</v>
      </c>
      <c r="C6" s="50" t="s">
        <v>64</v>
      </c>
      <c r="D6" s="78">
        <v>1</v>
      </c>
      <c r="E6" s="70"/>
      <c r="F6" s="71"/>
      <c r="G6" s="71">
        <v>5</v>
      </c>
      <c r="H6" s="71">
        <v>4</v>
      </c>
      <c r="I6" s="71"/>
      <c r="J6" s="71"/>
      <c r="K6" s="71"/>
      <c r="L6" s="71"/>
      <c r="M6" s="71"/>
      <c r="N6" s="81"/>
    </row>
    <row r="7" spans="1:15" x14ac:dyDescent="0.2">
      <c r="A7" s="65">
        <v>5</v>
      </c>
      <c r="B7" s="22" t="s">
        <v>40</v>
      </c>
      <c r="C7" s="50" t="s">
        <v>65</v>
      </c>
      <c r="D7" s="78">
        <v>1</v>
      </c>
      <c r="E7" s="70"/>
      <c r="F7" s="71"/>
      <c r="G7" s="71">
        <v>5</v>
      </c>
      <c r="H7" s="71">
        <v>6</v>
      </c>
      <c r="I7" s="71"/>
      <c r="J7" s="71"/>
      <c r="K7" s="71"/>
      <c r="L7" s="71"/>
      <c r="M7" s="71"/>
      <c r="N7" s="81"/>
      <c r="O7" t="s">
        <v>59</v>
      </c>
    </row>
    <row r="8" spans="1:15" x14ac:dyDescent="0.2">
      <c r="A8" s="65">
        <v>6</v>
      </c>
      <c r="B8" s="22" t="s">
        <v>41</v>
      </c>
      <c r="C8" s="50" t="s">
        <v>66</v>
      </c>
      <c r="D8" s="78">
        <v>1</v>
      </c>
      <c r="E8" s="70"/>
      <c r="F8" s="71"/>
      <c r="G8" s="71">
        <v>5</v>
      </c>
      <c r="H8" s="71">
        <v>8</v>
      </c>
      <c r="I8" s="71"/>
      <c r="J8" s="71"/>
      <c r="K8" s="71"/>
      <c r="L8" s="71"/>
      <c r="M8" s="71"/>
      <c r="N8" s="81"/>
      <c r="O8" t="s">
        <v>60</v>
      </c>
    </row>
    <row r="9" spans="1:15" x14ac:dyDescent="0.2">
      <c r="A9" s="65">
        <v>7</v>
      </c>
      <c r="B9" s="22" t="s">
        <v>42</v>
      </c>
      <c r="C9" s="50" t="s">
        <v>67</v>
      </c>
      <c r="D9" s="78">
        <v>1</v>
      </c>
      <c r="E9" s="70"/>
      <c r="F9" s="71"/>
      <c r="G9" s="71">
        <v>5</v>
      </c>
      <c r="H9" s="71">
        <v>10</v>
      </c>
      <c r="I9" s="71"/>
      <c r="J9" s="71"/>
      <c r="K9" s="71"/>
      <c r="L9" s="71"/>
      <c r="M9" s="71"/>
      <c r="N9" s="81"/>
    </row>
    <row r="10" spans="1:15" x14ac:dyDescent="0.2">
      <c r="A10" s="65">
        <v>8</v>
      </c>
      <c r="B10" s="22" t="s">
        <v>43</v>
      </c>
      <c r="C10" s="50"/>
      <c r="D10" s="78"/>
      <c r="E10" s="70"/>
      <c r="F10" s="71"/>
      <c r="G10" s="71"/>
      <c r="H10" s="71"/>
      <c r="I10" s="71"/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44</v>
      </c>
      <c r="C11" s="50"/>
      <c r="D11" s="78"/>
      <c r="E11" s="70"/>
      <c r="F11" s="71"/>
      <c r="G11" s="71"/>
      <c r="H11" s="71"/>
      <c r="I11" s="71"/>
      <c r="J11" s="71"/>
      <c r="K11" s="71"/>
      <c r="L11" s="71"/>
      <c r="M11" s="71"/>
      <c r="N11" s="81"/>
    </row>
    <row r="12" spans="1:15" x14ac:dyDescent="0.2">
      <c r="A12" s="65">
        <v>10</v>
      </c>
      <c r="B12" s="22" t="s">
        <v>45</v>
      </c>
      <c r="C12" s="50"/>
      <c r="D12" s="78"/>
      <c r="E12" s="70"/>
      <c r="F12" s="71"/>
      <c r="G12" s="71"/>
      <c r="H12" s="71"/>
      <c r="I12" s="71"/>
      <c r="J12" s="71"/>
      <c r="K12" s="71"/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2020-10-09T06:20:19Z</dcterms:modified>
</cp:coreProperties>
</file>