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hidePivotFieldList="1"/>
  <xr:revisionPtr revIDLastSave="0" documentId="8_{9F49FE61-A447-4498-A48F-23C01BDDB2F3}" xr6:coauthVersionLast="47" xr6:coauthVersionMax="47" xr10:uidLastSave="{00000000-0000-0000-0000-000000000000}"/>
  <bookViews>
    <workbookView xWindow="240" yWindow="105" windowWidth="14805" windowHeight="8010" firstSheet="9" activeTab="9" xr2:uid="{00000000-000D-0000-FFFF-FFFF00000000}"/>
  </bookViews>
  <sheets>
    <sheet name="Sheet1" sheetId="1" r:id="rId1"/>
    <sheet name="Raw_data" sheetId="11" r:id="rId2"/>
    <sheet name="Sheet2" sheetId="2" r:id="rId3"/>
    <sheet name="Sheet4" sheetId="4" r:id="rId4"/>
    <sheet name="Sheet5" sheetId="5" r:id="rId5"/>
    <sheet name="Detail1" sheetId="9" r:id="rId6"/>
    <sheet name="Sheet8" sheetId="8" r:id="rId7"/>
    <sheet name="Detail2" sheetId="13" r:id="rId8"/>
    <sheet name="Detail3" sheetId="14" r:id="rId9"/>
    <sheet name="Dashboard" sheetId="12" r:id="rId10"/>
    <sheet name="Sheet9" sheetId="10" r:id="rId11"/>
    <sheet name="Sheet6" sheetId="6" r:id="rId12"/>
    <sheet name="Sheet7" sheetId="7" r:id="rId13"/>
  </sheets>
  <definedNames>
    <definedName name="_xlnm._FilterDatabase" localSheetId="4" hidden="1">Sheet5!$A$1:$F$10</definedName>
    <definedName name="Slicer_Region">#N/A</definedName>
  </definedNames>
  <calcPr calcId="191028"/>
  <pivotCaches>
    <pivotCache cacheId="6998" r:id="rId14"/>
    <pivotCache cacheId="6999" r:id="rId15"/>
    <pivotCache cacheId="7000" r:id="rId16"/>
  </pivotCaches>
  <extLst>
    <ext xmlns:x14="http://schemas.microsoft.com/office/spreadsheetml/2009/9/main" uri="{BBE1A952-AA13-448e-AADC-164F8A28A991}">
      <x14:slicerCaches>
        <x14:slicerCache r:id="rId1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1" l="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2" i="11"/>
  <c r="AG3" i="11"/>
  <c r="AG4" i="11"/>
  <c r="AG5" i="11"/>
  <c r="AG6" i="11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3" i="11"/>
  <c r="AG44" i="11"/>
  <c r="AG45" i="11"/>
  <c r="AG46" i="11"/>
  <c r="AG47" i="11"/>
  <c r="AG48" i="11"/>
  <c r="AG49" i="11"/>
  <c r="AG50" i="11"/>
  <c r="AG51" i="11"/>
  <c r="AG2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3" i="11"/>
  <c r="AC3" i="1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2" i="11"/>
  <c r="D6" i="7"/>
  <c r="D3" i="7"/>
  <c r="D4" i="7"/>
  <c r="D5" i="7"/>
  <c r="D2" i="7"/>
  <c r="M32" i="6"/>
  <c r="L32" i="6"/>
  <c r="M33" i="6"/>
  <c r="M34" i="6"/>
  <c r="M35" i="6"/>
  <c r="M36" i="6"/>
  <c r="M37" i="6"/>
  <c r="M38" i="6"/>
  <c r="M39" i="6"/>
  <c r="M40" i="6"/>
  <c r="M41" i="6"/>
  <c r="M42" i="6"/>
  <c r="M43" i="6"/>
  <c r="M44" i="6"/>
  <c r="L33" i="6"/>
  <c r="L34" i="6"/>
  <c r="L35" i="6"/>
  <c r="L36" i="6"/>
  <c r="L37" i="6"/>
  <c r="L38" i="6"/>
  <c r="L39" i="6"/>
  <c r="L40" i="6"/>
  <c r="L41" i="6" s="1"/>
  <c r="L42" i="6"/>
  <c r="L43" i="6"/>
  <c r="L44" i="6"/>
  <c r="L45" i="6"/>
  <c r="L46" i="6"/>
  <c r="N32" i="6"/>
  <c r="L26" i="6"/>
  <c r="M26" i="6"/>
  <c r="N26" i="6"/>
  <c r="O26" i="6"/>
  <c r="L27" i="6"/>
  <c r="M27" i="6"/>
  <c r="N27" i="6"/>
  <c r="O27" i="6"/>
  <c r="M25" i="6"/>
  <c r="N25" i="6"/>
  <c r="O25" i="6"/>
  <c r="L25" i="6"/>
  <c r="L18" i="6"/>
  <c r="L19" i="6"/>
  <c r="L20" i="6"/>
  <c r="L17" i="6"/>
  <c r="L11" i="6"/>
  <c r="M11" i="6"/>
  <c r="N11" i="6"/>
  <c r="O11" i="6"/>
  <c r="L12" i="6"/>
  <c r="M12" i="6"/>
  <c r="N12" i="6"/>
  <c r="O12" i="6"/>
  <c r="L13" i="6"/>
  <c r="M13" i="6"/>
  <c r="N13" i="6"/>
  <c r="O13" i="6"/>
  <c r="L3" i="6"/>
  <c r="L4" i="6"/>
  <c r="L2" i="6"/>
  <c r="U4" i="1"/>
  <c r="U3" i="1"/>
  <c r="H2" i="1"/>
  <c r="I2" i="1"/>
  <c r="I2" i="5" a="1"/>
  <c r="I2" i="5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F3" i="4" a="1"/>
  <c r="F3" i="4"/>
  <c r="F4" i="4" a="1"/>
  <c r="F4" i="4"/>
  <c r="F5" i="4" a="1"/>
  <c r="F5" i="4"/>
  <c r="F6" i="4" a="1"/>
  <c r="F6" i="4"/>
  <c r="F7" i="4" a="1"/>
  <c r="F7" i="4"/>
  <c r="F8" i="4" a="1"/>
  <c r="F8" i="4"/>
  <c r="F9" i="4" a="1"/>
  <c r="F9" i="4"/>
  <c r="F10" i="4" a="1"/>
  <c r="F10" i="4"/>
  <c r="F11" i="4" a="1"/>
  <c r="F11" i="4"/>
  <c r="F12" i="4" a="1"/>
  <c r="F12" i="4"/>
  <c r="F13" i="4" a="1"/>
  <c r="F13" i="4"/>
  <c r="F2" i="4" a="1"/>
  <c r="F2" i="4"/>
  <c r="G3" i="4"/>
  <c r="G4" i="4"/>
  <c r="G5" i="4"/>
  <c r="G6" i="4"/>
  <c r="G7" i="4"/>
  <c r="G8" i="4"/>
  <c r="G9" i="4"/>
  <c r="G10" i="4"/>
  <c r="G11" i="4"/>
  <c r="G12" i="4"/>
  <c r="G13" i="4"/>
  <c r="G2" i="4"/>
  <c r="E3" i="4"/>
  <c r="E4" i="4"/>
  <c r="E5" i="4"/>
  <c r="E6" i="4"/>
  <c r="E7" i="4"/>
  <c r="E8" i="4"/>
  <c r="E9" i="4"/>
  <c r="E10" i="4"/>
  <c r="E11" i="4"/>
  <c r="E12" i="4"/>
  <c r="E13" i="4"/>
  <c r="E2" i="4"/>
  <c r="O3" i="2"/>
  <c r="O4" i="2"/>
  <c r="O5" i="2"/>
  <c r="O6" i="2"/>
  <c r="O7" i="2"/>
  <c r="O8" i="2"/>
  <c r="O9" i="2"/>
  <c r="O2" i="2"/>
  <c r="D2" i="2"/>
  <c r="E2" i="2"/>
  <c r="F2" i="2"/>
  <c r="G2" i="2"/>
  <c r="H2" i="2"/>
  <c r="D3" i="2"/>
  <c r="E3" i="2"/>
  <c r="F3" i="2"/>
  <c r="G3" i="2"/>
  <c r="H3" i="2"/>
  <c r="D4" i="2"/>
  <c r="E4" i="2"/>
  <c r="F4" i="2"/>
  <c r="G4" i="2"/>
  <c r="H4" i="2"/>
  <c r="D5" i="2"/>
  <c r="E5" i="2"/>
  <c r="F5" i="2"/>
  <c r="G5" i="2"/>
  <c r="H5" i="2"/>
  <c r="D6" i="2"/>
  <c r="E6" i="2"/>
  <c r="F6" i="2"/>
  <c r="G6" i="2"/>
  <c r="H6" i="2"/>
  <c r="D7" i="2"/>
  <c r="E7" i="2"/>
  <c r="F7" i="2"/>
  <c r="G7" i="2"/>
  <c r="H7" i="2"/>
  <c r="D8" i="2"/>
  <c r="E8" i="2"/>
  <c r="F8" i="2"/>
  <c r="G8" i="2"/>
  <c r="H8" i="2"/>
  <c r="D9" i="2"/>
  <c r="E9" i="2"/>
  <c r="F9" i="2"/>
  <c r="G9" i="2"/>
  <c r="H9" i="2"/>
  <c r="E24" i="1"/>
  <c r="R9" i="1"/>
  <c r="R8" i="1"/>
  <c r="R7" i="1"/>
  <c r="R6" i="1"/>
  <c r="R5" i="1"/>
  <c r="R4" i="1"/>
  <c r="R3" i="1"/>
  <c r="Q4" i="1"/>
  <c r="Q5" i="1"/>
  <c r="Q6" i="1"/>
  <c r="Q7" i="1"/>
  <c r="Q8" i="1"/>
  <c r="Q9" i="1"/>
  <c r="Q3" i="1"/>
  <c r="P4" i="1"/>
  <c r="P5" i="1"/>
  <c r="P6" i="1"/>
  <c r="P7" i="1"/>
  <c r="P8" i="1"/>
  <c r="P9" i="1"/>
  <c r="P3" i="1"/>
  <c r="O4" i="1"/>
  <c r="O5" i="1"/>
  <c r="O6" i="1"/>
  <c r="O7" i="1"/>
  <c r="O8" i="1"/>
  <c r="O9" i="1"/>
  <c r="O3" i="1"/>
  <c r="N4" i="1"/>
  <c r="N5" i="1"/>
  <c r="N6" i="1"/>
  <c r="N7" i="1"/>
  <c r="N8" i="1"/>
  <c r="N9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<sst xmlns="http://schemas.openxmlformats.org/spreadsheetml/2006/main" count="725" uniqueCount="325">
  <si>
    <t>EMPLOYEE ID</t>
  </si>
  <si>
    <t>NAME</t>
  </si>
  <si>
    <t>DEPARTMENT</t>
  </si>
  <si>
    <t>WORKING YEARS</t>
  </si>
  <si>
    <t>SALARY</t>
  </si>
  <si>
    <t>JOINING DATE</t>
  </si>
  <si>
    <t>PROMOTION</t>
  </si>
  <si>
    <t>EMP001</t>
  </si>
  <si>
    <t>Employee_1</t>
  </si>
  <si>
    <t>F</t>
  </si>
  <si>
    <t>SUB1</t>
  </si>
  <si>
    <t>SUB2</t>
  </si>
  <si>
    <t>SUB3</t>
  </si>
  <si>
    <t>TOTAL</t>
  </si>
  <si>
    <t>MAX</t>
  </si>
  <si>
    <t>MIN</t>
  </si>
  <si>
    <t>AVERAGE</t>
  </si>
  <si>
    <t>COUNT</t>
  </si>
  <si>
    <t>EMPLOYEE_ID</t>
  </si>
  <si>
    <t>EMP002</t>
  </si>
  <si>
    <t>Employee_2</t>
  </si>
  <si>
    <t>O</t>
  </si>
  <si>
    <t>EMP003</t>
  </si>
  <si>
    <t>Employee_3</t>
  </si>
  <si>
    <t>S</t>
  </si>
  <si>
    <t>EMP004</t>
  </si>
  <si>
    <t>Employee_4</t>
  </si>
  <si>
    <t>EMP005</t>
  </si>
  <si>
    <t>Employee_5</t>
  </si>
  <si>
    <t>EMP006</t>
  </si>
  <si>
    <t>Employee_6</t>
  </si>
  <si>
    <t>EMP007</t>
  </si>
  <si>
    <t>Employee_7</t>
  </si>
  <si>
    <t>EMP008</t>
  </si>
  <si>
    <t>Employee_8</t>
  </si>
  <si>
    <t>EMP009</t>
  </si>
  <si>
    <t>Employee_9</t>
  </si>
  <si>
    <t>EMP010</t>
  </si>
  <si>
    <t>Employee_10</t>
  </si>
  <si>
    <t>EMP011</t>
  </si>
  <si>
    <t>Employee_11</t>
  </si>
  <si>
    <t>ADD EXTRA</t>
  </si>
  <si>
    <t>EMP012</t>
  </si>
  <si>
    <t>Employee_12</t>
  </si>
  <si>
    <t>EMP013</t>
  </si>
  <si>
    <t>Employee_13</t>
  </si>
  <si>
    <t>I</t>
  </si>
  <si>
    <t>EMP014</t>
  </si>
  <si>
    <t>Employee_14</t>
  </si>
  <si>
    <t>EMP015</t>
  </si>
  <si>
    <t>Employee_15</t>
  </si>
  <si>
    <t>EMP016</t>
  </si>
  <si>
    <t>Employee_16</t>
  </si>
  <si>
    <t>EMP017</t>
  </si>
  <si>
    <t>Employee_17</t>
  </si>
  <si>
    <t>EMP018</t>
  </si>
  <si>
    <t>Employee_18</t>
  </si>
  <si>
    <t>H</t>
  </si>
  <si>
    <t>EMP019</t>
  </si>
  <si>
    <t>Employee_19</t>
  </si>
  <si>
    <t>EMP020</t>
  </si>
  <si>
    <t>Employee_20</t>
  </si>
  <si>
    <t>EMP021</t>
  </si>
  <si>
    <t>Employee_21</t>
  </si>
  <si>
    <t>EMP022</t>
  </si>
  <si>
    <t>Employee_22</t>
  </si>
  <si>
    <t>Emp_Code</t>
  </si>
  <si>
    <t>Sales Executive</t>
  </si>
  <si>
    <t>Region</t>
  </si>
  <si>
    <t>Day1</t>
  </si>
  <si>
    <t>Day2</t>
  </si>
  <si>
    <t>Day3</t>
  </si>
  <si>
    <t>Day4</t>
  </si>
  <si>
    <t>Day5</t>
  </si>
  <si>
    <t>Total-Sales</t>
  </si>
  <si>
    <t>Target</t>
  </si>
  <si>
    <t>Target_Hits %</t>
  </si>
  <si>
    <t>Away_From_Target%</t>
  </si>
  <si>
    <t>emp001</t>
  </si>
  <si>
    <t>ramesh</t>
  </si>
  <si>
    <t>mumbai</t>
  </si>
  <si>
    <t>emp002</t>
  </si>
  <si>
    <t>suresh</t>
  </si>
  <si>
    <t>maharastra</t>
  </si>
  <si>
    <t>emp003</t>
  </si>
  <si>
    <t>rajesh</t>
  </si>
  <si>
    <t>chennai</t>
  </si>
  <si>
    <t>emp004</t>
  </si>
  <si>
    <t>rakesh</t>
  </si>
  <si>
    <t>hyd</t>
  </si>
  <si>
    <t>emp005</t>
  </si>
  <si>
    <t>somesh</t>
  </si>
  <si>
    <t>bangalour</t>
  </si>
  <si>
    <t>emp006</t>
  </si>
  <si>
    <t>kailash</t>
  </si>
  <si>
    <t>karimnagar</t>
  </si>
  <si>
    <t>emp007</t>
  </si>
  <si>
    <t>vinay</t>
  </si>
  <si>
    <t>mahaboobnagar</t>
  </si>
  <si>
    <t>emp008</t>
  </si>
  <si>
    <t>balu</t>
  </si>
  <si>
    <t>emp009</t>
  </si>
  <si>
    <t>chintu</t>
  </si>
  <si>
    <t>emp010</t>
  </si>
  <si>
    <t>bittu</t>
  </si>
  <si>
    <t>emp011</t>
  </si>
  <si>
    <t>chotu</t>
  </si>
  <si>
    <t>emp012</t>
  </si>
  <si>
    <t>motu</t>
  </si>
  <si>
    <t>emp013</t>
  </si>
  <si>
    <t>patla</t>
  </si>
  <si>
    <t>emp014</t>
  </si>
  <si>
    <t>vignesh</t>
  </si>
  <si>
    <t>emp015</t>
  </si>
  <si>
    <t>vedanth</t>
  </si>
  <si>
    <t>emp016</t>
  </si>
  <si>
    <t>vamshi</t>
  </si>
  <si>
    <t>emp017</t>
  </si>
  <si>
    <t>vibov</t>
  </si>
  <si>
    <t>emp018</t>
  </si>
  <si>
    <t>arjun</t>
  </si>
  <si>
    <t>emp019</t>
  </si>
  <si>
    <t>aryan</t>
  </si>
  <si>
    <t>emp020</t>
  </si>
  <si>
    <t>aravind</t>
  </si>
  <si>
    <t>emp021</t>
  </si>
  <si>
    <t>amar</t>
  </si>
  <si>
    <t>emp022</t>
  </si>
  <si>
    <t>ashok</t>
  </si>
  <si>
    <t>emp023</t>
  </si>
  <si>
    <t>akhil</t>
  </si>
  <si>
    <t>emp024</t>
  </si>
  <si>
    <t>adhitya</t>
  </si>
  <si>
    <t>emp025</t>
  </si>
  <si>
    <t>arun</t>
  </si>
  <si>
    <t>emp026</t>
  </si>
  <si>
    <t>prashanth</t>
  </si>
  <si>
    <t>emp027</t>
  </si>
  <si>
    <t>praveen</t>
  </si>
  <si>
    <t>emp028</t>
  </si>
  <si>
    <t>sagar</t>
  </si>
  <si>
    <t>emp029</t>
  </si>
  <si>
    <t>mahesh</t>
  </si>
  <si>
    <t>emp030</t>
  </si>
  <si>
    <t>shiva</t>
  </si>
  <si>
    <t>emp031</t>
  </si>
  <si>
    <t>gopi</t>
  </si>
  <si>
    <t>emp032</t>
  </si>
  <si>
    <t>emp033</t>
  </si>
  <si>
    <t>chandu</t>
  </si>
  <si>
    <t>emp034</t>
  </si>
  <si>
    <t>varun</t>
  </si>
  <si>
    <t>emp035</t>
  </si>
  <si>
    <t>bharath</t>
  </si>
  <si>
    <t>emp036</t>
  </si>
  <si>
    <t>bargav</t>
  </si>
  <si>
    <t>emp037</t>
  </si>
  <si>
    <t>shivani</t>
  </si>
  <si>
    <t>emp038</t>
  </si>
  <si>
    <t>shirisha</t>
  </si>
  <si>
    <t>emp039</t>
  </si>
  <si>
    <t>sindu</t>
  </si>
  <si>
    <t>emp040</t>
  </si>
  <si>
    <t>srujana</t>
  </si>
  <si>
    <t>emp041</t>
  </si>
  <si>
    <t>shruthi</t>
  </si>
  <si>
    <t>emp042</t>
  </si>
  <si>
    <t>sumana</t>
  </si>
  <si>
    <t>emp043</t>
  </si>
  <si>
    <t>suphala</t>
  </si>
  <si>
    <t>emp044</t>
  </si>
  <si>
    <t>suhasini</t>
  </si>
  <si>
    <t>emp045</t>
  </si>
  <si>
    <t>sunitha</t>
  </si>
  <si>
    <t>emp046</t>
  </si>
  <si>
    <t>srilekha</t>
  </si>
  <si>
    <t>emp047</t>
  </si>
  <si>
    <t>mounika</t>
  </si>
  <si>
    <t>emp048</t>
  </si>
  <si>
    <t>pooja</t>
  </si>
  <si>
    <t>emp049</t>
  </si>
  <si>
    <t>anusha</t>
  </si>
  <si>
    <t>emp050</t>
  </si>
  <si>
    <t>aishu</t>
  </si>
  <si>
    <t>PRODUCT_ID</t>
  </si>
  <si>
    <t>PRODUCT NAME</t>
  </si>
  <si>
    <t>CATEGORY</t>
  </si>
  <si>
    <t>RMV_SP</t>
  </si>
  <si>
    <t>LENGTH3</t>
  </si>
  <si>
    <t>LENGTH2</t>
  </si>
  <si>
    <t>LENGTH1</t>
  </si>
  <si>
    <t>PRICE</t>
  </si>
  <si>
    <t>QUANTITY_AVAILABLE</t>
  </si>
  <si>
    <t>RATING</t>
  </si>
  <si>
    <t>SELLER</t>
  </si>
  <si>
    <t>CONTACT_NO</t>
  </si>
  <si>
    <t>STOCK</t>
  </si>
  <si>
    <t>Apple  Iphone 14</t>
  </si>
  <si>
    <t>mobile</t>
  </si>
  <si>
    <t>tc</t>
  </si>
  <si>
    <t>Bose</t>
  </si>
  <si>
    <t>gd</t>
  </si>
  <si>
    <t>Sony</t>
  </si>
  <si>
    <t>laptop</t>
  </si>
  <si>
    <t>sp</t>
  </si>
  <si>
    <t>headphone</t>
  </si>
  <si>
    <t>Hp</t>
  </si>
  <si>
    <t>hp</t>
  </si>
  <si>
    <t>Lenovo</t>
  </si>
  <si>
    <t>ls</t>
  </si>
  <si>
    <t>SALES</t>
  </si>
  <si>
    <t>TARGET STATUS</t>
  </si>
  <si>
    <t>INCENTIVES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</si>
  <si>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</si>
  <si>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</si>
  <si>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</si>
  <si>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</si>
  <si>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</si>
  <si>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</si>
  <si>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</si>
  <si>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</si>
  <si>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</si>
  <si>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</si>
  <si>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</si>
  <si>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</si>
  <si>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REGION</t>
  </si>
  <si>
    <t>STATES</t>
  </si>
  <si>
    <t>CITY</t>
  </si>
  <si>
    <t>PRODUCT</t>
  </si>
  <si>
    <t>QUANTITY</t>
  </si>
  <si>
    <t>SALES AMOUNT</t>
  </si>
  <si>
    <t>w</t>
  </si>
  <si>
    <t>DEL</t>
  </si>
  <si>
    <t>NW</t>
  </si>
  <si>
    <t>CL</t>
  </si>
  <si>
    <t>s</t>
  </si>
  <si>
    <t>KAR</t>
  </si>
  <si>
    <t>MU</t>
  </si>
  <si>
    <t>TAMIL</t>
  </si>
  <si>
    <t>GRO</t>
  </si>
  <si>
    <t>e</t>
  </si>
  <si>
    <t>MAHA</t>
  </si>
  <si>
    <t>MADU</t>
  </si>
  <si>
    <t>ST</t>
  </si>
  <si>
    <t>n</t>
  </si>
  <si>
    <t>Details for Average of QUANTITY - STATE: M, PRODUCT_CATEGORY: C (+)</t>
  </si>
  <si>
    <t>SALES DATE</t>
  </si>
  <si>
    <t>CUST0MER_NAME</t>
  </si>
  <si>
    <t>STATE</t>
  </si>
  <si>
    <t>PRODUCT_CATEGORY</t>
  </si>
  <si>
    <t>PRODUCT_NAME</t>
  </si>
  <si>
    <t>PRICE _PER _UNIT</t>
  </si>
  <si>
    <t>SALES_AMOUNT</t>
  </si>
  <si>
    <t>ASD</t>
  </si>
  <si>
    <t>M</t>
  </si>
  <si>
    <t>N</t>
  </si>
  <si>
    <t>L</t>
  </si>
  <si>
    <t>JHG</t>
  </si>
  <si>
    <t>W</t>
  </si>
  <si>
    <t>B</t>
  </si>
  <si>
    <t>HJK</t>
  </si>
  <si>
    <t>G</t>
  </si>
  <si>
    <t>ASDF</t>
  </si>
  <si>
    <t>JNKM</t>
  </si>
  <si>
    <t>E</t>
  </si>
  <si>
    <t>GHJK</t>
  </si>
  <si>
    <t>DFFG</t>
  </si>
  <si>
    <t>GY</t>
  </si>
  <si>
    <t>HGDF</t>
  </si>
  <si>
    <t>C</t>
  </si>
  <si>
    <t>TYRHTG</t>
  </si>
  <si>
    <t>(All)</t>
  </si>
  <si>
    <t>Sum of QUANTITY</t>
  </si>
  <si>
    <t>Average of QUANTITY</t>
  </si>
  <si>
    <t>K</t>
  </si>
  <si>
    <t>T</t>
  </si>
  <si>
    <t>Grand Total</t>
  </si>
  <si>
    <t>Details for Sum of Target_Hits % - Sales Executive: Adhitya</t>
  </si>
  <si>
    <t>Adhitya</t>
  </si>
  <si>
    <t>Vizag</t>
  </si>
  <si>
    <t>40.4%</t>
  </si>
  <si>
    <t>59.6%</t>
  </si>
  <si>
    <t>Sum of Total-Sales</t>
  </si>
  <si>
    <t xml:space="preserve"> Target_Hits %_wise</t>
  </si>
  <si>
    <t>Away_From_Target% wise</t>
  </si>
  <si>
    <t>Gopi</t>
  </si>
  <si>
    <t>Aryan</t>
  </si>
  <si>
    <t>Rajesh</t>
  </si>
  <si>
    <t>Bittu</t>
  </si>
  <si>
    <t>Ashok</t>
  </si>
  <si>
    <t>Shirisha</t>
  </si>
  <si>
    <t>Chotu</t>
  </si>
  <si>
    <t>Sunitha</t>
  </si>
  <si>
    <t>Ramesh</t>
  </si>
  <si>
    <t>Vibov</t>
  </si>
  <si>
    <t>Somesh</t>
  </si>
  <si>
    <t>NO_OF SALES</t>
  </si>
  <si>
    <t>FGD</t>
  </si>
  <si>
    <t>JFHGD</t>
  </si>
  <si>
    <t>SDFG</t>
  </si>
  <si>
    <t>SGHG</t>
  </si>
  <si>
    <t>TGDFS</t>
  </si>
  <si>
    <t>GDS</t>
  </si>
  <si>
    <t>STATE/PRODUT_CAT</t>
  </si>
  <si>
    <t>HGSD</t>
  </si>
  <si>
    <t>TRFS</t>
  </si>
  <si>
    <t>UTYR</t>
  </si>
  <si>
    <t>KJH</t>
  </si>
  <si>
    <t>TUYJTYH</t>
  </si>
  <si>
    <t>TFGH</t>
  </si>
  <si>
    <t>HBJNK</t>
  </si>
  <si>
    <t>HBJKM</t>
  </si>
  <si>
    <t>NJKM</t>
  </si>
  <si>
    <t>PRODUCT_NAME/REGION</t>
  </si>
  <si>
    <t>LKJH</t>
  </si>
  <si>
    <t>SALES_AMOUNT/STATES</t>
  </si>
  <si>
    <t>PROJECT_ID</t>
  </si>
  <si>
    <t>START_DATE</t>
  </si>
  <si>
    <t>END_DATE</t>
  </si>
  <si>
    <t>DAYS_REMAINING</t>
  </si>
  <si>
    <t>P101</t>
  </si>
  <si>
    <t>P102</t>
  </si>
  <si>
    <t>P103</t>
  </si>
  <si>
    <t>P104</t>
  </si>
  <si>
    <t>P105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</si>
</sst>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5" formatCode="[$-F800]dddd\,\ mmmm\ dd\,\ yyyy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theme="2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22" fontId="1" fillId="0" borderId="0" xfId="0" applyNumberFormat="1" applyFont="1"/>
    <xf numFmtId="0" fontId="0" fillId="0" borderId="0" xfId="0" applyFont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164" fontId="1" fillId="2" borderId="0" xfId="0" applyNumberFormat="1" applyFont="1" applyFill="1" applyAlignment="1">
      <alignment vertical="center" wrapText="1"/>
    </xf>
    <xf numFmtId="164" fontId="0" fillId="0" borderId="0" xfId="0" applyNumberFormat="1" applyFont="1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14" fontId="0" fillId="0" borderId="0" xfId="0" applyNumberFormat="1"/>
    <xf numFmtId="165" fontId="0" fillId="0" borderId="0" xfId="0" applyNumberFormat="1"/>
    <xf numFmtId="0" fontId="0" fillId="0" borderId="0" xfId="0" applyNumberFormat="1"/>
    <xf numFmtId="15" fontId="0" fillId="0" borderId="0" xfId="0" applyNumberFormat="1"/>
    <xf numFmtId="0" fontId="0" fillId="0" borderId="0" xfId="0" pivotButton="1"/>
    <xf numFmtId="0" fontId="1" fillId="3" borderId="0" xfId="0" applyFont="1" applyFill="1"/>
    <xf numFmtId="0" fontId="0" fillId="4" borderId="0" xfId="0" applyFill="1"/>
    <xf numFmtId="10" fontId="0" fillId="4" borderId="0" xfId="0" applyNumberFormat="1" applyFill="1"/>
    <xf numFmtId="10" fontId="0" fillId="0" borderId="0" xfId="0" applyNumberFormat="1"/>
    <xf numFmtId="0" fontId="3" fillId="0" borderId="0" xfId="0" applyFont="1"/>
    <xf numFmtId="0" fontId="5" fillId="5" borderId="0" xfId="0" applyFont="1" applyFill="1"/>
    <xf numFmtId="0" fontId="3" fillId="5" borderId="0" xfId="0" applyFont="1" applyFill="1"/>
    <xf numFmtId="0" fontId="4" fillId="5" borderId="0" xfId="0" applyFont="1" applyFill="1"/>
    <xf numFmtId="0" fontId="0" fillId="5" borderId="0" xfId="0" applyFill="1"/>
    <xf numFmtId="0" fontId="6" fillId="5" borderId="0" xfId="0" applyFont="1" applyFill="1"/>
  </cellXfs>
  <cellStyles count="1">
    <cellStyle name="Normal" xfId="0" builtinId="0"/>
  </cellStyles>
  <dxfs count="4">
    <dxf>
      <numFmt numFmtId="19" formatCode="m/d/yyyy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[DashBoard.xlsx]Sheet8!PivotTable1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Sheet8!$A$4:$A$7</c:f>
              <c:strCache>
                <c:ptCount val="3"/>
                <c:pt idx="0">
                  <c:v>K</c:v>
                </c:pt>
                <c:pt idx="1">
                  <c:v>M</c:v>
                </c:pt>
                <c:pt idx="2">
                  <c:v>T</c:v>
                </c:pt>
              </c:strCache>
            </c:strRef>
          </c:cat>
          <c:val>
            <c:numRef>
              <c:f>Sheet8!$B$4:$B$7</c:f>
              <c:numCache>
                <c:formatCode>General</c:formatCode>
                <c:ptCount val="3"/>
                <c:pt idx="0">
                  <c:v>10.665178571428559</c:v>
                </c:pt>
                <c:pt idx="1">
                  <c:v>354.65714285714284</c:v>
                </c:pt>
                <c:pt idx="2">
                  <c:v>10.94444444444443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0B-4DA0-B9AD-599E51C43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12522759"/>
        <c:axId val="1512524807"/>
      </c:barChart>
      <c:valAx>
        <c:axId val="1512524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522759"/>
        <c:crosses val="autoZero"/>
        <c:crossBetween val="between"/>
      </c:valAx>
      <c:catAx>
        <c:axId val="1512522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5248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[DashBoard.xlsx]Sheet8!PivotTable1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C0-4364-AD09-8015C3117DF6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C0-4364-AD09-8015C3117DF6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C0-4364-AD09-8015C3117DF6}"/>
              </c:ext>
            </c:extLst>
          </c:dPt>
          <c:cat>
            <c:strRef>
              <c:f>Sheet8!$A$4:$A$7</c:f>
              <c:strCache>
                <c:ptCount val="3"/>
                <c:pt idx="0">
                  <c:v>K</c:v>
                </c:pt>
                <c:pt idx="1">
                  <c:v>M</c:v>
                </c:pt>
                <c:pt idx="2">
                  <c:v>T</c:v>
                </c:pt>
              </c:strCache>
            </c:strRef>
          </c:cat>
          <c:val>
            <c:numRef>
              <c:f>Sheet8!$B$4:$B$7</c:f>
              <c:numCache>
                <c:formatCode>General</c:formatCode>
                <c:ptCount val="3"/>
                <c:pt idx="0">
                  <c:v>10.665178571428559</c:v>
                </c:pt>
                <c:pt idx="1">
                  <c:v>354.65714285714284</c:v>
                </c:pt>
                <c:pt idx="2">
                  <c:v>10.94444444444443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0B-4E81-80FF-5EFB39EB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[DashBoard.xlsx]Dashboard!PivotTable1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Dashboard!$B$3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Dashboard!$A$4:$A$8</c:f>
              <c:strCache>
                <c:ptCount val="5"/>
                <c:pt idx="0">
                  <c:v>Gopi</c:v>
                </c:pt>
                <c:pt idx="1">
                  <c:v>Rajesh</c:v>
                </c:pt>
                <c:pt idx="2">
                  <c:v>Shirisha</c:v>
                </c:pt>
                <c:pt idx="3">
                  <c:v>Sunitha</c:v>
                </c:pt>
                <c:pt idx="4">
                  <c:v>Vibov</c:v>
                </c:pt>
              </c:strCache>
            </c:strRef>
          </c:cat>
          <c:val>
            <c:numRef>
              <c:f>Dashboard!$B$4:$B$8</c:f>
              <c:numCache>
                <c:formatCode>General</c:formatCode>
                <c:ptCount val="5"/>
                <c:pt idx="0">
                  <c:v>370</c:v>
                </c:pt>
                <c:pt idx="1">
                  <c:v>307</c:v>
                </c:pt>
                <c:pt idx="2">
                  <c:v>284</c:v>
                </c:pt>
                <c:pt idx="3">
                  <c:v>284</c:v>
                </c:pt>
                <c:pt idx="4">
                  <c:v>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6-4F45-A8EF-A6BAC18C2E2C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3"/>
        <c:overlap val="100"/>
        <c:axId val="1687260679"/>
        <c:axId val="600777224"/>
      </c:barChart>
      <c:catAx>
        <c:axId val="1687260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777224"/>
        <c:crosses val="autoZero"/>
        <c:auto val="1"/>
        <c:lblAlgn val="ctr"/>
        <c:lblOffset val="100"/>
        <c:noMultiLvlLbl val="0"/>
      </c:catAx>
      <c:valAx>
        <c:axId val="600777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260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[DashBoard.xlsx]Dashboard!PivotTable4</c:name>
    <c:fmtId val="0"/>
  </c:pivotSource>
  <c:chart>
    <c:autoTitleDeleted val="1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Dashboard!$H$3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3F-49DE-80E4-B57A35D66387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3F-49DE-80E4-B57A35D66387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3F-49DE-80E4-B57A35D66387}"/>
              </c:ext>
            </c:extLst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3F-49DE-80E4-B57A35D66387}"/>
              </c:ext>
            </c:extLst>
          </c:dPt>
          <c:dPt>
            <c:idx val="4"/>
            <c:bubble3D val="0"/>
            <c:spPr>
              <a:solidFill>
                <a:srgbClr val="13A10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A3F-49DE-80E4-B57A35D66387}"/>
              </c:ext>
            </c:extLst>
          </c:dPt>
          <c:dPt>
            <c:idx val="5"/>
            <c:bubble3D val="0"/>
            <c:spPr>
              <a:solidFill>
                <a:srgbClr val="3A96D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A3F-49DE-80E4-B57A35D66387}"/>
              </c:ext>
            </c:extLst>
          </c:dPt>
          <c:dPt>
            <c:idx val="6"/>
            <c:bubble3D val="0"/>
            <c:spPr>
              <a:solidFill>
                <a:srgbClr val="CA501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A3F-49DE-80E4-B57A35D66387}"/>
              </c:ext>
            </c:extLst>
          </c:dPt>
          <c:dPt>
            <c:idx val="7"/>
            <c:bubble3D val="0"/>
            <c:spPr>
              <a:solidFill>
                <a:srgbClr val="57811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A3F-49DE-80E4-B57A35D66387}"/>
              </c:ext>
            </c:extLst>
          </c:dPt>
          <c:dPt>
            <c:idx val="8"/>
            <c:bubble3D val="0"/>
            <c:spPr>
              <a:solidFill>
                <a:srgbClr val="B146C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A3F-49DE-80E4-B57A35D66387}"/>
              </c:ext>
            </c:extLst>
          </c:dPt>
          <c:dPt>
            <c:idx val="9"/>
            <c:bubble3D val="0"/>
            <c:spPr>
              <a:solidFill>
                <a:srgbClr val="AE8C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A3F-49DE-80E4-B57A35D663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Dashboard!$G$4:$G$8</c:f>
              <c:strCache>
                <c:ptCount val="5"/>
                <c:pt idx="0">
                  <c:v>Gopi</c:v>
                </c:pt>
                <c:pt idx="1">
                  <c:v>Rajesh</c:v>
                </c:pt>
                <c:pt idx="2">
                  <c:v>Shirisha</c:v>
                </c:pt>
                <c:pt idx="3">
                  <c:v>Sunitha</c:v>
                </c:pt>
                <c:pt idx="4">
                  <c:v>Vibov</c:v>
                </c:pt>
              </c:strCache>
            </c:strRef>
          </c:cat>
          <c:val>
            <c:numRef>
              <c:f>Dashboard!$H$4:$H$8</c:f>
              <c:numCache>
                <c:formatCode>0.00%</c:formatCode>
                <c:ptCount val="5"/>
                <c:pt idx="0">
                  <c:v>0.74</c:v>
                </c:pt>
                <c:pt idx="1">
                  <c:v>0.61399999999999999</c:v>
                </c:pt>
                <c:pt idx="2">
                  <c:v>0.56799999999999995</c:v>
                </c:pt>
                <c:pt idx="3">
                  <c:v>0.56799999999999995</c:v>
                </c:pt>
                <c:pt idx="4">
                  <c:v>0.56200000000000006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65-43A6-8907-06135FC95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Dashboard!$N$3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Dashboard!$M$4:$M$8</c:f>
              <c:strCache>
                <c:ptCount val="5"/>
                <c:pt idx="0">
                  <c:v>Aryan</c:v>
                </c:pt>
                <c:pt idx="1">
                  <c:v>Ashok</c:v>
                </c:pt>
                <c:pt idx="2">
                  <c:v>Chotu</c:v>
                </c:pt>
                <c:pt idx="3">
                  <c:v>Ramesh</c:v>
                </c:pt>
                <c:pt idx="4">
                  <c:v>Somesh</c:v>
                </c:pt>
              </c:strCache>
            </c:strRef>
          </c:cat>
          <c:val>
            <c:numRef>
              <c:f>Dashboard!$N$4:$N$8</c:f>
              <c:numCache>
                <c:formatCode>0.00%</c:formatCode>
                <c:ptCount val="5"/>
                <c:pt idx="0">
                  <c:v>0.70599999999999996</c:v>
                </c:pt>
                <c:pt idx="1">
                  <c:v>0.81600000000000006</c:v>
                </c:pt>
                <c:pt idx="2">
                  <c:v>0.67</c:v>
                </c:pt>
                <c:pt idx="3">
                  <c:v>0.63</c:v>
                </c:pt>
                <c:pt idx="4">
                  <c:v>0.61399999999999999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2E-486E-BF42-C413C26E2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556232"/>
        <c:axId val="229560840"/>
      </c:lineChart>
      <c:catAx>
        <c:axId val="22955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560840"/>
        <c:crosses val="autoZero"/>
        <c:auto val="1"/>
        <c:lblAlgn val="ctr"/>
        <c:lblOffset val="100"/>
        <c:noMultiLvlLbl val="0"/>
      </c:catAx>
      <c:valAx>
        <c:axId val="22956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556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104775</xdr:rowOff>
    </xdr:from>
    <xdr:to>
      <xdr:col>3</xdr:col>
      <xdr:colOff>533400</xdr:colOff>
      <xdr:row>35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433CBC-D049-7950-62CC-943B8E458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12</xdr:row>
      <xdr:rowOff>133350</xdr:rowOff>
    </xdr:from>
    <xdr:to>
      <xdr:col>1</xdr:col>
      <xdr:colOff>581025</xdr:colOff>
      <xdr:row>26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E2E3E8-24C0-3864-B81D-B023122E6C00}"/>
            </a:ext>
            <a:ext uri="{147F2762-F138-4A5C-976F-8EAC2B608ADB}">
              <a16:predDERef xmlns:a16="http://schemas.microsoft.com/office/drawing/2014/main" pred="{4E433CBC-D049-7950-62CC-943B8E458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8</xdr:row>
      <xdr:rowOff>85725</xdr:rowOff>
    </xdr:from>
    <xdr:to>
      <xdr:col>5</xdr:col>
      <xdr:colOff>0</xdr:colOff>
      <xdr:row>25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9960D4-2401-0938-B3FE-39B8B1C23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257175</xdr:colOff>
      <xdr:row>8</xdr:row>
      <xdr:rowOff>76200</xdr:rowOff>
    </xdr:from>
    <xdr:to>
      <xdr:col>11</xdr:col>
      <xdr:colOff>28575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9D788A-4931-6C25-75C7-0FA395EA4121}"/>
            </a:ext>
            <a:ext uri="{147F2762-F138-4A5C-976F-8EAC2B608ADB}">
              <a16:predDERef xmlns:a16="http://schemas.microsoft.com/office/drawing/2014/main" pred="{B09960D4-2401-0938-B3FE-39B8B1C23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209550</xdr:colOff>
      <xdr:row>8</xdr:row>
      <xdr:rowOff>85725</xdr:rowOff>
    </xdr:from>
    <xdr:to>
      <xdr:col>14</xdr:col>
      <xdr:colOff>0</xdr:colOff>
      <xdr:row>24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3AAE5D-9B7D-B0F1-B521-CEA0F07215A1}"/>
            </a:ext>
            <a:ext uri="{147F2762-F138-4A5C-976F-8EAC2B608ADB}">
              <a16:predDERef xmlns:a16="http://schemas.microsoft.com/office/drawing/2014/main" pred="{6D9D788A-4931-6C25-75C7-0FA395EA4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1485900</xdr:colOff>
      <xdr:row>0</xdr:row>
      <xdr:rowOff>581025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Region">
              <a:extLst>
                <a:ext uri="{FF2B5EF4-FFF2-40B4-BE49-F238E27FC236}">
                  <a16:creationId xmlns:a16="http://schemas.microsoft.com/office/drawing/2014/main" id="{B4485E8F-ACCA-2A8A-6800-085BC498F8A3}"/>
                </a:ext>
                <a:ext uri="{147F2762-F138-4A5C-976F-8EAC2B608ADB}">
                  <a16:predDERef xmlns:a16="http://schemas.microsoft.com/office/drawing/2014/main" pred="{693AAE5D-9B7D-B0F1-B521-CEA0F07215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4201775" cy="581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0</xdr:col>
      <xdr:colOff>142875</xdr:colOff>
      <xdr:row>0</xdr:row>
      <xdr:rowOff>647700</xdr:rowOff>
    </xdr:from>
    <xdr:to>
      <xdr:col>1</xdr:col>
      <xdr:colOff>847725</xdr:colOff>
      <xdr:row>1</xdr:row>
      <xdr:rowOff>428625</xdr:rowOff>
    </xdr:to>
    <xdr:sp macro="" textlink="">
      <xdr:nvSpPr>
        <xdr:cNvPr id="8" name="Rounded Rectangular Callout 7">
          <a:extLst>
            <a:ext uri="{FF2B5EF4-FFF2-40B4-BE49-F238E27FC236}">
              <a16:creationId xmlns:a16="http://schemas.microsoft.com/office/drawing/2014/main" id="{3273394C-F194-2F71-A77D-147B9872F7C0}"/>
            </a:ext>
            <a:ext uri="{147F2762-F138-4A5C-976F-8EAC2B608ADB}">
              <a16:predDERef xmlns:a16="http://schemas.microsoft.com/office/drawing/2014/main" pred="{B4485E8F-ACCA-2A8A-6800-085BC498F8A3}"/>
            </a:ext>
          </a:extLst>
        </xdr:cNvPr>
        <xdr:cNvSpPr/>
      </xdr:nvSpPr>
      <xdr:spPr>
        <a:xfrm>
          <a:off x="142875" y="647700"/>
          <a:ext cx="1895475" cy="638175"/>
        </a:xfrm>
        <a:prstGeom prst="wedgeRoundRectCallout">
          <a:avLst/>
        </a:prstGeom>
        <a:ln>
          <a:solidFill>
            <a:srgbClr val="0070BF"/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f</a:t>
          </a:r>
        </a:p>
      </xdr:txBody>
    </xdr:sp>
    <xdr:clientData/>
  </xdr:twoCellAnchor>
  <xdr:twoCellAnchor>
    <xdr:from>
      <xdr:col>3</xdr:col>
      <xdr:colOff>171450</xdr:colOff>
      <xdr:row>0</xdr:row>
      <xdr:rowOff>628650</xdr:rowOff>
    </xdr:from>
    <xdr:to>
      <xdr:col>4</xdr:col>
      <xdr:colOff>600075</xdr:colOff>
      <xdr:row>1</xdr:row>
      <xdr:rowOff>409575</xdr:rowOff>
    </xdr:to>
    <xdr:sp macro="" textlink="">
      <xdr:nvSpPr>
        <xdr:cNvPr id="10" name="Rounded Rectangular Callout 9">
          <a:extLst>
            <a:ext uri="{FF2B5EF4-FFF2-40B4-BE49-F238E27FC236}">
              <a16:creationId xmlns:a16="http://schemas.microsoft.com/office/drawing/2014/main" id="{BBC577C1-4455-D730-0924-FFEFF40B7DCE}"/>
            </a:ext>
            <a:ext uri="{147F2762-F138-4A5C-976F-8EAC2B608ADB}">
              <a16:predDERef xmlns:a16="http://schemas.microsoft.com/office/drawing/2014/main" pred="{3273394C-F194-2F71-A77D-147B9872F7C0}"/>
            </a:ext>
          </a:extLst>
        </xdr:cNvPr>
        <xdr:cNvSpPr/>
      </xdr:nvSpPr>
      <xdr:spPr>
        <a:xfrm>
          <a:off x="2952750" y="628650"/>
          <a:ext cx="1885950" cy="6381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485775</xdr:colOff>
      <xdr:row>0</xdr:row>
      <xdr:rowOff>666750</xdr:rowOff>
    </xdr:from>
    <xdr:to>
      <xdr:col>7</xdr:col>
      <xdr:colOff>676275</xdr:colOff>
      <xdr:row>1</xdr:row>
      <xdr:rowOff>371475</xdr:rowOff>
    </xdr:to>
    <xdr:sp macro="" textlink="">
      <xdr:nvSpPr>
        <xdr:cNvPr id="11" name="Rounded Rectangular Callout 10">
          <a:extLst>
            <a:ext uri="{FF2B5EF4-FFF2-40B4-BE49-F238E27FC236}">
              <a16:creationId xmlns:a16="http://schemas.microsoft.com/office/drawing/2014/main" id="{CFA9974B-ACEA-4B89-9415-91DAD02EAE53}"/>
            </a:ext>
            <a:ext uri="{147F2762-F138-4A5C-976F-8EAC2B608ADB}">
              <a16:predDERef xmlns:a16="http://schemas.microsoft.com/office/drawing/2014/main" pred="{BBC577C1-4455-D730-0924-FFEFF40B7DCE}"/>
            </a:ext>
          </a:extLst>
        </xdr:cNvPr>
        <xdr:cNvSpPr/>
      </xdr:nvSpPr>
      <xdr:spPr>
        <a:xfrm>
          <a:off x="6134100" y="666750"/>
          <a:ext cx="1952625" cy="5619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409575</xdr:colOff>
      <xdr:row>0</xdr:row>
      <xdr:rowOff>666750</xdr:rowOff>
    </xdr:from>
    <xdr:to>
      <xdr:col>13</xdr:col>
      <xdr:colOff>123825</xdr:colOff>
      <xdr:row>1</xdr:row>
      <xdr:rowOff>381000</xdr:rowOff>
    </xdr:to>
    <xdr:sp macro="" textlink="">
      <xdr:nvSpPr>
        <xdr:cNvPr id="12" name="Rounded Rectangular Callout 11">
          <a:extLst>
            <a:ext uri="{FF2B5EF4-FFF2-40B4-BE49-F238E27FC236}">
              <a16:creationId xmlns:a16="http://schemas.microsoft.com/office/drawing/2014/main" id="{93D265E9-DB91-4E7C-9E27-407C14D79867}"/>
            </a:ext>
            <a:ext uri="{147F2762-F138-4A5C-976F-8EAC2B608ADB}">
              <a16:predDERef xmlns:a16="http://schemas.microsoft.com/office/drawing/2014/main" pred="{CFA9974B-ACEA-4B89-9415-91DAD02EAE53}"/>
            </a:ext>
          </a:extLst>
        </xdr:cNvPr>
        <xdr:cNvSpPr/>
      </xdr:nvSpPr>
      <xdr:spPr>
        <a:xfrm>
          <a:off x="10572750" y="666750"/>
          <a:ext cx="2266950" cy="571500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64.434698495374" createdVersion="8" refreshedVersion="8" minRefreshableVersion="3" recordCount="27" xr:uid="{87D84B27-60C4-44FC-A751-4A2A41659A0D}">
  <cacheSource type="worksheet">
    <worksheetSource ref="A1:I28" sheet="Sheet6"/>
  </cacheSource>
  <cacheFields count="9">
    <cacheField name="SALES DATE" numFmtId="14">
      <sharedItems containsSemiMixedTypes="0" containsNonDate="0" containsDate="1" containsString="0" minDate="2005-01-06T00:00:00" maxDate="2007-03-07T00:00:00" count="27">
        <d v="2005-01-06T00:00:00"/>
        <d v="2005-02-06T00:00:00"/>
        <d v="2005-03-06T00:00:00"/>
        <d v="2005-04-06T00:00:00"/>
        <d v="2005-05-06T00:00:00"/>
        <d v="2005-06-06T00:00:00"/>
        <d v="2005-07-06T00:00:00"/>
        <d v="2005-08-06T00:00:00"/>
        <d v="2005-09-06T00:00:00"/>
        <d v="2005-10-06T00:00:00"/>
        <d v="2005-11-06T00:00:00"/>
        <d v="2005-12-06T00:00:00"/>
        <d v="2006-01-06T00:00:00"/>
        <d v="2006-02-06T00:00:00"/>
        <d v="2006-03-06T00:00:00"/>
        <d v="2006-04-06T00:00:00"/>
        <d v="2006-05-06T00:00:00"/>
        <d v="2006-06-06T00:00:00"/>
        <d v="2006-07-06T00:00:00"/>
        <d v="2006-08-06T00:00:00"/>
        <d v="2006-09-06T00:00:00"/>
        <d v="2006-10-06T00:00:00"/>
        <d v="2006-11-06T00:00:00"/>
        <d v="2006-12-06T00:00:00"/>
        <d v="2007-01-06T00:00:00"/>
        <d v="2007-02-06T00:00:00"/>
        <d v="2007-03-06T00:00:00"/>
      </sharedItems>
    </cacheField>
    <cacheField name="CUST0MER_NAME" numFmtId="0">
      <sharedItems/>
    </cacheField>
    <cacheField name="STATE" numFmtId="0">
      <sharedItems count="3">
        <s v="M"/>
        <s v="T"/>
        <s v="K"/>
      </sharedItems>
    </cacheField>
    <cacheField name="REGION" numFmtId="0">
      <sharedItems/>
    </cacheField>
    <cacheField name="PRODUCT_CATEGORY" numFmtId="0">
      <sharedItems count="4">
        <s v="F"/>
        <s v="S"/>
        <s v="C"/>
        <s v="G"/>
      </sharedItems>
    </cacheField>
    <cacheField name="PRODUCT_NAME" numFmtId="0">
      <sharedItems/>
    </cacheField>
    <cacheField name="QUANTITY" numFmtId="0">
      <sharedItems containsSemiMixedTypes="0" containsString="0" containsNumber="1" minValue="1" maxValue="3456"/>
    </cacheField>
    <cacheField name="PRICE _PER _UNIT" numFmtId="0">
      <sharedItems containsSemiMixedTypes="0" containsString="0" containsNumber="1" minValue="1234.54" maxValue="87654.234500000006"/>
    </cacheField>
    <cacheField name="SALES_AMOUNT" numFmtId="0">
      <sharedItems containsSemiMixedTypes="0" containsString="0" containsNumber="1" minValue="2345.453" maxValue="23456.7654"/>
    </cacheField>
  </cacheFields>
  <extLst>
    <ext xmlns:x14="http://schemas.microsoft.com/office/spreadsheetml/2009/9/main" uri="{725AE2AE-9491-48be-B2B4-4EB974FC3084}">
      <x14:pivotCacheDefinition pivotCacheId="92978383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64.434698495374" createdVersion="8" refreshedVersion="8" minRefreshableVersion="3" recordCount="50" xr:uid="{36D88B05-A5C4-4656-AC5C-A33FB74BBEAD}">
  <cacheSource type="worksheet">
    <worksheetSource ref="A1:L51" sheet="Raw_data"/>
  </cacheSource>
  <cacheFields count="12">
    <cacheField name="Emp_Code" numFmtId="0">
      <sharedItems/>
    </cacheField>
    <cacheField name="Sales Executive" numFmtId="0">
      <sharedItems count="49">
        <s v="Ramesh"/>
        <s v="Suresh"/>
        <s v="Rajesh"/>
        <s v="Rakesh"/>
        <s v="Somesh"/>
        <s v="Kailash"/>
        <s v="Vinay"/>
        <s v="Balu"/>
        <s v="Chintu"/>
        <s v="Bittu"/>
        <s v="Chotu"/>
        <s v="Motu"/>
        <s v="Patla"/>
        <s v="Vignesh"/>
        <s v="Vedanth"/>
        <s v="Vamshi"/>
        <s v="Vibov"/>
        <s v="Arjun"/>
        <s v="Aryan"/>
        <s v="Aravind"/>
        <s v="Amar"/>
        <s v="Ashok"/>
        <s v="Akhil"/>
        <s v="Adhitya"/>
        <s v="Arun"/>
        <s v="Prashanth"/>
        <s v="Praveen"/>
        <s v="Sagar"/>
        <s v="Mahesh"/>
        <s v="Shiva"/>
        <s v="Gopi"/>
        <s v="Chandu"/>
        <s v="Varun"/>
        <s v="Bharath"/>
        <s v="Bargav"/>
        <s v="Shivani"/>
        <s v="Shirisha"/>
        <s v="Sindu"/>
        <s v="Srujana"/>
        <s v="Shruthi"/>
        <s v="Sumana"/>
        <s v="Suphala"/>
        <s v="Suhasini"/>
        <s v="Sunitha"/>
        <s v="Srilekha"/>
        <s v="Mounika"/>
        <s v="Pooja"/>
        <s v="Anusha"/>
        <s v="Aishu"/>
      </sharedItems>
    </cacheField>
    <cacheField name="Region" numFmtId="0">
      <sharedItems count="7">
        <s v="Mumbai"/>
        <s v="Maharastra"/>
        <s v="Chennai"/>
        <s v="Hyd"/>
        <s v="Bangalour"/>
        <s v="Karimnagar"/>
        <s v="Mahaboobnagar"/>
      </sharedItems>
    </cacheField>
    <cacheField name="Day1" numFmtId="0">
      <sharedItems containsSemiMixedTypes="0" containsString="0" containsNumber="1" containsInteger="1" minValue="11" maxValue="97"/>
    </cacheField>
    <cacheField name="Day2" numFmtId="0">
      <sharedItems containsSemiMixedTypes="0" containsString="0" containsNumber="1" containsInteger="1" minValue="5" maxValue="97"/>
    </cacheField>
    <cacheField name="Day3" numFmtId="0">
      <sharedItems containsSemiMixedTypes="0" containsString="0" containsNumber="1" containsInteger="1" minValue="11" maxValue="97"/>
    </cacheField>
    <cacheField name="Day4" numFmtId="0">
      <sharedItems containsSemiMixedTypes="0" containsString="0" containsNumber="1" containsInteger="1" minValue="5" maxValue="97"/>
    </cacheField>
    <cacheField name="Day5" numFmtId="0">
      <sharedItems containsSemiMixedTypes="0" containsString="0" containsNumber="1" containsInteger="1" minValue="5" maxValue="97"/>
    </cacheField>
    <cacheField name="Total-Sales" numFmtId="0">
      <sharedItems containsSemiMixedTypes="0" containsString="0" containsNumber="1" containsInteger="1" minValue="147" maxValue="411"/>
    </cacheField>
    <cacheField name="Target" numFmtId="0">
      <sharedItems containsSemiMixedTypes="0" containsString="0" containsNumber="1" containsInteger="1" minValue="500" maxValue="500"/>
    </cacheField>
    <cacheField name="Target_Hits %" numFmtId="10">
      <sharedItems containsSemiMixedTypes="0" containsString="0" containsNumber="1" minValue="0.29399999999999998" maxValue="0.82199999999999995"/>
    </cacheField>
    <cacheField name="Away_From_Target%" numFmtId="10">
      <sharedItems containsSemiMixedTypes="0" containsString="0" containsNumber="1" minValue="0.17799999999999999" maxValue="0.70599999999999996"/>
    </cacheField>
  </cacheFields>
  <extLst>
    <ext xmlns:x14="http://schemas.microsoft.com/office/spreadsheetml/2009/9/main" uri="{725AE2AE-9491-48be-B2B4-4EB974FC3084}">
      <x14:pivotCacheDefinition pivotCacheId="928594184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64.434698495374" createdVersion="8" refreshedVersion="8" minRefreshableVersion="3" recordCount="51" xr:uid="{EBAAB342-E959-4FAE-BF70-1B8ED49545ED}">
  <cacheSource type="worksheet">
    <worksheetSource ref="A1:L1048576" sheet="Raw_data"/>
  </cacheSource>
  <cacheFields count="12">
    <cacheField name="Emp_Code" numFmtId="0">
      <sharedItems containsBlank="1"/>
    </cacheField>
    <cacheField name="Sales Executive" numFmtId="0">
      <sharedItems containsBlank="1" count="50">
        <s v="Ramesh"/>
        <s v="Suresh"/>
        <s v="Rajesh"/>
        <s v="Rakesh"/>
        <s v="Somesh"/>
        <s v="Kailash"/>
        <s v="Vinay"/>
        <s v="Balu"/>
        <s v="Chintu"/>
        <s v="Bittu"/>
        <s v="Chotu"/>
        <s v="Motu"/>
        <s v="Patla"/>
        <s v="Vignesh"/>
        <s v="Vedanth"/>
        <s v="Vamshi"/>
        <s v="Vibov"/>
        <s v="Arjun"/>
        <s v="Aryan"/>
        <s v="Aravind"/>
        <s v="Amar"/>
        <s v="Ashok"/>
        <s v="Akhil"/>
        <s v="Adhitya"/>
        <s v="Arun"/>
        <s v="Prashanth"/>
        <s v="Praveen"/>
        <s v="Sagar"/>
        <s v="Mahesh"/>
        <s v="Shiva"/>
        <s v="Gopi"/>
        <s v="Chandu"/>
        <s v="Varun"/>
        <s v="Bharath"/>
        <s v="Bargav"/>
        <s v="Shivani"/>
        <s v="Shirisha"/>
        <s v="Sindu"/>
        <s v="Srujana"/>
        <s v="Shruthi"/>
        <s v="Sumana"/>
        <s v="Suphala"/>
        <s v="Suhasini"/>
        <s v="Sunitha"/>
        <s v="Srilekha"/>
        <s v="Mounika"/>
        <s v="Pooja"/>
        <s v="Anusha"/>
        <s v="Aishu"/>
        <m/>
      </sharedItems>
    </cacheField>
    <cacheField name="Region" numFmtId="0">
      <sharedItems containsBlank="1"/>
    </cacheField>
    <cacheField name="Day1" numFmtId="0">
      <sharedItems containsString="0" containsBlank="1" containsNumber="1" containsInteger="1" minValue="11" maxValue="97"/>
    </cacheField>
    <cacheField name="Day2" numFmtId="0">
      <sharedItems containsString="0" containsBlank="1" containsNumber="1" containsInteger="1" minValue="5" maxValue="97"/>
    </cacheField>
    <cacheField name="Day3" numFmtId="0">
      <sharedItems containsString="0" containsBlank="1" containsNumber="1" containsInteger="1" minValue="11" maxValue="97"/>
    </cacheField>
    <cacheField name="Day4" numFmtId="0">
      <sharedItems containsString="0" containsBlank="1" containsNumber="1" containsInteger="1" minValue="5" maxValue="97"/>
    </cacheField>
    <cacheField name="Day5" numFmtId="0">
      <sharedItems containsString="0" containsBlank="1" containsNumber="1" containsInteger="1" minValue="5" maxValue="97"/>
    </cacheField>
    <cacheField name="Total-Sales" numFmtId="0">
      <sharedItems containsString="0" containsBlank="1" containsNumber="1" containsInteger="1" minValue="147" maxValue="411"/>
    </cacheField>
    <cacheField name="Target" numFmtId="0">
      <sharedItems containsString="0" containsBlank="1" containsNumber="1" containsInteger="1" minValue="500" maxValue="500"/>
    </cacheField>
    <cacheField name="Target_Hits %" numFmtId="0">
      <sharedItems containsString="0" containsBlank="1" containsNumber="1" minValue="0.29399999999999998" maxValue="0.82199999999999995"/>
    </cacheField>
    <cacheField name="Away_From_Target%" numFmtId="0">
      <sharedItems containsString="0" containsBlank="1" containsNumber="1" minValue="0.17799999999999999" maxValue="0.705999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s v="ASD"/>
    <x v="0"/>
    <s v="N"/>
    <x v="0"/>
    <s v="L"/>
    <n v="1"/>
    <n v="1234.54"/>
    <n v="2345.453"/>
  </r>
  <r>
    <x v="1"/>
    <s v="FGD"/>
    <x v="1"/>
    <s v="E"/>
    <x v="1"/>
    <s v="M"/>
    <n v="2"/>
    <n v="87654.234500000006"/>
    <n v="23456.7654"/>
  </r>
  <r>
    <x v="2"/>
    <s v="JFHGD"/>
    <x v="2"/>
    <s v="W"/>
    <x v="2"/>
    <s v="B"/>
    <n v="4"/>
    <n v="2345.8764999999999"/>
    <n v="12345"/>
  </r>
  <r>
    <x v="3"/>
    <s v="ASDF"/>
    <x v="0"/>
    <s v="S"/>
    <x v="3"/>
    <s v="L"/>
    <n v="2"/>
    <n v="31522.886833333301"/>
    <n v="7645.7650000000003"/>
  </r>
  <r>
    <x v="4"/>
    <s v="SDFG"/>
    <x v="1"/>
    <s v="N"/>
    <x v="0"/>
    <s v="M"/>
    <n v="5"/>
    <n v="32078.5550833333"/>
    <n v="12645.538500000001"/>
  </r>
  <r>
    <x v="5"/>
    <s v="SGHG"/>
    <x v="2"/>
    <s v="E"/>
    <x v="0"/>
    <s v="B"/>
    <n v="3"/>
    <n v="32634.223333333299"/>
    <n v="13124.45556"/>
  </r>
  <r>
    <x v="6"/>
    <s v="DFFG"/>
    <x v="0"/>
    <s v="W"/>
    <x v="1"/>
    <s v="L"/>
    <n v="7"/>
    <n v="33189.891583333301"/>
    <n v="13603.37262"/>
  </r>
  <r>
    <x v="7"/>
    <s v="TGDFS"/>
    <x v="1"/>
    <s v="S"/>
    <x v="2"/>
    <s v="M"/>
    <n v="6.4285714285714297"/>
    <n v="33745.559833333296"/>
    <n v="14082.28968"/>
  </r>
  <r>
    <x v="8"/>
    <s v="GDS"/>
    <x v="2"/>
    <s v="N"/>
    <x v="3"/>
    <s v="B"/>
    <n v="7.1785714285714297"/>
    <n v="34301.228083333299"/>
    <n v="14561.20674"/>
  </r>
  <r>
    <x v="9"/>
    <s v="TYRHTG"/>
    <x v="0"/>
    <s v="E"/>
    <x v="0"/>
    <s v="L"/>
    <n v="7.9285714285714297"/>
    <n v="34856.896333333301"/>
    <n v="15040.123799999999"/>
  </r>
  <r>
    <x v="10"/>
    <s v="HGSD"/>
    <x v="1"/>
    <s v="W"/>
    <x v="3"/>
    <s v="M"/>
    <n v="8.6785714285714306"/>
    <n v="35412.564583333296"/>
    <n v="15519.040859999999"/>
  </r>
  <r>
    <x v="11"/>
    <s v="TRFS"/>
    <x v="2"/>
    <s v="S"/>
    <x v="1"/>
    <s v="B"/>
    <n v="9.4285714285714306"/>
    <n v="35968.232833333299"/>
    <n v="15997.957920000001"/>
  </r>
  <r>
    <x v="12"/>
    <s v="HGDF"/>
    <x v="0"/>
    <s v="N"/>
    <x v="2"/>
    <s v="L"/>
    <n v="10.1785714285714"/>
    <n v="36523.901083333301"/>
    <n v="16476.874980000001"/>
  </r>
  <r>
    <x v="13"/>
    <s v="UTYR"/>
    <x v="1"/>
    <s v="E"/>
    <x v="3"/>
    <s v="M"/>
    <n v="10.9285714285714"/>
    <n v="37079.569333333297"/>
    <n v="16955.79204"/>
  </r>
  <r>
    <x v="14"/>
    <s v="KJH"/>
    <x v="2"/>
    <s v="W"/>
    <x v="1"/>
    <s v="B"/>
    <n v="11.6785714285714"/>
    <n v="37635.237583333299"/>
    <n v="17434.7091"/>
  </r>
  <r>
    <x v="15"/>
    <s v="GY"/>
    <x v="0"/>
    <s v="S"/>
    <x v="0"/>
    <s v="L"/>
    <n v="12.4285714285714"/>
    <n v="38190.905833333301"/>
    <n v="17913.62616"/>
  </r>
  <r>
    <x v="16"/>
    <s v="TUYJTYH"/>
    <x v="1"/>
    <s v="N"/>
    <x v="1"/>
    <s v="M"/>
    <n v="13.1785714285714"/>
    <n v="38746.574083333297"/>
    <n v="18392.54322"/>
  </r>
  <r>
    <x v="17"/>
    <s v="TFGH"/>
    <x v="2"/>
    <s v="E"/>
    <x v="2"/>
    <s v="B"/>
    <n v="13.9285714285714"/>
    <n v="39302.242333333299"/>
    <n v="18871.460279999999"/>
  </r>
  <r>
    <x v="18"/>
    <s v="GHJK"/>
    <x v="0"/>
    <s v="W"/>
    <x v="3"/>
    <s v="L"/>
    <n v="14.6785714285714"/>
    <n v="39857.910583333301"/>
    <n v="19350.377339999999"/>
  </r>
  <r>
    <x v="19"/>
    <s v="HBJNK"/>
    <x v="1"/>
    <s v="S"/>
    <x v="1"/>
    <s v="M"/>
    <n v="15.4285714285714"/>
    <n v="40413.578833333297"/>
    <n v="19829.294399999999"/>
  </r>
  <r>
    <x v="20"/>
    <s v="HBJKM"/>
    <x v="2"/>
    <s v="N"/>
    <x v="0"/>
    <s v="B"/>
    <n v="16.178571428571399"/>
    <n v="40969.247083333299"/>
    <n v="20308.211459999999"/>
  </r>
  <r>
    <x v="21"/>
    <s v="JNKM"/>
    <x v="0"/>
    <s v="E"/>
    <x v="1"/>
    <s v="L"/>
    <n v="16.928571428571399"/>
    <n v="41524.915333333302"/>
    <n v="20787.128519999998"/>
  </r>
  <r>
    <x v="22"/>
    <s v="NJKM"/>
    <x v="1"/>
    <s v="W"/>
    <x v="2"/>
    <s v="M"/>
    <n v="17.678571428571399"/>
    <n v="42080.583583333297"/>
    <n v="21266.045580000002"/>
  </r>
  <r>
    <x v="23"/>
    <s v="HJK"/>
    <x v="0"/>
    <s v="S"/>
    <x v="3"/>
    <s v="B"/>
    <n v="18.428571428571399"/>
    <n v="42636.251833333299"/>
    <n v="21744.962640000002"/>
  </r>
  <r>
    <x v="24"/>
    <s v="LKJH"/>
    <x v="1"/>
    <s v="N"/>
    <x v="3"/>
    <s v="L"/>
    <n v="19.178571428571399"/>
    <n v="43191.920083333302"/>
    <n v="22223.879700000001"/>
  </r>
  <r>
    <x v="25"/>
    <s v="JHG"/>
    <x v="2"/>
    <s v="E"/>
    <x v="0"/>
    <s v="M"/>
    <n v="19.928571428571399"/>
    <n v="43747.588333333297"/>
    <n v="22702.796760000001"/>
  </r>
  <r>
    <x v="26"/>
    <s v="JHG"/>
    <x v="0"/>
    <s v="W"/>
    <x v="1"/>
    <s v="B"/>
    <n v="3456"/>
    <n v="44303.256583333299"/>
    <n v="23181.71382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emp001"/>
    <x v="0"/>
    <x v="0"/>
    <n v="20"/>
    <n v="64"/>
    <n v="56"/>
    <n v="32"/>
    <n v="13"/>
    <n v="185"/>
    <n v="500"/>
    <n v="0.37"/>
    <n v="0.63"/>
  </r>
  <r>
    <s v="emp002"/>
    <x v="1"/>
    <x v="1"/>
    <n v="35"/>
    <n v="84"/>
    <n v="76"/>
    <n v="13"/>
    <n v="76"/>
    <n v="284"/>
    <n v="500"/>
    <n v="0.56799999999999995"/>
    <n v="0.432"/>
  </r>
  <r>
    <s v="emp003"/>
    <x v="2"/>
    <x v="2"/>
    <n v="57"/>
    <n v="53"/>
    <n v="34"/>
    <n v="76"/>
    <n v="87"/>
    <n v="307"/>
    <n v="500"/>
    <n v="0.61399999999999999"/>
    <n v="0.38600000000000001"/>
  </r>
  <r>
    <s v="emp004"/>
    <x v="3"/>
    <x v="3"/>
    <n v="87"/>
    <n v="68"/>
    <n v="84"/>
    <n v="87"/>
    <n v="85"/>
    <n v="411"/>
    <n v="500"/>
    <n v="0.82199999999999995"/>
    <n v="0.17799999999999999"/>
  </r>
  <r>
    <s v="emp005"/>
    <x v="4"/>
    <x v="4"/>
    <n v="44"/>
    <n v="35"/>
    <n v="24"/>
    <n v="85"/>
    <n v="5"/>
    <n v="193"/>
    <n v="500"/>
    <n v="0.38600000000000001"/>
    <n v="0.61399999999999999"/>
  </r>
  <r>
    <s v="emp006"/>
    <x v="5"/>
    <x v="5"/>
    <n v="86"/>
    <n v="43"/>
    <n v="87"/>
    <n v="5"/>
    <n v="86"/>
    <n v="307"/>
    <n v="500"/>
    <n v="0.61399999999999999"/>
    <n v="0.38600000000000001"/>
  </r>
  <r>
    <s v="emp007"/>
    <x v="6"/>
    <x v="6"/>
    <n v="56"/>
    <n v="87"/>
    <n v="35"/>
    <n v="86"/>
    <n v="6"/>
    <n v="270"/>
    <n v="500"/>
    <n v="0.54"/>
    <n v="0.46"/>
  </r>
  <r>
    <s v="emp008"/>
    <x v="7"/>
    <x v="0"/>
    <n v="76"/>
    <n v="46"/>
    <n v="74"/>
    <n v="6"/>
    <n v="97"/>
    <n v="299"/>
    <n v="500"/>
    <n v="0.59799999999999998"/>
    <n v="0.40200000000000002"/>
  </r>
  <r>
    <s v="emp009"/>
    <x v="8"/>
    <x v="1"/>
    <n v="34"/>
    <n v="97"/>
    <n v="97"/>
    <n v="97"/>
    <n v="5"/>
    <n v="330"/>
    <n v="500"/>
    <n v="0.66"/>
    <n v="0.34"/>
  </r>
  <r>
    <s v="emp010"/>
    <x v="9"/>
    <x v="2"/>
    <n v="84"/>
    <n v="32"/>
    <n v="23"/>
    <n v="5"/>
    <n v="76"/>
    <n v="220"/>
    <n v="500"/>
    <n v="0.44"/>
    <n v="0.56000000000000005"/>
  </r>
  <r>
    <s v="emp011"/>
    <x v="10"/>
    <x v="3"/>
    <n v="24"/>
    <n v="13"/>
    <n v="45"/>
    <n v="76"/>
    <n v="7"/>
    <n v="165"/>
    <n v="500"/>
    <n v="0.33"/>
    <n v="0.67"/>
  </r>
  <r>
    <s v="emp012"/>
    <x v="11"/>
    <x v="4"/>
    <n v="87"/>
    <n v="76"/>
    <n v="65"/>
    <n v="7"/>
    <n v="68"/>
    <n v="303"/>
    <n v="500"/>
    <n v="0.60599999999999998"/>
    <n v="0.39400000000000002"/>
  </r>
  <r>
    <s v="emp013"/>
    <x v="12"/>
    <x v="5"/>
    <n v="35"/>
    <n v="87"/>
    <n v="11"/>
    <n v="68"/>
    <n v="35"/>
    <n v="236"/>
    <n v="500"/>
    <n v="0.47199999999999998"/>
    <n v="0.52800000000000002"/>
  </r>
  <r>
    <s v="emp014"/>
    <x v="13"/>
    <x v="6"/>
    <n v="74"/>
    <n v="85"/>
    <n v="20"/>
    <n v="35"/>
    <n v="43"/>
    <n v="257"/>
    <n v="500"/>
    <n v="0.51400000000000001"/>
    <n v="0.48599999999999999"/>
  </r>
  <r>
    <s v="emp015"/>
    <x v="14"/>
    <x v="0"/>
    <n v="97"/>
    <n v="5"/>
    <n v="35"/>
    <n v="43"/>
    <n v="87"/>
    <n v="267"/>
    <n v="500"/>
    <n v="0.53400000000000003"/>
    <n v="0.46600000000000003"/>
  </r>
  <r>
    <s v="emp016"/>
    <x v="15"/>
    <x v="1"/>
    <n v="23"/>
    <n v="86"/>
    <n v="57"/>
    <n v="87"/>
    <n v="46"/>
    <n v="299"/>
    <n v="500"/>
    <n v="0.59799999999999998"/>
    <n v="0.40200000000000002"/>
  </r>
  <r>
    <s v="emp017"/>
    <x v="16"/>
    <x v="2"/>
    <n v="45"/>
    <n v="6"/>
    <n v="87"/>
    <n v="46"/>
    <n v="97"/>
    <n v="281"/>
    <n v="500"/>
    <n v="0.56200000000000006"/>
    <n v="0.438"/>
  </r>
  <r>
    <s v="emp018"/>
    <x v="17"/>
    <x v="3"/>
    <n v="65"/>
    <n v="97"/>
    <n v="44"/>
    <n v="97"/>
    <n v="32"/>
    <n v="335"/>
    <n v="500"/>
    <n v="0.67"/>
    <n v="0.33"/>
  </r>
  <r>
    <s v="emp019"/>
    <x v="18"/>
    <x v="4"/>
    <n v="11"/>
    <n v="5"/>
    <n v="86"/>
    <n v="32"/>
    <n v="13"/>
    <n v="147"/>
    <n v="500"/>
    <n v="0.29399999999999998"/>
    <n v="0.70599999999999996"/>
  </r>
  <r>
    <s v="emp020"/>
    <x v="19"/>
    <x v="5"/>
    <n v="20"/>
    <n v="76"/>
    <n v="56"/>
    <n v="13"/>
    <n v="76"/>
    <n v="241"/>
    <n v="500"/>
    <n v="0.48199999999999998"/>
    <n v="0.51800000000000002"/>
  </r>
  <r>
    <s v="emp021"/>
    <x v="20"/>
    <x v="6"/>
    <n v="35"/>
    <n v="7"/>
    <n v="76"/>
    <n v="76"/>
    <n v="87"/>
    <n v="281"/>
    <n v="500"/>
    <n v="0.56200000000000006"/>
    <n v="0.438"/>
  </r>
  <r>
    <s v="emp022"/>
    <x v="21"/>
    <x v="0"/>
    <n v="57"/>
    <n v="68"/>
    <n v="34"/>
    <n v="87"/>
    <n v="85"/>
    <n v="331"/>
    <n v="500"/>
    <n v="0.66200000000000003"/>
    <n v="0.33800000000000002"/>
  </r>
  <r>
    <s v="emp023"/>
    <x v="22"/>
    <x v="1"/>
    <n v="87"/>
    <n v="35"/>
    <n v="84"/>
    <n v="85"/>
    <n v="5"/>
    <n v="296"/>
    <n v="500"/>
    <n v="0.59199999999999997"/>
    <n v="0.40799999999999997"/>
  </r>
  <r>
    <s v="emp024"/>
    <x v="23"/>
    <x v="2"/>
    <n v="44"/>
    <n v="43"/>
    <n v="24"/>
    <n v="5"/>
    <n v="86"/>
    <n v="202"/>
    <n v="500"/>
    <n v="0.40400000000000003"/>
    <n v="0.59599999999999997"/>
  </r>
  <r>
    <s v="emp025"/>
    <x v="24"/>
    <x v="3"/>
    <n v="86"/>
    <n v="87"/>
    <n v="87"/>
    <n v="86"/>
    <n v="6"/>
    <n v="352"/>
    <n v="500"/>
    <n v="0.70399999999999996"/>
    <n v="0.29599999999999999"/>
  </r>
  <r>
    <s v="emp026"/>
    <x v="25"/>
    <x v="4"/>
    <n v="56"/>
    <n v="46"/>
    <n v="35"/>
    <n v="6"/>
    <n v="97"/>
    <n v="240"/>
    <n v="500"/>
    <n v="0.48"/>
    <n v="0.52"/>
  </r>
  <r>
    <s v="emp027"/>
    <x v="26"/>
    <x v="5"/>
    <n v="76"/>
    <n v="97"/>
    <n v="74"/>
    <n v="97"/>
    <n v="5"/>
    <n v="349"/>
    <n v="500"/>
    <n v="0.69799999999999995"/>
    <n v="0.30199999999999999"/>
  </r>
  <r>
    <s v="emp028"/>
    <x v="27"/>
    <x v="6"/>
    <n v="34"/>
    <n v="32"/>
    <n v="97"/>
    <n v="5"/>
    <n v="76"/>
    <n v="244"/>
    <n v="500"/>
    <n v="0.48799999999999999"/>
    <n v="0.51200000000000001"/>
  </r>
  <r>
    <s v="emp029"/>
    <x v="28"/>
    <x v="0"/>
    <n v="84"/>
    <n v="13"/>
    <n v="23"/>
    <n v="76"/>
    <n v="57"/>
    <n v="253"/>
    <n v="500"/>
    <n v="0.50600000000000001"/>
    <n v="0.49399999999999999"/>
  </r>
  <r>
    <s v="emp030"/>
    <x v="29"/>
    <x v="1"/>
    <n v="24"/>
    <n v="76"/>
    <n v="45"/>
    <n v="57"/>
    <n v="87"/>
    <n v="289"/>
    <n v="500"/>
    <n v="0.57799999999999996"/>
    <n v="0.42199999999999999"/>
  </r>
  <r>
    <s v="emp031"/>
    <x v="30"/>
    <x v="2"/>
    <n v="87"/>
    <n v="87"/>
    <n v="65"/>
    <n v="87"/>
    <n v="44"/>
    <n v="370"/>
    <n v="500"/>
    <n v="0.74"/>
    <n v="0.26"/>
  </r>
  <r>
    <s v="emp032"/>
    <x v="21"/>
    <x v="3"/>
    <n v="35"/>
    <n v="85"/>
    <n v="11"/>
    <n v="44"/>
    <n v="86"/>
    <n v="261"/>
    <n v="500"/>
    <n v="0.52200000000000002"/>
    <n v="0.47799999999999998"/>
  </r>
  <r>
    <s v="emp033"/>
    <x v="31"/>
    <x v="4"/>
    <n v="74"/>
    <n v="5"/>
    <n v="20"/>
    <n v="86"/>
    <n v="56"/>
    <n v="241"/>
    <n v="500"/>
    <n v="0.48199999999999998"/>
    <n v="0.51800000000000002"/>
  </r>
  <r>
    <s v="emp034"/>
    <x v="32"/>
    <x v="5"/>
    <n v="97"/>
    <n v="86"/>
    <n v="35"/>
    <n v="56"/>
    <n v="76"/>
    <n v="350"/>
    <n v="500"/>
    <n v="0.7"/>
    <n v="0.3"/>
  </r>
  <r>
    <s v="emp035"/>
    <x v="33"/>
    <x v="6"/>
    <n v="23"/>
    <n v="6"/>
    <n v="57"/>
    <n v="76"/>
    <n v="34"/>
    <n v="196"/>
    <n v="500"/>
    <n v="0.39200000000000002"/>
    <n v="0.60799999999999998"/>
  </r>
  <r>
    <s v="emp036"/>
    <x v="34"/>
    <x v="0"/>
    <n v="45"/>
    <n v="97"/>
    <n v="87"/>
    <n v="34"/>
    <n v="84"/>
    <n v="347"/>
    <n v="500"/>
    <n v="0.69399999999999995"/>
    <n v="0.30599999999999999"/>
  </r>
  <r>
    <s v="emp037"/>
    <x v="35"/>
    <x v="1"/>
    <n v="65"/>
    <n v="5"/>
    <n v="44"/>
    <n v="84"/>
    <n v="24"/>
    <n v="222"/>
    <n v="500"/>
    <n v="0.44400000000000001"/>
    <n v="0.55600000000000005"/>
  </r>
  <r>
    <s v="emp038"/>
    <x v="36"/>
    <x v="2"/>
    <n v="11"/>
    <n v="76"/>
    <n v="86"/>
    <n v="24"/>
    <n v="87"/>
    <n v="284"/>
    <n v="500"/>
    <n v="0.56799999999999995"/>
    <n v="0.432"/>
  </r>
  <r>
    <s v="emp039"/>
    <x v="37"/>
    <x v="3"/>
    <n v="20"/>
    <n v="57"/>
    <n v="56"/>
    <n v="87"/>
    <n v="64"/>
    <n v="284"/>
    <n v="500"/>
    <n v="0.56799999999999995"/>
    <n v="0.432"/>
  </r>
  <r>
    <s v="emp040"/>
    <x v="38"/>
    <x v="4"/>
    <n v="35"/>
    <n v="87"/>
    <n v="76"/>
    <n v="64"/>
    <n v="7"/>
    <n v="269"/>
    <n v="500"/>
    <n v="0.53800000000000003"/>
    <n v="0.46200000000000002"/>
  </r>
  <r>
    <s v="emp041"/>
    <x v="39"/>
    <x v="5"/>
    <n v="57"/>
    <n v="44"/>
    <n v="34"/>
    <n v="7"/>
    <n v="87"/>
    <n v="229"/>
    <n v="500"/>
    <n v="0.45800000000000002"/>
    <n v="0.54200000000000004"/>
  </r>
  <r>
    <s v="emp042"/>
    <x v="40"/>
    <x v="6"/>
    <n v="87"/>
    <n v="86"/>
    <n v="84"/>
    <n v="20"/>
    <n v="20"/>
    <n v="297"/>
    <n v="500"/>
    <n v="0.59399999999999997"/>
    <n v="0.40600000000000003"/>
  </r>
  <r>
    <s v="emp043"/>
    <x v="41"/>
    <x v="0"/>
    <n v="44"/>
    <n v="56"/>
    <n v="24"/>
    <n v="35"/>
    <n v="35"/>
    <n v="194"/>
    <n v="500"/>
    <n v="0.38800000000000001"/>
    <n v="0.61199999999999999"/>
  </r>
  <r>
    <s v="emp044"/>
    <x v="42"/>
    <x v="1"/>
    <n v="86"/>
    <n v="76"/>
    <n v="87"/>
    <n v="57"/>
    <n v="57"/>
    <n v="363"/>
    <n v="500"/>
    <n v="0.72599999999999998"/>
    <n v="0.27400000000000002"/>
  </r>
  <r>
    <s v="emp045"/>
    <x v="43"/>
    <x v="2"/>
    <n v="56"/>
    <n v="34"/>
    <n v="20"/>
    <n v="87"/>
    <n v="87"/>
    <n v="284"/>
    <n v="500"/>
    <n v="0.56799999999999995"/>
    <n v="0.432"/>
  </r>
  <r>
    <s v="emp046"/>
    <x v="44"/>
    <x v="3"/>
    <n v="76"/>
    <n v="84"/>
    <n v="35"/>
    <n v="44"/>
    <n v="44"/>
    <n v="283"/>
    <n v="500"/>
    <n v="0.56599999999999995"/>
    <n v="0.434"/>
  </r>
  <r>
    <s v="emp047"/>
    <x v="45"/>
    <x v="4"/>
    <n v="34"/>
    <n v="24"/>
    <n v="57"/>
    <n v="86"/>
    <n v="86"/>
    <n v="287"/>
    <n v="500"/>
    <n v="0.57399999999999995"/>
    <n v="0.42599999999999999"/>
  </r>
  <r>
    <s v="emp048"/>
    <x v="46"/>
    <x v="5"/>
    <n v="84"/>
    <n v="87"/>
    <n v="87"/>
    <n v="56"/>
    <n v="87"/>
    <n v="401"/>
    <n v="500"/>
    <n v="0.80200000000000005"/>
    <n v="0.19800000000000001"/>
  </r>
  <r>
    <s v="emp049"/>
    <x v="47"/>
    <x v="6"/>
    <n v="24"/>
    <n v="64"/>
    <n v="44"/>
    <n v="76"/>
    <n v="20"/>
    <n v="228"/>
    <n v="500"/>
    <n v="0.45600000000000002"/>
    <n v="0.54400000000000004"/>
  </r>
  <r>
    <s v="emp050"/>
    <x v="48"/>
    <x v="0"/>
    <n v="87"/>
    <n v="7"/>
    <n v="86"/>
    <n v="76"/>
    <n v="35"/>
    <n v="291"/>
    <n v="500"/>
    <n v="0.58199999999999996"/>
    <n v="0.417999999999999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emp001"/>
    <x v="0"/>
    <s v="Mumbai"/>
    <n v="20"/>
    <n v="64"/>
    <n v="56"/>
    <n v="32"/>
    <n v="13"/>
    <n v="185"/>
    <n v="500"/>
    <n v="0.37"/>
    <n v="0.63"/>
  </r>
  <r>
    <s v="emp002"/>
    <x v="1"/>
    <s v="Maharastra"/>
    <n v="35"/>
    <n v="84"/>
    <n v="76"/>
    <n v="13"/>
    <n v="76"/>
    <n v="284"/>
    <n v="500"/>
    <n v="0.56799999999999995"/>
    <n v="0.432"/>
  </r>
  <r>
    <s v="emp003"/>
    <x v="2"/>
    <s v="Chennai"/>
    <n v="57"/>
    <n v="53"/>
    <n v="34"/>
    <n v="76"/>
    <n v="87"/>
    <n v="307"/>
    <n v="500"/>
    <n v="0.61399999999999999"/>
    <n v="0.38600000000000001"/>
  </r>
  <r>
    <s v="emp004"/>
    <x v="3"/>
    <s v="Hyd"/>
    <n v="87"/>
    <n v="68"/>
    <n v="84"/>
    <n v="87"/>
    <n v="85"/>
    <n v="411"/>
    <n v="500"/>
    <n v="0.82199999999999995"/>
    <n v="0.17799999999999999"/>
  </r>
  <r>
    <s v="emp005"/>
    <x v="4"/>
    <s v="Bangalour"/>
    <n v="44"/>
    <n v="35"/>
    <n v="24"/>
    <n v="85"/>
    <n v="5"/>
    <n v="193"/>
    <n v="500"/>
    <n v="0.38600000000000001"/>
    <n v="0.61399999999999999"/>
  </r>
  <r>
    <s v="emp006"/>
    <x v="5"/>
    <s v="Karimnagar"/>
    <n v="86"/>
    <n v="43"/>
    <n v="87"/>
    <n v="5"/>
    <n v="86"/>
    <n v="307"/>
    <n v="500"/>
    <n v="0.61399999999999999"/>
    <n v="0.38600000000000001"/>
  </r>
  <r>
    <s v="emp007"/>
    <x v="6"/>
    <s v="Mahaboobnagar"/>
    <n v="56"/>
    <n v="87"/>
    <n v="35"/>
    <n v="86"/>
    <n v="6"/>
    <n v="270"/>
    <n v="500"/>
    <n v="0.54"/>
    <n v="0.46"/>
  </r>
  <r>
    <s v="emp008"/>
    <x v="7"/>
    <s v="Mumbai"/>
    <n v="76"/>
    <n v="46"/>
    <n v="74"/>
    <n v="6"/>
    <n v="97"/>
    <n v="299"/>
    <n v="500"/>
    <n v="0.59799999999999998"/>
    <n v="0.40200000000000002"/>
  </r>
  <r>
    <s v="emp009"/>
    <x v="8"/>
    <s v="Maharastra"/>
    <n v="34"/>
    <n v="97"/>
    <n v="97"/>
    <n v="97"/>
    <n v="5"/>
    <n v="330"/>
    <n v="500"/>
    <n v="0.66"/>
    <n v="0.34"/>
  </r>
  <r>
    <s v="emp010"/>
    <x v="9"/>
    <s v="Chennai"/>
    <n v="84"/>
    <n v="32"/>
    <n v="23"/>
    <n v="5"/>
    <n v="76"/>
    <n v="220"/>
    <n v="500"/>
    <n v="0.44"/>
    <n v="0.56000000000000005"/>
  </r>
  <r>
    <s v="emp011"/>
    <x v="10"/>
    <s v="Hyd"/>
    <n v="24"/>
    <n v="13"/>
    <n v="45"/>
    <n v="76"/>
    <n v="7"/>
    <n v="165"/>
    <n v="500"/>
    <n v="0.33"/>
    <n v="0.67"/>
  </r>
  <r>
    <s v="emp012"/>
    <x v="11"/>
    <s v="Bangalour"/>
    <n v="87"/>
    <n v="76"/>
    <n v="65"/>
    <n v="7"/>
    <n v="68"/>
    <n v="303"/>
    <n v="500"/>
    <n v="0.60599999999999998"/>
    <n v="0.39400000000000002"/>
  </r>
  <r>
    <s v="emp013"/>
    <x v="12"/>
    <s v="Karimnagar"/>
    <n v="35"/>
    <n v="87"/>
    <n v="11"/>
    <n v="68"/>
    <n v="35"/>
    <n v="236"/>
    <n v="500"/>
    <n v="0.47199999999999998"/>
    <n v="0.52800000000000002"/>
  </r>
  <r>
    <s v="emp014"/>
    <x v="13"/>
    <s v="Mahaboobnagar"/>
    <n v="74"/>
    <n v="85"/>
    <n v="20"/>
    <n v="35"/>
    <n v="43"/>
    <n v="257"/>
    <n v="500"/>
    <n v="0.51400000000000001"/>
    <n v="0.48599999999999999"/>
  </r>
  <r>
    <s v="emp015"/>
    <x v="14"/>
    <s v="Mumbai"/>
    <n v="97"/>
    <n v="5"/>
    <n v="35"/>
    <n v="43"/>
    <n v="87"/>
    <n v="267"/>
    <n v="500"/>
    <n v="0.53400000000000003"/>
    <n v="0.46600000000000003"/>
  </r>
  <r>
    <s v="emp016"/>
    <x v="15"/>
    <s v="Maharastra"/>
    <n v="23"/>
    <n v="86"/>
    <n v="57"/>
    <n v="87"/>
    <n v="46"/>
    <n v="299"/>
    <n v="500"/>
    <n v="0.59799999999999998"/>
    <n v="0.40200000000000002"/>
  </r>
  <r>
    <s v="emp017"/>
    <x v="16"/>
    <s v="Chennai"/>
    <n v="45"/>
    <n v="6"/>
    <n v="87"/>
    <n v="46"/>
    <n v="97"/>
    <n v="281"/>
    <n v="500"/>
    <n v="0.56200000000000006"/>
    <n v="0.438"/>
  </r>
  <r>
    <s v="emp018"/>
    <x v="17"/>
    <s v="Hyd"/>
    <n v="65"/>
    <n v="97"/>
    <n v="44"/>
    <n v="97"/>
    <n v="32"/>
    <n v="335"/>
    <n v="500"/>
    <n v="0.67"/>
    <n v="0.33"/>
  </r>
  <r>
    <s v="emp019"/>
    <x v="18"/>
    <s v="Bangalour"/>
    <n v="11"/>
    <n v="5"/>
    <n v="86"/>
    <n v="32"/>
    <n v="13"/>
    <n v="147"/>
    <n v="500"/>
    <n v="0.29399999999999998"/>
    <n v="0.70599999999999996"/>
  </r>
  <r>
    <s v="emp020"/>
    <x v="19"/>
    <s v="Karimnagar"/>
    <n v="20"/>
    <n v="76"/>
    <n v="56"/>
    <n v="13"/>
    <n v="76"/>
    <n v="241"/>
    <n v="500"/>
    <n v="0.48199999999999998"/>
    <n v="0.51800000000000002"/>
  </r>
  <r>
    <s v="emp021"/>
    <x v="20"/>
    <s v="Mahaboobnagar"/>
    <n v="35"/>
    <n v="7"/>
    <n v="76"/>
    <n v="76"/>
    <n v="87"/>
    <n v="281"/>
    <n v="500"/>
    <n v="0.56200000000000006"/>
    <n v="0.438"/>
  </r>
  <r>
    <s v="emp022"/>
    <x v="21"/>
    <s v="Mumbai"/>
    <n v="57"/>
    <n v="68"/>
    <n v="34"/>
    <n v="87"/>
    <n v="85"/>
    <n v="331"/>
    <n v="500"/>
    <n v="0.66200000000000003"/>
    <n v="0.33800000000000002"/>
  </r>
  <r>
    <s v="emp023"/>
    <x v="22"/>
    <s v="Maharastra"/>
    <n v="87"/>
    <n v="35"/>
    <n v="84"/>
    <n v="85"/>
    <n v="5"/>
    <n v="296"/>
    <n v="500"/>
    <n v="0.59199999999999997"/>
    <n v="0.40799999999999997"/>
  </r>
  <r>
    <s v="emp024"/>
    <x v="23"/>
    <s v="Chennai"/>
    <n v="44"/>
    <n v="43"/>
    <n v="24"/>
    <n v="5"/>
    <n v="86"/>
    <n v="202"/>
    <n v="500"/>
    <n v="0.40400000000000003"/>
    <n v="0.59599999999999997"/>
  </r>
  <r>
    <s v="emp025"/>
    <x v="24"/>
    <s v="Hyd"/>
    <n v="86"/>
    <n v="87"/>
    <n v="87"/>
    <n v="86"/>
    <n v="6"/>
    <n v="352"/>
    <n v="500"/>
    <n v="0.70399999999999996"/>
    <n v="0.29599999999999999"/>
  </r>
  <r>
    <s v="emp026"/>
    <x v="25"/>
    <s v="Bangalour"/>
    <n v="56"/>
    <n v="46"/>
    <n v="35"/>
    <n v="6"/>
    <n v="97"/>
    <n v="240"/>
    <n v="500"/>
    <n v="0.48"/>
    <n v="0.52"/>
  </r>
  <r>
    <s v="emp027"/>
    <x v="26"/>
    <s v="Karimnagar"/>
    <n v="76"/>
    <n v="97"/>
    <n v="74"/>
    <n v="97"/>
    <n v="5"/>
    <n v="349"/>
    <n v="500"/>
    <n v="0.69799999999999995"/>
    <n v="0.30199999999999999"/>
  </r>
  <r>
    <s v="emp028"/>
    <x v="27"/>
    <s v="Mahaboobnagar"/>
    <n v="34"/>
    <n v="32"/>
    <n v="97"/>
    <n v="5"/>
    <n v="76"/>
    <n v="244"/>
    <n v="500"/>
    <n v="0.48799999999999999"/>
    <n v="0.51200000000000001"/>
  </r>
  <r>
    <s v="emp029"/>
    <x v="28"/>
    <s v="Mumbai"/>
    <n v="84"/>
    <n v="13"/>
    <n v="23"/>
    <n v="76"/>
    <n v="57"/>
    <n v="253"/>
    <n v="500"/>
    <n v="0.50600000000000001"/>
    <n v="0.49399999999999999"/>
  </r>
  <r>
    <s v="emp030"/>
    <x v="29"/>
    <s v="Maharastra"/>
    <n v="24"/>
    <n v="76"/>
    <n v="45"/>
    <n v="57"/>
    <n v="87"/>
    <n v="289"/>
    <n v="500"/>
    <n v="0.57799999999999996"/>
    <n v="0.42199999999999999"/>
  </r>
  <r>
    <s v="emp031"/>
    <x v="30"/>
    <s v="Chennai"/>
    <n v="87"/>
    <n v="87"/>
    <n v="65"/>
    <n v="87"/>
    <n v="44"/>
    <n v="370"/>
    <n v="500"/>
    <n v="0.74"/>
    <n v="0.26"/>
  </r>
  <r>
    <s v="emp032"/>
    <x v="21"/>
    <s v="Hyd"/>
    <n v="35"/>
    <n v="85"/>
    <n v="11"/>
    <n v="44"/>
    <n v="86"/>
    <n v="261"/>
    <n v="500"/>
    <n v="0.52200000000000002"/>
    <n v="0.47799999999999998"/>
  </r>
  <r>
    <s v="emp033"/>
    <x v="31"/>
    <s v="Bangalour"/>
    <n v="74"/>
    <n v="5"/>
    <n v="20"/>
    <n v="86"/>
    <n v="56"/>
    <n v="241"/>
    <n v="500"/>
    <n v="0.48199999999999998"/>
    <n v="0.51800000000000002"/>
  </r>
  <r>
    <s v="emp034"/>
    <x v="32"/>
    <s v="Karimnagar"/>
    <n v="97"/>
    <n v="86"/>
    <n v="35"/>
    <n v="56"/>
    <n v="76"/>
    <n v="350"/>
    <n v="500"/>
    <n v="0.7"/>
    <n v="0.3"/>
  </r>
  <r>
    <s v="emp035"/>
    <x v="33"/>
    <s v="Mahaboobnagar"/>
    <n v="23"/>
    <n v="6"/>
    <n v="57"/>
    <n v="76"/>
    <n v="34"/>
    <n v="196"/>
    <n v="500"/>
    <n v="0.39200000000000002"/>
    <n v="0.60799999999999998"/>
  </r>
  <r>
    <s v="emp036"/>
    <x v="34"/>
    <s v="Mumbai"/>
    <n v="45"/>
    <n v="97"/>
    <n v="87"/>
    <n v="34"/>
    <n v="84"/>
    <n v="347"/>
    <n v="500"/>
    <n v="0.69399999999999995"/>
    <n v="0.30599999999999999"/>
  </r>
  <r>
    <s v="emp037"/>
    <x v="35"/>
    <s v="Maharastra"/>
    <n v="65"/>
    <n v="5"/>
    <n v="44"/>
    <n v="84"/>
    <n v="24"/>
    <n v="222"/>
    <n v="500"/>
    <n v="0.44400000000000001"/>
    <n v="0.55600000000000005"/>
  </r>
  <r>
    <s v="emp038"/>
    <x v="36"/>
    <s v="Chennai"/>
    <n v="11"/>
    <n v="76"/>
    <n v="86"/>
    <n v="24"/>
    <n v="87"/>
    <n v="284"/>
    <n v="500"/>
    <n v="0.56799999999999995"/>
    <n v="0.432"/>
  </r>
  <r>
    <s v="emp039"/>
    <x v="37"/>
    <s v="Hyd"/>
    <n v="20"/>
    <n v="57"/>
    <n v="56"/>
    <n v="87"/>
    <n v="64"/>
    <n v="284"/>
    <n v="500"/>
    <n v="0.56799999999999995"/>
    <n v="0.432"/>
  </r>
  <r>
    <s v="emp040"/>
    <x v="38"/>
    <s v="Bangalour"/>
    <n v="35"/>
    <n v="87"/>
    <n v="76"/>
    <n v="64"/>
    <n v="7"/>
    <n v="269"/>
    <n v="500"/>
    <n v="0.53800000000000003"/>
    <n v="0.46200000000000002"/>
  </r>
  <r>
    <s v="emp041"/>
    <x v="39"/>
    <s v="Karimnagar"/>
    <n v="57"/>
    <n v="44"/>
    <n v="34"/>
    <n v="7"/>
    <n v="87"/>
    <n v="229"/>
    <n v="500"/>
    <n v="0.45800000000000002"/>
    <n v="0.54200000000000004"/>
  </r>
  <r>
    <s v="emp042"/>
    <x v="40"/>
    <s v="Mahaboobnagar"/>
    <n v="87"/>
    <n v="86"/>
    <n v="84"/>
    <n v="20"/>
    <n v="20"/>
    <n v="297"/>
    <n v="500"/>
    <n v="0.59399999999999997"/>
    <n v="0.40600000000000003"/>
  </r>
  <r>
    <s v="emp043"/>
    <x v="41"/>
    <s v="Mumbai"/>
    <n v="44"/>
    <n v="56"/>
    <n v="24"/>
    <n v="35"/>
    <n v="35"/>
    <n v="194"/>
    <n v="500"/>
    <n v="0.38800000000000001"/>
    <n v="0.61199999999999999"/>
  </r>
  <r>
    <s v="emp044"/>
    <x v="42"/>
    <s v="Maharastra"/>
    <n v="86"/>
    <n v="76"/>
    <n v="87"/>
    <n v="57"/>
    <n v="57"/>
    <n v="363"/>
    <n v="500"/>
    <n v="0.72599999999999998"/>
    <n v="0.27400000000000002"/>
  </r>
  <r>
    <s v="emp045"/>
    <x v="43"/>
    <s v="Chennai"/>
    <n v="56"/>
    <n v="34"/>
    <n v="20"/>
    <n v="87"/>
    <n v="87"/>
    <n v="284"/>
    <n v="500"/>
    <n v="0.56799999999999995"/>
    <n v="0.432"/>
  </r>
  <r>
    <s v="emp046"/>
    <x v="44"/>
    <s v="Hyd"/>
    <n v="76"/>
    <n v="84"/>
    <n v="35"/>
    <n v="44"/>
    <n v="44"/>
    <n v="283"/>
    <n v="500"/>
    <n v="0.56599999999999995"/>
    <n v="0.434"/>
  </r>
  <r>
    <s v="emp047"/>
    <x v="45"/>
    <s v="Bangalour"/>
    <n v="34"/>
    <n v="24"/>
    <n v="57"/>
    <n v="86"/>
    <n v="86"/>
    <n v="287"/>
    <n v="500"/>
    <n v="0.57399999999999995"/>
    <n v="0.42599999999999999"/>
  </r>
  <r>
    <s v="emp048"/>
    <x v="46"/>
    <s v="Karimnagar"/>
    <n v="84"/>
    <n v="87"/>
    <n v="87"/>
    <n v="56"/>
    <n v="87"/>
    <n v="401"/>
    <n v="500"/>
    <n v="0.80200000000000005"/>
    <n v="0.19800000000000001"/>
  </r>
  <r>
    <s v="emp049"/>
    <x v="47"/>
    <s v="Mahaboobnagar"/>
    <n v="24"/>
    <n v="64"/>
    <n v="44"/>
    <n v="76"/>
    <n v="20"/>
    <n v="228"/>
    <n v="500"/>
    <n v="0.45600000000000002"/>
    <n v="0.54400000000000004"/>
  </r>
  <r>
    <s v="emp050"/>
    <x v="48"/>
    <s v="Mumbai"/>
    <n v="87"/>
    <n v="7"/>
    <n v="86"/>
    <n v="76"/>
    <n v="35"/>
    <n v="291"/>
    <n v="500"/>
    <n v="0.58199999999999996"/>
    <n v="0.41799999999999998"/>
  </r>
  <r>
    <m/>
    <x v="49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32D2DF-07FC-46D7-88DE-9CDE443A9785}" name="PivotTable1" cacheId="69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B7" firstHeaderRow="1" firstDataRow="1" firstDataCol="1" rowPageCount="1" colPageCount="1"/>
  <pivotFields count="9">
    <pivotField compact="0" numFmtId="14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compact="0" outline="0" showAll="0"/>
    <pivotField axis="axisPage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4" hier="-1"/>
  </pageFields>
  <dataFields count="1">
    <dataField name="Average of QUANTITY" fld="6" subtotal="average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679E87-5699-4858-B1E7-CA185256D08F}" name="PivotTable3" cacheId="69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F2:G6" firstHeaderRow="1" firstDataRow="1" firstDataCol="1"/>
  <pivotFields count="9">
    <pivotField compact="0" numFmtId="14" outline="0" showAll="0"/>
    <pivotField compact="0" outline="0" showAll="0"/>
    <pivotField compact="0" outline="0" showAll="0"/>
    <pivotField compact="0" outline="0" showAll="0"/>
    <pivotField axis="axisRow" compact="0" outline="0" showAll="0" measureFilter="1" sortType="descending">
      <items count="5">
        <item x="2"/>
        <item x="0"/>
        <item x="3"/>
        <item n="S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4"/>
  </rowFields>
  <rowItems count="4">
    <i>
      <x v="3"/>
    </i>
    <i>
      <x v="2"/>
    </i>
    <i>
      <x v="1"/>
    </i>
    <i t="grand">
      <x/>
    </i>
  </rowItems>
  <colItems count="1">
    <i/>
  </colItems>
  <dataFields count="1">
    <dataField name="Sum of QUANTITY" fld="6" baseField="0" baseItem="0"/>
  </dataFields>
  <pivotTableStyleInfo name="PivotStyleMedium9" showRowHeaders="1" showColHeaders="1" showRowStripes="0" showColStripes="0" showLastColumn="1"/>
  <filters count="1">
    <filter fld="4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DDD4E9-95B8-4552-A7DB-9A460C1DAAF7}" name="PivotTable4" cacheId="699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G3:H8" firstHeaderRow="1" firstDataRow="1" firstDataCol="1"/>
  <pivotFields count="12">
    <pivotField compact="0" outline="0" showAll="0"/>
    <pivotField axis="axisRow" compact="0" outline="0" showAll="0" measureFilter="1">
      <items count="50">
        <item x="23"/>
        <item x="48"/>
        <item x="22"/>
        <item x="20"/>
        <item x="47"/>
        <item x="19"/>
        <item x="17"/>
        <item x="24"/>
        <item x="18"/>
        <item x="21"/>
        <item x="7"/>
        <item x="34"/>
        <item x="33"/>
        <item x="9"/>
        <item x="31"/>
        <item x="8"/>
        <item x="10"/>
        <item x="30"/>
        <item x="5"/>
        <item x="28"/>
        <item x="11"/>
        <item x="45"/>
        <item x="12"/>
        <item x="46"/>
        <item x="25"/>
        <item x="26"/>
        <item x="2"/>
        <item x="3"/>
        <item x="0"/>
        <item x="27"/>
        <item x="36"/>
        <item x="29"/>
        <item x="35"/>
        <item x="39"/>
        <item x="37"/>
        <item x="4"/>
        <item x="44"/>
        <item x="38"/>
        <item x="42"/>
        <item x="40"/>
        <item x="43"/>
        <item x="41"/>
        <item x="1"/>
        <item x="15"/>
        <item x="32"/>
        <item x="14"/>
        <item x="16"/>
        <item x="13"/>
        <item x="6"/>
        <item t="default"/>
      </items>
    </pivotField>
    <pivotField compact="0" outline="0" showAll="0">
      <items count="8">
        <item h="1" x="4"/>
        <item x="2"/>
        <item h="1" x="3"/>
        <item h="1" x="5"/>
        <item h="1" x="6"/>
        <item h="1" x="1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1"/>
  </rowFields>
  <rowItems count="5">
    <i>
      <x v="17"/>
    </i>
    <i>
      <x v="26"/>
    </i>
    <i>
      <x v="30"/>
    </i>
    <i>
      <x v="40"/>
    </i>
    <i>
      <x v="46"/>
    </i>
  </rowItems>
  <colItems count="1">
    <i/>
  </colItems>
  <dataFields count="1">
    <dataField name=" Target_Hits %_wise" fld="10" baseField="0" baseItem="0" numFmtId="10"/>
  </dataFields>
  <formats count="1">
    <format dxfId="3">
      <pivotArea outline="0" collapsedLevelsAreSubtotals="1" fieldPosition="0"/>
    </format>
  </format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</chartFormats>
  <pivotTableStyleInfo name="PivotStyleMedium18" showRowHeaders="1" showColHeaders="1" showRowStripes="0" showColStripes="0" showLastColumn="1"/>
  <filters count="1">
    <filter fld="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223675-FCEF-499E-9DF8-7E01D103E0A9}" name="PivotTable1" cacheId="6999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compactData="0" multipleFieldFilters="0" chartFormat="2">
  <location ref="A3:B8" firstHeaderRow="1" firstDataRow="1" firstDataCol="1"/>
  <pivotFields count="12">
    <pivotField compact="0" outline="0" showAll="0"/>
    <pivotField axis="axisRow" compact="0" outline="0" showAll="0" insertBlankRow="1" measureFilter="1">
      <items count="50">
        <item x="23"/>
        <item x="48"/>
        <item x="22"/>
        <item x="20"/>
        <item x="47"/>
        <item x="19"/>
        <item x="17"/>
        <item x="24"/>
        <item x="18"/>
        <item x="21"/>
        <item x="7"/>
        <item x="34"/>
        <item x="33"/>
        <item x="9"/>
        <item x="31"/>
        <item x="8"/>
        <item x="10"/>
        <item x="30"/>
        <item x="5"/>
        <item x="28"/>
        <item x="11"/>
        <item x="45"/>
        <item x="12"/>
        <item x="46"/>
        <item x="25"/>
        <item x="26"/>
        <item x="2"/>
        <item x="3"/>
        <item x="0"/>
        <item x="27"/>
        <item x="36"/>
        <item x="29"/>
        <item x="35"/>
        <item x="39"/>
        <item x="37"/>
        <item x="4"/>
        <item x="44"/>
        <item x="38"/>
        <item x="42"/>
        <item x="40"/>
        <item x="43"/>
        <item x="41"/>
        <item x="1"/>
        <item x="15"/>
        <item x="32"/>
        <item x="14"/>
        <item x="16"/>
        <item x="13"/>
        <item x="6"/>
        <item t="default"/>
      </items>
    </pivotField>
    <pivotField compact="0" outline="0" showAll="0">
      <items count="8">
        <item h="1" x="4"/>
        <item x="2"/>
        <item h="1" x="3"/>
        <item h="1" x="5"/>
        <item h="1" x="6"/>
        <item h="1" x="1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5">
    <i>
      <x v="17"/>
    </i>
    <i>
      <x v="26"/>
    </i>
    <i>
      <x v="30"/>
    </i>
    <i>
      <x v="40"/>
    </i>
    <i>
      <x v="46"/>
    </i>
  </rowItems>
  <colItems count="1">
    <i/>
  </colItems>
  <dataFields count="1">
    <dataField name="Sum of Total-Sales" fld="8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8" showRowHeaders="1" showColHeaders="1" showRowStripes="0" showColStripes="0" showLastColumn="1"/>
  <filters count="1">
    <filter fld="1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05C197-1582-403D-A63D-223EE97957A8}" name="PivotTable2" cacheId="6999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compactData="0" multipleFieldFilters="0">
  <location ref="D3:E8" firstHeaderRow="1" firstDataRow="1" firstDataCol="1"/>
  <pivotFields count="12">
    <pivotField compact="0" outline="0" showAll="0"/>
    <pivotField axis="axisRow" compact="0" outline="0" showAll="0" insertBlankRow="1" measureFilter="1">
      <items count="50">
        <item x="23"/>
        <item x="48"/>
        <item x="22"/>
        <item x="20"/>
        <item x="47"/>
        <item x="19"/>
        <item x="17"/>
        <item x="24"/>
        <item x="18"/>
        <item x="21"/>
        <item x="7"/>
        <item x="34"/>
        <item x="33"/>
        <item x="9"/>
        <item x="31"/>
        <item x="8"/>
        <item x="10"/>
        <item x="30"/>
        <item x="5"/>
        <item x="28"/>
        <item x="11"/>
        <item x="45"/>
        <item x="12"/>
        <item x="46"/>
        <item x="25"/>
        <item x="26"/>
        <item x="2"/>
        <item x="3"/>
        <item x="0"/>
        <item x="27"/>
        <item x="36"/>
        <item x="29"/>
        <item x="35"/>
        <item x="39"/>
        <item x="37"/>
        <item x="4"/>
        <item x="44"/>
        <item x="38"/>
        <item x="42"/>
        <item x="40"/>
        <item x="43"/>
        <item x="41"/>
        <item x="1"/>
        <item x="15"/>
        <item x="32"/>
        <item x="14"/>
        <item x="16"/>
        <item x="13"/>
        <item x="6"/>
        <item t="default"/>
      </items>
    </pivotField>
    <pivotField compact="0" outline="0" showAll="0">
      <items count="8">
        <item h="1" x="4"/>
        <item x="2"/>
        <item h="1" x="3"/>
        <item h="1" x="5"/>
        <item h="1" x="6"/>
        <item h="1" x="1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5">
    <i>
      <x/>
    </i>
    <i>
      <x v="13"/>
    </i>
    <i>
      <x v="30"/>
    </i>
    <i>
      <x v="40"/>
    </i>
    <i>
      <x v="46"/>
    </i>
  </rowItems>
  <colItems count="1">
    <i/>
  </colItems>
  <dataFields count="1">
    <dataField name="Sum of Total-Sales" fld="8" baseField="0" baseItem="0"/>
  </dataFields>
  <pivotTableStyleInfo name="PivotStyleMedium18" showRowHeaders="1" showColHeaders="1" showRowStripes="0" showColStripes="0" showLastColumn="1"/>
  <filters count="1">
    <filter fld="1" type="count" evalOrder="-1" id="5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C33FA4-577A-4E53-AB24-3569DE4FB8AF}" name="PivotTable6" cacheId="700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M3:N8" firstHeaderRow="1" firstDataRow="1" firstDataCol="1"/>
  <pivotFields count="12">
    <pivotField compact="0" outline="0" showAll="0"/>
    <pivotField axis="axisRow" compact="0" outline="0" showAll="0" measureFilter="1">
      <items count="51">
        <item x="23"/>
        <item x="48"/>
        <item x="22"/>
        <item x="20"/>
        <item x="47"/>
        <item x="19"/>
        <item x="17"/>
        <item x="24"/>
        <item x="18"/>
        <item x="21"/>
        <item x="7"/>
        <item x="34"/>
        <item x="33"/>
        <item x="9"/>
        <item x="31"/>
        <item x="8"/>
        <item x="10"/>
        <item x="30"/>
        <item x="5"/>
        <item x="28"/>
        <item x="11"/>
        <item x="45"/>
        <item x="12"/>
        <item x="46"/>
        <item x="25"/>
        <item x="26"/>
        <item x="2"/>
        <item x="3"/>
        <item x="0"/>
        <item x="27"/>
        <item x="36"/>
        <item x="29"/>
        <item x="35"/>
        <item x="39"/>
        <item x="37"/>
        <item x="4"/>
        <item x="44"/>
        <item x="38"/>
        <item x="42"/>
        <item x="40"/>
        <item x="43"/>
        <item x="41"/>
        <item x="1"/>
        <item x="15"/>
        <item x="32"/>
        <item x="14"/>
        <item x="16"/>
        <item x="13"/>
        <item x="6"/>
        <item x="4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5">
    <i>
      <x v="8"/>
    </i>
    <i>
      <x v="9"/>
    </i>
    <i>
      <x v="16"/>
    </i>
    <i>
      <x v="28"/>
    </i>
    <i>
      <x v="35"/>
    </i>
  </rowItems>
  <colItems count="1">
    <i/>
  </colItems>
  <dataFields count="1">
    <dataField name="Away_From_Target% wise" fld="11" baseField="0" baseItem="0"/>
  </dataFields>
  <formats count="1">
    <format dxfId="2">
      <pivotArea outline="0" fieldPosition="0">
        <references count="1">
          <reference field="1" count="49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8" showRowHeaders="1" showColHeaders="1" showRowStripes="0" showColStripes="0" showLastColumn="1"/>
  <filters count="1">
    <filter fld="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5C975A-5AED-4D0D-9863-626CCEE62F63}" name="PivotTable5" cacheId="699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J3:K8" firstHeaderRow="1" firstDataRow="1" firstDataCol="1"/>
  <pivotFields count="12">
    <pivotField compact="0" outline="0" showAll="0"/>
    <pivotField axis="axisRow" compact="0" outline="0" showAll="0" measureFilter="1">
      <items count="50">
        <item x="23"/>
        <item x="48"/>
        <item x="22"/>
        <item x="20"/>
        <item x="47"/>
        <item x="19"/>
        <item x="17"/>
        <item x="24"/>
        <item x="18"/>
        <item x="21"/>
        <item x="7"/>
        <item x="34"/>
        <item x="33"/>
        <item x="9"/>
        <item x="31"/>
        <item x="8"/>
        <item x="10"/>
        <item x="30"/>
        <item x="5"/>
        <item x="28"/>
        <item x="11"/>
        <item x="45"/>
        <item x="12"/>
        <item x="46"/>
        <item x="25"/>
        <item x="26"/>
        <item x="2"/>
        <item x="3"/>
        <item x="0"/>
        <item x="27"/>
        <item x="36"/>
        <item x="29"/>
        <item x="35"/>
        <item x="39"/>
        <item x="37"/>
        <item x="4"/>
        <item x="44"/>
        <item x="38"/>
        <item x="42"/>
        <item x="40"/>
        <item x="43"/>
        <item x="41"/>
        <item x="1"/>
        <item x="15"/>
        <item x="32"/>
        <item x="14"/>
        <item x="16"/>
        <item x="13"/>
        <item x="6"/>
        <item t="default"/>
      </items>
    </pivotField>
    <pivotField compact="0" outline="0" showAll="0">
      <items count="8">
        <item h="1" x="4"/>
        <item x="2"/>
        <item h="1" x="3"/>
        <item h="1" x="5"/>
        <item h="1" x="6"/>
        <item h="1" x="1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1"/>
  </rowFields>
  <rowItems count="5">
    <i>
      <x/>
    </i>
    <i>
      <x v="13"/>
    </i>
    <i>
      <x v="30"/>
    </i>
    <i>
      <x v="40"/>
    </i>
    <i>
      <x v="46"/>
    </i>
  </rowItems>
  <colItems count="1">
    <i/>
  </colItems>
  <dataFields count="1">
    <dataField name=" Target_Hits %_wise" fld="10" baseField="0" baseItem="0" numFmtId="10"/>
  </dataFields>
  <formats count="1">
    <format dxfId="1">
      <pivotArea outline="0" collapsedLevelsAreSubtotals="1" fieldPosition="0"/>
    </format>
  </formats>
  <pivotTableStyleInfo name="PivotStyleMedium18" showRowHeaders="1" showColHeaders="1" showRowStripes="0" showColStripes="0" showLastColumn="1"/>
  <filters count="1">
    <filter fld="1" type="count" evalOrder="-1" id="3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E13135-7EA2-43F8-9AF2-33C0573FA24B}" name="PivotTable1" cacheId="69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31" firstHeaderRow="1" firstDataRow="1" firstDataCol="1"/>
  <pivotFields count="9">
    <pivotField axis="axisRow" compact="0" numFmtId="14" outline="0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um of QUANTITY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35EFD924-B97F-4B18-B8AA-0B259A94FE66}" sourceName="Region">
  <pivotTables>
    <pivotTable tabId="12" name="PivotTable1"/>
    <pivotTable tabId="12" name="PivotTable2"/>
    <pivotTable tabId="12" name="PivotTable4"/>
    <pivotTable tabId="12" name="PivotTable5"/>
  </pivotTables>
  <data>
    <tabular pivotCacheId="928594184">
      <items count="7">
        <i x="4"/>
        <i x="2" s="1"/>
        <i x="3"/>
        <i x="5"/>
        <i x="6"/>
        <i x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" xr10:uid="{16C9DA89-FFC0-4DEA-A293-A88B9AD1198F}" cache="Slicer_Region" caption="Region" columnCount="7" showCaption="0" style="SlicerStyleDark3" rowHeight="2762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0EFC81-AD05-417B-BE41-E8861DE5BF0F}" name="Table1" displayName="Table1" ref="A3:I13" totalsRowShown="0">
  <autoFilter ref="A3:I13" xr:uid="{970EFC81-AD05-417B-BE41-E8861DE5BF0F}"/>
  <tableColumns count="9">
    <tableColumn id="1" xr3:uid="{EC46634A-56F7-46A8-B2E0-17F9D1A7E319}" name="SALES DATE" dataDxfId="0"/>
    <tableColumn id="2" xr3:uid="{C81554E6-C3C6-4609-986B-A5BC4D2FC5D9}" name="CUST0MER_NAME"/>
    <tableColumn id="3" xr3:uid="{390200C8-54B3-4374-A417-4D4C62D05E0E}" name="STATE"/>
    <tableColumn id="4" xr3:uid="{1C00FCC6-35B9-4161-BCB8-DB92B2E2EF8D}" name="REGION"/>
    <tableColumn id="5" xr3:uid="{C9FA3B20-4FE2-47FD-B84F-7E2706D3D060}" name="PRODUCT_CATEGORY"/>
    <tableColumn id="6" xr3:uid="{58546CC0-E3A2-429D-AC87-059B8EF94D20}" name="PRODUCT_NAME"/>
    <tableColumn id="7" xr3:uid="{A9524461-595D-4E45-827F-0C427908F70A}" name="QUANTITY"/>
    <tableColumn id="8" xr3:uid="{15535922-787F-4394-9F98-DDD0522083ED}" name="PRICE _PER _UNIT"/>
    <tableColumn id="9" xr3:uid="{62AA0C42-34C3-46DF-AAF0-F6744115A456}" name="SALES_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1D8189-20F8-4F72-963A-B486AE88FB3E}" name="Table2" displayName="Table2" ref="A3:L4" totalsRowShown="0">
  <autoFilter ref="A3:L4" xr:uid="{311D8189-20F8-4F72-963A-B486AE88FB3E}"/>
  <tableColumns count="12">
    <tableColumn id="1" xr3:uid="{FE223952-40CA-4AF4-9D24-230569FED68C}" name="Emp_Code"/>
    <tableColumn id="2" xr3:uid="{21C83A4E-9113-4FC2-BB72-94F3EDC9F920}" name="Sales Executive"/>
    <tableColumn id="3" xr3:uid="{548381DA-B6E9-42A6-81B4-452D57E4A8B1}" name="Region"/>
    <tableColumn id="4" xr3:uid="{CD3DB09B-2ECD-48B8-A66C-F6AF833695FA}" name="Day1"/>
    <tableColumn id="5" xr3:uid="{DEBB5B4C-8FD0-4BFF-A3C4-072A4E69C5B5}" name="Day2"/>
    <tableColumn id="6" xr3:uid="{F962EACD-50B5-4EB4-91A8-832E034AD863}" name="Day3"/>
    <tableColumn id="7" xr3:uid="{81DCFC1F-016A-4F74-926E-BF12F284EC3D}" name="Day4"/>
    <tableColumn id="8" xr3:uid="{2AE39FF7-D56B-4061-B85C-5DAE05617653}" name="Day5"/>
    <tableColumn id="9" xr3:uid="{6F50CB08-3C3F-485C-82D5-4D2F3459D7EE}" name="Total-Sales"/>
    <tableColumn id="10" xr3:uid="{CD53B4AF-9822-414B-85E6-BDE1F138D31D}" name="Target"/>
    <tableColumn id="11" xr3:uid="{7E847D9A-FA83-4A50-B782-0E7B6615A8A3}" name="Target_Hits %"/>
    <tableColumn id="12" xr3:uid="{DCF86A96-45D7-4342-80DB-72E664369B07}" name="Away_From_Target%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87FA5E-A0D2-4DF3-9BB2-77FE60D85486}" name="Table3" displayName="Table3" ref="A3:L4" totalsRowShown="0">
  <autoFilter ref="A3:L4" xr:uid="{5987FA5E-A0D2-4DF3-9BB2-77FE60D85486}"/>
  <tableColumns count="12">
    <tableColumn id="1" xr3:uid="{40086D39-ADF0-47BE-BB49-788A292EC029}" name="Emp_Code"/>
    <tableColumn id="2" xr3:uid="{9A480B37-CA10-4F38-8AD8-4ED2280F94E6}" name="Sales Executive"/>
    <tableColumn id="3" xr3:uid="{376A68FA-8D2A-4B21-9679-BB7FF3B4F87B}" name="Region"/>
    <tableColumn id="4" xr3:uid="{81F12207-F9CA-4E61-99B2-E20200518201}" name="Day1"/>
    <tableColumn id="5" xr3:uid="{B5D215D9-12E9-4422-821C-548BFA7A4CF1}" name="Day2"/>
    <tableColumn id="6" xr3:uid="{29DCDDED-2785-46D8-8452-673E7C544F84}" name="Day3"/>
    <tableColumn id="7" xr3:uid="{977B3837-2412-4BB3-BC25-96EC747EB4DB}" name="Day4"/>
    <tableColumn id="8" xr3:uid="{A78530E6-FAEE-48B2-BC9D-B1F5A932BCED}" name="Day5"/>
    <tableColumn id="9" xr3:uid="{9108E9E4-C40F-47B3-A9B0-D896A9223175}" name="Total-Sales"/>
    <tableColumn id="10" xr3:uid="{AD15D0B2-031B-4130-B633-A26B17DFD194}" name="Target"/>
    <tableColumn id="11" xr3:uid="{82734D5D-87B8-4EBB-A609-B9DF2D230939}" name="Target_Hits %"/>
    <tableColumn id="12" xr3:uid="{C2DB4F8A-AEB1-45D4-8BB5-E2F3259A7826}" name="Away_From_Target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7" Type="http://schemas.microsoft.com/office/2007/relationships/slicer" Target="../slicers/slicer1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opLeftCell="A4" workbookViewId="0">
      <selection activeCell="X3" sqref="X3"/>
    </sheetView>
  </sheetViews>
  <sheetFormatPr defaultRowHeight="15"/>
  <cols>
    <col min="1" max="1" width="15.7109375" bestFit="1" customWidth="1"/>
    <col min="2" max="2" width="19.7109375" customWidth="1"/>
    <col min="3" max="4" width="17.42578125" customWidth="1"/>
    <col min="5" max="5" width="17.5703125" style="7" customWidth="1"/>
    <col min="6" max="7" width="16.28515625" customWidth="1"/>
    <col min="8" max="8" width="12.5703125" bestFit="1" customWidth="1"/>
    <col min="9" max="9" width="11.85546875" bestFit="1" customWidth="1"/>
    <col min="10" max="10" width="10.5703125" bestFit="1" customWidth="1"/>
    <col min="20" max="20" width="21.28515625" customWidth="1"/>
    <col min="23" max="23" width="13" bestFit="1" customWidth="1"/>
    <col min="24" max="24" width="12.7109375" bestFit="1" customWidth="1"/>
  </cols>
  <sheetData>
    <row r="1" spans="1:24" ht="32.25" customHeigh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/>
      <c r="H1" s="11" t="s">
        <v>6</v>
      </c>
      <c r="I1" s="12" t="s">
        <v>6</v>
      </c>
    </row>
    <row r="2" spans="1:24">
      <c r="A2" s="2" t="s">
        <v>7</v>
      </c>
      <c r="B2" s="2" t="s">
        <v>8</v>
      </c>
      <c r="C2" s="2" t="s">
        <v>9</v>
      </c>
      <c r="D2" s="2">
        <v>1</v>
      </c>
      <c r="E2" s="6">
        <v>1234</v>
      </c>
      <c r="F2" s="1">
        <v>43831</v>
      </c>
      <c r="G2" s="1"/>
      <c r="H2" t="str">
        <f>IF(AND(C2="F",D2&gt;=5),"YES","NO")</f>
        <v>NO</v>
      </c>
      <c r="I2" t="str">
        <f>IF(OR(C2="F",D2&gt;=5),"YES","NO")</f>
        <v>YES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T2" s="3" t="s">
        <v>1</v>
      </c>
      <c r="U2" t="s">
        <v>7</v>
      </c>
      <c r="W2" t="s">
        <v>18</v>
      </c>
      <c r="X2" t="s">
        <v>2</v>
      </c>
    </row>
    <row r="3" spans="1:24">
      <c r="A3" s="2" t="s">
        <v>19</v>
      </c>
      <c r="B3" s="2" t="s">
        <v>20</v>
      </c>
      <c r="C3" s="2" t="s">
        <v>21</v>
      </c>
      <c r="D3" s="2">
        <v>2</v>
      </c>
      <c r="E3" s="6">
        <v>1234</v>
      </c>
      <c r="F3" s="1">
        <v>43832</v>
      </c>
      <c r="G3" s="1"/>
      <c r="H3" t="str">
        <f>IF(AND(C3="F",D3&gt;=5),"YES","NO")</f>
        <v>NO</v>
      </c>
      <c r="I3" t="str">
        <f>IF(OR(C3="F",D3&gt;=5),"YES","NO")</f>
        <v>NO</v>
      </c>
      <c r="K3">
        <v>41</v>
      </c>
      <c r="L3">
        <v>95</v>
      </c>
      <c r="M3">
        <v>52</v>
      </c>
      <c r="N3">
        <f>SUM(K3:M3)+$J$13</f>
        <v>198</v>
      </c>
      <c r="O3">
        <f>MAX(K3:M3)</f>
        <v>95</v>
      </c>
      <c r="P3">
        <f>MIN(K3:M3)</f>
        <v>41</v>
      </c>
      <c r="Q3">
        <f>AVERAGE(K3:M3)</f>
        <v>62.666666666666664</v>
      </c>
      <c r="R3">
        <f>COUNT(K3:M3)</f>
        <v>3</v>
      </c>
      <c r="T3" s="4" t="s">
        <v>2</v>
      </c>
      <c r="U3" t="str">
        <f>VLOOKUP($U$2,$A$2:$F$23,MATCH(T3,$A$1:$F$1,0),0)</f>
        <v>F</v>
      </c>
      <c r="W3" t="s">
        <v>7</v>
      </c>
    </row>
    <row r="4" spans="1:24">
      <c r="A4" s="2" t="s">
        <v>22</v>
      </c>
      <c r="B4" s="2" t="s">
        <v>23</v>
      </c>
      <c r="C4" s="2" t="s">
        <v>24</v>
      </c>
      <c r="D4" s="2">
        <v>2</v>
      </c>
      <c r="E4" s="6">
        <v>1234</v>
      </c>
      <c r="F4" s="1">
        <v>43833</v>
      </c>
      <c r="G4" s="1"/>
      <c r="H4" t="str">
        <f>IF(AND(C4="F",D4&gt;=5),"YES","NO")</f>
        <v>NO</v>
      </c>
      <c r="I4" t="str">
        <f>IF(OR(C4="F",D4&gt;=5),"YES","NO")</f>
        <v>NO</v>
      </c>
      <c r="K4">
        <v>42</v>
      </c>
      <c r="L4">
        <v>50</v>
      </c>
      <c r="M4">
        <v>91</v>
      </c>
      <c r="N4">
        <f>SUM(K4:M4)+$J$13</f>
        <v>193</v>
      </c>
      <c r="O4">
        <f>MAX(K4:M4)</f>
        <v>91</v>
      </c>
      <c r="P4">
        <f>MIN(K4:M4)</f>
        <v>42</v>
      </c>
      <c r="Q4">
        <f>AVERAGE(K4:M4)</f>
        <v>61</v>
      </c>
      <c r="R4">
        <f>COUNT(K4:M4)</f>
        <v>3</v>
      </c>
      <c r="T4" s="5" t="s">
        <v>0</v>
      </c>
      <c r="U4" t="str">
        <f>VLOOKUP($U$2,$A$2:$F$23,MATCH(T4,$A$1:$F$1,0),0)</f>
        <v>EMP001</v>
      </c>
    </row>
    <row r="5" spans="1:24">
      <c r="A5" s="2" t="s">
        <v>25</v>
      </c>
      <c r="B5" s="2" t="s">
        <v>26</v>
      </c>
      <c r="C5" s="2" t="s">
        <v>9</v>
      </c>
      <c r="D5" s="2">
        <v>3</v>
      </c>
      <c r="E5" s="6">
        <v>1234</v>
      </c>
      <c r="F5" s="1">
        <v>43834</v>
      </c>
      <c r="G5" s="1"/>
      <c r="H5" t="str">
        <f>IF(AND(C5="F",D5&gt;=5),"YES","NO")</f>
        <v>NO</v>
      </c>
      <c r="I5" t="str">
        <f>IF(OR(C5="F",D5&gt;=5),"YES","NO")</f>
        <v>YES</v>
      </c>
      <c r="K5">
        <v>23</v>
      </c>
      <c r="L5">
        <v>34</v>
      </c>
      <c r="M5">
        <v>98</v>
      </c>
      <c r="N5">
        <f>SUM(K5:M5)+$J$13</f>
        <v>165</v>
      </c>
      <c r="O5">
        <f>MAX(K5:M5)</f>
        <v>98</v>
      </c>
      <c r="P5">
        <f>MIN(K5:M5)</f>
        <v>23</v>
      </c>
      <c r="Q5">
        <f>AVERAGE(K5:M5)</f>
        <v>51.666666666666664</v>
      </c>
      <c r="R5">
        <f>COUNT(K5:M5)</f>
        <v>3</v>
      </c>
      <c r="T5" s="4"/>
    </row>
    <row r="6" spans="1:24">
      <c r="A6" s="2" t="s">
        <v>27</v>
      </c>
      <c r="B6" s="2" t="s">
        <v>28</v>
      </c>
      <c r="C6" s="2" t="s">
        <v>21</v>
      </c>
      <c r="D6" s="2">
        <v>3</v>
      </c>
      <c r="E6" s="6">
        <v>1234</v>
      </c>
      <c r="F6" s="1">
        <v>43835</v>
      </c>
      <c r="G6" s="1"/>
      <c r="H6" t="str">
        <f>IF(AND(C6="F",D6&gt;=5),"YES","NO")</f>
        <v>NO</v>
      </c>
      <c r="I6" t="str">
        <f>IF(OR(C6="F",D6&gt;=5),"YES","NO")</f>
        <v>NO</v>
      </c>
      <c r="K6">
        <v>54</v>
      </c>
      <c r="L6">
        <v>97</v>
      </c>
      <c r="M6">
        <v>57</v>
      </c>
      <c r="N6">
        <f>SUM(K6:M6)+$J$13</f>
        <v>218</v>
      </c>
      <c r="O6">
        <f>MAX(K6:M6)</f>
        <v>97</v>
      </c>
      <c r="P6">
        <f>MIN(K6:M6)</f>
        <v>54</v>
      </c>
      <c r="Q6">
        <f>AVERAGE(K6:M6)</f>
        <v>69.333333333333329</v>
      </c>
      <c r="R6">
        <f>COUNT(K6:M6)</f>
        <v>3</v>
      </c>
      <c r="T6" s="5"/>
    </row>
    <row r="7" spans="1:24">
      <c r="A7" s="2" t="s">
        <v>29</v>
      </c>
      <c r="B7" s="2" t="s">
        <v>30</v>
      </c>
      <c r="C7" s="2" t="s">
        <v>21</v>
      </c>
      <c r="D7" s="2">
        <v>3</v>
      </c>
      <c r="E7" s="6">
        <v>1234</v>
      </c>
      <c r="F7" s="1">
        <v>43836</v>
      </c>
      <c r="G7" s="1"/>
      <c r="H7" t="str">
        <f>IF(AND(C7="F",D7&gt;=5),"YES","NO")</f>
        <v>NO</v>
      </c>
      <c r="I7" t="str">
        <f>IF(OR(C7="F",D7&gt;=5),"YES","NO")</f>
        <v>NO</v>
      </c>
      <c r="K7">
        <v>68</v>
      </c>
      <c r="L7">
        <v>82</v>
      </c>
      <c r="M7">
        <v>69</v>
      </c>
      <c r="N7">
        <f>SUM(K7:M7)+$J$13</f>
        <v>229</v>
      </c>
      <c r="O7">
        <f>MAX(K7:M7)</f>
        <v>82</v>
      </c>
      <c r="P7">
        <f>MIN(K7:M7)</f>
        <v>68</v>
      </c>
      <c r="Q7">
        <f>AVERAGE(K7:M7)</f>
        <v>73</v>
      </c>
      <c r="R7">
        <f>COUNT(K7:M7)</f>
        <v>3</v>
      </c>
      <c r="T7" s="4"/>
    </row>
    <row r="8" spans="1:24">
      <c r="A8" s="2" t="s">
        <v>31</v>
      </c>
      <c r="B8" s="2" t="s">
        <v>32</v>
      </c>
      <c r="C8" s="2" t="s">
        <v>24</v>
      </c>
      <c r="D8" s="2">
        <v>4</v>
      </c>
      <c r="E8" s="6">
        <v>1234</v>
      </c>
      <c r="F8" s="1">
        <v>43837</v>
      </c>
      <c r="G8" s="1"/>
      <c r="H8" t="str">
        <f>IF(AND(C8="F",D8&gt;=5),"YES","NO")</f>
        <v>NO</v>
      </c>
      <c r="I8" t="str">
        <f>IF(OR(C8="F",D8&gt;=5),"YES","NO")</f>
        <v>NO</v>
      </c>
      <c r="K8">
        <v>23</v>
      </c>
      <c r="L8">
        <v>79</v>
      </c>
      <c r="M8">
        <v>69</v>
      </c>
      <c r="N8">
        <f>SUM(K8:M8)+$J$13</f>
        <v>181</v>
      </c>
      <c r="O8">
        <f>MAX(K8:M8)</f>
        <v>79</v>
      </c>
      <c r="P8">
        <f>MIN(K8:M8)</f>
        <v>23</v>
      </c>
      <c r="Q8">
        <f>AVERAGE(K8:M8)</f>
        <v>57</v>
      </c>
      <c r="R8">
        <f>COUNT(K8:M8)</f>
        <v>3</v>
      </c>
      <c r="T8" s="11"/>
    </row>
    <row r="9" spans="1:24">
      <c r="A9" s="2" t="s">
        <v>33</v>
      </c>
      <c r="B9" s="2" t="s">
        <v>34</v>
      </c>
      <c r="C9" s="2" t="s">
        <v>9</v>
      </c>
      <c r="D9" s="2">
        <v>4</v>
      </c>
      <c r="E9" s="6">
        <v>1234</v>
      </c>
      <c r="F9" s="1">
        <v>43838</v>
      </c>
      <c r="G9" s="1"/>
      <c r="H9" t="str">
        <f>IF(AND(C9="F",D9&gt;=5),"YES","NO")</f>
        <v>NO</v>
      </c>
      <c r="I9" t="str">
        <f>IF(OR(C9="F",D9&gt;=5),"YES","NO")</f>
        <v>YES</v>
      </c>
      <c r="K9">
        <v>63</v>
      </c>
      <c r="L9">
        <v>38</v>
      </c>
      <c r="M9">
        <v>74</v>
      </c>
      <c r="N9">
        <f>SUM(K9:M9)+$J$13</f>
        <v>185</v>
      </c>
      <c r="O9">
        <f>MAX(K9:M9)</f>
        <v>74</v>
      </c>
      <c r="P9">
        <f>MIN(K9:M9)</f>
        <v>38</v>
      </c>
      <c r="Q9">
        <f>AVERAGE(K9:M9)</f>
        <v>58.333333333333336</v>
      </c>
      <c r="R9">
        <f>COUNT(K9:M9)</f>
        <v>3</v>
      </c>
      <c r="T9" s="12"/>
    </row>
    <row r="10" spans="1:24">
      <c r="A10" s="2" t="s">
        <v>35</v>
      </c>
      <c r="B10" s="2" t="s">
        <v>36</v>
      </c>
      <c r="C10" s="2" t="s">
        <v>21</v>
      </c>
      <c r="D10" s="2">
        <v>4</v>
      </c>
      <c r="E10" s="6">
        <v>1234</v>
      </c>
      <c r="F10" s="1">
        <v>43839</v>
      </c>
      <c r="G10" s="1"/>
      <c r="H10" t="str">
        <f>IF(AND(C10="F",D10&gt;=5),"YES","NO")</f>
        <v>NO</v>
      </c>
      <c r="I10" t="str">
        <f>IF(OR(C10="F",D10&gt;=5),"YES","NO")</f>
        <v>NO</v>
      </c>
    </row>
    <row r="11" spans="1:24">
      <c r="A11" s="2" t="s">
        <v>37</v>
      </c>
      <c r="B11" s="2" t="s">
        <v>38</v>
      </c>
      <c r="C11" s="2" t="s">
        <v>24</v>
      </c>
      <c r="D11" s="2">
        <v>4</v>
      </c>
      <c r="E11" s="6">
        <v>1234</v>
      </c>
      <c r="F11" s="1">
        <v>43840</v>
      </c>
      <c r="G11" s="1"/>
      <c r="H11" t="str">
        <f>IF(AND(C11="F",D11&gt;=5),"YES","NO")</f>
        <v>NO</v>
      </c>
      <c r="I11" t="str">
        <f>IF(OR(C11="F",D11&gt;=5),"YES","NO")</f>
        <v>NO</v>
      </c>
    </row>
    <row r="12" spans="1:24">
      <c r="A12" s="2" t="s">
        <v>39</v>
      </c>
      <c r="B12" s="2" t="s">
        <v>40</v>
      </c>
      <c r="C12" s="2" t="s">
        <v>24</v>
      </c>
      <c r="D12" s="2">
        <v>5</v>
      </c>
      <c r="E12" s="6">
        <v>1234</v>
      </c>
      <c r="F12" s="1">
        <v>43841</v>
      </c>
      <c r="G12" s="1"/>
      <c r="H12" t="str">
        <f>IF(AND(C12="F",D12&gt;=5),"YES","NO")</f>
        <v>NO</v>
      </c>
      <c r="I12" t="str">
        <f>IF(OR(C12="F",D12&gt;=5),"YES","NO")</f>
        <v>YES</v>
      </c>
      <c r="J12" t="s">
        <v>41</v>
      </c>
    </row>
    <row r="13" spans="1:24">
      <c r="A13" s="2" t="s">
        <v>42</v>
      </c>
      <c r="B13" s="2" t="s">
        <v>43</v>
      </c>
      <c r="C13" s="2" t="s">
        <v>21</v>
      </c>
      <c r="D13" s="2">
        <v>5</v>
      </c>
      <c r="E13" s="6">
        <v>1234</v>
      </c>
      <c r="F13" s="1">
        <v>43842</v>
      </c>
      <c r="G13" s="1"/>
      <c r="H13" t="str">
        <f>IF(AND(C13="F",D13&gt;=5),"YES","NO")</f>
        <v>NO</v>
      </c>
      <c r="I13" t="str">
        <f>IF(OR(C13="F",D13&gt;=5),"YES","NO")</f>
        <v>YES</v>
      </c>
      <c r="J13">
        <v>10</v>
      </c>
    </row>
    <row r="14" spans="1:24">
      <c r="A14" s="2" t="s">
        <v>44</v>
      </c>
      <c r="B14" s="2" t="s">
        <v>45</v>
      </c>
      <c r="C14" s="2" t="s">
        <v>46</v>
      </c>
      <c r="D14" s="2">
        <v>5</v>
      </c>
      <c r="E14" s="6">
        <v>1234</v>
      </c>
      <c r="F14" s="1">
        <v>43843</v>
      </c>
      <c r="G14" s="1"/>
      <c r="H14" t="str">
        <f>IF(AND(C14="F",D14&gt;=5),"YES","NO")</f>
        <v>NO</v>
      </c>
      <c r="I14" t="str">
        <f>IF(OR(C14="F",D14&gt;=5),"YES","NO")</f>
        <v>YES</v>
      </c>
    </row>
    <row r="15" spans="1:24">
      <c r="A15" s="2" t="s">
        <v>47</v>
      </c>
      <c r="B15" s="2" t="s">
        <v>48</v>
      </c>
      <c r="C15" s="2" t="s">
        <v>9</v>
      </c>
      <c r="D15" s="2">
        <v>5</v>
      </c>
      <c r="E15" s="6">
        <v>1234</v>
      </c>
      <c r="F15" s="1">
        <v>43844</v>
      </c>
      <c r="G15" s="1"/>
      <c r="H15" t="str">
        <f>IF(AND(C15="F",D15&gt;=5),"YES","NO")</f>
        <v>YES</v>
      </c>
      <c r="I15" t="str">
        <f>IF(OR(C15="F",D15&gt;=5),"YES","NO")</f>
        <v>YES</v>
      </c>
    </row>
    <row r="16" spans="1:24">
      <c r="A16" s="2" t="s">
        <v>49</v>
      </c>
      <c r="B16" s="2" t="s">
        <v>50</v>
      </c>
      <c r="C16" s="2" t="s">
        <v>24</v>
      </c>
      <c r="D16" s="2">
        <v>7</v>
      </c>
      <c r="E16" s="6">
        <v>1234</v>
      </c>
      <c r="F16" s="1">
        <v>43845</v>
      </c>
      <c r="G16" s="1"/>
      <c r="H16" t="str">
        <f>IF(AND(C16="F",D16&gt;=5),"YES","NO")</f>
        <v>NO</v>
      </c>
      <c r="I16" t="str">
        <f>IF(OR(C16="F",D16&gt;=5),"YES","NO")</f>
        <v>YES</v>
      </c>
    </row>
    <row r="17" spans="1:9">
      <c r="A17" s="2" t="s">
        <v>51</v>
      </c>
      <c r="B17" s="2" t="s">
        <v>52</v>
      </c>
      <c r="C17" s="2" t="s">
        <v>24</v>
      </c>
      <c r="D17" s="2">
        <v>7</v>
      </c>
      <c r="E17" s="6">
        <v>1234</v>
      </c>
      <c r="F17" s="1">
        <v>43846</v>
      </c>
      <c r="G17" s="1"/>
      <c r="H17" t="str">
        <f>IF(AND(C17="F",D17&gt;=5),"YES","NO")</f>
        <v>NO</v>
      </c>
      <c r="I17" t="str">
        <f>IF(OR(C17="F",D17&gt;=5),"YES","NO")</f>
        <v>YES</v>
      </c>
    </row>
    <row r="18" spans="1:9">
      <c r="A18" s="2" t="s">
        <v>53</v>
      </c>
      <c r="B18" s="2" t="s">
        <v>54</v>
      </c>
      <c r="C18" s="2" t="s">
        <v>24</v>
      </c>
      <c r="D18" s="2">
        <v>7</v>
      </c>
      <c r="E18" s="6">
        <v>1234</v>
      </c>
      <c r="F18" s="1">
        <v>43847</v>
      </c>
      <c r="G18" s="1"/>
      <c r="H18" t="str">
        <f>IF(AND(C18="F",D18&gt;=5),"YES","NO")</f>
        <v>NO</v>
      </c>
      <c r="I18" t="str">
        <f>IF(OR(C18="F",D18&gt;=5),"YES","NO")</f>
        <v>YES</v>
      </c>
    </row>
    <row r="19" spans="1:9">
      <c r="A19" s="2" t="s">
        <v>55</v>
      </c>
      <c r="B19" s="2" t="s">
        <v>56</v>
      </c>
      <c r="C19" s="2" t="s">
        <v>57</v>
      </c>
      <c r="D19" s="2">
        <v>7</v>
      </c>
      <c r="E19" s="6">
        <v>1234</v>
      </c>
      <c r="F19" s="1">
        <v>43848</v>
      </c>
      <c r="G19" s="1"/>
      <c r="H19" t="str">
        <f>IF(AND(C19="F",D19&gt;=5),"YES","NO")</f>
        <v>NO</v>
      </c>
      <c r="I19" t="str">
        <f>IF(OR(C19="F",D19&gt;=5),"YES","NO")</f>
        <v>YES</v>
      </c>
    </row>
    <row r="20" spans="1:9">
      <c r="A20" s="2" t="s">
        <v>58</v>
      </c>
      <c r="B20" s="2" t="s">
        <v>59</v>
      </c>
      <c r="C20" s="2" t="s">
        <v>57</v>
      </c>
      <c r="D20" s="2">
        <v>8</v>
      </c>
      <c r="E20" s="6">
        <v>1234</v>
      </c>
      <c r="F20" s="1">
        <v>43849</v>
      </c>
      <c r="G20" s="1"/>
      <c r="H20" t="str">
        <f>IF(AND(C20="F",D20&gt;=5),"YES","NO")</f>
        <v>NO</v>
      </c>
      <c r="I20" t="str">
        <f>IF(OR(C20="F",D20&gt;=5),"YES","NO")</f>
        <v>YES</v>
      </c>
    </row>
    <row r="21" spans="1:9">
      <c r="A21" s="2" t="s">
        <v>60</v>
      </c>
      <c r="B21" s="2" t="s">
        <v>61</v>
      </c>
      <c r="C21" s="2" t="s">
        <v>57</v>
      </c>
      <c r="D21" s="2">
        <v>8</v>
      </c>
      <c r="E21" s="6">
        <v>1234</v>
      </c>
      <c r="F21" s="1">
        <v>43850</v>
      </c>
      <c r="G21" s="1"/>
      <c r="H21" t="str">
        <f>IF(AND(C21="F",D21&gt;=5),"YES","NO")</f>
        <v>NO</v>
      </c>
      <c r="I21" t="str">
        <f>IF(OR(C21="F",D21&gt;=5),"YES","NO")</f>
        <v>YES</v>
      </c>
    </row>
    <row r="22" spans="1:9">
      <c r="A22" s="2" t="s">
        <v>62</v>
      </c>
      <c r="B22" s="2" t="s">
        <v>63</v>
      </c>
      <c r="C22" s="2" t="s">
        <v>9</v>
      </c>
      <c r="D22" s="2">
        <v>9</v>
      </c>
      <c r="E22" s="6">
        <v>1234</v>
      </c>
      <c r="F22" s="1">
        <v>43851</v>
      </c>
      <c r="G22" s="1"/>
      <c r="H22" t="str">
        <f>IF(AND(C22="F",D22&gt;=5),"YES","NO")</f>
        <v>YES</v>
      </c>
      <c r="I22" t="str">
        <f>IF(OR(C22="F",D22&gt;=5),"YES","NO")</f>
        <v>YES</v>
      </c>
    </row>
    <row r="23" spans="1:9">
      <c r="A23" s="2" t="s">
        <v>64</v>
      </c>
      <c r="B23" s="2" t="s">
        <v>65</v>
      </c>
      <c r="C23" s="2" t="s">
        <v>9</v>
      </c>
      <c r="D23" s="2">
        <v>9</v>
      </c>
      <c r="E23" s="6">
        <v>1234</v>
      </c>
      <c r="F23" s="1">
        <v>43852</v>
      </c>
      <c r="G23" s="1"/>
      <c r="H23" t="str">
        <f>IF(AND(C23="F",D23&gt;=5),"YES","NO")</f>
        <v>YES</v>
      </c>
      <c r="I23" t="str">
        <f>IF(OR(C23="F",D23&gt;=5),"YES","NO")</f>
        <v>YES</v>
      </c>
    </row>
    <row r="24" spans="1:9">
      <c r="E24" s="6">
        <f>SUM(E2:E23)</f>
        <v>27148</v>
      </c>
    </row>
  </sheetData>
  <sortState xmlns:xlrd2="http://schemas.microsoft.com/office/spreadsheetml/2017/richdata2" ref="D2:D23">
    <sortCondition ref="D2:D23"/>
  </sortState>
  <dataValidations count="3">
    <dataValidation type="list" allowBlank="1" showInputMessage="1" showErrorMessage="1" sqref="T2:T4" xr:uid="{C862585C-CDE4-4AEC-BA00-0215B032CA2A}">
      <formula1>$A$1:$F$1</formula1>
    </dataValidation>
    <dataValidation type="list" allowBlank="1" showInputMessage="1" showErrorMessage="1" sqref="W3" xr:uid="{9904D907-81A9-403F-9624-6312EA1075B9}">
      <formula1>$A$2:$A$23</formula1>
    </dataValidation>
    <dataValidation type="list" allowBlank="1" showInputMessage="1" showErrorMessage="1" sqref="X2" xr:uid="{015C1B50-7BDB-4B36-8853-D7E1D1F4A4B2}">
      <formula1>$C$3:$C$23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1909-8B76-4848-921B-82B150B7375A}">
  <dimension ref="A1:AG51"/>
  <sheetViews>
    <sheetView workbookViewId="0">
      <selection activeCell="O7" sqref="O7"/>
    </sheetView>
  </sheetViews>
  <sheetFormatPr defaultRowHeight="15"/>
  <cols>
    <col min="1" max="1" width="10.140625" bestFit="1" customWidth="1"/>
    <col min="2" max="2" width="14.140625" bestFit="1" customWidth="1"/>
    <col min="3" max="3" width="15.7109375" customWidth="1"/>
    <col min="9" max="9" width="10.42578125" bestFit="1" customWidth="1"/>
    <col min="11" max="11" width="19.28515625" bestFit="1" customWidth="1"/>
    <col min="12" max="12" width="19.5703125" customWidth="1"/>
    <col min="31" max="31" width="14.85546875" bestFit="1" customWidth="1"/>
  </cols>
  <sheetData>
    <row r="1" spans="1:33">
      <c r="A1" s="19" t="s">
        <v>66</v>
      </c>
      <c r="B1" s="19" t="s">
        <v>67</v>
      </c>
      <c r="C1" s="19" t="s">
        <v>68</v>
      </c>
      <c r="D1" s="19" t="s">
        <v>69</v>
      </c>
      <c r="E1" s="19" t="s">
        <v>70</v>
      </c>
      <c r="F1" s="19" t="s">
        <v>71</v>
      </c>
      <c r="G1" s="19" t="s">
        <v>72</v>
      </c>
      <c r="H1" s="19" t="s">
        <v>73</v>
      </c>
      <c r="I1" s="19" t="s">
        <v>74</v>
      </c>
      <c r="J1" s="19" t="s">
        <v>75</v>
      </c>
      <c r="K1" s="19" t="s">
        <v>76</v>
      </c>
      <c r="L1" s="19" t="s">
        <v>77</v>
      </c>
    </row>
    <row r="2" spans="1:33">
      <c r="A2" s="20" t="s">
        <v>78</v>
      </c>
      <c r="B2" s="20" t="str">
        <f>PROPER(AD2)</f>
        <v>Ramesh</v>
      </c>
      <c r="C2" s="20" t="str">
        <f>PROPER(AE2)</f>
        <v>Mumbai</v>
      </c>
      <c r="D2" s="20">
        <v>20</v>
      </c>
      <c r="E2" s="20">
        <v>64</v>
      </c>
      <c r="F2" s="20">
        <v>56</v>
      </c>
      <c r="G2" s="20">
        <v>32</v>
      </c>
      <c r="H2" s="20">
        <v>13</v>
      </c>
      <c r="I2" s="20">
        <f>SUM(D2:H2)</f>
        <v>185</v>
      </c>
      <c r="J2" s="20">
        <v>500</v>
      </c>
      <c r="K2" s="21">
        <f>VALUE(AC2)</f>
        <v>0.37</v>
      </c>
      <c r="L2" s="21">
        <f>VALUE(AG2)</f>
        <v>0.63</v>
      </c>
      <c r="AA2" s="20"/>
      <c r="AB2" s="20"/>
      <c r="AC2" t="str">
        <f>TEXT(I2/J2, "0.0%")</f>
        <v>37.0%</v>
      </c>
      <c r="AD2" t="s">
        <v>79</v>
      </c>
      <c r="AE2" t="s">
        <v>80</v>
      </c>
      <c r="AF2" s="20"/>
      <c r="AG2" t="str">
        <f>TEXT((J2-I2)/J2, "0.0%")</f>
        <v>63.0%</v>
      </c>
    </row>
    <row r="3" spans="1:33">
      <c r="A3" s="20" t="s">
        <v>81</v>
      </c>
      <c r="B3" s="20" t="str">
        <f t="shared" ref="B3:B51" si="0">PROPER(AD3)</f>
        <v>Suresh</v>
      </c>
      <c r="C3" s="20" t="str">
        <f t="shared" ref="C3:C51" si="1">PROPER(AE3)</f>
        <v>Maharastra</v>
      </c>
      <c r="D3" s="20">
        <v>35</v>
      </c>
      <c r="E3" s="20">
        <v>84</v>
      </c>
      <c r="F3" s="20">
        <v>76</v>
      </c>
      <c r="G3" s="20">
        <v>13</v>
      </c>
      <c r="H3" s="20">
        <v>76</v>
      </c>
      <c r="I3" s="20">
        <f t="shared" ref="I3:I51" si="2">SUM(D3:H3)</f>
        <v>284</v>
      </c>
      <c r="J3" s="20">
        <v>500</v>
      </c>
      <c r="K3" s="21">
        <f t="shared" ref="K3:K51" si="3">VALUE(AC3)</f>
        <v>0.56799999999999995</v>
      </c>
      <c r="L3" s="21">
        <f t="shared" ref="L3:L51" si="4">VALUE(AG3)</f>
        <v>0.432</v>
      </c>
      <c r="AA3" s="20"/>
      <c r="AB3" s="20"/>
      <c r="AC3" t="str">
        <f t="shared" ref="AC3:AC51" si="5">TEXT(I3/J3, "0.0%")</f>
        <v>56.8%</v>
      </c>
      <c r="AD3" t="s">
        <v>82</v>
      </c>
      <c r="AE3" t="s">
        <v>83</v>
      </c>
      <c r="AF3" s="20"/>
      <c r="AG3" t="str">
        <f t="shared" ref="AG3:AG51" si="6">TEXT((J3-I3)/J3, "0.0%")</f>
        <v>43.2%</v>
      </c>
    </row>
    <row r="4" spans="1:33">
      <c r="A4" s="20" t="s">
        <v>84</v>
      </c>
      <c r="B4" s="20" t="str">
        <f t="shared" si="0"/>
        <v>Rajesh</v>
      </c>
      <c r="C4" s="20" t="str">
        <f t="shared" si="1"/>
        <v>Chennai</v>
      </c>
      <c r="D4" s="20">
        <v>57</v>
      </c>
      <c r="E4" s="20">
        <v>53</v>
      </c>
      <c r="F4" s="20">
        <v>34</v>
      </c>
      <c r="G4" s="20">
        <v>76</v>
      </c>
      <c r="H4" s="20">
        <v>87</v>
      </c>
      <c r="I4" s="20">
        <f t="shared" si="2"/>
        <v>307</v>
      </c>
      <c r="J4" s="20">
        <v>500</v>
      </c>
      <c r="K4" s="21">
        <f t="shared" si="3"/>
        <v>0.61399999999999999</v>
      </c>
      <c r="L4" s="21">
        <f t="shared" si="4"/>
        <v>0.38600000000000001</v>
      </c>
      <c r="AA4" s="20"/>
      <c r="AB4" s="20"/>
      <c r="AC4" t="str">
        <f t="shared" si="5"/>
        <v>61.4%</v>
      </c>
      <c r="AD4" t="s">
        <v>85</v>
      </c>
      <c r="AE4" t="s">
        <v>86</v>
      </c>
      <c r="AF4" s="20"/>
      <c r="AG4" t="str">
        <f t="shared" si="6"/>
        <v>38.6%</v>
      </c>
    </row>
    <row r="5" spans="1:33">
      <c r="A5" s="20" t="s">
        <v>87</v>
      </c>
      <c r="B5" s="20" t="str">
        <f t="shared" si="0"/>
        <v>Rakesh</v>
      </c>
      <c r="C5" s="20" t="str">
        <f t="shared" si="1"/>
        <v>Hyd</v>
      </c>
      <c r="D5" s="20">
        <v>87</v>
      </c>
      <c r="E5" s="20">
        <v>68</v>
      </c>
      <c r="F5" s="20">
        <v>84</v>
      </c>
      <c r="G5" s="20">
        <v>87</v>
      </c>
      <c r="H5" s="20">
        <v>85</v>
      </c>
      <c r="I5" s="20">
        <f t="shared" si="2"/>
        <v>411</v>
      </c>
      <c r="J5" s="20">
        <v>500</v>
      </c>
      <c r="K5" s="21">
        <f t="shared" si="3"/>
        <v>0.82199999999999995</v>
      </c>
      <c r="L5" s="21">
        <f t="shared" si="4"/>
        <v>0.17799999999999999</v>
      </c>
      <c r="AA5" s="20"/>
      <c r="AB5" s="20"/>
      <c r="AC5" t="str">
        <f t="shared" si="5"/>
        <v>82.2%</v>
      </c>
      <c r="AD5" t="s">
        <v>88</v>
      </c>
      <c r="AE5" t="s">
        <v>89</v>
      </c>
      <c r="AF5" s="20"/>
      <c r="AG5" t="str">
        <f t="shared" si="6"/>
        <v>17.8%</v>
      </c>
    </row>
    <row r="6" spans="1:33">
      <c r="A6" s="20" t="s">
        <v>90</v>
      </c>
      <c r="B6" s="20" t="str">
        <f t="shared" si="0"/>
        <v>Somesh</v>
      </c>
      <c r="C6" s="20" t="str">
        <f t="shared" si="1"/>
        <v>Bangalour</v>
      </c>
      <c r="D6" s="20">
        <v>44</v>
      </c>
      <c r="E6" s="20">
        <v>35</v>
      </c>
      <c r="F6" s="20">
        <v>24</v>
      </c>
      <c r="G6" s="20">
        <v>85</v>
      </c>
      <c r="H6" s="20">
        <v>5</v>
      </c>
      <c r="I6" s="20">
        <f t="shared" si="2"/>
        <v>193</v>
      </c>
      <c r="J6" s="20">
        <v>500</v>
      </c>
      <c r="K6" s="21">
        <f t="shared" si="3"/>
        <v>0.38600000000000001</v>
      </c>
      <c r="L6" s="21">
        <f t="shared" si="4"/>
        <v>0.61399999999999999</v>
      </c>
      <c r="AA6" s="20"/>
      <c r="AB6" s="20"/>
      <c r="AC6" t="str">
        <f t="shared" si="5"/>
        <v>38.6%</v>
      </c>
      <c r="AD6" t="s">
        <v>91</v>
      </c>
      <c r="AE6" t="s">
        <v>92</v>
      </c>
      <c r="AF6" s="20"/>
      <c r="AG6" t="str">
        <f t="shared" si="6"/>
        <v>61.4%</v>
      </c>
    </row>
    <row r="7" spans="1:33">
      <c r="A7" s="20" t="s">
        <v>93</v>
      </c>
      <c r="B7" s="20" t="str">
        <f t="shared" si="0"/>
        <v>Kailash</v>
      </c>
      <c r="C7" s="20" t="str">
        <f t="shared" si="1"/>
        <v>Karimnagar</v>
      </c>
      <c r="D7" s="20">
        <v>86</v>
      </c>
      <c r="E7" s="20">
        <v>43</v>
      </c>
      <c r="F7" s="20">
        <v>87</v>
      </c>
      <c r="G7" s="20">
        <v>5</v>
      </c>
      <c r="H7" s="20">
        <v>86</v>
      </c>
      <c r="I7" s="20">
        <f t="shared" si="2"/>
        <v>307</v>
      </c>
      <c r="J7" s="20">
        <v>500</v>
      </c>
      <c r="K7" s="21">
        <f t="shared" si="3"/>
        <v>0.61399999999999999</v>
      </c>
      <c r="L7" s="21">
        <f t="shared" si="4"/>
        <v>0.38600000000000001</v>
      </c>
      <c r="AA7" s="20"/>
      <c r="AB7" s="20"/>
      <c r="AC7" t="str">
        <f t="shared" si="5"/>
        <v>61.4%</v>
      </c>
      <c r="AD7" t="s">
        <v>94</v>
      </c>
      <c r="AE7" t="s">
        <v>95</v>
      </c>
      <c r="AF7" s="20"/>
      <c r="AG7" t="str">
        <f t="shared" si="6"/>
        <v>38.6%</v>
      </c>
    </row>
    <row r="8" spans="1:33">
      <c r="A8" s="20" t="s">
        <v>96</v>
      </c>
      <c r="B8" s="20" t="str">
        <f t="shared" si="0"/>
        <v>Vinay</v>
      </c>
      <c r="C8" s="20" t="str">
        <f t="shared" si="1"/>
        <v>Mahaboobnagar</v>
      </c>
      <c r="D8" s="20">
        <v>56</v>
      </c>
      <c r="E8" s="20">
        <v>87</v>
      </c>
      <c r="F8" s="20">
        <v>35</v>
      </c>
      <c r="G8" s="20">
        <v>86</v>
      </c>
      <c r="H8" s="20">
        <v>6</v>
      </c>
      <c r="I8" s="20">
        <f t="shared" si="2"/>
        <v>270</v>
      </c>
      <c r="J8" s="20">
        <v>500</v>
      </c>
      <c r="K8" s="21">
        <f t="shared" si="3"/>
        <v>0.54</v>
      </c>
      <c r="L8" s="21">
        <f t="shared" si="4"/>
        <v>0.46</v>
      </c>
      <c r="AA8" s="20"/>
      <c r="AB8" s="20"/>
      <c r="AC8" t="str">
        <f t="shared" si="5"/>
        <v>54.0%</v>
      </c>
      <c r="AD8" t="s">
        <v>97</v>
      </c>
      <c r="AE8" t="s">
        <v>98</v>
      </c>
      <c r="AF8" s="20"/>
      <c r="AG8" t="str">
        <f t="shared" si="6"/>
        <v>46.0%</v>
      </c>
    </row>
    <row r="9" spans="1:33">
      <c r="A9" s="20" t="s">
        <v>99</v>
      </c>
      <c r="B9" s="20" t="str">
        <f t="shared" si="0"/>
        <v>Balu</v>
      </c>
      <c r="C9" s="20" t="str">
        <f t="shared" si="1"/>
        <v>Mumbai</v>
      </c>
      <c r="D9" s="20">
        <v>76</v>
      </c>
      <c r="E9" s="20">
        <v>46</v>
      </c>
      <c r="F9" s="20">
        <v>74</v>
      </c>
      <c r="G9" s="20">
        <v>6</v>
      </c>
      <c r="H9" s="20">
        <v>97</v>
      </c>
      <c r="I9" s="20">
        <f t="shared" si="2"/>
        <v>299</v>
      </c>
      <c r="J9" s="20">
        <v>500</v>
      </c>
      <c r="K9" s="21">
        <f t="shared" si="3"/>
        <v>0.59799999999999998</v>
      </c>
      <c r="L9" s="21">
        <f t="shared" si="4"/>
        <v>0.40200000000000002</v>
      </c>
      <c r="AA9" s="20"/>
      <c r="AB9" s="20"/>
      <c r="AC9" t="str">
        <f t="shared" si="5"/>
        <v>59.8%</v>
      </c>
      <c r="AD9" t="s">
        <v>100</v>
      </c>
      <c r="AE9" t="s">
        <v>80</v>
      </c>
      <c r="AF9" s="20"/>
      <c r="AG9" t="str">
        <f t="shared" si="6"/>
        <v>40.2%</v>
      </c>
    </row>
    <row r="10" spans="1:33">
      <c r="A10" s="20" t="s">
        <v>101</v>
      </c>
      <c r="B10" s="20" t="str">
        <f t="shared" si="0"/>
        <v>Chintu</v>
      </c>
      <c r="C10" s="20" t="str">
        <f t="shared" si="1"/>
        <v>Maharastra</v>
      </c>
      <c r="D10" s="20">
        <v>34</v>
      </c>
      <c r="E10" s="20">
        <v>97</v>
      </c>
      <c r="F10" s="20">
        <v>97</v>
      </c>
      <c r="G10" s="20">
        <v>97</v>
      </c>
      <c r="H10" s="20">
        <v>5</v>
      </c>
      <c r="I10" s="20">
        <f t="shared" si="2"/>
        <v>330</v>
      </c>
      <c r="J10" s="20">
        <v>500</v>
      </c>
      <c r="K10" s="21">
        <f t="shared" si="3"/>
        <v>0.66</v>
      </c>
      <c r="L10" s="21">
        <f t="shared" si="4"/>
        <v>0.34</v>
      </c>
      <c r="AB10" s="20"/>
      <c r="AC10" t="str">
        <f t="shared" si="5"/>
        <v>66.0%</v>
      </c>
      <c r="AD10" t="s">
        <v>102</v>
      </c>
      <c r="AE10" t="s">
        <v>83</v>
      </c>
      <c r="AF10" s="20"/>
      <c r="AG10" t="str">
        <f t="shared" si="6"/>
        <v>34.0%</v>
      </c>
    </row>
    <row r="11" spans="1:33">
      <c r="A11" s="20" t="s">
        <v>103</v>
      </c>
      <c r="B11" s="20" t="str">
        <f t="shared" si="0"/>
        <v>Bittu</v>
      </c>
      <c r="C11" s="20" t="str">
        <f t="shared" si="1"/>
        <v>Chennai</v>
      </c>
      <c r="D11" s="20">
        <v>84</v>
      </c>
      <c r="E11" s="20">
        <v>32</v>
      </c>
      <c r="F11" s="20">
        <v>23</v>
      </c>
      <c r="G11" s="20">
        <v>5</v>
      </c>
      <c r="H11" s="20">
        <v>76</v>
      </c>
      <c r="I11" s="20">
        <f t="shared" si="2"/>
        <v>220</v>
      </c>
      <c r="J11" s="20">
        <v>500</v>
      </c>
      <c r="K11" s="21">
        <f t="shared" si="3"/>
        <v>0.44</v>
      </c>
      <c r="L11" s="21">
        <f t="shared" si="4"/>
        <v>0.56000000000000005</v>
      </c>
      <c r="AB11" s="20"/>
      <c r="AC11" t="str">
        <f t="shared" si="5"/>
        <v>44.0%</v>
      </c>
      <c r="AD11" t="s">
        <v>104</v>
      </c>
      <c r="AE11" t="s">
        <v>86</v>
      </c>
      <c r="AF11" s="20"/>
      <c r="AG11" t="str">
        <f t="shared" si="6"/>
        <v>56.0%</v>
      </c>
    </row>
    <row r="12" spans="1:33">
      <c r="A12" s="20" t="s">
        <v>105</v>
      </c>
      <c r="B12" s="20" t="str">
        <f t="shared" si="0"/>
        <v>Chotu</v>
      </c>
      <c r="C12" s="20" t="str">
        <f t="shared" si="1"/>
        <v>Hyd</v>
      </c>
      <c r="D12" s="20">
        <v>24</v>
      </c>
      <c r="E12" s="20">
        <v>13</v>
      </c>
      <c r="F12" s="20">
        <v>45</v>
      </c>
      <c r="G12" s="20">
        <v>76</v>
      </c>
      <c r="H12" s="20">
        <v>7</v>
      </c>
      <c r="I12" s="20">
        <f t="shared" si="2"/>
        <v>165</v>
      </c>
      <c r="J12" s="20">
        <v>500</v>
      </c>
      <c r="K12" s="21">
        <f t="shared" si="3"/>
        <v>0.33</v>
      </c>
      <c r="L12" s="21">
        <f t="shared" si="4"/>
        <v>0.67</v>
      </c>
      <c r="AB12" s="20"/>
      <c r="AC12" t="str">
        <f t="shared" si="5"/>
        <v>33.0%</v>
      </c>
      <c r="AD12" t="s">
        <v>106</v>
      </c>
      <c r="AE12" t="s">
        <v>89</v>
      </c>
      <c r="AF12" s="20"/>
      <c r="AG12" t="str">
        <f t="shared" si="6"/>
        <v>67.0%</v>
      </c>
    </row>
    <row r="13" spans="1:33">
      <c r="A13" s="20" t="s">
        <v>107</v>
      </c>
      <c r="B13" s="20" t="str">
        <f t="shared" si="0"/>
        <v>Motu</v>
      </c>
      <c r="C13" s="20" t="str">
        <f t="shared" si="1"/>
        <v>Bangalour</v>
      </c>
      <c r="D13" s="20">
        <v>87</v>
      </c>
      <c r="E13" s="20">
        <v>76</v>
      </c>
      <c r="F13" s="20">
        <v>65</v>
      </c>
      <c r="G13" s="20">
        <v>7</v>
      </c>
      <c r="H13" s="20">
        <v>68</v>
      </c>
      <c r="I13" s="20">
        <f t="shared" si="2"/>
        <v>303</v>
      </c>
      <c r="J13" s="20">
        <v>500</v>
      </c>
      <c r="K13" s="21">
        <f t="shared" si="3"/>
        <v>0.60599999999999998</v>
      </c>
      <c r="L13" s="21">
        <f t="shared" si="4"/>
        <v>0.39400000000000002</v>
      </c>
      <c r="AB13" s="20"/>
      <c r="AC13" t="str">
        <f t="shared" si="5"/>
        <v>60.6%</v>
      </c>
      <c r="AD13" t="s">
        <v>108</v>
      </c>
      <c r="AE13" t="s">
        <v>92</v>
      </c>
      <c r="AF13" s="20"/>
      <c r="AG13" t="str">
        <f t="shared" si="6"/>
        <v>39.4%</v>
      </c>
    </row>
    <row r="14" spans="1:33">
      <c r="A14" s="20" t="s">
        <v>109</v>
      </c>
      <c r="B14" s="20" t="str">
        <f t="shared" si="0"/>
        <v>Patla</v>
      </c>
      <c r="C14" s="20" t="str">
        <f t="shared" si="1"/>
        <v>Karimnagar</v>
      </c>
      <c r="D14" s="20">
        <v>35</v>
      </c>
      <c r="E14" s="20">
        <v>87</v>
      </c>
      <c r="F14" s="20">
        <v>11</v>
      </c>
      <c r="G14" s="20">
        <v>68</v>
      </c>
      <c r="H14" s="20">
        <v>35</v>
      </c>
      <c r="I14" s="20">
        <f t="shared" si="2"/>
        <v>236</v>
      </c>
      <c r="J14" s="20">
        <v>500</v>
      </c>
      <c r="K14" s="21">
        <f t="shared" si="3"/>
        <v>0.47199999999999998</v>
      </c>
      <c r="L14" s="21">
        <f t="shared" si="4"/>
        <v>0.52800000000000002</v>
      </c>
      <c r="AB14" s="20"/>
      <c r="AC14" t="str">
        <f t="shared" si="5"/>
        <v>47.2%</v>
      </c>
      <c r="AD14" t="s">
        <v>110</v>
      </c>
      <c r="AE14" t="s">
        <v>95</v>
      </c>
      <c r="AF14" s="20"/>
      <c r="AG14" t="str">
        <f t="shared" si="6"/>
        <v>52.8%</v>
      </c>
    </row>
    <row r="15" spans="1:33">
      <c r="A15" s="20" t="s">
        <v>111</v>
      </c>
      <c r="B15" s="20" t="str">
        <f t="shared" si="0"/>
        <v>Vignesh</v>
      </c>
      <c r="C15" s="20" t="str">
        <f t="shared" si="1"/>
        <v>Mahaboobnagar</v>
      </c>
      <c r="D15" s="20">
        <v>74</v>
      </c>
      <c r="E15" s="20">
        <v>85</v>
      </c>
      <c r="F15" s="20">
        <v>20</v>
      </c>
      <c r="G15" s="20">
        <v>35</v>
      </c>
      <c r="H15" s="20">
        <v>43</v>
      </c>
      <c r="I15" s="20">
        <f t="shared" si="2"/>
        <v>257</v>
      </c>
      <c r="J15" s="20">
        <v>500</v>
      </c>
      <c r="K15" s="21">
        <f t="shared" si="3"/>
        <v>0.51400000000000001</v>
      </c>
      <c r="L15" s="21">
        <f t="shared" si="4"/>
        <v>0.48599999999999999</v>
      </c>
      <c r="AB15" s="20"/>
      <c r="AC15" t="str">
        <f t="shared" si="5"/>
        <v>51.4%</v>
      </c>
      <c r="AD15" t="s">
        <v>112</v>
      </c>
      <c r="AE15" t="s">
        <v>98</v>
      </c>
      <c r="AF15" s="20"/>
      <c r="AG15" t="str">
        <f t="shared" si="6"/>
        <v>48.6%</v>
      </c>
    </row>
    <row r="16" spans="1:33">
      <c r="A16" s="20" t="s">
        <v>113</v>
      </c>
      <c r="B16" s="20" t="str">
        <f t="shared" si="0"/>
        <v>Vedanth</v>
      </c>
      <c r="C16" s="20" t="str">
        <f t="shared" si="1"/>
        <v>Mumbai</v>
      </c>
      <c r="D16" s="20">
        <v>97</v>
      </c>
      <c r="E16" s="20">
        <v>5</v>
      </c>
      <c r="F16" s="20">
        <v>35</v>
      </c>
      <c r="G16" s="20">
        <v>43</v>
      </c>
      <c r="H16" s="20">
        <v>87</v>
      </c>
      <c r="I16" s="20">
        <f t="shared" si="2"/>
        <v>267</v>
      </c>
      <c r="J16" s="20">
        <v>500</v>
      </c>
      <c r="K16" s="21">
        <f t="shared" si="3"/>
        <v>0.53400000000000003</v>
      </c>
      <c r="L16" s="21">
        <f t="shared" si="4"/>
        <v>0.46600000000000003</v>
      </c>
      <c r="AB16" s="20"/>
      <c r="AC16" t="str">
        <f t="shared" si="5"/>
        <v>53.4%</v>
      </c>
      <c r="AD16" t="s">
        <v>114</v>
      </c>
      <c r="AE16" t="s">
        <v>80</v>
      </c>
      <c r="AF16" s="20"/>
      <c r="AG16" t="str">
        <f t="shared" si="6"/>
        <v>46.6%</v>
      </c>
    </row>
    <row r="17" spans="1:33">
      <c r="A17" s="20" t="s">
        <v>115</v>
      </c>
      <c r="B17" s="20" t="str">
        <f t="shared" si="0"/>
        <v>Vamshi</v>
      </c>
      <c r="C17" s="20" t="str">
        <f t="shared" si="1"/>
        <v>Maharastra</v>
      </c>
      <c r="D17" s="20">
        <v>23</v>
      </c>
      <c r="E17" s="20">
        <v>86</v>
      </c>
      <c r="F17" s="20">
        <v>57</v>
      </c>
      <c r="G17" s="20">
        <v>87</v>
      </c>
      <c r="H17" s="20">
        <v>46</v>
      </c>
      <c r="I17" s="20">
        <f t="shared" si="2"/>
        <v>299</v>
      </c>
      <c r="J17" s="20">
        <v>500</v>
      </c>
      <c r="K17" s="21">
        <f t="shared" si="3"/>
        <v>0.59799999999999998</v>
      </c>
      <c r="L17" s="21">
        <f t="shared" si="4"/>
        <v>0.40200000000000002</v>
      </c>
      <c r="AB17" s="20"/>
      <c r="AC17" t="str">
        <f t="shared" si="5"/>
        <v>59.8%</v>
      </c>
      <c r="AD17" t="s">
        <v>116</v>
      </c>
      <c r="AE17" t="s">
        <v>83</v>
      </c>
      <c r="AF17" s="20"/>
      <c r="AG17" t="str">
        <f t="shared" si="6"/>
        <v>40.2%</v>
      </c>
    </row>
    <row r="18" spans="1:33">
      <c r="A18" s="20" t="s">
        <v>117</v>
      </c>
      <c r="B18" s="20" t="str">
        <f t="shared" si="0"/>
        <v>Vibov</v>
      </c>
      <c r="C18" s="20" t="str">
        <f t="shared" si="1"/>
        <v>Chennai</v>
      </c>
      <c r="D18" s="20">
        <v>45</v>
      </c>
      <c r="E18" s="20">
        <v>6</v>
      </c>
      <c r="F18" s="20">
        <v>87</v>
      </c>
      <c r="G18" s="20">
        <v>46</v>
      </c>
      <c r="H18" s="20">
        <v>97</v>
      </c>
      <c r="I18" s="20">
        <f t="shared" si="2"/>
        <v>281</v>
      </c>
      <c r="J18" s="20">
        <v>500</v>
      </c>
      <c r="K18" s="21">
        <f t="shared" si="3"/>
        <v>0.56200000000000006</v>
      </c>
      <c r="L18" s="21">
        <f t="shared" si="4"/>
        <v>0.438</v>
      </c>
      <c r="AB18" s="20"/>
      <c r="AC18" t="str">
        <f t="shared" si="5"/>
        <v>56.2%</v>
      </c>
      <c r="AD18" t="s">
        <v>118</v>
      </c>
      <c r="AE18" t="s">
        <v>86</v>
      </c>
      <c r="AF18" s="20"/>
      <c r="AG18" t="str">
        <f t="shared" si="6"/>
        <v>43.8%</v>
      </c>
    </row>
    <row r="19" spans="1:33">
      <c r="A19" s="20" t="s">
        <v>119</v>
      </c>
      <c r="B19" s="20" t="str">
        <f t="shared" si="0"/>
        <v>Arjun</v>
      </c>
      <c r="C19" s="20" t="str">
        <f t="shared" si="1"/>
        <v>Hyd</v>
      </c>
      <c r="D19" s="20">
        <v>65</v>
      </c>
      <c r="E19" s="20">
        <v>97</v>
      </c>
      <c r="F19" s="20">
        <v>44</v>
      </c>
      <c r="G19" s="20">
        <v>97</v>
      </c>
      <c r="H19" s="20">
        <v>32</v>
      </c>
      <c r="I19" s="20">
        <f t="shared" si="2"/>
        <v>335</v>
      </c>
      <c r="J19" s="20">
        <v>500</v>
      </c>
      <c r="K19" s="21">
        <f t="shared" si="3"/>
        <v>0.67</v>
      </c>
      <c r="L19" s="21">
        <f t="shared" si="4"/>
        <v>0.33</v>
      </c>
      <c r="AB19" s="20"/>
      <c r="AC19" t="str">
        <f t="shared" si="5"/>
        <v>67.0%</v>
      </c>
      <c r="AD19" t="s">
        <v>120</v>
      </c>
      <c r="AE19" t="s">
        <v>89</v>
      </c>
      <c r="AF19" s="20"/>
      <c r="AG19" t="str">
        <f t="shared" si="6"/>
        <v>33.0%</v>
      </c>
    </row>
    <row r="20" spans="1:33">
      <c r="A20" s="20" t="s">
        <v>121</v>
      </c>
      <c r="B20" s="20" t="str">
        <f t="shared" si="0"/>
        <v>Aryan</v>
      </c>
      <c r="C20" s="20" t="str">
        <f t="shared" si="1"/>
        <v>Bangalour</v>
      </c>
      <c r="D20" s="20">
        <v>11</v>
      </c>
      <c r="E20" s="20">
        <v>5</v>
      </c>
      <c r="F20" s="20">
        <v>86</v>
      </c>
      <c r="G20" s="20">
        <v>32</v>
      </c>
      <c r="H20" s="20">
        <v>13</v>
      </c>
      <c r="I20" s="20">
        <f t="shared" si="2"/>
        <v>147</v>
      </c>
      <c r="J20" s="20">
        <v>500</v>
      </c>
      <c r="K20" s="21">
        <f t="shared" si="3"/>
        <v>0.29399999999999998</v>
      </c>
      <c r="L20" s="21">
        <f t="shared" si="4"/>
        <v>0.70599999999999996</v>
      </c>
      <c r="AB20" s="20"/>
      <c r="AC20" t="str">
        <f t="shared" si="5"/>
        <v>29.4%</v>
      </c>
      <c r="AD20" t="s">
        <v>122</v>
      </c>
      <c r="AE20" t="s">
        <v>92</v>
      </c>
      <c r="AF20" s="20"/>
      <c r="AG20" t="str">
        <f t="shared" si="6"/>
        <v>70.6%</v>
      </c>
    </row>
    <row r="21" spans="1:33">
      <c r="A21" s="20" t="s">
        <v>123</v>
      </c>
      <c r="B21" s="20" t="str">
        <f t="shared" si="0"/>
        <v>Aravind</v>
      </c>
      <c r="C21" s="20" t="str">
        <f t="shared" si="1"/>
        <v>Karimnagar</v>
      </c>
      <c r="D21" s="20">
        <v>20</v>
      </c>
      <c r="E21" s="20">
        <v>76</v>
      </c>
      <c r="F21" s="20">
        <v>56</v>
      </c>
      <c r="G21" s="20">
        <v>13</v>
      </c>
      <c r="H21" s="20">
        <v>76</v>
      </c>
      <c r="I21" s="20">
        <f t="shared" si="2"/>
        <v>241</v>
      </c>
      <c r="J21" s="20">
        <v>500</v>
      </c>
      <c r="K21" s="21">
        <f t="shared" si="3"/>
        <v>0.48199999999999998</v>
      </c>
      <c r="L21" s="21">
        <f t="shared" si="4"/>
        <v>0.51800000000000002</v>
      </c>
      <c r="AB21" s="20"/>
      <c r="AC21" t="str">
        <f t="shared" si="5"/>
        <v>48.2%</v>
      </c>
      <c r="AD21" t="s">
        <v>124</v>
      </c>
      <c r="AE21" t="s">
        <v>95</v>
      </c>
      <c r="AF21" s="20"/>
      <c r="AG21" t="str">
        <f t="shared" si="6"/>
        <v>51.8%</v>
      </c>
    </row>
    <row r="22" spans="1:33">
      <c r="A22" s="20" t="s">
        <v>125</v>
      </c>
      <c r="B22" s="20" t="str">
        <f t="shared" si="0"/>
        <v>Amar</v>
      </c>
      <c r="C22" s="20" t="str">
        <f t="shared" si="1"/>
        <v>Mahaboobnagar</v>
      </c>
      <c r="D22" s="20">
        <v>35</v>
      </c>
      <c r="E22" s="20">
        <v>7</v>
      </c>
      <c r="F22" s="20">
        <v>76</v>
      </c>
      <c r="G22" s="20">
        <v>76</v>
      </c>
      <c r="H22" s="20">
        <v>87</v>
      </c>
      <c r="I22" s="20">
        <f t="shared" si="2"/>
        <v>281</v>
      </c>
      <c r="J22" s="20">
        <v>500</v>
      </c>
      <c r="K22" s="21">
        <f t="shared" si="3"/>
        <v>0.56200000000000006</v>
      </c>
      <c r="L22" s="21">
        <f t="shared" si="4"/>
        <v>0.438</v>
      </c>
      <c r="AB22" s="20"/>
      <c r="AC22" t="str">
        <f t="shared" si="5"/>
        <v>56.2%</v>
      </c>
      <c r="AD22" t="s">
        <v>126</v>
      </c>
      <c r="AE22" t="s">
        <v>98</v>
      </c>
      <c r="AF22" s="20"/>
      <c r="AG22" t="str">
        <f t="shared" si="6"/>
        <v>43.8%</v>
      </c>
    </row>
    <row r="23" spans="1:33">
      <c r="A23" s="20" t="s">
        <v>127</v>
      </c>
      <c r="B23" s="20" t="str">
        <f t="shared" si="0"/>
        <v>Ashok</v>
      </c>
      <c r="C23" s="20" t="str">
        <f t="shared" si="1"/>
        <v>Mumbai</v>
      </c>
      <c r="D23" s="20">
        <v>57</v>
      </c>
      <c r="E23" s="20">
        <v>68</v>
      </c>
      <c r="F23" s="20">
        <v>34</v>
      </c>
      <c r="G23" s="20">
        <v>87</v>
      </c>
      <c r="H23" s="20">
        <v>85</v>
      </c>
      <c r="I23" s="20">
        <f t="shared" si="2"/>
        <v>331</v>
      </c>
      <c r="J23" s="20">
        <v>500</v>
      </c>
      <c r="K23" s="21">
        <f t="shared" si="3"/>
        <v>0.66200000000000003</v>
      </c>
      <c r="L23" s="21">
        <f t="shared" si="4"/>
        <v>0.33800000000000002</v>
      </c>
      <c r="AB23" s="20"/>
      <c r="AC23" t="str">
        <f t="shared" si="5"/>
        <v>66.2%</v>
      </c>
      <c r="AD23" t="s">
        <v>128</v>
      </c>
      <c r="AE23" t="s">
        <v>80</v>
      </c>
      <c r="AF23" s="20"/>
      <c r="AG23" t="str">
        <f t="shared" si="6"/>
        <v>33.8%</v>
      </c>
    </row>
    <row r="24" spans="1:33">
      <c r="A24" s="20" t="s">
        <v>129</v>
      </c>
      <c r="B24" s="20" t="str">
        <f t="shared" si="0"/>
        <v>Akhil</v>
      </c>
      <c r="C24" s="20" t="str">
        <f t="shared" si="1"/>
        <v>Maharastra</v>
      </c>
      <c r="D24" s="20">
        <v>87</v>
      </c>
      <c r="E24" s="20">
        <v>35</v>
      </c>
      <c r="F24" s="20">
        <v>84</v>
      </c>
      <c r="G24" s="20">
        <v>85</v>
      </c>
      <c r="H24" s="20">
        <v>5</v>
      </c>
      <c r="I24" s="20">
        <f t="shared" si="2"/>
        <v>296</v>
      </c>
      <c r="J24" s="20">
        <v>500</v>
      </c>
      <c r="K24" s="21">
        <f t="shared" si="3"/>
        <v>0.59199999999999997</v>
      </c>
      <c r="L24" s="21">
        <f t="shared" si="4"/>
        <v>0.40799999999999997</v>
      </c>
      <c r="AB24" s="20"/>
      <c r="AC24" t="str">
        <f t="shared" si="5"/>
        <v>59.2%</v>
      </c>
      <c r="AD24" t="s">
        <v>130</v>
      </c>
      <c r="AE24" t="s">
        <v>83</v>
      </c>
      <c r="AF24" s="20"/>
      <c r="AG24" t="str">
        <f t="shared" si="6"/>
        <v>40.8%</v>
      </c>
    </row>
    <row r="25" spans="1:33">
      <c r="A25" s="20" t="s">
        <v>131</v>
      </c>
      <c r="B25" s="20" t="str">
        <f t="shared" si="0"/>
        <v>Adhitya</v>
      </c>
      <c r="C25" s="20" t="str">
        <f t="shared" si="1"/>
        <v>Chennai</v>
      </c>
      <c r="D25" s="20">
        <v>44</v>
      </c>
      <c r="E25" s="20">
        <v>43</v>
      </c>
      <c r="F25" s="20">
        <v>24</v>
      </c>
      <c r="G25" s="20">
        <v>5</v>
      </c>
      <c r="H25" s="20">
        <v>86</v>
      </c>
      <c r="I25" s="20">
        <f t="shared" si="2"/>
        <v>202</v>
      </c>
      <c r="J25" s="20">
        <v>500</v>
      </c>
      <c r="K25" s="21">
        <f t="shared" si="3"/>
        <v>0.40400000000000003</v>
      </c>
      <c r="L25" s="21">
        <f t="shared" si="4"/>
        <v>0.59599999999999997</v>
      </c>
      <c r="AB25" s="20"/>
      <c r="AC25" t="str">
        <f t="shared" si="5"/>
        <v>40.4%</v>
      </c>
      <c r="AD25" t="s">
        <v>132</v>
      </c>
      <c r="AE25" t="s">
        <v>86</v>
      </c>
      <c r="AF25" s="20"/>
      <c r="AG25" t="str">
        <f t="shared" si="6"/>
        <v>59.6%</v>
      </c>
    </row>
    <row r="26" spans="1:33">
      <c r="A26" s="20" t="s">
        <v>133</v>
      </c>
      <c r="B26" s="20" t="str">
        <f t="shared" si="0"/>
        <v>Arun</v>
      </c>
      <c r="C26" s="20" t="str">
        <f t="shared" si="1"/>
        <v>Hyd</v>
      </c>
      <c r="D26" s="20">
        <v>86</v>
      </c>
      <c r="E26" s="20">
        <v>87</v>
      </c>
      <c r="F26" s="20">
        <v>87</v>
      </c>
      <c r="G26" s="20">
        <v>86</v>
      </c>
      <c r="H26" s="20">
        <v>6</v>
      </c>
      <c r="I26" s="20">
        <f t="shared" si="2"/>
        <v>352</v>
      </c>
      <c r="J26" s="20">
        <v>500</v>
      </c>
      <c r="K26" s="21">
        <f t="shared" si="3"/>
        <v>0.70399999999999996</v>
      </c>
      <c r="L26" s="21">
        <f t="shared" si="4"/>
        <v>0.29599999999999999</v>
      </c>
      <c r="AB26" s="20"/>
      <c r="AC26" t="str">
        <f t="shared" si="5"/>
        <v>70.4%</v>
      </c>
      <c r="AD26" t="s">
        <v>134</v>
      </c>
      <c r="AE26" t="s">
        <v>89</v>
      </c>
      <c r="AF26" s="20"/>
      <c r="AG26" t="str">
        <f t="shared" si="6"/>
        <v>29.6%</v>
      </c>
    </row>
    <row r="27" spans="1:33">
      <c r="A27" s="20" t="s">
        <v>135</v>
      </c>
      <c r="B27" s="20" t="str">
        <f t="shared" si="0"/>
        <v>Prashanth</v>
      </c>
      <c r="C27" s="20" t="str">
        <f t="shared" si="1"/>
        <v>Bangalour</v>
      </c>
      <c r="D27" s="20">
        <v>56</v>
      </c>
      <c r="E27" s="20">
        <v>46</v>
      </c>
      <c r="F27" s="20">
        <v>35</v>
      </c>
      <c r="G27" s="20">
        <v>6</v>
      </c>
      <c r="H27" s="20">
        <v>97</v>
      </c>
      <c r="I27" s="20">
        <f t="shared" si="2"/>
        <v>240</v>
      </c>
      <c r="J27" s="20">
        <v>500</v>
      </c>
      <c r="K27" s="21">
        <f t="shared" si="3"/>
        <v>0.48</v>
      </c>
      <c r="L27" s="21">
        <f t="shared" si="4"/>
        <v>0.52</v>
      </c>
      <c r="AB27" s="20"/>
      <c r="AC27" t="str">
        <f t="shared" si="5"/>
        <v>48.0%</v>
      </c>
      <c r="AD27" t="s">
        <v>136</v>
      </c>
      <c r="AE27" t="s">
        <v>92</v>
      </c>
      <c r="AF27" s="20"/>
      <c r="AG27" t="str">
        <f t="shared" si="6"/>
        <v>52.0%</v>
      </c>
    </row>
    <row r="28" spans="1:33">
      <c r="A28" s="20" t="s">
        <v>137</v>
      </c>
      <c r="B28" s="20" t="str">
        <f t="shared" si="0"/>
        <v>Praveen</v>
      </c>
      <c r="C28" s="20" t="str">
        <f t="shared" si="1"/>
        <v>Karimnagar</v>
      </c>
      <c r="D28" s="20">
        <v>76</v>
      </c>
      <c r="E28" s="20">
        <v>97</v>
      </c>
      <c r="F28" s="20">
        <v>74</v>
      </c>
      <c r="G28" s="20">
        <v>97</v>
      </c>
      <c r="H28" s="20">
        <v>5</v>
      </c>
      <c r="I28" s="20">
        <f t="shared" si="2"/>
        <v>349</v>
      </c>
      <c r="J28" s="20">
        <v>500</v>
      </c>
      <c r="K28" s="21">
        <f t="shared" si="3"/>
        <v>0.69799999999999995</v>
      </c>
      <c r="L28" s="21">
        <f t="shared" si="4"/>
        <v>0.30199999999999999</v>
      </c>
      <c r="AB28" s="20"/>
      <c r="AC28" t="str">
        <f t="shared" si="5"/>
        <v>69.8%</v>
      </c>
      <c r="AD28" t="s">
        <v>138</v>
      </c>
      <c r="AE28" t="s">
        <v>95</v>
      </c>
      <c r="AF28" s="20"/>
      <c r="AG28" t="str">
        <f t="shared" si="6"/>
        <v>30.2%</v>
      </c>
    </row>
    <row r="29" spans="1:33">
      <c r="A29" s="20" t="s">
        <v>139</v>
      </c>
      <c r="B29" s="20" t="str">
        <f t="shared" si="0"/>
        <v>Sagar</v>
      </c>
      <c r="C29" s="20" t="str">
        <f t="shared" si="1"/>
        <v>Mahaboobnagar</v>
      </c>
      <c r="D29" s="20">
        <v>34</v>
      </c>
      <c r="E29" s="20">
        <v>32</v>
      </c>
      <c r="F29" s="20">
        <v>97</v>
      </c>
      <c r="G29" s="20">
        <v>5</v>
      </c>
      <c r="H29" s="20">
        <v>76</v>
      </c>
      <c r="I29" s="20">
        <f t="shared" si="2"/>
        <v>244</v>
      </c>
      <c r="J29" s="20">
        <v>500</v>
      </c>
      <c r="K29" s="21">
        <f t="shared" si="3"/>
        <v>0.48799999999999999</v>
      </c>
      <c r="L29" s="21">
        <f t="shared" si="4"/>
        <v>0.51200000000000001</v>
      </c>
      <c r="AB29" s="20"/>
      <c r="AC29" t="str">
        <f t="shared" si="5"/>
        <v>48.8%</v>
      </c>
      <c r="AD29" t="s">
        <v>140</v>
      </c>
      <c r="AE29" t="s">
        <v>98</v>
      </c>
      <c r="AF29" s="20"/>
      <c r="AG29" t="str">
        <f t="shared" si="6"/>
        <v>51.2%</v>
      </c>
    </row>
    <row r="30" spans="1:33">
      <c r="A30" s="20" t="s">
        <v>141</v>
      </c>
      <c r="B30" s="20" t="str">
        <f t="shared" si="0"/>
        <v>Mahesh</v>
      </c>
      <c r="C30" s="20" t="str">
        <f t="shared" si="1"/>
        <v>Mumbai</v>
      </c>
      <c r="D30" s="20">
        <v>84</v>
      </c>
      <c r="E30" s="20">
        <v>13</v>
      </c>
      <c r="F30" s="20">
        <v>23</v>
      </c>
      <c r="G30" s="20">
        <v>76</v>
      </c>
      <c r="H30" s="20">
        <v>57</v>
      </c>
      <c r="I30" s="20">
        <f t="shared" si="2"/>
        <v>253</v>
      </c>
      <c r="J30" s="20">
        <v>500</v>
      </c>
      <c r="K30" s="21">
        <f t="shared" si="3"/>
        <v>0.50600000000000001</v>
      </c>
      <c r="L30" s="21">
        <f t="shared" si="4"/>
        <v>0.49399999999999999</v>
      </c>
      <c r="AB30" s="20"/>
      <c r="AC30" t="str">
        <f t="shared" si="5"/>
        <v>50.6%</v>
      </c>
      <c r="AD30" t="s">
        <v>142</v>
      </c>
      <c r="AE30" t="s">
        <v>80</v>
      </c>
      <c r="AF30" s="20"/>
      <c r="AG30" t="str">
        <f t="shared" si="6"/>
        <v>49.4%</v>
      </c>
    </row>
    <row r="31" spans="1:33">
      <c r="A31" s="20" t="s">
        <v>143</v>
      </c>
      <c r="B31" s="20" t="str">
        <f t="shared" si="0"/>
        <v>Shiva</v>
      </c>
      <c r="C31" s="20" t="str">
        <f t="shared" si="1"/>
        <v>Maharastra</v>
      </c>
      <c r="D31" s="20">
        <v>24</v>
      </c>
      <c r="E31" s="20">
        <v>76</v>
      </c>
      <c r="F31" s="20">
        <v>45</v>
      </c>
      <c r="G31" s="20">
        <v>57</v>
      </c>
      <c r="H31" s="20">
        <v>87</v>
      </c>
      <c r="I31" s="20">
        <f t="shared" si="2"/>
        <v>289</v>
      </c>
      <c r="J31" s="20">
        <v>500</v>
      </c>
      <c r="K31" s="21">
        <f t="shared" si="3"/>
        <v>0.57799999999999996</v>
      </c>
      <c r="L31" s="21">
        <f t="shared" si="4"/>
        <v>0.42199999999999999</v>
      </c>
      <c r="AB31" s="20"/>
      <c r="AC31" t="str">
        <f t="shared" si="5"/>
        <v>57.8%</v>
      </c>
      <c r="AD31" t="s">
        <v>144</v>
      </c>
      <c r="AE31" t="s">
        <v>83</v>
      </c>
      <c r="AF31" s="20"/>
      <c r="AG31" t="str">
        <f t="shared" si="6"/>
        <v>42.2%</v>
      </c>
    </row>
    <row r="32" spans="1:33">
      <c r="A32" s="20" t="s">
        <v>145</v>
      </c>
      <c r="B32" s="20" t="str">
        <f t="shared" si="0"/>
        <v>Gopi</v>
      </c>
      <c r="C32" s="20" t="str">
        <f t="shared" si="1"/>
        <v>Chennai</v>
      </c>
      <c r="D32" s="20">
        <v>87</v>
      </c>
      <c r="E32" s="20">
        <v>87</v>
      </c>
      <c r="F32" s="20">
        <v>65</v>
      </c>
      <c r="G32" s="20">
        <v>87</v>
      </c>
      <c r="H32" s="20">
        <v>44</v>
      </c>
      <c r="I32" s="20">
        <f t="shared" si="2"/>
        <v>370</v>
      </c>
      <c r="J32" s="20">
        <v>500</v>
      </c>
      <c r="K32" s="21">
        <f t="shared" si="3"/>
        <v>0.74</v>
      </c>
      <c r="L32" s="21">
        <f t="shared" si="4"/>
        <v>0.26</v>
      </c>
      <c r="AB32" s="20"/>
      <c r="AC32" t="str">
        <f t="shared" si="5"/>
        <v>74.0%</v>
      </c>
      <c r="AD32" t="s">
        <v>146</v>
      </c>
      <c r="AE32" t="s">
        <v>86</v>
      </c>
      <c r="AF32" s="20"/>
      <c r="AG32" t="str">
        <f t="shared" si="6"/>
        <v>26.0%</v>
      </c>
    </row>
    <row r="33" spans="1:33">
      <c r="A33" s="20" t="s">
        <v>147</v>
      </c>
      <c r="B33" s="20" t="str">
        <f t="shared" si="0"/>
        <v>Ashok</v>
      </c>
      <c r="C33" s="20" t="str">
        <f t="shared" si="1"/>
        <v>Hyd</v>
      </c>
      <c r="D33" s="20">
        <v>35</v>
      </c>
      <c r="E33" s="20">
        <v>85</v>
      </c>
      <c r="F33" s="20">
        <v>11</v>
      </c>
      <c r="G33" s="20">
        <v>44</v>
      </c>
      <c r="H33" s="20">
        <v>86</v>
      </c>
      <c r="I33" s="20">
        <f t="shared" si="2"/>
        <v>261</v>
      </c>
      <c r="J33" s="20">
        <v>500</v>
      </c>
      <c r="K33" s="21">
        <f t="shared" si="3"/>
        <v>0.52200000000000002</v>
      </c>
      <c r="L33" s="21">
        <f t="shared" si="4"/>
        <v>0.47799999999999998</v>
      </c>
      <c r="AB33" s="20"/>
      <c r="AC33" t="str">
        <f t="shared" si="5"/>
        <v>52.2%</v>
      </c>
      <c r="AD33" t="s">
        <v>128</v>
      </c>
      <c r="AE33" t="s">
        <v>89</v>
      </c>
      <c r="AF33" s="20"/>
      <c r="AG33" t="str">
        <f t="shared" si="6"/>
        <v>47.8%</v>
      </c>
    </row>
    <row r="34" spans="1:33">
      <c r="A34" s="20" t="s">
        <v>148</v>
      </c>
      <c r="B34" s="20" t="str">
        <f t="shared" si="0"/>
        <v>Chandu</v>
      </c>
      <c r="C34" s="20" t="str">
        <f t="shared" si="1"/>
        <v>Bangalour</v>
      </c>
      <c r="D34" s="20">
        <v>74</v>
      </c>
      <c r="E34" s="20">
        <v>5</v>
      </c>
      <c r="F34" s="20">
        <v>20</v>
      </c>
      <c r="G34" s="20">
        <v>86</v>
      </c>
      <c r="H34" s="20">
        <v>56</v>
      </c>
      <c r="I34" s="20">
        <f t="shared" si="2"/>
        <v>241</v>
      </c>
      <c r="J34" s="20">
        <v>500</v>
      </c>
      <c r="K34" s="21">
        <f t="shared" si="3"/>
        <v>0.48199999999999998</v>
      </c>
      <c r="L34" s="21">
        <f t="shared" si="4"/>
        <v>0.51800000000000002</v>
      </c>
      <c r="AB34" s="20"/>
      <c r="AC34" t="str">
        <f t="shared" si="5"/>
        <v>48.2%</v>
      </c>
      <c r="AD34" t="s">
        <v>149</v>
      </c>
      <c r="AE34" t="s">
        <v>92</v>
      </c>
      <c r="AF34" s="20"/>
      <c r="AG34" t="str">
        <f t="shared" si="6"/>
        <v>51.8%</v>
      </c>
    </row>
    <row r="35" spans="1:33">
      <c r="A35" s="20" t="s">
        <v>150</v>
      </c>
      <c r="B35" s="20" t="str">
        <f t="shared" si="0"/>
        <v>Varun</v>
      </c>
      <c r="C35" s="20" t="str">
        <f t="shared" si="1"/>
        <v>Karimnagar</v>
      </c>
      <c r="D35" s="20">
        <v>97</v>
      </c>
      <c r="E35" s="20">
        <v>86</v>
      </c>
      <c r="F35" s="20">
        <v>35</v>
      </c>
      <c r="G35" s="20">
        <v>56</v>
      </c>
      <c r="H35" s="20">
        <v>76</v>
      </c>
      <c r="I35" s="20">
        <f t="shared" si="2"/>
        <v>350</v>
      </c>
      <c r="J35" s="20">
        <v>500</v>
      </c>
      <c r="K35" s="21">
        <f t="shared" si="3"/>
        <v>0.7</v>
      </c>
      <c r="L35" s="21">
        <f t="shared" si="4"/>
        <v>0.3</v>
      </c>
      <c r="AB35" s="20"/>
      <c r="AC35" t="str">
        <f t="shared" si="5"/>
        <v>70.0%</v>
      </c>
      <c r="AD35" t="s">
        <v>151</v>
      </c>
      <c r="AE35" t="s">
        <v>95</v>
      </c>
      <c r="AF35" s="20"/>
      <c r="AG35" t="str">
        <f t="shared" si="6"/>
        <v>30.0%</v>
      </c>
    </row>
    <row r="36" spans="1:33">
      <c r="A36" s="20" t="s">
        <v>152</v>
      </c>
      <c r="B36" s="20" t="str">
        <f t="shared" si="0"/>
        <v>Bharath</v>
      </c>
      <c r="C36" s="20" t="str">
        <f t="shared" si="1"/>
        <v>Mahaboobnagar</v>
      </c>
      <c r="D36" s="20">
        <v>23</v>
      </c>
      <c r="E36" s="20">
        <v>6</v>
      </c>
      <c r="F36" s="20">
        <v>57</v>
      </c>
      <c r="G36" s="20">
        <v>76</v>
      </c>
      <c r="H36" s="20">
        <v>34</v>
      </c>
      <c r="I36" s="20">
        <f t="shared" si="2"/>
        <v>196</v>
      </c>
      <c r="J36" s="20">
        <v>500</v>
      </c>
      <c r="K36" s="21">
        <f t="shared" si="3"/>
        <v>0.39200000000000002</v>
      </c>
      <c r="L36" s="21">
        <f t="shared" si="4"/>
        <v>0.60799999999999998</v>
      </c>
      <c r="AB36" s="20"/>
      <c r="AC36" t="str">
        <f t="shared" si="5"/>
        <v>39.2%</v>
      </c>
      <c r="AD36" t="s">
        <v>153</v>
      </c>
      <c r="AE36" t="s">
        <v>98</v>
      </c>
      <c r="AF36" s="20"/>
      <c r="AG36" t="str">
        <f t="shared" si="6"/>
        <v>60.8%</v>
      </c>
    </row>
    <row r="37" spans="1:33">
      <c r="A37" s="20" t="s">
        <v>154</v>
      </c>
      <c r="B37" s="20" t="str">
        <f t="shared" si="0"/>
        <v>Bargav</v>
      </c>
      <c r="C37" s="20" t="str">
        <f t="shared" si="1"/>
        <v>Mumbai</v>
      </c>
      <c r="D37" s="20">
        <v>45</v>
      </c>
      <c r="E37" s="20">
        <v>97</v>
      </c>
      <c r="F37" s="20">
        <v>87</v>
      </c>
      <c r="G37" s="20">
        <v>34</v>
      </c>
      <c r="H37" s="20">
        <v>84</v>
      </c>
      <c r="I37" s="20">
        <f t="shared" si="2"/>
        <v>347</v>
      </c>
      <c r="J37" s="20">
        <v>500</v>
      </c>
      <c r="K37" s="21">
        <f t="shared" si="3"/>
        <v>0.69399999999999995</v>
      </c>
      <c r="L37" s="21">
        <f t="shared" si="4"/>
        <v>0.30599999999999999</v>
      </c>
      <c r="AB37" s="20"/>
      <c r="AC37" t="str">
        <f t="shared" si="5"/>
        <v>69.4%</v>
      </c>
      <c r="AD37" t="s">
        <v>155</v>
      </c>
      <c r="AE37" t="s">
        <v>80</v>
      </c>
      <c r="AF37" s="20"/>
      <c r="AG37" t="str">
        <f t="shared" si="6"/>
        <v>30.6%</v>
      </c>
    </row>
    <row r="38" spans="1:33">
      <c r="A38" s="20" t="s">
        <v>156</v>
      </c>
      <c r="B38" s="20" t="str">
        <f t="shared" si="0"/>
        <v>Shivani</v>
      </c>
      <c r="C38" s="20" t="str">
        <f t="shared" si="1"/>
        <v>Maharastra</v>
      </c>
      <c r="D38" s="20">
        <v>65</v>
      </c>
      <c r="E38" s="20">
        <v>5</v>
      </c>
      <c r="F38" s="20">
        <v>44</v>
      </c>
      <c r="G38" s="20">
        <v>84</v>
      </c>
      <c r="H38" s="20">
        <v>24</v>
      </c>
      <c r="I38" s="20">
        <f t="shared" si="2"/>
        <v>222</v>
      </c>
      <c r="J38" s="20">
        <v>500</v>
      </c>
      <c r="K38" s="21">
        <f t="shared" si="3"/>
        <v>0.44400000000000001</v>
      </c>
      <c r="L38" s="21">
        <f t="shared" si="4"/>
        <v>0.55600000000000005</v>
      </c>
      <c r="AB38" s="20"/>
      <c r="AC38" t="str">
        <f t="shared" si="5"/>
        <v>44.4%</v>
      </c>
      <c r="AD38" t="s">
        <v>157</v>
      </c>
      <c r="AE38" t="s">
        <v>83</v>
      </c>
      <c r="AF38" s="20"/>
      <c r="AG38" t="str">
        <f t="shared" si="6"/>
        <v>55.6%</v>
      </c>
    </row>
    <row r="39" spans="1:33">
      <c r="A39" s="20" t="s">
        <v>158</v>
      </c>
      <c r="B39" s="20" t="str">
        <f t="shared" si="0"/>
        <v>Shirisha</v>
      </c>
      <c r="C39" s="20" t="str">
        <f t="shared" si="1"/>
        <v>Chennai</v>
      </c>
      <c r="D39" s="20">
        <v>11</v>
      </c>
      <c r="E39" s="20">
        <v>76</v>
      </c>
      <c r="F39" s="20">
        <v>86</v>
      </c>
      <c r="G39" s="20">
        <v>24</v>
      </c>
      <c r="H39" s="20">
        <v>87</v>
      </c>
      <c r="I39" s="20">
        <f t="shared" si="2"/>
        <v>284</v>
      </c>
      <c r="J39" s="20">
        <v>500</v>
      </c>
      <c r="K39" s="21">
        <f t="shared" si="3"/>
        <v>0.56799999999999995</v>
      </c>
      <c r="L39" s="21">
        <f t="shared" si="4"/>
        <v>0.432</v>
      </c>
      <c r="AB39" s="20"/>
      <c r="AC39" t="str">
        <f t="shared" si="5"/>
        <v>56.8%</v>
      </c>
      <c r="AD39" t="s">
        <v>159</v>
      </c>
      <c r="AE39" t="s">
        <v>86</v>
      </c>
      <c r="AF39" s="20"/>
      <c r="AG39" t="str">
        <f t="shared" si="6"/>
        <v>43.2%</v>
      </c>
    </row>
    <row r="40" spans="1:33">
      <c r="A40" s="20" t="s">
        <v>160</v>
      </c>
      <c r="B40" s="20" t="str">
        <f t="shared" si="0"/>
        <v>Sindu</v>
      </c>
      <c r="C40" s="20" t="str">
        <f t="shared" si="1"/>
        <v>Hyd</v>
      </c>
      <c r="D40" s="20">
        <v>20</v>
      </c>
      <c r="E40" s="20">
        <v>57</v>
      </c>
      <c r="F40" s="20">
        <v>56</v>
      </c>
      <c r="G40" s="20">
        <v>87</v>
      </c>
      <c r="H40" s="20">
        <v>64</v>
      </c>
      <c r="I40" s="20">
        <f t="shared" si="2"/>
        <v>284</v>
      </c>
      <c r="J40" s="20">
        <v>500</v>
      </c>
      <c r="K40" s="21">
        <f t="shared" si="3"/>
        <v>0.56799999999999995</v>
      </c>
      <c r="L40" s="21">
        <f t="shared" si="4"/>
        <v>0.432</v>
      </c>
      <c r="AB40" s="20"/>
      <c r="AC40" t="str">
        <f t="shared" si="5"/>
        <v>56.8%</v>
      </c>
      <c r="AD40" t="s">
        <v>161</v>
      </c>
      <c r="AE40" t="s">
        <v>89</v>
      </c>
      <c r="AF40" s="20"/>
      <c r="AG40" t="str">
        <f t="shared" si="6"/>
        <v>43.2%</v>
      </c>
    </row>
    <row r="41" spans="1:33">
      <c r="A41" s="20" t="s">
        <v>162</v>
      </c>
      <c r="B41" s="20" t="str">
        <f t="shared" si="0"/>
        <v>Srujana</v>
      </c>
      <c r="C41" s="20" t="str">
        <f t="shared" si="1"/>
        <v>Bangalour</v>
      </c>
      <c r="D41" s="20">
        <v>35</v>
      </c>
      <c r="E41" s="20">
        <v>87</v>
      </c>
      <c r="F41" s="20">
        <v>76</v>
      </c>
      <c r="G41" s="20">
        <v>64</v>
      </c>
      <c r="H41" s="20">
        <v>7</v>
      </c>
      <c r="I41" s="20">
        <f t="shared" si="2"/>
        <v>269</v>
      </c>
      <c r="J41" s="20">
        <v>500</v>
      </c>
      <c r="K41" s="21">
        <f t="shared" si="3"/>
        <v>0.53800000000000003</v>
      </c>
      <c r="L41" s="21">
        <f t="shared" si="4"/>
        <v>0.46200000000000002</v>
      </c>
      <c r="AB41" s="20"/>
      <c r="AC41" t="str">
        <f t="shared" si="5"/>
        <v>53.8%</v>
      </c>
      <c r="AD41" t="s">
        <v>163</v>
      </c>
      <c r="AE41" t="s">
        <v>92</v>
      </c>
      <c r="AF41" s="20"/>
      <c r="AG41" t="str">
        <f t="shared" si="6"/>
        <v>46.2%</v>
      </c>
    </row>
    <row r="42" spans="1:33">
      <c r="A42" s="20" t="s">
        <v>164</v>
      </c>
      <c r="B42" s="20" t="str">
        <f t="shared" si="0"/>
        <v>Shruthi</v>
      </c>
      <c r="C42" s="20" t="str">
        <f t="shared" si="1"/>
        <v>Karimnagar</v>
      </c>
      <c r="D42" s="20">
        <v>57</v>
      </c>
      <c r="E42" s="20">
        <v>44</v>
      </c>
      <c r="F42" s="20">
        <v>34</v>
      </c>
      <c r="G42" s="20">
        <v>7</v>
      </c>
      <c r="H42" s="20">
        <v>87</v>
      </c>
      <c r="I42" s="20">
        <f t="shared" si="2"/>
        <v>229</v>
      </c>
      <c r="J42" s="20">
        <v>500</v>
      </c>
      <c r="K42" s="21">
        <f t="shared" si="3"/>
        <v>0.45800000000000002</v>
      </c>
      <c r="L42" s="21">
        <f t="shared" si="4"/>
        <v>0.54200000000000004</v>
      </c>
      <c r="AB42" s="20"/>
      <c r="AC42" t="str">
        <f t="shared" si="5"/>
        <v>45.8%</v>
      </c>
      <c r="AD42" t="s">
        <v>165</v>
      </c>
      <c r="AE42" t="s">
        <v>95</v>
      </c>
      <c r="AF42" s="20"/>
      <c r="AG42" t="str">
        <f t="shared" si="6"/>
        <v>54.2%</v>
      </c>
    </row>
    <row r="43" spans="1:33">
      <c r="A43" s="20" t="s">
        <v>166</v>
      </c>
      <c r="B43" s="20" t="str">
        <f t="shared" si="0"/>
        <v>Sumana</v>
      </c>
      <c r="C43" s="20" t="str">
        <f t="shared" si="1"/>
        <v>Mahaboobnagar</v>
      </c>
      <c r="D43" s="20">
        <v>87</v>
      </c>
      <c r="E43" s="20">
        <v>86</v>
      </c>
      <c r="F43" s="20">
        <v>84</v>
      </c>
      <c r="G43" s="20">
        <v>20</v>
      </c>
      <c r="H43" s="20">
        <v>20</v>
      </c>
      <c r="I43" s="20">
        <f t="shared" si="2"/>
        <v>297</v>
      </c>
      <c r="J43" s="20">
        <v>500</v>
      </c>
      <c r="K43" s="21">
        <f t="shared" si="3"/>
        <v>0.59399999999999997</v>
      </c>
      <c r="L43" s="21">
        <f t="shared" si="4"/>
        <v>0.40600000000000003</v>
      </c>
      <c r="AB43" s="20"/>
      <c r="AC43" t="str">
        <f t="shared" si="5"/>
        <v>59.4%</v>
      </c>
      <c r="AD43" t="s">
        <v>167</v>
      </c>
      <c r="AE43" t="s">
        <v>98</v>
      </c>
      <c r="AF43" s="20"/>
      <c r="AG43" t="str">
        <f t="shared" si="6"/>
        <v>40.6%</v>
      </c>
    </row>
    <row r="44" spans="1:33">
      <c r="A44" s="20" t="s">
        <v>168</v>
      </c>
      <c r="B44" s="20" t="str">
        <f t="shared" si="0"/>
        <v>Suphala</v>
      </c>
      <c r="C44" s="20" t="str">
        <f t="shared" si="1"/>
        <v>Mumbai</v>
      </c>
      <c r="D44" s="20">
        <v>44</v>
      </c>
      <c r="E44" s="20">
        <v>56</v>
      </c>
      <c r="F44" s="20">
        <v>24</v>
      </c>
      <c r="G44" s="20">
        <v>35</v>
      </c>
      <c r="H44" s="20">
        <v>35</v>
      </c>
      <c r="I44" s="20">
        <f t="shared" si="2"/>
        <v>194</v>
      </c>
      <c r="J44" s="20">
        <v>500</v>
      </c>
      <c r="K44" s="21">
        <f t="shared" si="3"/>
        <v>0.38800000000000001</v>
      </c>
      <c r="L44" s="21">
        <f t="shared" si="4"/>
        <v>0.61199999999999999</v>
      </c>
      <c r="AB44" s="20"/>
      <c r="AC44" t="str">
        <f t="shared" si="5"/>
        <v>38.8%</v>
      </c>
      <c r="AD44" t="s">
        <v>169</v>
      </c>
      <c r="AE44" t="s">
        <v>80</v>
      </c>
      <c r="AF44" s="20"/>
      <c r="AG44" t="str">
        <f t="shared" si="6"/>
        <v>61.2%</v>
      </c>
    </row>
    <row r="45" spans="1:33">
      <c r="A45" s="20" t="s">
        <v>170</v>
      </c>
      <c r="B45" s="20" t="str">
        <f t="shared" si="0"/>
        <v>Suhasini</v>
      </c>
      <c r="C45" s="20" t="str">
        <f t="shared" si="1"/>
        <v>Maharastra</v>
      </c>
      <c r="D45" s="20">
        <v>86</v>
      </c>
      <c r="E45" s="20">
        <v>76</v>
      </c>
      <c r="F45" s="20">
        <v>87</v>
      </c>
      <c r="G45" s="20">
        <v>57</v>
      </c>
      <c r="H45" s="20">
        <v>57</v>
      </c>
      <c r="I45" s="20">
        <f t="shared" si="2"/>
        <v>363</v>
      </c>
      <c r="J45" s="20">
        <v>500</v>
      </c>
      <c r="K45" s="21">
        <f t="shared" si="3"/>
        <v>0.72599999999999998</v>
      </c>
      <c r="L45" s="21">
        <f t="shared" si="4"/>
        <v>0.27400000000000002</v>
      </c>
      <c r="AB45" s="20"/>
      <c r="AC45" t="str">
        <f t="shared" si="5"/>
        <v>72.6%</v>
      </c>
      <c r="AD45" t="s">
        <v>171</v>
      </c>
      <c r="AE45" t="s">
        <v>83</v>
      </c>
      <c r="AF45" s="20"/>
      <c r="AG45" t="str">
        <f t="shared" si="6"/>
        <v>27.4%</v>
      </c>
    </row>
    <row r="46" spans="1:33">
      <c r="A46" s="20" t="s">
        <v>172</v>
      </c>
      <c r="B46" s="20" t="str">
        <f t="shared" si="0"/>
        <v>Sunitha</v>
      </c>
      <c r="C46" s="20" t="str">
        <f t="shared" si="1"/>
        <v>Chennai</v>
      </c>
      <c r="D46" s="20">
        <v>56</v>
      </c>
      <c r="E46" s="20">
        <v>34</v>
      </c>
      <c r="F46" s="20">
        <v>20</v>
      </c>
      <c r="G46" s="20">
        <v>87</v>
      </c>
      <c r="H46" s="20">
        <v>87</v>
      </c>
      <c r="I46" s="20">
        <f t="shared" si="2"/>
        <v>284</v>
      </c>
      <c r="J46" s="20">
        <v>500</v>
      </c>
      <c r="K46" s="21">
        <f t="shared" si="3"/>
        <v>0.56799999999999995</v>
      </c>
      <c r="L46" s="21">
        <f t="shared" si="4"/>
        <v>0.432</v>
      </c>
      <c r="AB46" s="20"/>
      <c r="AC46" t="str">
        <f t="shared" si="5"/>
        <v>56.8%</v>
      </c>
      <c r="AD46" t="s">
        <v>173</v>
      </c>
      <c r="AE46" t="s">
        <v>86</v>
      </c>
      <c r="AF46" s="20"/>
      <c r="AG46" t="str">
        <f t="shared" si="6"/>
        <v>43.2%</v>
      </c>
    </row>
    <row r="47" spans="1:33">
      <c r="A47" s="20" t="s">
        <v>174</v>
      </c>
      <c r="B47" s="20" t="str">
        <f t="shared" si="0"/>
        <v>Srilekha</v>
      </c>
      <c r="C47" s="20" t="str">
        <f t="shared" si="1"/>
        <v>Hyd</v>
      </c>
      <c r="D47" s="20">
        <v>76</v>
      </c>
      <c r="E47" s="20">
        <v>84</v>
      </c>
      <c r="F47" s="20">
        <v>35</v>
      </c>
      <c r="G47" s="20">
        <v>44</v>
      </c>
      <c r="H47" s="20">
        <v>44</v>
      </c>
      <c r="I47" s="20">
        <f t="shared" si="2"/>
        <v>283</v>
      </c>
      <c r="J47" s="20">
        <v>500</v>
      </c>
      <c r="K47" s="21">
        <f t="shared" si="3"/>
        <v>0.56599999999999995</v>
      </c>
      <c r="L47" s="21">
        <f t="shared" si="4"/>
        <v>0.434</v>
      </c>
      <c r="AB47" s="20"/>
      <c r="AC47" t="str">
        <f t="shared" si="5"/>
        <v>56.6%</v>
      </c>
      <c r="AD47" t="s">
        <v>175</v>
      </c>
      <c r="AE47" t="s">
        <v>89</v>
      </c>
      <c r="AF47" s="20"/>
      <c r="AG47" t="str">
        <f t="shared" si="6"/>
        <v>43.4%</v>
      </c>
    </row>
    <row r="48" spans="1:33">
      <c r="A48" s="20" t="s">
        <v>176</v>
      </c>
      <c r="B48" s="20" t="str">
        <f t="shared" si="0"/>
        <v>Mounika</v>
      </c>
      <c r="C48" s="20" t="str">
        <f t="shared" si="1"/>
        <v>Bangalour</v>
      </c>
      <c r="D48" s="20">
        <v>34</v>
      </c>
      <c r="E48" s="20">
        <v>24</v>
      </c>
      <c r="F48" s="20">
        <v>57</v>
      </c>
      <c r="G48" s="20">
        <v>86</v>
      </c>
      <c r="H48" s="20">
        <v>86</v>
      </c>
      <c r="I48" s="20">
        <f t="shared" si="2"/>
        <v>287</v>
      </c>
      <c r="J48" s="20">
        <v>500</v>
      </c>
      <c r="K48" s="21">
        <f t="shared" si="3"/>
        <v>0.57399999999999995</v>
      </c>
      <c r="L48" s="21">
        <f t="shared" si="4"/>
        <v>0.42599999999999999</v>
      </c>
      <c r="AB48" s="20"/>
      <c r="AC48" t="str">
        <f t="shared" si="5"/>
        <v>57.4%</v>
      </c>
      <c r="AD48" t="s">
        <v>177</v>
      </c>
      <c r="AE48" t="s">
        <v>92</v>
      </c>
      <c r="AF48" s="20"/>
      <c r="AG48" t="str">
        <f t="shared" si="6"/>
        <v>42.6%</v>
      </c>
    </row>
    <row r="49" spans="1:33">
      <c r="A49" s="20" t="s">
        <v>178</v>
      </c>
      <c r="B49" s="20" t="str">
        <f t="shared" si="0"/>
        <v>Pooja</v>
      </c>
      <c r="C49" s="20" t="str">
        <f t="shared" si="1"/>
        <v>Karimnagar</v>
      </c>
      <c r="D49" s="20">
        <v>84</v>
      </c>
      <c r="E49" s="20">
        <v>87</v>
      </c>
      <c r="F49" s="20">
        <v>87</v>
      </c>
      <c r="G49" s="20">
        <v>56</v>
      </c>
      <c r="H49" s="20">
        <v>87</v>
      </c>
      <c r="I49" s="20">
        <f t="shared" si="2"/>
        <v>401</v>
      </c>
      <c r="J49" s="20">
        <v>500</v>
      </c>
      <c r="K49" s="21">
        <f t="shared" si="3"/>
        <v>0.80200000000000005</v>
      </c>
      <c r="L49" s="21">
        <f t="shared" si="4"/>
        <v>0.19800000000000001</v>
      </c>
      <c r="AB49" s="20"/>
      <c r="AC49" t="str">
        <f t="shared" si="5"/>
        <v>80.2%</v>
      </c>
      <c r="AD49" t="s">
        <v>179</v>
      </c>
      <c r="AE49" t="s">
        <v>95</v>
      </c>
      <c r="AF49" s="20"/>
      <c r="AG49" t="str">
        <f t="shared" si="6"/>
        <v>19.8%</v>
      </c>
    </row>
    <row r="50" spans="1:33">
      <c r="A50" s="20" t="s">
        <v>180</v>
      </c>
      <c r="B50" s="20" t="str">
        <f t="shared" si="0"/>
        <v>Anusha</v>
      </c>
      <c r="C50" s="20" t="str">
        <f t="shared" si="1"/>
        <v>Mahaboobnagar</v>
      </c>
      <c r="D50" s="20">
        <v>24</v>
      </c>
      <c r="E50" s="20">
        <v>64</v>
      </c>
      <c r="F50" s="20">
        <v>44</v>
      </c>
      <c r="G50" s="20">
        <v>76</v>
      </c>
      <c r="H50" s="20">
        <v>20</v>
      </c>
      <c r="I50" s="20">
        <f t="shared" si="2"/>
        <v>228</v>
      </c>
      <c r="J50" s="20">
        <v>500</v>
      </c>
      <c r="K50" s="21">
        <f t="shared" si="3"/>
        <v>0.45600000000000002</v>
      </c>
      <c r="L50" s="21">
        <f t="shared" si="4"/>
        <v>0.54400000000000004</v>
      </c>
      <c r="AB50" s="20"/>
      <c r="AC50" t="str">
        <f t="shared" si="5"/>
        <v>45.6%</v>
      </c>
      <c r="AD50" t="s">
        <v>181</v>
      </c>
      <c r="AE50" t="s">
        <v>98</v>
      </c>
      <c r="AF50" s="20"/>
      <c r="AG50" t="str">
        <f t="shared" si="6"/>
        <v>54.4%</v>
      </c>
    </row>
    <row r="51" spans="1:33">
      <c r="A51" s="20" t="s">
        <v>182</v>
      </c>
      <c r="B51" s="20" t="str">
        <f t="shared" si="0"/>
        <v>Aishu</v>
      </c>
      <c r="C51" s="20" t="str">
        <f t="shared" si="1"/>
        <v>Mumbai</v>
      </c>
      <c r="D51" s="20">
        <v>87</v>
      </c>
      <c r="E51" s="20">
        <v>7</v>
      </c>
      <c r="F51" s="20">
        <v>86</v>
      </c>
      <c r="G51" s="20">
        <v>76</v>
      </c>
      <c r="H51" s="20">
        <v>35</v>
      </c>
      <c r="I51" s="20">
        <f t="shared" si="2"/>
        <v>291</v>
      </c>
      <c r="J51" s="20">
        <v>500</v>
      </c>
      <c r="K51" s="21">
        <f t="shared" si="3"/>
        <v>0.58199999999999996</v>
      </c>
      <c r="L51" s="21">
        <f t="shared" si="4"/>
        <v>0.41799999999999998</v>
      </c>
      <c r="AB51" s="20"/>
      <c r="AC51" t="str">
        <f t="shared" si="5"/>
        <v>58.2%</v>
      </c>
      <c r="AD51" t="s">
        <v>183</v>
      </c>
      <c r="AE51" t="s">
        <v>80</v>
      </c>
      <c r="AF51" s="20"/>
      <c r="AG51" t="str">
        <f t="shared" si="6"/>
        <v>41.8%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5000-17AB-4A4F-9E58-66E04AE4725E}">
  <dimension ref="A1:O9"/>
  <sheetViews>
    <sheetView topLeftCell="B1" workbookViewId="0">
      <selection activeCell="J12" sqref="J12"/>
    </sheetView>
  </sheetViews>
  <sheetFormatPr defaultRowHeight="15"/>
  <cols>
    <col min="1" max="1" width="12.28515625" bestFit="1" customWidth="1"/>
    <col min="2" max="2" width="16" customWidth="1"/>
    <col min="3" max="3" width="11.140625" bestFit="1" customWidth="1"/>
    <col min="4" max="4" width="11.140625" customWidth="1"/>
    <col min="5" max="6" width="16.42578125" customWidth="1"/>
    <col min="7" max="8" width="11.140625" customWidth="1"/>
    <col min="10" max="10" width="19.85546875" bestFit="1" customWidth="1"/>
    <col min="13" max="13" width="13.140625" bestFit="1" customWidth="1"/>
  </cols>
  <sheetData>
    <row r="1" spans="1:15">
      <c r="A1" s="8" t="s">
        <v>184</v>
      </c>
      <c r="B1" s="8" t="s">
        <v>185</v>
      </c>
      <c r="C1" s="8" t="s">
        <v>186</v>
      </c>
      <c r="D1" s="9" t="s">
        <v>187</v>
      </c>
      <c r="E1" s="9"/>
      <c r="F1" s="9" t="s">
        <v>188</v>
      </c>
      <c r="G1" s="9" t="s">
        <v>189</v>
      </c>
      <c r="H1" s="8" t="s">
        <v>190</v>
      </c>
      <c r="I1" s="8" t="s">
        <v>191</v>
      </c>
      <c r="J1" s="8" t="s">
        <v>192</v>
      </c>
      <c r="K1" s="8" t="s">
        <v>193</v>
      </c>
      <c r="L1" s="8" t="s">
        <v>194</v>
      </c>
      <c r="M1" s="8" t="s">
        <v>195</v>
      </c>
      <c r="N1" t="s">
        <v>196</v>
      </c>
      <c r="O1" t="s">
        <v>196</v>
      </c>
    </row>
    <row r="2" spans="1:15">
      <c r="A2">
        <v>101</v>
      </c>
      <c r="B2" t="s">
        <v>197</v>
      </c>
      <c r="C2" t="s">
        <v>198</v>
      </c>
      <c r="D2" t="str">
        <f>TRIM(C2)</f>
        <v>mobile</v>
      </c>
      <c r="E2" s="10" t="str">
        <f>SUBSTITUTE(D2,CHAR(160),"")</f>
        <v>mobile</v>
      </c>
      <c r="F2" s="10">
        <f>LEN(E2)</f>
        <v>6</v>
      </c>
      <c r="G2">
        <f>LEN(D2)</f>
        <v>6</v>
      </c>
      <c r="H2">
        <f>LEN(C2)</f>
        <v>6</v>
      </c>
      <c r="I2">
        <v>123</v>
      </c>
      <c r="J2">
        <v>32</v>
      </c>
      <c r="K2">
        <v>4.2</v>
      </c>
      <c r="L2" t="s">
        <v>199</v>
      </c>
      <c r="M2">
        <v>1234567892</v>
      </c>
      <c r="N2">
        <v>-1</v>
      </c>
      <c r="O2">
        <f>IF(N2&lt;0,0,N2)</f>
        <v>0</v>
      </c>
    </row>
    <row r="3" spans="1:15">
      <c r="A3">
        <v>102</v>
      </c>
      <c r="B3" t="s">
        <v>200</v>
      </c>
      <c r="C3" t="s">
        <v>198</v>
      </c>
      <c r="D3" t="str">
        <f t="shared" ref="D3:D9" si="0">TRIM(C3)</f>
        <v>mobile</v>
      </c>
      <c r="E3" s="10" t="str">
        <f t="shared" ref="E3:E9" si="1">SUBSTITUTE(D3,CHAR(160),"")</f>
        <v>mobile</v>
      </c>
      <c r="F3" s="10">
        <f t="shared" ref="F3:F9" si="2">LEN(E3)</f>
        <v>6</v>
      </c>
      <c r="G3">
        <f t="shared" ref="G3:G9" si="3">LEN(D3)</f>
        <v>6</v>
      </c>
      <c r="H3">
        <f>LEN(C3)</f>
        <v>6</v>
      </c>
      <c r="I3">
        <v>654</v>
      </c>
      <c r="J3">
        <v>42</v>
      </c>
      <c r="K3">
        <v>4.3</v>
      </c>
      <c r="L3" t="s">
        <v>201</v>
      </c>
      <c r="M3">
        <v>1234567893</v>
      </c>
      <c r="N3">
        <v>3</v>
      </c>
      <c r="O3">
        <f t="shared" ref="O3:O9" si="4">IF(N3&lt;0,0,N3)</f>
        <v>3</v>
      </c>
    </row>
    <row r="4" spans="1:15">
      <c r="A4">
        <v>103</v>
      </c>
      <c r="B4" t="s">
        <v>202</v>
      </c>
      <c r="C4" t="s">
        <v>203</v>
      </c>
      <c r="D4" t="str">
        <f t="shared" si="0"/>
        <v>laptop</v>
      </c>
      <c r="E4" s="10" t="str">
        <f t="shared" si="1"/>
        <v>laptop</v>
      </c>
      <c r="F4" s="10">
        <f t="shared" si="2"/>
        <v>6</v>
      </c>
      <c r="G4">
        <f t="shared" si="3"/>
        <v>6</v>
      </c>
      <c r="H4">
        <f>LEN(C4)</f>
        <v>6</v>
      </c>
      <c r="I4">
        <v>987</v>
      </c>
      <c r="J4">
        <v>3</v>
      </c>
      <c r="K4">
        <v>4.2</v>
      </c>
      <c r="L4" t="s">
        <v>204</v>
      </c>
      <c r="M4">
        <v>1234567894</v>
      </c>
      <c r="N4">
        <v>-5</v>
      </c>
      <c r="O4">
        <f t="shared" si="4"/>
        <v>0</v>
      </c>
    </row>
    <row r="5" spans="1:15">
      <c r="A5">
        <v>101</v>
      </c>
      <c r="B5" t="s">
        <v>197</v>
      </c>
      <c r="C5" t="s">
        <v>205</v>
      </c>
      <c r="D5" t="str">
        <f t="shared" si="0"/>
        <v>headphone</v>
      </c>
      <c r="E5" s="10" t="str">
        <f t="shared" si="1"/>
        <v>headphone</v>
      </c>
      <c r="F5" s="10">
        <f t="shared" si="2"/>
        <v>9</v>
      </c>
      <c r="G5">
        <f t="shared" si="3"/>
        <v>9</v>
      </c>
      <c r="H5">
        <f>LEN(C5)</f>
        <v>9</v>
      </c>
      <c r="I5">
        <v>989</v>
      </c>
      <c r="J5">
        <v>13</v>
      </c>
      <c r="K5">
        <v>4.0999999999999996</v>
      </c>
      <c r="L5" t="s">
        <v>199</v>
      </c>
      <c r="M5">
        <v>1234567896</v>
      </c>
      <c r="N5">
        <v>3</v>
      </c>
      <c r="O5">
        <f t="shared" si="4"/>
        <v>3</v>
      </c>
    </row>
    <row r="6" spans="1:15">
      <c r="A6">
        <v>105</v>
      </c>
      <c r="B6" t="s">
        <v>206</v>
      </c>
      <c r="C6" t="s">
        <v>203</v>
      </c>
      <c r="D6" t="str">
        <f t="shared" si="0"/>
        <v>laptop</v>
      </c>
      <c r="E6" s="10" t="str">
        <f t="shared" si="1"/>
        <v>laptop</v>
      </c>
      <c r="F6" s="10">
        <f t="shared" si="2"/>
        <v>6</v>
      </c>
      <c r="G6">
        <f t="shared" si="3"/>
        <v>6</v>
      </c>
      <c r="H6">
        <f>LEN(C6)</f>
        <v>6</v>
      </c>
      <c r="I6">
        <v>345</v>
      </c>
      <c r="J6">
        <v>5</v>
      </c>
      <c r="K6">
        <v>3.4</v>
      </c>
      <c r="L6" t="s">
        <v>207</v>
      </c>
      <c r="M6">
        <v>1234567897</v>
      </c>
      <c r="N6">
        <v>-8</v>
      </c>
      <c r="O6">
        <f t="shared" si="4"/>
        <v>0</v>
      </c>
    </row>
    <row r="7" spans="1:15">
      <c r="A7">
        <v>106</v>
      </c>
      <c r="B7" t="s">
        <v>200</v>
      </c>
      <c r="C7" t="s">
        <v>203</v>
      </c>
      <c r="D7" t="str">
        <f t="shared" si="0"/>
        <v>laptop</v>
      </c>
      <c r="E7" s="10" t="str">
        <f t="shared" si="1"/>
        <v>laptop</v>
      </c>
      <c r="F7" s="10">
        <f t="shared" si="2"/>
        <v>6</v>
      </c>
      <c r="G7">
        <f t="shared" si="3"/>
        <v>6</v>
      </c>
      <c r="H7">
        <f>LEN(C7)</f>
        <v>6</v>
      </c>
      <c r="I7">
        <v>986</v>
      </c>
      <c r="J7">
        <v>1</v>
      </c>
      <c r="K7">
        <v>2.2000000000000002</v>
      </c>
      <c r="L7" t="s">
        <v>204</v>
      </c>
      <c r="M7">
        <v>1234567898</v>
      </c>
      <c r="N7">
        <v>3</v>
      </c>
      <c r="O7">
        <f t="shared" si="4"/>
        <v>3</v>
      </c>
    </row>
    <row r="8" spans="1:15">
      <c r="A8">
        <v>107</v>
      </c>
      <c r="B8" t="s">
        <v>202</v>
      </c>
      <c r="C8" t="s">
        <v>203</v>
      </c>
      <c r="D8" t="str">
        <f t="shared" si="0"/>
        <v>laptop</v>
      </c>
      <c r="E8" s="10" t="str">
        <f t="shared" si="1"/>
        <v>laptop</v>
      </c>
      <c r="F8" s="10">
        <f t="shared" si="2"/>
        <v>6</v>
      </c>
      <c r="G8">
        <f t="shared" si="3"/>
        <v>6</v>
      </c>
      <c r="H8">
        <f>LEN(C8)</f>
        <v>6</v>
      </c>
      <c r="I8">
        <v>345</v>
      </c>
      <c r="J8">
        <v>42</v>
      </c>
      <c r="K8">
        <v>4.9000000000000004</v>
      </c>
      <c r="L8" t="s">
        <v>204</v>
      </c>
      <c r="M8">
        <v>1234567899</v>
      </c>
      <c r="N8">
        <v>2</v>
      </c>
      <c r="O8">
        <f t="shared" si="4"/>
        <v>2</v>
      </c>
    </row>
    <row r="9" spans="1:15">
      <c r="A9">
        <v>108</v>
      </c>
      <c r="B9" t="s">
        <v>208</v>
      </c>
      <c r="C9" t="s">
        <v>198</v>
      </c>
      <c r="D9" t="str">
        <f t="shared" si="0"/>
        <v>mobile</v>
      </c>
      <c r="E9" s="10" t="str">
        <f t="shared" si="1"/>
        <v>mobile</v>
      </c>
      <c r="F9" s="10">
        <f t="shared" si="2"/>
        <v>6</v>
      </c>
      <c r="G9">
        <f t="shared" si="3"/>
        <v>6</v>
      </c>
      <c r="H9">
        <f>LEN(C9)</f>
        <v>6</v>
      </c>
      <c r="I9">
        <v>876</v>
      </c>
      <c r="J9">
        <v>52</v>
      </c>
      <c r="K9">
        <v>3.5</v>
      </c>
      <c r="L9" t="s">
        <v>209</v>
      </c>
      <c r="M9">
        <v>1234567900</v>
      </c>
      <c r="N9">
        <v>-5</v>
      </c>
      <c r="O9">
        <f t="shared" si="4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3DDB-7BD2-4407-9253-F6AAE5905AA0}">
  <dimension ref="A1:G13"/>
  <sheetViews>
    <sheetView workbookViewId="0">
      <selection activeCell="F2" sqref="F2"/>
    </sheetView>
  </sheetViews>
  <sheetFormatPr defaultRowHeight="15"/>
  <cols>
    <col min="1" max="1" width="15.85546875" customWidth="1"/>
    <col min="2" max="2" width="16" customWidth="1"/>
    <col min="3" max="3" width="12.7109375" bestFit="1" customWidth="1"/>
    <col min="4" max="4" width="13.140625" bestFit="1" customWidth="1"/>
    <col min="5" max="5" width="36.5703125" bestFit="1" customWidth="1"/>
    <col min="6" max="6" width="36.5703125" customWidth="1"/>
    <col min="7" max="7" width="36.5703125" bestFit="1" customWidth="1"/>
  </cols>
  <sheetData>
    <row r="1" spans="1:7">
      <c r="A1" s="9" t="s">
        <v>18</v>
      </c>
      <c r="B1" s="9" t="s">
        <v>1</v>
      </c>
      <c r="C1" s="8" t="s">
        <v>2</v>
      </c>
      <c r="D1" s="8" t="s">
        <v>210</v>
      </c>
      <c r="E1" s="8" t="s">
        <v>211</v>
      </c>
      <c r="G1" s="8" t="s">
        <v>212</v>
      </c>
    </row>
    <row r="2" spans="1:7">
      <c r="A2" t="s">
        <v>7</v>
      </c>
      <c r="B2" t="s">
        <v>213</v>
      </c>
      <c r="C2" t="s">
        <v>9</v>
      </c>
      <c r="D2">
        <v>12345</v>
      </c>
      <c r="E2" s="10" t="str">
        <f>IF(D2&gt;=50000,"COMPLETED","INCOMPLETED")</f>
        <v>INCOMPLETED</v>
      </c>
      <c r="F2" s="8" cm="1">
        <f t="array" ref="F2">_xlfn.IFS(D2&gt;70000,D2*20%,D2&gt;50000,D2*15%,D2&lt;50000,D2*10%)</f>
        <v>1234.5</v>
      </c>
      <c r="G2" s="10">
        <f>IF(D2&gt;70000,D2*20%,IF(D2&gt;50000,D2*15%,D2*10%))</f>
        <v>1234.5</v>
      </c>
    </row>
    <row r="3" spans="1:7">
      <c r="A3" t="s">
        <v>19</v>
      </c>
      <c r="B3" t="s">
        <v>214</v>
      </c>
      <c r="C3" t="s">
        <v>21</v>
      </c>
      <c r="D3">
        <v>98765</v>
      </c>
      <c r="E3" s="10" t="str">
        <f t="shared" ref="E3:E13" si="0">IF(D3&gt;=50000,"COMPLETED","INCOMPLETED")</f>
        <v>COMPLETED</v>
      </c>
      <c r="F3" s="8" cm="1">
        <f t="array" ref="F3">_xlfn.IFS(D3&gt;70000,D3*20%,D3&gt;50000,D3*15%,D3&lt;50000,D3*10%)</f>
        <v>19753</v>
      </c>
      <c r="G3" s="10">
        <f t="shared" ref="G3:G13" si="1">IF(D3&gt;70000,D3*20%,IF(D3&gt;50000,D3*15%,D3*10%))</f>
        <v>19753</v>
      </c>
    </row>
    <row r="4" spans="1:7">
      <c r="A4" t="s">
        <v>22</v>
      </c>
      <c r="B4" t="s">
        <v>215</v>
      </c>
      <c r="C4" t="s">
        <v>24</v>
      </c>
      <c r="D4">
        <v>87659</v>
      </c>
      <c r="E4" s="10" t="str">
        <f t="shared" si="0"/>
        <v>COMPLETED</v>
      </c>
      <c r="F4" s="8" cm="1">
        <f t="array" ref="F4">_xlfn.IFS(D4&gt;70000,D4*20%,D4&gt;50000,D4*15%,D4&lt;50000,D4*10%)</f>
        <v>17531.8</v>
      </c>
      <c r="G4" s="10">
        <f t="shared" si="1"/>
        <v>17531.8</v>
      </c>
    </row>
    <row r="5" spans="1:7">
      <c r="A5" t="s">
        <v>25</v>
      </c>
      <c r="B5" t="s">
        <v>216</v>
      </c>
      <c r="C5" t="s">
        <v>9</v>
      </c>
      <c r="D5">
        <v>76545</v>
      </c>
      <c r="E5" s="10" t="str">
        <f t="shared" si="0"/>
        <v>COMPLETED</v>
      </c>
      <c r="F5" s="8" cm="1">
        <f t="array" ref="F5">_xlfn.IFS(D5&gt;70000,D5*20%,D5&gt;50000,D5*15%,D5&lt;50000,D5*10%)</f>
        <v>15309</v>
      </c>
      <c r="G5" s="10">
        <f t="shared" si="1"/>
        <v>15309</v>
      </c>
    </row>
    <row r="6" spans="1:7">
      <c r="A6" t="s">
        <v>27</v>
      </c>
      <c r="B6" t="s">
        <v>217</v>
      </c>
      <c r="C6" t="s">
        <v>21</v>
      </c>
      <c r="D6">
        <v>35467</v>
      </c>
      <c r="E6" s="10" t="str">
        <f t="shared" si="0"/>
        <v>INCOMPLETED</v>
      </c>
      <c r="F6" s="8" cm="1">
        <f t="array" ref="F6">_xlfn.IFS(D6&gt;70000,D6*20%,D6&gt;50000,D6*15%,D6&lt;50000,D6*10%)</f>
        <v>3546.7000000000003</v>
      </c>
      <c r="G6" s="10">
        <f t="shared" si="1"/>
        <v>3546.7000000000003</v>
      </c>
    </row>
    <row r="7" spans="1:7">
      <c r="A7" t="s">
        <v>29</v>
      </c>
      <c r="B7" t="s">
        <v>218</v>
      </c>
      <c r="C7" t="s">
        <v>21</v>
      </c>
      <c r="D7">
        <v>87867</v>
      </c>
      <c r="E7" s="10" t="str">
        <f t="shared" si="0"/>
        <v>COMPLETED</v>
      </c>
      <c r="F7" s="8" cm="1">
        <f t="array" ref="F7">_xlfn.IFS(D7&gt;70000,D7*20%,D7&gt;50000,D7*15%,D7&lt;50000,D7*10%)</f>
        <v>17573.400000000001</v>
      </c>
      <c r="G7" s="10">
        <f t="shared" si="1"/>
        <v>17573.400000000001</v>
      </c>
    </row>
    <row r="8" spans="1:7">
      <c r="A8" t="s">
        <v>31</v>
      </c>
      <c r="B8" t="s">
        <v>219</v>
      </c>
      <c r="C8" t="s">
        <v>24</v>
      </c>
      <c r="D8">
        <v>34565</v>
      </c>
      <c r="E8" s="10" t="str">
        <f t="shared" si="0"/>
        <v>INCOMPLETED</v>
      </c>
      <c r="F8" s="8" cm="1">
        <f t="array" ref="F8">_xlfn.IFS(D8&gt;70000,D8*20%,D8&gt;50000,D8*15%,D8&lt;50000,D8*10%)</f>
        <v>3456.5</v>
      </c>
      <c r="G8" s="10">
        <f t="shared" si="1"/>
        <v>3456.5</v>
      </c>
    </row>
    <row r="9" spans="1:7">
      <c r="A9" t="s">
        <v>33</v>
      </c>
      <c r="B9" t="s">
        <v>220</v>
      </c>
      <c r="C9" t="s">
        <v>9</v>
      </c>
      <c r="D9">
        <v>9876</v>
      </c>
      <c r="E9" s="10" t="str">
        <f t="shared" si="0"/>
        <v>INCOMPLETED</v>
      </c>
      <c r="F9" s="8" cm="1">
        <f t="array" ref="F9">_xlfn.IFS(D9&gt;70000,D9*20%,D9&gt;50000,D9*15%,D9&lt;50000,D9*10%)</f>
        <v>987.6</v>
      </c>
      <c r="G9" s="10">
        <f t="shared" si="1"/>
        <v>987.6</v>
      </c>
    </row>
    <row r="10" spans="1:7">
      <c r="A10" t="s">
        <v>35</v>
      </c>
      <c r="B10" t="s">
        <v>221</v>
      </c>
      <c r="C10" t="s">
        <v>21</v>
      </c>
      <c r="D10">
        <v>3456</v>
      </c>
      <c r="E10" s="10" t="str">
        <f t="shared" si="0"/>
        <v>INCOMPLETED</v>
      </c>
      <c r="F10" s="8" cm="1">
        <f t="array" ref="F10">_xlfn.IFS(D10&gt;70000,D10*20%,D10&gt;50000,D10*15%,D10&lt;50000,D10*10%)</f>
        <v>345.6</v>
      </c>
      <c r="G10" s="10">
        <f t="shared" si="1"/>
        <v>345.6</v>
      </c>
    </row>
    <row r="11" spans="1:7">
      <c r="A11" t="s">
        <v>37</v>
      </c>
      <c r="B11" t="s">
        <v>222</v>
      </c>
      <c r="C11" t="s">
        <v>24</v>
      </c>
      <c r="D11">
        <v>87654</v>
      </c>
      <c r="E11" s="10" t="str">
        <f t="shared" si="0"/>
        <v>COMPLETED</v>
      </c>
      <c r="F11" s="8" cm="1">
        <f t="array" ref="F11">_xlfn.IFS(D11&gt;70000,D11*20%,D11&gt;50000,D11*15%,D11&lt;50000,D11*10%)</f>
        <v>17530.8</v>
      </c>
      <c r="G11" s="10">
        <f t="shared" si="1"/>
        <v>17530.8</v>
      </c>
    </row>
    <row r="12" spans="1:7">
      <c r="A12" t="s">
        <v>39</v>
      </c>
      <c r="B12" t="s">
        <v>223</v>
      </c>
      <c r="C12" t="s">
        <v>24</v>
      </c>
      <c r="D12">
        <v>35467</v>
      </c>
      <c r="E12" s="10" t="str">
        <f t="shared" si="0"/>
        <v>INCOMPLETED</v>
      </c>
      <c r="F12" s="8" cm="1">
        <f t="array" ref="F12">_xlfn.IFS(D12&gt;70000,D12*20%,D12&gt;50000,D12*15%,D12&lt;50000,D12*10%)</f>
        <v>3546.7000000000003</v>
      </c>
      <c r="G12" s="10">
        <f t="shared" si="1"/>
        <v>3546.7000000000003</v>
      </c>
    </row>
    <row r="13" spans="1:7">
      <c r="A13" t="s">
        <v>42</v>
      </c>
      <c r="B13" t="s">
        <v>224</v>
      </c>
      <c r="C13" t="s">
        <v>21</v>
      </c>
      <c r="D13">
        <v>98765</v>
      </c>
      <c r="E13" s="10" t="str">
        <f t="shared" si="0"/>
        <v>COMPLETED</v>
      </c>
      <c r="F13" s="8" cm="1">
        <f t="array" ref="F13">_xlfn.IFS(D13&gt;70000,D13*20%,D13&gt;50000,D13*15%,D13&lt;50000,D13*10%)</f>
        <v>19753</v>
      </c>
      <c r="G13" s="10">
        <f t="shared" si="1"/>
        <v>19753</v>
      </c>
    </row>
  </sheetData>
  <dataValidations count="3">
    <dataValidation type="textLength" errorStyle="warning" allowBlank="1" showInputMessage="1" showErrorMessage="1" errorTitle="WRONG INPUT" error="yo are entering wronge no." sqref="D3" xr:uid="{BDF0D40C-F98D-443D-BB17-B33BEE8FB6AE}">
      <formula1>10</formula1>
      <formula2>10</formula2>
    </dataValidation>
    <dataValidation allowBlank="1" showInputMessage="1" showErrorMessage="1" sqref="D1:D2 D4:D13" xr:uid="{ED075A41-4A99-43A4-9629-03B7F9FD623A}"/>
    <dataValidation type="textLength" allowBlank="1" showInputMessage="1" showErrorMessage="1" sqref="D14:D1048576" xr:uid="{05674ACA-FAF5-41F6-BF3B-64E51AF54461}">
      <formula1>10</formula1>
      <formula2>10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AAF8-ACC8-442C-A2D0-C97D816D4D05}">
  <dimension ref="A1:N10"/>
  <sheetViews>
    <sheetView workbookViewId="0">
      <selection activeCell="I3" sqref="I3"/>
    </sheetView>
  </sheetViews>
  <sheetFormatPr defaultRowHeight="15"/>
  <cols>
    <col min="1" max="1" width="10.140625" bestFit="1" customWidth="1"/>
    <col min="4" max="5" width="9.5703125" bestFit="1" customWidth="1"/>
    <col min="6" max="6" width="14.42578125" bestFit="1" customWidth="1"/>
    <col min="9" max="9" width="27" bestFit="1" customWidth="1"/>
    <col min="14" max="14" width="16.7109375" customWidth="1"/>
  </cols>
  <sheetData>
    <row r="1" spans="1:14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 spans="1:14">
      <c r="A2" t="s">
        <v>231</v>
      </c>
      <c r="B2" t="s">
        <v>232</v>
      </c>
      <c r="C2" t="s">
        <v>233</v>
      </c>
      <c r="D2" t="s">
        <v>234</v>
      </c>
      <c r="E2">
        <v>8</v>
      </c>
      <c r="F2">
        <v>98765434.560000002</v>
      </c>
      <c r="I2" t="str" cm="1">
        <f t="array" ref="I2:N5">_xlfn._xlws.FILTER(A2:F10,B2:B10="MAHA")</f>
        <v>e</v>
      </c>
      <c r="J2" t="str">
        <v>MAHA</v>
      </c>
      <c r="K2" t="str">
        <v>MADU</v>
      </c>
      <c r="L2" t="str">
        <v>GRO</v>
      </c>
      <c r="M2">
        <v>2</v>
      </c>
      <c r="N2">
        <v>786543.32</v>
      </c>
    </row>
    <row r="3" spans="1:14">
      <c r="A3" t="s">
        <v>235</v>
      </c>
      <c r="B3" t="s">
        <v>236</v>
      </c>
      <c r="C3" t="s">
        <v>237</v>
      </c>
      <c r="D3" t="s">
        <v>234</v>
      </c>
      <c r="E3">
        <v>37</v>
      </c>
      <c r="F3">
        <v>76543456.599999994</v>
      </c>
      <c r="I3" t="str">
        <v>w</v>
      </c>
      <c r="J3" t="str">
        <v>MAHA</v>
      </c>
      <c r="K3" t="str">
        <v>MU</v>
      </c>
      <c r="L3" t="str">
        <v>ST</v>
      </c>
      <c r="M3">
        <v>7</v>
      </c>
      <c r="N3">
        <v>987675645.43299997</v>
      </c>
    </row>
    <row r="4" spans="1:14">
      <c r="A4" t="s">
        <v>235</v>
      </c>
      <c r="B4" t="s">
        <v>232</v>
      </c>
      <c r="C4" t="s">
        <v>233</v>
      </c>
      <c r="D4" t="s">
        <v>234</v>
      </c>
      <c r="E4">
        <v>43</v>
      </c>
      <c r="F4">
        <v>23457654.743000001</v>
      </c>
      <c r="I4" t="str">
        <v>n</v>
      </c>
      <c r="J4" t="str">
        <v>MAHA</v>
      </c>
      <c r="K4" t="str">
        <v>NW</v>
      </c>
      <c r="L4" t="str">
        <v>ST</v>
      </c>
      <c r="M4">
        <v>76</v>
      </c>
      <c r="N4">
        <v>2345678.8739999998</v>
      </c>
    </row>
    <row r="5" spans="1:14">
      <c r="A5" t="s">
        <v>231</v>
      </c>
      <c r="B5" t="s">
        <v>238</v>
      </c>
      <c r="C5" t="s">
        <v>233</v>
      </c>
      <c r="D5" t="s">
        <v>239</v>
      </c>
      <c r="E5">
        <v>97</v>
      </c>
      <c r="F5">
        <v>234546578.75999999</v>
      </c>
      <c r="I5" t="str">
        <v>n</v>
      </c>
      <c r="J5" t="str">
        <v>MAHA</v>
      </c>
      <c r="K5" t="str">
        <v>NW</v>
      </c>
      <c r="L5" t="str">
        <v>ST</v>
      </c>
      <c r="M5">
        <v>36</v>
      </c>
      <c r="N5">
        <v>987654.23456000001</v>
      </c>
    </row>
    <row r="6" spans="1:14">
      <c r="A6" t="s">
        <v>240</v>
      </c>
      <c r="B6" t="s">
        <v>241</v>
      </c>
      <c r="C6" t="s">
        <v>242</v>
      </c>
      <c r="D6" t="s">
        <v>239</v>
      </c>
      <c r="E6">
        <v>2</v>
      </c>
      <c r="F6">
        <v>786543.32</v>
      </c>
    </row>
    <row r="7" spans="1:14">
      <c r="A7" s="13" t="s">
        <v>231</v>
      </c>
      <c r="B7" t="s">
        <v>241</v>
      </c>
      <c r="C7" t="s">
        <v>237</v>
      </c>
      <c r="D7" t="s">
        <v>243</v>
      </c>
      <c r="E7">
        <v>7</v>
      </c>
      <c r="F7">
        <v>987675645.43299997</v>
      </c>
    </row>
    <row r="8" spans="1:14">
      <c r="A8" t="s">
        <v>244</v>
      </c>
      <c r="B8" t="s">
        <v>241</v>
      </c>
      <c r="C8" t="s">
        <v>233</v>
      </c>
      <c r="D8" t="s">
        <v>243</v>
      </c>
      <c r="E8">
        <v>76</v>
      </c>
      <c r="F8">
        <v>2345678.8739999998</v>
      </c>
    </row>
    <row r="9" spans="1:14">
      <c r="A9" t="s">
        <v>244</v>
      </c>
      <c r="B9" t="s">
        <v>241</v>
      </c>
      <c r="C9" t="s">
        <v>233</v>
      </c>
      <c r="D9" t="s">
        <v>243</v>
      </c>
      <c r="E9">
        <v>36</v>
      </c>
      <c r="F9">
        <v>987654.23456000001</v>
      </c>
    </row>
    <row r="10" spans="1:14">
      <c r="A10" t="s">
        <v>240</v>
      </c>
      <c r="B10" t="s">
        <v>236</v>
      </c>
      <c r="C10" t="s">
        <v>237</v>
      </c>
      <c r="D10" t="s">
        <v>243</v>
      </c>
      <c r="E10">
        <v>53</v>
      </c>
      <c r="F10">
        <v>123456.64</v>
      </c>
    </row>
  </sheetData>
  <sortState xmlns:xlrd2="http://schemas.microsoft.com/office/spreadsheetml/2017/richdata2" ref="A3:F10">
    <sortCondition ref="D3:D10"/>
    <sortCondition descending="1" ref="F3:F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A131-BC5D-4807-93D4-24EAE7AF9187}">
  <dimension ref="A1:I13"/>
  <sheetViews>
    <sheetView workbookViewId="0"/>
  </sheetViews>
  <sheetFormatPr defaultRowHeight="15"/>
  <cols>
    <col min="1" max="1" width="13.7109375" bestFit="1" customWidth="1"/>
    <col min="2" max="2" width="19" bestFit="1" customWidth="1"/>
    <col min="4" max="4" width="10.28515625" bestFit="1" customWidth="1"/>
    <col min="5" max="5" width="22.5703125" bestFit="1" customWidth="1"/>
    <col min="6" max="6" width="18" bestFit="1" customWidth="1"/>
    <col min="7" max="7" width="12.140625" bestFit="1" customWidth="1"/>
    <col min="8" max="8" width="18.85546875" bestFit="1" customWidth="1"/>
    <col min="9" max="9" width="17.42578125" bestFit="1" customWidth="1"/>
  </cols>
  <sheetData>
    <row r="1" spans="1:9">
      <c r="A1" s="8" t="s">
        <v>245</v>
      </c>
    </row>
    <row r="3" spans="1:9">
      <c r="A3" t="s">
        <v>246</v>
      </c>
      <c r="B3" t="s">
        <v>247</v>
      </c>
      <c r="C3" t="s">
        <v>248</v>
      </c>
      <c r="D3" t="s">
        <v>225</v>
      </c>
      <c r="E3" t="s">
        <v>249</v>
      </c>
      <c r="F3" t="s">
        <v>250</v>
      </c>
      <c r="G3" t="s">
        <v>229</v>
      </c>
      <c r="H3" t="s">
        <v>251</v>
      </c>
      <c r="I3" t="s">
        <v>252</v>
      </c>
    </row>
    <row r="4" spans="1:9">
      <c r="A4" s="14">
        <v>38358</v>
      </c>
      <c r="B4" t="s">
        <v>253</v>
      </c>
      <c r="C4" t="s">
        <v>254</v>
      </c>
      <c r="D4" t="s">
        <v>255</v>
      </c>
      <c r="E4" t="s">
        <v>9</v>
      </c>
      <c r="F4" t="s">
        <v>256</v>
      </c>
      <c r="G4">
        <v>1</v>
      </c>
      <c r="H4">
        <v>1234.54</v>
      </c>
      <c r="I4">
        <v>2345.453</v>
      </c>
    </row>
    <row r="5" spans="1:9">
      <c r="A5" s="14">
        <v>39147</v>
      </c>
      <c r="B5" t="s">
        <v>257</v>
      </c>
      <c r="C5" t="s">
        <v>254</v>
      </c>
      <c r="D5" t="s">
        <v>258</v>
      </c>
      <c r="E5" t="s">
        <v>24</v>
      </c>
      <c r="F5" t="s">
        <v>259</v>
      </c>
      <c r="G5">
        <v>3456</v>
      </c>
      <c r="H5">
        <v>44303.256583333299</v>
      </c>
      <c r="I5">
        <v>23181.713820000001</v>
      </c>
    </row>
    <row r="6" spans="1:9">
      <c r="A6" s="14">
        <v>39057</v>
      </c>
      <c r="B6" t="s">
        <v>260</v>
      </c>
      <c r="C6" t="s">
        <v>254</v>
      </c>
      <c r="D6" t="s">
        <v>24</v>
      </c>
      <c r="E6" t="s">
        <v>261</v>
      </c>
      <c r="F6" t="s">
        <v>259</v>
      </c>
      <c r="G6">
        <v>18.428571428571399</v>
      </c>
      <c r="H6">
        <v>42636.251833333299</v>
      </c>
      <c r="I6">
        <v>21744.962640000002</v>
      </c>
    </row>
    <row r="7" spans="1:9">
      <c r="A7" s="14">
        <v>38448</v>
      </c>
      <c r="B7" t="s">
        <v>262</v>
      </c>
      <c r="C7" t="s">
        <v>254</v>
      </c>
      <c r="D7" t="s">
        <v>24</v>
      </c>
      <c r="E7" t="s">
        <v>261</v>
      </c>
      <c r="F7" t="s">
        <v>256</v>
      </c>
      <c r="G7">
        <v>2</v>
      </c>
      <c r="H7">
        <v>31522.886833333301</v>
      </c>
      <c r="I7">
        <v>7645.7650000000003</v>
      </c>
    </row>
    <row r="8" spans="1:9">
      <c r="A8" s="14">
        <v>38996</v>
      </c>
      <c r="B8" t="s">
        <v>263</v>
      </c>
      <c r="C8" t="s">
        <v>254</v>
      </c>
      <c r="D8" t="s">
        <v>264</v>
      </c>
      <c r="E8" t="s">
        <v>24</v>
      </c>
      <c r="F8" t="s">
        <v>256</v>
      </c>
      <c r="G8">
        <v>16.928571428571399</v>
      </c>
      <c r="H8">
        <v>41524.915333333302</v>
      </c>
      <c r="I8">
        <v>20787.128519999998</v>
      </c>
    </row>
    <row r="9" spans="1:9">
      <c r="A9" s="14">
        <v>38904</v>
      </c>
      <c r="B9" t="s">
        <v>265</v>
      </c>
      <c r="C9" t="s">
        <v>254</v>
      </c>
      <c r="D9" t="s">
        <v>258</v>
      </c>
      <c r="E9" t="s">
        <v>261</v>
      </c>
      <c r="F9" t="s">
        <v>256</v>
      </c>
      <c r="G9">
        <v>14.6785714285714</v>
      </c>
      <c r="H9">
        <v>39857.910583333301</v>
      </c>
      <c r="I9">
        <v>19350.377339999999</v>
      </c>
    </row>
    <row r="10" spans="1:9">
      <c r="A10" s="14">
        <v>38539</v>
      </c>
      <c r="B10" t="s">
        <v>266</v>
      </c>
      <c r="C10" t="s">
        <v>254</v>
      </c>
      <c r="D10" t="s">
        <v>258</v>
      </c>
      <c r="E10" t="s">
        <v>24</v>
      </c>
      <c r="F10" t="s">
        <v>256</v>
      </c>
      <c r="G10">
        <v>7</v>
      </c>
      <c r="H10">
        <v>33189.891583333301</v>
      </c>
      <c r="I10">
        <v>13603.37262</v>
      </c>
    </row>
    <row r="11" spans="1:9">
      <c r="A11" s="14">
        <v>38813</v>
      </c>
      <c r="B11" t="s">
        <v>267</v>
      </c>
      <c r="C11" t="s">
        <v>254</v>
      </c>
      <c r="D11" t="s">
        <v>24</v>
      </c>
      <c r="E11" t="s">
        <v>9</v>
      </c>
      <c r="F11" t="s">
        <v>256</v>
      </c>
      <c r="G11">
        <v>12.4285714285714</v>
      </c>
      <c r="H11">
        <v>38190.905833333301</v>
      </c>
      <c r="I11">
        <v>17913.62616</v>
      </c>
    </row>
    <row r="12" spans="1:9">
      <c r="A12" s="14">
        <v>38723</v>
      </c>
      <c r="B12" t="s">
        <v>268</v>
      </c>
      <c r="C12" t="s">
        <v>254</v>
      </c>
      <c r="D12" t="s">
        <v>255</v>
      </c>
      <c r="E12" t="s">
        <v>269</v>
      </c>
      <c r="F12" t="s">
        <v>256</v>
      </c>
      <c r="G12">
        <v>10.1785714285714</v>
      </c>
      <c r="H12">
        <v>36523.901083333301</v>
      </c>
      <c r="I12">
        <v>16476.874980000001</v>
      </c>
    </row>
    <row r="13" spans="1:9">
      <c r="A13" s="14">
        <v>38631</v>
      </c>
      <c r="B13" t="s">
        <v>270</v>
      </c>
      <c r="C13" t="s">
        <v>254</v>
      </c>
      <c r="D13" t="s">
        <v>264</v>
      </c>
      <c r="E13" t="s">
        <v>9</v>
      </c>
      <c r="F13" t="s">
        <v>256</v>
      </c>
      <c r="G13">
        <v>7.9285714285714297</v>
      </c>
      <c r="H13">
        <v>34856.896333333301</v>
      </c>
      <c r="I13">
        <v>15040.123799999999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7ADB-4E0C-4662-8575-6D154D8A3914}">
  <dimension ref="A1:G7"/>
  <sheetViews>
    <sheetView workbookViewId="0">
      <selection activeCell="G11" sqref="G11"/>
    </sheetView>
  </sheetViews>
  <sheetFormatPr defaultRowHeight="15"/>
  <cols>
    <col min="1" max="1" width="20" bestFit="1" customWidth="1"/>
    <col min="2" max="2" width="19.42578125" bestFit="1" customWidth="1"/>
    <col min="3" max="5" width="12.28515625" bestFit="1" customWidth="1"/>
    <col min="6" max="6" width="23.42578125" bestFit="1" customWidth="1"/>
    <col min="7" max="8" width="16.28515625" bestFit="1" customWidth="1"/>
    <col min="9" max="9" width="14.140625" bestFit="1" customWidth="1"/>
    <col min="10" max="10" width="21.140625" bestFit="1" customWidth="1"/>
    <col min="11" max="11" width="19" bestFit="1" customWidth="1"/>
  </cols>
  <sheetData>
    <row r="1" spans="1:7">
      <c r="A1" s="18" t="s">
        <v>249</v>
      </c>
      <c r="B1" t="s">
        <v>271</v>
      </c>
    </row>
    <row r="2" spans="1:7">
      <c r="F2" s="18" t="s">
        <v>249</v>
      </c>
      <c r="G2" t="s">
        <v>272</v>
      </c>
    </row>
    <row r="3" spans="1:7">
      <c r="A3" s="18" t="s">
        <v>248</v>
      </c>
      <c r="B3" t="s">
        <v>273</v>
      </c>
      <c r="F3" t="s">
        <v>24</v>
      </c>
      <c r="G3" s="16">
        <v>3531.6428571428569</v>
      </c>
    </row>
    <row r="4" spans="1:7">
      <c r="A4" t="s">
        <v>274</v>
      </c>
      <c r="B4" s="16">
        <v>10.665178571428559</v>
      </c>
      <c r="F4" t="s">
        <v>261</v>
      </c>
      <c r="G4" s="16">
        <v>81.07142857142847</v>
      </c>
    </row>
    <row r="5" spans="1:7">
      <c r="A5" t="s">
        <v>254</v>
      </c>
      <c r="B5" s="16">
        <v>354.65714285714284</v>
      </c>
      <c r="F5" t="s">
        <v>9</v>
      </c>
      <c r="G5" s="16">
        <v>65.464285714285637</v>
      </c>
    </row>
    <row r="6" spans="1:7">
      <c r="A6" t="s">
        <v>275</v>
      </c>
      <c r="B6" s="16">
        <v>10.94444444444443</v>
      </c>
      <c r="F6" t="s">
        <v>276</v>
      </c>
      <c r="G6" s="16">
        <v>3678.1785714285711</v>
      </c>
    </row>
    <row r="7" spans="1:7">
      <c r="A7" t="s">
        <v>276</v>
      </c>
      <c r="B7" s="16">
        <v>138.16269841269843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E90F-2CFB-458A-B1F6-E222057CC22F}">
  <dimension ref="A1:L4"/>
  <sheetViews>
    <sheetView workbookViewId="0"/>
  </sheetViews>
  <sheetFormatPr defaultRowHeight="15"/>
  <cols>
    <col min="1" max="1" width="12.7109375" bestFit="1" customWidth="1"/>
    <col min="2" max="2" width="17" bestFit="1" customWidth="1"/>
    <col min="9" max="9" width="13.140625" bestFit="1" customWidth="1"/>
    <col min="11" max="11" width="15.140625" bestFit="1" customWidth="1"/>
    <col min="12" max="12" width="21.28515625" bestFit="1" customWidth="1"/>
  </cols>
  <sheetData>
    <row r="1" spans="1:12">
      <c r="A1" s="8" t="s">
        <v>277</v>
      </c>
    </row>
    <row r="3" spans="1:12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</row>
    <row r="4" spans="1:12">
      <c r="A4" t="s">
        <v>131</v>
      </c>
      <c r="B4" t="s">
        <v>278</v>
      </c>
      <c r="C4" t="s">
        <v>279</v>
      </c>
      <c r="D4">
        <v>44</v>
      </c>
      <c r="E4">
        <v>43</v>
      </c>
      <c r="F4">
        <v>24</v>
      </c>
      <c r="G4">
        <v>5</v>
      </c>
      <c r="H4">
        <v>86</v>
      </c>
      <c r="I4">
        <v>202</v>
      </c>
      <c r="J4">
        <v>500</v>
      </c>
      <c r="K4" t="s">
        <v>280</v>
      </c>
      <c r="L4" t="s">
        <v>281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C31D-5E52-4BF3-A353-94C076332F98}">
  <dimension ref="A1:L4"/>
  <sheetViews>
    <sheetView workbookViewId="0"/>
  </sheetViews>
  <sheetFormatPr defaultRowHeight="15"/>
  <cols>
    <col min="1" max="1" width="12.7109375" bestFit="1" customWidth="1"/>
    <col min="2" max="2" width="17" bestFit="1" customWidth="1"/>
    <col min="9" max="9" width="13.140625" bestFit="1" customWidth="1"/>
    <col min="11" max="11" width="15.140625" bestFit="1" customWidth="1"/>
    <col min="12" max="12" width="21.28515625" bestFit="1" customWidth="1"/>
  </cols>
  <sheetData>
    <row r="1" spans="1:12">
      <c r="A1" s="8" t="s">
        <v>277</v>
      </c>
    </row>
    <row r="3" spans="1:12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</row>
    <row r="4" spans="1:12">
      <c r="A4" t="s">
        <v>131</v>
      </c>
      <c r="B4" t="s">
        <v>278</v>
      </c>
      <c r="C4" t="s">
        <v>279</v>
      </c>
      <c r="D4">
        <v>44</v>
      </c>
      <c r="E4">
        <v>43</v>
      </c>
      <c r="F4">
        <v>24</v>
      </c>
      <c r="G4">
        <v>5</v>
      </c>
      <c r="H4">
        <v>86</v>
      </c>
      <c r="I4">
        <v>202</v>
      </c>
      <c r="J4">
        <v>500</v>
      </c>
      <c r="K4" t="s">
        <v>280</v>
      </c>
      <c r="L4" t="s">
        <v>281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5BEA-5D37-407E-9656-BD6C75B10C99}">
  <dimension ref="A1:N25"/>
  <sheetViews>
    <sheetView showGridLines="0" showRowColHeaders="0" tabSelected="1" workbookViewId="0">
      <selection activeCell="C1" sqref="C1"/>
    </sheetView>
  </sheetViews>
  <sheetFormatPr defaultRowHeight="15"/>
  <cols>
    <col min="1" max="1" width="17.85546875" bestFit="1" customWidth="1"/>
    <col min="2" max="2" width="17.28515625" bestFit="1" customWidth="1"/>
    <col min="3" max="3" width="6.5703125" customWidth="1"/>
    <col min="4" max="4" width="21.85546875" customWidth="1"/>
    <col min="5" max="5" width="21.140625" customWidth="1"/>
    <col min="7" max="7" width="17.28515625" bestFit="1" customWidth="1"/>
    <col min="8" max="8" width="17.7109375" bestFit="1" customWidth="1"/>
    <col min="9" max="9" width="6.28515625" bestFit="1" customWidth="1"/>
    <col min="10" max="10" width="17.28515625" customWidth="1"/>
    <col min="11" max="11" width="17.7109375" customWidth="1"/>
    <col min="12" max="12" width="3.28515625" customWidth="1"/>
    <col min="13" max="13" width="17.28515625" bestFit="1" customWidth="1"/>
    <col min="14" max="14" width="22.7109375" bestFit="1" customWidth="1"/>
    <col min="15" max="15" width="6.28515625" bestFit="1" customWidth="1"/>
    <col min="16" max="16" width="17.28515625" customWidth="1"/>
    <col min="17" max="17" width="22.7109375" customWidth="1"/>
    <col min="18" max="50" width="6.28515625" bestFit="1" customWidth="1"/>
    <col min="51" max="51" width="11.140625" bestFit="1" customWidth="1"/>
  </cols>
  <sheetData>
    <row r="1" spans="1:14" s="23" customFormat="1" ht="67.5" customHeight="1">
      <c r="A1" s="25"/>
      <c r="B1" s="25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23" customFormat="1" ht="42" customHeight="1">
      <c r="A2" s="26"/>
      <c r="B2" s="26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18" t="s">
        <v>67</v>
      </c>
      <c r="B3" t="s">
        <v>282</v>
      </c>
      <c r="C3" s="27"/>
      <c r="D3" s="18" t="s">
        <v>67</v>
      </c>
      <c r="E3" t="s">
        <v>282</v>
      </c>
      <c r="F3" s="27"/>
      <c r="G3" s="18" t="s">
        <v>67</v>
      </c>
      <c r="H3" t="s">
        <v>283</v>
      </c>
      <c r="I3" s="27"/>
      <c r="J3" s="18" t="s">
        <v>67</v>
      </c>
      <c r="K3" t="s">
        <v>283</v>
      </c>
      <c r="L3" s="27"/>
      <c r="M3" s="18" t="s">
        <v>67</v>
      </c>
      <c r="N3" t="s">
        <v>284</v>
      </c>
    </row>
    <row r="4" spans="1:14">
      <c r="A4" t="s">
        <v>285</v>
      </c>
      <c r="B4" s="16">
        <v>370</v>
      </c>
      <c r="C4" s="27"/>
      <c r="D4" t="s">
        <v>278</v>
      </c>
      <c r="E4" s="16">
        <v>202</v>
      </c>
      <c r="F4" s="27"/>
      <c r="G4" t="s">
        <v>285</v>
      </c>
      <c r="H4" s="22">
        <v>0.74</v>
      </c>
      <c r="I4" s="27"/>
      <c r="J4" t="s">
        <v>278</v>
      </c>
      <c r="K4" s="22">
        <v>0.40400000000000003</v>
      </c>
      <c r="L4" s="27"/>
      <c r="M4" t="s">
        <v>286</v>
      </c>
      <c r="N4" s="22">
        <v>0.70599999999999996</v>
      </c>
    </row>
    <row r="5" spans="1:14">
      <c r="A5" t="s">
        <v>287</v>
      </c>
      <c r="B5" s="16">
        <v>307</v>
      </c>
      <c r="C5" s="27"/>
      <c r="D5" t="s">
        <v>288</v>
      </c>
      <c r="E5" s="16">
        <v>220</v>
      </c>
      <c r="F5" s="27"/>
      <c r="G5" t="s">
        <v>287</v>
      </c>
      <c r="H5" s="22">
        <v>0.61399999999999999</v>
      </c>
      <c r="I5" s="27"/>
      <c r="J5" t="s">
        <v>288</v>
      </c>
      <c r="K5" s="22">
        <v>0.44</v>
      </c>
      <c r="L5" s="27"/>
      <c r="M5" t="s">
        <v>289</v>
      </c>
      <c r="N5" s="22">
        <v>0.81600000000000006</v>
      </c>
    </row>
    <row r="6" spans="1:14">
      <c r="A6" t="s">
        <v>290</v>
      </c>
      <c r="B6" s="16">
        <v>284</v>
      </c>
      <c r="C6" s="27"/>
      <c r="D6" t="s">
        <v>290</v>
      </c>
      <c r="E6" s="16">
        <v>284</v>
      </c>
      <c r="F6" s="27"/>
      <c r="G6" t="s">
        <v>290</v>
      </c>
      <c r="H6" s="22">
        <v>0.56799999999999995</v>
      </c>
      <c r="I6" s="27"/>
      <c r="J6" t="s">
        <v>290</v>
      </c>
      <c r="K6" s="22">
        <v>0.56799999999999995</v>
      </c>
      <c r="L6" s="27"/>
      <c r="M6" t="s">
        <v>291</v>
      </c>
      <c r="N6" s="22">
        <v>0.67</v>
      </c>
    </row>
    <row r="7" spans="1:14">
      <c r="A7" t="s">
        <v>292</v>
      </c>
      <c r="B7" s="16">
        <v>284</v>
      </c>
      <c r="C7" s="27"/>
      <c r="D7" t="s">
        <v>292</v>
      </c>
      <c r="E7" s="16">
        <v>284</v>
      </c>
      <c r="F7" s="27"/>
      <c r="G7" t="s">
        <v>292</v>
      </c>
      <c r="H7" s="22">
        <v>0.56799999999999995</v>
      </c>
      <c r="I7" s="27"/>
      <c r="J7" t="s">
        <v>292</v>
      </c>
      <c r="K7" s="22">
        <v>0.56799999999999995</v>
      </c>
      <c r="L7" s="27"/>
      <c r="M7" t="s">
        <v>293</v>
      </c>
      <c r="N7" s="22">
        <v>0.63</v>
      </c>
    </row>
    <row r="8" spans="1:14">
      <c r="A8" t="s">
        <v>294</v>
      </c>
      <c r="B8" s="16">
        <v>281</v>
      </c>
      <c r="C8" s="27"/>
      <c r="D8" t="s">
        <v>294</v>
      </c>
      <c r="E8" s="16">
        <v>281</v>
      </c>
      <c r="F8" s="27"/>
      <c r="G8" t="s">
        <v>294</v>
      </c>
      <c r="H8" s="22">
        <v>0.56200000000000006</v>
      </c>
      <c r="I8" s="27"/>
      <c r="J8" t="s">
        <v>294</v>
      </c>
      <c r="K8" s="22">
        <v>0.56200000000000006</v>
      </c>
      <c r="L8" s="27"/>
      <c r="M8" t="s">
        <v>295</v>
      </c>
      <c r="N8" s="22">
        <v>0.61399999999999999</v>
      </c>
    </row>
    <row r="9" spans="1:14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4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1:14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1:14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4">
      <c r="A14" s="28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1:14">
      <c r="F15" s="27"/>
      <c r="G15" s="27"/>
      <c r="H15" s="27"/>
      <c r="I15" s="27"/>
      <c r="J15" s="27"/>
      <c r="K15" s="27"/>
      <c r="L15" s="27"/>
      <c r="M15" s="27"/>
      <c r="N15" s="27"/>
    </row>
    <row r="16" spans="1:14">
      <c r="F16" s="27"/>
      <c r="G16" s="27"/>
      <c r="H16" s="27"/>
      <c r="I16" s="27"/>
      <c r="J16" s="27"/>
      <c r="K16" s="27"/>
      <c r="L16" s="27"/>
      <c r="M16" s="27"/>
      <c r="N16" s="27"/>
    </row>
    <row r="17" spans="1:14">
      <c r="F17" s="27"/>
      <c r="G17" s="27"/>
      <c r="H17" s="27"/>
      <c r="I17" s="27"/>
      <c r="J17" s="27"/>
      <c r="K17" s="27"/>
      <c r="L17" s="27"/>
      <c r="M17" s="27"/>
      <c r="N17" s="27"/>
    </row>
    <row r="18" spans="1:14">
      <c r="F18" s="27"/>
      <c r="G18" s="27"/>
      <c r="H18" s="27"/>
      <c r="I18" s="27"/>
      <c r="J18" s="27"/>
      <c r="K18" s="27"/>
      <c r="L18" s="27"/>
      <c r="M18" s="27"/>
      <c r="N18" s="27"/>
    </row>
    <row r="19" spans="1:14">
      <c r="F19" s="27"/>
      <c r="G19" s="27"/>
      <c r="H19" s="27"/>
      <c r="I19" s="27"/>
      <c r="J19" s="27"/>
      <c r="K19" s="27"/>
      <c r="L19" s="27"/>
      <c r="M19" s="27"/>
      <c r="N19" s="27"/>
    </row>
    <row r="20" spans="1:14">
      <c r="F20" s="27"/>
      <c r="G20" s="27"/>
      <c r="H20" s="27"/>
      <c r="I20" s="27"/>
      <c r="J20" s="27"/>
      <c r="K20" s="27"/>
      <c r="L20" s="27"/>
      <c r="M20" s="27"/>
      <c r="N20" s="27"/>
    </row>
    <row r="21" spans="1:14">
      <c r="F21" s="27"/>
      <c r="G21" s="27"/>
      <c r="H21" s="27"/>
      <c r="I21" s="27"/>
      <c r="J21" s="27"/>
      <c r="K21" s="27"/>
      <c r="L21" s="27"/>
      <c r="M21" s="27"/>
      <c r="N21" s="27"/>
    </row>
    <row r="22" spans="1:14">
      <c r="F22" s="27"/>
      <c r="G22" s="27"/>
      <c r="H22" s="27"/>
      <c r="I22" s="27"/>
      <c r="J22" s="27"/>
      <c r="K22" s="27"/>
      <c r="L22" s="27"/>
      <c r="M22" s="27"/>
      <c r="N22" s="27"/>
    </row>
    <row r="23" spans="1:14">
      <c r="F23" s="27"/>
      <c r="G23" s="27"/>
      <c r="H23" s="27"/>
      <c r="I23" s="27"/>
      <c r="J23" s="27"/>
      <c r="K23" s="27"/>
      <c r="L23" s="27"/>
      <c r="M23" s="27"/>
      <c r="N23" s="27"/>
    </row>
    <row r="24" spans="1:14">
      <c r="F24" s="27"/>
      <c r="G24" s="27"/>
      <c r="H24" s="27"/>
      <c r="I24" s="27"/>
      <c r="J24" s="27"/>
      <c r="K24" s="27"/>
      <c r="L24" s="27"/>
      <c r="M24" s="27"/>
      <c r="N24" s="27"/>
    </row>
    <row r="25" spans="1:14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</sheetData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70A1-5900-4AA8-8D30-EF9FE7D4C2F4}">
  <dimension ref="A3:B31"/>
  <sheetViews>
    <sheetView workbookViewId="0">
      <selection activeCell="A38" sqref="A38"/>
    </sheetView>
  </sheetViews>
  <sheetFormatPr defaultRowHeight="15"/>
  <cols>
    <col min="1" max="1" width="14.5703125" bestFit="1" customWidth="1"/>
    <col min="2" max="2" width="16.28515625" bestFit="1" customWidth="1"/>
  </cols>
  <sheetData>
    <row r="3" spans="1:2">
      <c r="A3" s="18" t="s">
        <v>246</v>
      </c>
      <c r="B3" t="s">
        <v>272</v>
      </c>
    </row>
    <row r="4" spans="1:2">
      <c r="A4" s="14">
        <v>38358</v>
      </c>
      <c r="B4" s="16">
        <v>1</v>
      </c>
    </row>
    <row r="5" spans="1:2">
      <c r="A5" s="14">
        <v>38389</v>
      </c>
      <c r="B5" s="16">
        <v>2</v>
      </c>
    </row>
    <row r="6" spans="1:2">
      <c r="A6" s="14">
        <v>38417</v>
      </c>
      <c r="B6" s="16">
        <v>4</v>
      </c>
    </row>
    <row r="7" spans="1:2">
      <c r="A7" s="14">
        <v>38448</v>
      </c>
      <c r="B7" s="16">
        <v>2</v>
      </c>
    </row>
    <row r="8" spans="1:2">
      <c r="A8" s="14">
        <v>38478</v>
      </c>
      <c r="B8" s="16">
        <v>5</v>
      </c>
    </row>
    <row r="9" spans="1:2">
      <c r="A9" s="14">
        <v>38509</v>
      </c>
      <c r="B9" s="16">
        <v>3</v>
      </c>
    </row>
    <row r="10" spans="1:2">
      <c r="A10" s="14">
        <v>38539</v>
      </c>
      <c r="B10" s="16">
        <v>7</v>
      </c>
    </row>
    <row r="11" spans="1:2">
      <c r="A11" s="14">
        <v>38570</v>
      </c>
      <c r="B11" s="16">
        <v>6.4285714285714297</v>
      </c>
    </row>
    <row r="12" spans="1:2">
      <c r="A12" s="14">
        <v>38601</v>
      </c>
      <c r="B12" s="16">
        <v>7.1785714285714297</v>
      </c>
    </row>
    <row r="13" spans="1:2">
      <c r="A13" s="14">
        <v>38631</v>
      </c>
      <c r="B13" s="16">
        <v>7.9285714285714297</v>
      </c>
    </row>
    <row r="14" spans="1:2">
      <c r="A14" s="14">
        <v>38662</v>
      </c>
      <c r="B14" s="16">
        <v>8.6785714285714306</v>
      </c>
    </row>
    <row r="15" spans="1:2">
      <c r="A15" s="14">
        <v>38692</v>
      </c>
      <c r="B15" s="16">
        <v>9.4285714285714306</v>
      </c>
    </row>
    <row r="16" spans="1:2">
      <c r="A16" s="14">
        <v>38723</v>
      </c>
      <c r="B16" s="16">
        <v>10.1785714285714</v>
      </c>
    </row>
    <row r="17" spans="1:2">
      <c r="A17" s="14">
        <v>38754</v>
      </c>
      <c r="B17" s="16">
        <v>10.9285714285714</v>
      </c>
    </row>
    <row r="18" spans="1:2">
      <c r="A18" s="14">
        <v>38782</v>
      </c>
      <c r="B18" s="16">
        <v>11.6785714285714</v>
      </c>
    </row>
    <row r="19" spans="1:2">
      <c r="A19" s="14">
        <v>38813</v>
      </c>
      <c r="B19" s="16">
        <v>12.4285714285714</v>
      </c>
    </row>
    <row r="20" spans="1:2">
      <c r="A20" s="14">
        <v>38843</v>
      </c>
      <c r="B20" s="16">
        <v>13.1785714285714</v>
      </c>
    </row>
    <row r="21" spans="1:2">
      <c r="A21" s="14">
        <v>38874</v>
      </c>
      <c r="B21" s="16">
        <v>13.9285714285714</v>
      </c>
    </row>
    <row r="22" spans="1:2">
      <c r="A22" s="14">
        <v>38904</v>
      </c>
      <c r="B22" s="16">
        <v>14.6785714285714</v>
      </c>
    </row>
    <row r="23" spans="1:2">
      <c r="A23" s="14">
        <v>38935</v>
      </c>
      <c r="B23" s="16">
        <v>15.4285714285714</v>
      </c>
    </row>
    <row r="24" spans="1:2">
      <c r="A24" s="14">
        <v>38966</v>
      </c>
      <c r="B24" s="16">
        <v>16.178571428571399</v>
      </c>
    </row>
    <row r="25" spans="1:2">
      <c r="A25" s="14">
        <v>38996</v>
      </c>
      <c r="B25" s="16">
        <v>16.928571428571399</v>
      </c>
    </row>
    <row r="26" spans="1:2">
      <c r="A26" s="14">
        <v>39027</v>
      </c>
      <c r="B26" s="16">
        <v>17.678571428571399</v>
      </c>
    </row>
    <row r="27" spans="1:2">
      <c r="A27" s="14">
        <v>39057</v>
      </c>
      <c r="B27" s="16">
        <v>18.428571428571399</v>
      </c>
    </row>
    <row r="28" spans="1:2">
      <c r="A28" s="14">
        <v>39088</v>
      </c>
      <c r="B28" s="16">
        <v>19.178571428571399</v>
      </c>
    </row>
    <row r="29" spans="1:2">
      <c r="A29" s="14">
        <v>39119</v>
      </c>
      <c r="B29" s="16">
        <v>19.928571428571399</v>
      </c>
    </row>
    <row r="30" spans="1:2">
      <c r="A30" s="14">
        <v>39147</v>
      </c>
      <c r="B30" s="16">
        <v>3456</v>
      </c>
    </row>
    <row r="31" spans="1:2">
      <c r="A31" s="14" t="s">
        <v>276</v>
      </c>
      <c r="B31" s="16">
        <v>3730.3928571428569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AC37-D315-4659-A736-F8C034028698}">
  <dimension ref="A1:T58"/>
  <sheetViews>
    <sheetView workbookViewId="0"/>
  </sheetViews>
  <sheetFormatPr defaultRowHeight="15"/>
  <cols>
    <col min="1" max="1" width="11.140625" bestFit="1" customWidth="1"/>
    <col min="2" max="2" width="16.5703125" bestFit="1" customWidth="1"/>
    <col min="5" max="5" width="20" bestFit="1" customWidth="1"/>
    <col min="6" max="6" width="15.5703125" bestFit="1" customWidth="1"/>
    <col min="7" max="7" width="9.5703125" bestFit="1" customWidth="1"/>
    <col min="8" max="8" width="16.28515625" bestFit="1" customWidth="1"/>
    <col min="9" max="9" width="15" bestFit="1" customWidth="1"/>
    <col min="11" max="11" width="23.28515625" bestFit="1" customWidth="1"/>
    <col min="12" max="12" width="36.5703125" bestFit="1" customWidth="1"/>
    <col min="14" max="14" width="22.42578125" customWidth="1"/>
    <col min="20" max="20" width="17" customWidth="1"/>
  </cols>
  <sheetData>
    <row r="1" spans="1:20">
      <c r="A1" s="8" t="s">
        <v>246</v>
      </c>
      <c r="B1" s="8" t="s">
        <v>247</v>
      </c>
      <c r="C1" s="8" t="s">
        <v>248</v>
      </c>
      <c r="D1" s="8" t="s">
        <v>225</v>
      </c>
      <c r="E1" s="8" t="s">
        <v>249</v>
      </c>
      <c r="F1" s="8" t="s">
        <v>250</v>
      </c>
      <c r="G1" s="8" t="s">
        <v>229</v>
      </c>
      <c r="H1" s="8" t="s">
        <v>251</v>
      </c>
      <c r="I1" s="8" t="s">
        <v>252</v>
      </c>
      <c r="K1" t="s">
        <v>248</v>
      </c>
      <c r="L1" t="s">
        <v>296</v>
      </c>
      <c r="N1" t="s">
        <v>249</v>
      </c>
      <c r="R1" t="s">
        <v>225</v>
      </c>
      <c r="T1" t="s">
        <v>250</v>
      </c>
    </row>
    <row r="2" spans="1:20">
      <c r="A2" s="14">
        <v>38358</v>
      </c>
      <c r="B2" t="s">
        <v>253</v>
      </c>
      <c r="C2" t="s">
        <v>254</v>
      </c>
      <c r="D2" t="s">
        <v>255</v>
      </c>
      <c r="E2" t="s">
        <v>9</v>
      </c>
      <c r="F2" t="s">
        <v>256</v>
      </c>
      <c r="G2">
        <v>1</v>
      </c>
      <c r="H2">
        <v>1234.54</v>
      </c>
      <c r="I2">
        <v>2345.453</v>
      </c>
      <c r="K2" t="s">
        <v>254</v>
      </c>
      <c r="L2">
        <f>COUNTIF(C2:C28,K2)</f>
        <v>10</v>
      </c>
      <c r="N2" t="s">
        <v>9</v>
      </c>
      <c r="R2" t="s">
        <v>255</v>
      </c>
      <c r="T2" t="s">
        <v>256</v>
      </c>
    </row>
    <row r="3" spans="1:20">
      <c r="A3" s="14">
        <v>38389</v>
      </c>
      <c r="B3" t="s">
        <v>297</v>
      </c>
      <c r="C3" t="s">
        <v>275</v>
      </c>
      <c r="D3" t="s">
        <v>264</v>
      </c>
      <c r="E3" t="s">
        <v>24</v>
      </c>
      <c r="F3" t="s">
        <v>254</v>
      </c>
      <c r="G3">
        <v>2</v>
      </c>
      <c r="H3">
        <v>87654.234500000006</v>
      </c>
      <c r="I3">
        <v>23456.7654</v>
      </c>
      <c r="K3" t="s">
        <v>275</v>
      </c>
      <c r="L3">
        <f>COUNTIF(C3:C29,K3)</f>
        <v>9</v>
      </c>
      <c r="N3" t="s">
        <v>24</v>
      </c>
      <c r="R3" t="s">
        <v>264</v>
      </c>
      <c r="T3" t="s">
        <v>254</v>
      </c>
    </row>
    <row r="4" spans="1:20">
      <c r="A4" s="14">
        <v>38417</v>
      </c>
      <c r="B4" t="s">
        <v>298</v>
      </c>
      <c r="C4" t="s">
        <v>274</v>
      </c>
      <c r="D4" t="s">
        <v>258</v>
      </c>
      <c r="E4" t="s">
        <v>269</v>
      </c>
      <c r="F4" t="s">
        <v>259</v>
      </c>
      <c r="G4">
        <v>4</v>
      </c>
      <c r="H4">
        <v>2345.8764999999999</v>
      </c>
      <c r="I4">
        <v>12345</v>
      </c>
      <c r="K4" t="s">
        <v>274</v>
      </c>
      <c r="L4">
        <f>COUNTIF(C4:C30,K4)</f>
        <v>8</v>
      </c>
      <c r="N4" t="s">
        <v>269</v>
      </c>
      <c r="R4" t="s">
        <v>258</v>
      </c>
      <c r="T4" t="s">
        <v>259</v>
      </c>
    </row>
    <row r="5" spans="1:20">
      <c r="A5" s="14">
        <v>38448</v>
      </c>
      <c r="B5" t="s">
        <v>262</v>
      </c>
      <c r="C5" t="s">
        <v>254</v>
      </c>
      <c r="D5" t="s">
        <v>24</v>
      </c>
      <c r="E5" t="s">
        <v>261</v>
      </c>
      <c r="F5" t="s">
        <v>256</v>
      </c>
      <c r="G5">
        <v>2</v>
      </c>
      <c r="H5">
        <v>31522.886833333301</v>
      </c>
      <c r="I5">
        <v>7645.7650000000003</v>
      </c>
      <c r="N5" t="s">
        <v>261</v>
      </c>
      <c r="R5" t="s">
        <v>24</v>
      </c>
    </row>
    <row r="6" spans="1:20">
      <c r="A6" s="14">
        <v>38478</v>
      </c>
      <c r="B6" t="s">
        <v>299</v>
      </c>
      <c r="C6" t="s">
        <v>275</v>
      </c>
      <c r="D6" t="s">
        <v>255</v>
      </c>
      <c r="E6" t="s">
        <v>9</v>
      </c>
      <c r="F6" t="s">
        <v>254</v>
      </c>
      <c r="G6">
        <v>5</v>
      </c>
      <c r="H6">
        <v>32078.5550833333</v>
      </c>
      <c r="I6">
        <v>12645.538500000001</v>
      </c>
    </row>
    <row r="7" spans="1:20">
      <c r="A7" s="14">
        <v>38509</v>
      </c>
      <c r="B7" t="s">
        <v>300</v>
      </c>
      <c r="C7" t="s">
        <v>274</v>
      </c>
      <c r="D7" t="s">
        <v>264</v>
      </c>
      <c r="E7" t="s">
        <v>9</v>
      </c>
      <c r="F7" t="s">
        <v>259</v>
      </c>
      <c r="G7">
        <v>3</v>
      </c>
      <c r="H7">
        <v>32634.223333333299</v>
      </c>
      <c r="I7">
        <v>13124.45556</v>
      </c>
    </row>
    <row r="8" spans="1:20">
      <c r="A8" s="14">
        <v>38539</v>
      </c>
      <c r="B8" t="s">
        <v>266</v>
      </c>
      <c r="C8" t="s">
        <v>254</v>
      </c>
      <c r="D8" t="s">
        <v>258</v>
      </c>
      <c r="E8" t="s">
        <v>24</v>
      </c>
      <c r="F8" t="s">
        <v>256</v>
      </c>
      <c r="G8">
        <v>7</v>
      </c>
      <c r="H8">
        <v>33189.891583333301</v>
      </c>
      <c r="I8">
        <v>13603.37262</v>
      </c>
    </row>
    <row r="9" spans="1:20">
      <c r="A9" s="14">
        <v>38570</v>
      </c>
      <c r="B9" t="s">
        <v>301</v>
      </c>
      <c r="C9" t="s">
        <v>275</v>
      </c>
      <c r="D9" t="s">
        <v>24</v>
      </c>
      <c r="E9" t="s">
        <v>269</v>
      </c>
      <c r="F9" t="s">
        <v>254</v>
      </c>
      <c r="G9">
        <v>6.4285714285714297</v>
      </c>
      <c r="H9">
        <v>33745.559833333296</v>
      </c>
      <c r="I9">
        <v>14082.28968</v>
      </c>
    </row>
    <row r="10" spans="1:20">
      <c r="A10" s="14">
        <v>38601</v>
      </c>
      <c r="B10" t="s">
        <v>302</v>
      </c>
      <c r="C10" t="s">
        <v>274</v>
      </c>
      <c r="D10" t="s">
        <v>255</v>
      </c>
      <c r="E10" t="s">
        <v>261</v>
      </c>
      <c r="F10" t="s">
        <v>259</v>
      </c>
      <c r="G10">
        <v>7.1785714285714297</v>
      </c>
      <c r="H10">
        <v>34301.228083333299</v>
      </c>
      <c r="I10">
        <v>14561.20674</v>
      </c>
      <c r="K10" t="s">
        <v>303</v>
      </c>
      <c r="L10" t="s">
        <v>9</v>
      </c>
      <c r="M10" t="s">
        <v>24</v>
      </c>
      <c r="N10" t="s">
        <v>269</v>
      </c>
      <c r="O10" t="s">
        <v>261</v>
      </c>
    </row>
    <row r="11" spans="1:20">
      <c r="A11" s="14">
        <v>38631</v>
      </c>
      <c r="B11" t="s">
        <v>270</v>
      </c>
      <c r="C11" t="s">
        <v>254</v>
      </c>
      <c r="D11" t="s">
        <v>264</v>
      </c>
      <c r="E11" t="s">
        <v>9</v>
      </c>
      <c r="F11" t="s">
        <v>256</v>
      </c>
      <c r="G11">
        <v>7.9285714285714297</v>
      </c>
      <c r="H11">
        <v>34856.896333333301</v>
      </c>
      <c r="I11">
        <v>15040.123799999999</v>
      </c>
      <c r="K11" t="s">
        <v>254</v>
      </c>
      <c r="L11">
        <f>COUNTIFS($C$1:$C$28,$K11,$E$1:$E$28,L$10)</f>
        <v>3</v>
      </c>
      <c r="M11">
        <f>COUNTIFS($C$1:$C$28,$K11,$E$1:$E$28,M$10)</f>
        <v>3</v>
      </c>
      <c r="N11">
        <f>COUNTIFS($C$1:$C$28,$K11,$E$1:$E$28,N$10)</f>
        <v>1</v>
      </c>
      <c r="O11">
        <f>COUNTIFS($C$1:$C$28,$K11,$E$1:$E$28,O$10)</f>
        <v>3</v>
      </c>
    </row>
    <row r="12" spans="1:20">
      <c r="A12" s="14">
        <v>38662</v>
      </c>
      <c r="B12" t="s">
        <v>304</v>
      </c>
      <c r="C12" t="s">
        <v>275</v>
      </c>
      <c r="D12" t="s">
        <v>258</v>
      </c>
      <c r="E12" t="s">
        <v>261</v>
      </c>
      <c r="F12" t="s">
        <v>254</v>
      </c>
      <c r="G12">
        <v>8.6785714285714306</v>
      </c>
      <c r="H12">
        <v>35412.564583333296</v>
      </c>
      <c r="I12">
        <v>15519.040859999999</v>
      </c>
      <c r="K12" t="s">
        <v>275</v>
      </c>
      <c r="L12">
        <f>COUNTIFS($C$1:$C$28,$K12,$E$1:$E$28,L$10)</f>
        <v>1</v>
      </c>
      <c r="M12">
        <f>COUNTIFS($C$1:$C$28,$K12,$E$1:$E$28,M$10)</f>
        <v>3</v>
      </c>
      <c r="N12">
        <f>COUNTIFS($C$1:$C$28,$K12,$E$1:$E$28,N$10)</f>
        <v>2</v>
      </c>
      <c r="O12">
        <f>COUNTIFS($C$1:$C$28,$K12,$E$1:$E$28,O$10)</f>
        <v>3</v>
      </c>
    </row>
    <row r="13" spans="1:20">
      <c r="A13" s="14">
        <v>38692</v>
      </c>
      <c r="B13" t="s">
        <v>305</v>
      </c>
      <c r="C13" t="s">
        <v>274</v>
      </c>
      <c r="D13" t="s">
        <v>24</v>
      </c>
      <c r="E13" t="s">
        <v>24</v>
      </c>
      <c r="F13" t="s">
        <v>259</v>
      </c>
      <c r="G13">
        <v>9.4285714285714306</v>
      </c>
      <c r="H13">
        <v>35968.232833333299</v>
      </c>
      <c r="I13">
        <v>15997.957920000001</v>
      </c>
      <c r="K13" t="s">
        <v>274</v>
      </c>
      <c r="L13">
        <f>COUNTIFS($C$1:$C$28,$K13,$E$1:$E$28,L$10)</f>
        <v>3</v>
      </c>
      <c r="M13">
        <f>COUNTIFS($C$1:$C$28,$K13,$E$1:$E$28,M$10)</f>
        <v>2</v>
      </c>
      <c r="N13">
        <f>COUNTIFS($C$1:$C$28,$K13,$E$1:$E$28,N$10)</f>
        <v>2</v>
      </c>
      <c r="O13">
        <f>COUNTIFS($C$1:$C$28,$K13,$E$1:$E$28,O$10)</f>
        <v>1</v>
      </c>
    </row>
    <row r="14" spans="1:20">
      <c r="A14" s="14">
        <v>38723</v>
      </c>
      <c r="B14" t="s">
        <v>268</v>
      </c>
      <c r="C14" t="s">
        <v>254</v>
      </c>
      <c r="D14" t="s">
        <v>255</v>
      </c>
      <c r="E14" t="s">
        <v>269</v>
      </c>
      <c r="F14" t="s">
        <v>256</v>
      </c>
      <c r="G14">
        <v>10.1785714285714</v>
      </c>
      <c r="H14">
        <v>36523.901083333301</v>
      </c>
      <c r="I14">
        <v>16476.874980000001</v>
      </c>
    </row>
    <row r="15" spans="1:20">
      <c r="A15" s="14">
        <v>38754</v>
      </c>
      <c r="B15" t="s">
        <v>306</v>
      </c>
      <c r="C15" t="s">
        <v>275</v>
      </c>
      <c r="D15" t="s">
        <v>264</v>
      </c>
      <c r="E15" t="s">
        <v>261</v>
      </c>
      <c r="F15" t="s">
        <v>254</v>
      </c>
      <c r="G15">
        <v>10.9285714285714</v>
      </c>
      <c r="H15">
        <v>37079.569333333297</v>
      </c>
      <c r="I15">
        <v>16955.79204</v>
      </c>
    </row>
    <row r="16" spans="1:20">
      <c r="A16" s="14">
        <v>38782</v>
      </c>
      <c r="B16" t="s">
        <v>307</v>
      </c>
      <c r="C16" t="s">
        <v>274</v>
      </c>
      <c r="D16" t="s">
        <v>258</v>
      </c>
      <c r="E16" t="s">
        <v>24</v>
      </c>
      <c r="F16" t="s">
        <v>259</v>
      </c>
      <c r="G16">
        <v>11.6785714285714</v>
      </c>
      <c r="H16">
        <v>37635.237583333299</v>
      </c>
      <c r="I16">
        <v>17434.7091</v>
      </c>
      <c r="K16" t="s">
        <v>225</v>
      </c>
    </row>
    <row r="17" spans="1:15">
      <c r="A17" s="14">
        <v>38813</v>
      </c>
      <c r="B17" t="s">
        <v>267</v>
      </c>
      <c r="C17" t="s">
        <v>254</v>
      </c>
      <c r="D17" t="s">
        <v>24</v>
      </c>
      <c r="E17" t="s">
        <v>9</v>
      </c>
      <c r="F17" t="s">
        <v>256</v>
      </c>
      <c r="G17">
        <v>12.4285714285714</v>
      </c>
      <c r="H17">
        <v>38190.905833333301</v>
      </c>
      <c r="I17">
        <v>17913.62616</v>
      </c>
      <c r="K17" t="s">
        <v>255</v>
      </c>
      <c r="L17">
        <f>SUMIF(D2:D28,K17,G2:G28)</f>
        <v>71.892857142857039</v>
      </c>
    </row>
    <row r="18" spans="1:15">
      <c r="A18" s="14">
        <v>38843</v>
      </c>
      <c r="B18" t="s">
        <v>308</v>
      </c>
      <c r="C18" t="s">
        <v>275</v>
      </c>
      <c r="D18" t="s">
        <v>255</v>
      </c>
      <c r="E18" t="s">
        <v>24</v>
      </c>
      <c r="F18" t="s">
        <v>254</v>
      </c>
      <c r="G18">
        <v>13.1785714285714</v>
      </c>
      <c r="H18">
        <v>38746.574083333297</v>
      </c>
      <c r="I18">
        <v>18392.54322</v>
      </c>
      <c r="K18" t="s">
        <v>264</v>
      </c>
      <c r="L18">
        <f t="shared" ref="L18:L20" si="0">SUMIF(D3:D29,K18,G3:G29)</f>
        <v>74.642857142857039</v>
      </c>
    </row>
    <row r="19" spans="1:15">
      <c r="A19" s="14">
        <v>38874</v>
      </c>
      <c r="B19" t="s">
        <v>309</v>
      </c>
      <c r="C19" t="s">
        <v>274</v>
      </c>
      <c r="D19" t="s">
        <v>264</v>
      </c>
      <c r="E19" t="s">
        <v>269</v>
      </c>
      <c r="F19" t="s">
        <v>259</v>
      </c>
      <c r="G19">
        <v>13.9285714285714</v>
      </c>
      <c r="H19">
        <v>39302.242333333299</v>
      </c>
      <c r="I19">
        <v>18871.460279999999</v>
      </c>
      <c r="K19" t="s">
        <v>258</v>
      </c>
      <c r="L19">
        <f t="shared" si="0"/>
        <v>3519.7142857142858</v>
      </c>
    </row>
    <row r="20" spans="1:15">
      <c r="A20" s="14">
        <v>38904</v>
      </c>
      <c r="B20" t="s">
        <v>265</v>
      </c>
      <c r="C20" t="s">
        <v>254</v>
      </c>
      <c r="D20" t="s">
        <v>258</v>
      </c>
      <c r="E20" t="s">
        <v>261</v>
      </c>
      <c r="F20" t="s">
        <v>256</v>
      </c>
      <c r="G20">
        <v>14.6785714285714</v>
      </c>
      <c r="H20">
        <v>39857.910583333301</v>
      </c>
      <c r="I20">
        <v>19350.377339999999</v>
      </c>
      <c r="K20" t="s">
        <v>24</v>
      </c>
      <c r="L20">
        <f t="shared" si="0"/>
        <v>64.142857142857068</v>
      </c>
    </row>
    <row r="21" spans="1:15">
      <c r="A21" s="14">
        <v>38935</v>
      </c>
      <c r="B21" t="s">
        <v>310</v>
      </c>
      <c r="C21" t="s">
        <v>275</v>
      </c>
      <c r="D21" t="s">
        <v>24</v>
      </c>
      <c r="E21" t="s">
        <v>24</v>
      </c>
      <c r="F21" t="s">
        <v>254</v>
      </c>
      <c r="G21">
        <v>15.4285714285714</v>
      </c>
      <c r="H21">
        <v>40413.578833333297</v>
      </c>
      <c r="I21">
        <v>19829.294399999999</v>
      </c>
    </row>
    <row r="22" spans="1:15">
      <c r="A22" s="14">
        <v>38966</v>
      </c>
      <c r="B22" t="s">
        <v>311</v>
      </c>
      <c r="C22" t="s">
        <v>274</v>
      </c>
      <c r="D22" t="s">
        <v>255</v>
      </c>
      <c r="E22" t="s">
        <v>9</v>
      </c>
      <c r="F22" t="s">
        <v>259</v>
      </c>
      <c r="G22">
        <v>16.178571428571399</v>
      </c>
      <c r="H22">
        <v>40969.247083333299</v>
      </c>
      <c r="I22">
        <v>20308.211459999999</v>
      </c>
    </row>
    <row r="23" spans="1:15">
      <c r="A23" s="14">
        <v>38996</v>
      </c>
      <c r="B23" t="s">
        <v>263</v>
      </c>
      <c r="C23" t="s">
        <v>254</v>
      </c>
      <c r="D23" t="s">
        <v>264</v>
      </c>
      <c r="E23" t="s">
        <v>24</v>
      </c>
      <c r="F23" t="s">
        <v>256</v>
      </c>
      <c r="G23">
        <v>16.928571428571399</v>
      </c>
      <c r="H23">
        <v>41524.915333333302</v>
      </c>
      <c r="I23">
        <v>20787.128519999998</v>
      </c>
    </row>
    <row r="24" spans="1:15">
      <c r="A24" s="14">
        <v>39027</v>
      </c>
      <c r="B24" t="s">
        <v>312</v>
      </c>
      <c r="C24" t="s">
        <v>275</v>
      </c>
      <c r="D24" t="s">
        <v>258</v>
      </c>
      <c r="E24" t="s">
        <v>269</v>
      </c>
      <c r="F24" t="s">
        <v>254</v>
      </c>
      <c r="G24">
        <v>17.678571428571399</v>
      </c>
      <c r="H24">
        <v>42080.583583333297</v>
      </c>
      <c r="I24">
        <v>21266.045580000002</v>
      </c>
      <c r="K24" t="s">
        <v>313</v>
      </c>
      <c r="L24" t="s">
        <v>255</v>
      </c>
      <c r="M24" t="s">
        <v>264</v>
      </c>
      <c r="N24" t="s">
        <v>258</v>
      </c>
      <c r="O24" t="s">
        <v>24</v>
      </c>
    </row>
    <row r="25" spans="1:15">
      <c r="A25" s="14">
        <v>39057</v>
      </c>
      <c r="B25" t="s">
        <v>260</v>
      </c>
      <c r="C25" t="s">
        <v>254</v>
      </c>
      <c r="D25" t="s">
        <v>24</v>
      </c>
      <c r="E25" t="s">
        <v>261</v>
      </c>
      <c r="F25" t="s">
        <v>259</v>
      </c>
      <c r="G25">
        <v>18.428571428571399</v>
      </c>
      <c r="H25">
        <v>42636.251833333299</v>
      </c>
      <c r="I25">
        <v>21744.962640000002</v>
      </c>
      <c r="K25" t="s">
        <v>256</v>
      </c>
      <c r="L25" s="10">
        <f>SUMIFS($G$2:$G$28,$F$2:$F$28,$K25,$D$2:$D$28,L$24)</f>
        <v>30.357142857142797</v>
      </c>
      <c r="M25" s="10">
        <f t="shared" ref="M25:O27" si="1">SUMIFS($G$2:$G$28,$F$2:$F$28,$K25,$D$2:$D$28,M$24)</f>
        <v>24.857142857142829</v>
      </c>
      <c r="N25" s="10">
        <f t="shared" si="1"/>
        <v>21.678571428571402</v>
      </c>
      <c r="O25" s="10">
        <f t="shared" si="1"/>
        <v>14.4285714285714</v>
      </c>
    </row>
    <row r="26" spans="1:15">
      <c r="A26" s="14">
        <v>39088</v>
      </c>
      <c r="B26" t="s">
        <v>314</v>
      </c>
      <c r="C26" t="s">
        <v>275</v>
      </c>
      <c r="D26" t="s">
        <v>255</v>
      </c>
      <c r="E26" t="s">
        <v>261</v>
      </c>
      <c r="F26" t="s">
        <v>256</v>
      </c>
      <c r="G26">
        <v>19.178571428571399</v>
      </c>
      <c r="H26">
        <v>43191.920083333302</v>
      </c>
      <c r="I26">
        <v>22223.879700000001</v>
      </c>
      <c r="K26" t="s">
        <v>254</v>
      </c>
      <c r="L26" s="10">
        <f t="shared" ref="L26:L27" si="2">SUMIFS($G$2:$G$28,$F$2:$F$28,$K26,$D$2:$D$28,L$24)</f>
        <v>18.178571428571402</v>
      </c>
      <c r="M26" s="10">
        <f t="shared" si="1"/>
        <v>32.857142857142797</v>
      </c>
      <c r="N26" s="10">
        <f t="shared" si="1"/>
        <v>26.357142857142829</v>
      </c>
      <c r="O26" s="10">
        <f t="shared" si="1"/>
        <v>21.857142857142829</v>
      </c>
    </row>
    <row r="27" spans="1:15">
      <c r="A27" s="14">
        <v>39119</v>
      </c>
      <c r="B27" t="s">
        <v>257</v>
      </c>
      <c r="C27" t="s">
        <v>274</v>
      </c>
      <c r="D27" t="s">
        <v>264</v>
      </c>
      <c r="E27" t="s">
        <v>9</v>
      </c>
      <c r="F27" t="s">
        <v>254</v>
      </c>
      <c r="G27">
        <v>19.928571428571399</v>
      </c>
      <c r="H27">
        <v>43747.588333333297</v>
      </c>
      <c r="I27">
        <v>22702.796760000001</v>
      </c>
      <c r="K27" t="s">
        <v>259</v>
      </c>
      <c r="L27" s="10">
        <f t="shared" si="2"/>
        <v>23.357142857142829</v>
      </c>
      <c r="M27" s="10">
        <f t="shared" si="1"/>
        <v>16.928571428571402</v>
      </c>
      <c r="N27" s="10">
        <f t="shared" si="1"/>
        <v>3471.6785714285716</v>
      </c>
      <c r="O27" s="10">
        <f t="shared" si="1"/>
        <v>27.857142857142829</v>
      </c>
    </row>
    <row r="28" spans="1:15">
      <c r="A28" s="14">
        <v>39147</v>
      </c>
      <c r="B28" t="s">
        <v>257</v>
      </c>
      <c r="C28" t="s">
        <v>254</v>
      </c>
      <c r="D28" t="s">
        <v>258</v>
      </c>
      <c r="E28" t="s">
        <v>24</v>
      </c>
      <c r="F28" t="s">
        <v>259</v>
      </c>
      <c r="G28">
        <v>3456</v>
      </c>
      <c r="H28">
        <v>44303.256583333299</v>
      </c>
      <c r="I28">
        <v>23181.713820000001</v>
      </c>
    </row>
    <row r="31" spans="1:15">
      <c r="K31" t="s">
        <v>315</v>
      </c>
      <c r="L31" t="s">
        <v>254</v>
      </c>
      <c r="M31" t="s">
        <v>275</v>
      </c>
      <c r="N31" t="s">
        <v>274</v>
      </c>
    </row>
    <row r="32" spans="1:15" ht="29.25">
      <c r="K32">
        <v>2345.453</v>
      </c>
      <c r="L32" s="10">
        <f>IFERROR(AVERAGEIFS($I$2:$I$28,$C$2:$C$28,$L31),"")</f>
        <v>15808.939788000003</v>
      </c>
      <c r="M32">
        <f>AVERAGEIFS($I$2:$I$28,$C$2:$C$28,M31)</f>
        <v>18263.465486666664</v>
      </c>
      <c r="N32">
        <f t="shared" ref="M32:N44" si="3">AVERAGEIFS($I$2:$I$28,$C$2:$C$28,N31)</f>
        <v>16918.224727500001</v>
      </c>
    </row>
    <row r="33" spans="11:13">
      <c r="K33">
        <v>23456.7654</v>
      </c>
      <c r="L33" s="10" t="str">
        <f t="shared" ref="L33:L46" si="4">IFERROR(AVERAGEIFS($I$2:$I$28,$C$2:$C$28,$L32),"")</f>
        <v/>
      </c>
      <c r="M33" t="e">
        <f t="shared" si="3"/>
        <v>#DIV/0!</v>
      </c>
    </row>
    <row r="34" spans="11:13">
      <c r="K34">
        <v>12345</v>
      </c>
      <c r="L34" s="10" t="str">
        <f t="shared" si="4"/>
        <v/>
      </c>
      <c r="M34" t="e">
        <f t="shared" si="3"/>
        <v>#DIV/0!</v>
      </c>
    </row>
    <row r="35" spans="11:13">
      <c r="K35">
        <v>7645.7650000000003</v>
      </c>
      <c r="L35" s="10" t="str">
        <f t="shared" si="4"/>
        <v/>
      </c>
      <c r="M35" t="e">
        <f t="shared" si="3"/>
        <v>#DIV/0!</v>
      </c>
    </row>
    <row r="36" spans="11:13">
      <c r="K36">
        <v>12645.538500000001</v>
      </c>
      <c r="L36" s="10" t="str">
        <f t="shared" si="4"/>
        <v/>
      </c>
      <c r="M36" t="e">
        <f t="shared" si="3"/>
        <v>#DIV/0!</v>
      </c>
    </row>
    <row r="37" spans="11:13">
      <c r="K37">
        <v>13124.45556</v>
      </c>
      <c r="L37" s="10" t="str">
        <f t="shared" si="4"/>
        <v/>
      </c>
      <c r="M37" t="e">
        <f t="shared" si="3"/>
        <v>#DIV/0!</v>
      </c>
    </row>
    <row r="38" spans="11:13">
      <c r="K38">
        <v>13603.37262</v>
      </c>
      <c r="L38" s="10" t="str">
        <f t="shared" si="4"/>
        <v/>
      </c>
      <c r="M38" t="e">
        <f t="shared" si="3"/>
        <v>#DIV/0!</v>
      </c>
    </row>
    <row r="39" spans="11:13">
      <c r="K39">
        <v>14082.28968</v>
      </c>
      <c r="L39" s="10" t="str">
        <f t="shared" si="4"/>
        <v/>
      </c>
      <c r="M39" t="e">
        <f t="shared" si="3"/>
        <v>#DIV/0!</v>
      </c>
    </row>
    <row r="40" spans="11:13">
      <c r="K40">
        <v>14561.20674</v>
      </c>
      <c r="L40" s="10" t="str">
        <f t="shared" si="4"/>
        <v/>
      </c>
      <c r="M40" t="e">
        <f t="shared" si="3"/>
        <v>#DIV/0!</v>
      </c>
    </row>
    <row r="41" spans="11:13">
      <c r="K41">
        <v>15040.123799999999</v>
      </c>
      <c r="L41" s="10" t="str">
        <f>IFERROR(AVERAGEIFS($I$2:$I$28,$C$2:$C$28,$L40),"")</f>
        <v/>
      </c>
      <c r="M41" t="e">
        <f t="shared" si="3"/>
        <v>#DIV/0!</v>
      </c>
    </row>
    <row r="42" spans="11:13">
      <c r="K42">
        <v>15519.040859999999</v>
      </c>
      <c r="L42" s="10" t="str">
        <f t="shared" si="4"/>
        <v/>
      </c>
      <c r="M42" t="e">
        <f t="shared" si="3"/>
        <v>#DIV/0!</v>
      </c>
    </row>
    <row r="43" spans="11:13">
      <c r="K43">
        <v>15997.957920000001</v>
      </c>
      <c r="L43" s="10" t="str">
        <f t="shared" si="4"/>
        <v/>
      </c>
      <c r="M43" t="e">
        <f t="shared" si="3"/>
        <v>#DIV/0!</v>
      </c>
    </row>
    <row r="44" spans="11:13">
      <c r="K44">
        <v>16476.874980000001</v>
      </c>
      <c r="L44" s="10" t="str">
        <f t="shared" si="4"/>
        <v/>
      </c>
      <c r="M44" t="e">
        <f t="shared" si="3"/>
        <v>#DIV/0!</v>
      </c>
    </row>
    <row r="45" spans="11:13">
      <c r="K45">
        <v>16955.79204</v>
      </c>
      <c r="L45" s="10" t="str">
        <f t="shared" si="4"/>
        <v/>
      </c>
    </row>
    <row r="46" spans="11:13">
      <c r="K46">
        <v>17434.7091</v>
      </c>
      <c r="L46" s="10" t="str">
        <f t="shared" si="4"/>
        <v/>
      </c>
    </row>
    <row r="47" spans="11:13">
      <c r="K47">
        <v>17913.62616</v>
      </c>
    </row>
    <row r="48" spans="11:13">
      <c r="K48">
        <v>18392.54322</v>
      </c>
    </row>
    <row r="49" spans="11:11">
      <c r="K49">
        <v>18871.460279999999</v>
      </c>
    </row>
    <row r="50" spans="11:11">
      <c r="K50">
        <v>19350.377339999999</v>
      </c>
    </row>
    <row r="51" spans="11:11">
      <c r="K51">
        <v>19829.294399999999</v>
      </c>
    </row>
    <row r="52" spans="11:11">
      <c r="K52">
        <v>20308.211459999999</v>
      </c>
    </row>
    <row r="53" spans="11:11">
      <c r="K53">
        <v>20787.128519999998</v>
      </c>
    </row>
    <row r="54" spans="11:11">
      <c r="K54">
        <v>21266.045580000002</v>
      </c>
    </row>
    <row r="55" spans="11:11">
      <c r="K55">
        <v>21744.962640000002</v>
      </c>
    </row>
    <row r="56" spans="11:11">
      <c r="K56">
        <v>22223.879700000001</v>
      </c>
    </row>
    <row r="57" spans="11:11">
      <c r="K57">
        <v>22702.796760000001</v>
      </c>
    </row>
    <row r="58" spans="11:11">
      <c r="K58">
        <v>23181.713820000001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1CB2-81BA-4874-BED1-DA14444B0092}">
  <dimension ref="A1:D7"/>
  <sheetViews>
    <sheetView workbookViewId="0">
      <selection activeCell="E2" sqref="E2"/>
    </sheetView>
  </sheetViews>
  <sheetFormatPr defaultRowHeight="15"/>
  <cols>
    <col min="1" max="1" width="11.42578125" bestFit="1" customWidth="1"/>
    <col min="2" max="2" width="17.42578125" customWidth="1"/>
    <col min="3" max="3" width="21.5703125" customWidth="1"/>
    <col min="4" max="4" width="30.42578125" bestFit="1" customWidth="1"/>
  </cols>
  <sheetData>
    <row r="1" spans="1:4">
      <c r="A1" s="8" t="s">
        <v>316</v>
      </c>
      <c r="B1" s="8" t="s">
        <v>317</v>
      </c>
      <c r="C1" s="8" t="s">
        <v>318</v>
      </c>
      <c r="D1" s="8" t="s">
        <v>319</v>
      </c>
    </row>
    <row r="2" spans="1:4">
      <c r="A2" t="s">
        <v>320</v>
      </c>
      <c r="B2" s="17">
        <v>43831</v>
      </c>
      <c r="C2" s="14">
        <v>45352</v>
      </c>
      <c r="D2" s="16">
        <f>C2-B2</f>
        <v>1521</v>
      </c>
    </row>
    <row r="3" spans="1:4">
      <c r="A3" t="s">
        <v>321</v>
      </c>
      <c r="B3" s="17">
        <v>45337</v>
      </c>
      <c r="C3" s="14">
        <v>45442</v>
      </c>
      <c r="D3" s="16">
        <f t="shared" ref="D3:D5" si="0">C3-B3</f>
        <v>105</v>
      </c>
    </row>
    <row r="4" spans="1:4">
      <c r="A4" t="s">
        <v>322</v>
      </c>
      <c r="B4" s="17">
        <v>45352</v>
      </c>
      <c r="C4" s="14">
        <v>45458</v>
      </c>
      <c r="D4" s="16">
        <f t="shared" si="0"/>
        <v>106</v>
      </c>
    </row>
    <row r="5" spans="1:4">
      <c r="A5" t="s">
        <v>323</v>
      </c>
      <c r="B5" s="17">
        <v>45392</v>
      </c>
      <c r="C5" s="14">
        <v>45498</v>
      </c>
      <c r="D5" s="16">
        <f t="shared" si="0"/>
        <v>106</v>
      </c>
    </row>
    <row r="6" spans="1:4">
      <c r="A6" t="s">
        <v>324</v>
      </c>
      <c r="B6" s="17">
        <v>45417</v>
      </c>
      <c r="C6" s="14">
        <v>45514</v>
      </c>
      <c r="D6" s="16">
        <f>C6-B6</f>
        <v>97</v>
      </c>
    </row>
    <row r="7" spans="1:4">
      <c r="B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2025-07-20T11:31:06Z</dcterms:created>
  <dcterms:modified xsi:type="dcterms:W3CDTF">2025-10-03T07:36:24Z</dcterms:modified>
  <cp:category/>
  <cp:contentStatus/>
</cp:coreProperties>
</file>