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NPHARMA.NS (1)" sheetId="1" r:id="rId4"/>
  </sheets>
  <definedNames/>
  <calcPr/>
</workbook>
</file>

<file path=xl/sharedStrings.xml><?xml version="1.0" encoding="utf-8"?>
<sst xmlns="http://schemas.openxmlformats.org/spreadsheetml/2006/main" count="89" uniqueCount="83">
  <si>
    <t>Date</t>
  </si>
  <si>
    <t>Open</t>
  </si>
  <si>
    <t>Close</t>
  </si>
  <si>
    <t>Adj Close</t>
  </si>
  <si>
    <t>Return</t>
  </si>
  <si>
    <t>Q:4</t>
  </si>
  <si>
    <t>Q:3</t>
  </si>
  <si>
    <t>no</t>
  </si>
  <si>
    <t>ratio</t>
  </si>
  <si>
    <t>value</t>
  </si>
  <si>
    <t>Component</t>
  </si>
  <si>
    <t>value(cr)</t>
  </si>
  <si>
    <t>understanding</t>
  </si>
  <si>
    <t>ROE</t>
  </si>
  <si>
    <t>Fixed Assets</t>
  </si>
  <si>
    <t>These are long-term tangible assets that a company uses in its operations and that are not expected to be converted into cash within a year. This can include property, plant, and equipment. Fixed assets are important for generating revenue and are often related to the core business activities of a company. A high value in fixed assets may indicate significant investment in the operational capacity of the company</t>
  </si>
  <si>
    <t>P/E</t>
  </si>
  <si>
    <t>Gross Profit Ratio</t>
  </si>
  <si>
    <t>EPS</t>
  </si>
  <si>
    <t>ROA</t>
  </si>
  <si>
    <t>Enterprise Value</t>
  </si>
  <si>
    <t>3.72 trillion</t>
  </si>
  <si>
    <t>Q:5</t>
  </si>
  <si>
    <t>NO</t>
  </si>
  <si>
    <t>COMPONENTS</t>
  </si>
  <si>
    <t>VALUE (cr)</t>
  </si>
  <si>
    <t>Current Assets</t>
  </si>
  <si>
    <t>These are all assets that a company expects to convert into cash or use up within one year. This includes cash and cash equivalents, inventories, accounts receivable, and other liquid assets. Current assets are essential for funding day-to-day operations and managing short-term obligations. The ability to quickly convert these assets into cash affects the company's
 liquidity and operational flexibility.</t>
  </si>
  <si>
    <t>reserves and surplus</t>
  </si>
  <si>
    <t>current assets</t>
  </si>
  <si>
    <t xml:space="preserve">current liabilities </t>
  </si>
  <si>
    <t>non-current liabilities</t>
  </si>
  <si>
    <t>Long term liabilities</t>
  </si>
  <si>
    <t>These are obligations that are due more than one year in the future. 
Examples include long-term debt, pension liabilities, and deferred tax liabilities. These are crucial for understanding the long-term solvency of a company. A manageable level of long-term liabilities suggests that the company is not over-leveraged, whereas a high level of long-term debt might indicate a higher financial risk</t>
  </si>
  <si>
    <t>Shareholders Funds</t>
  </si>
  <si>
    <t>This represents the owners’ claims after all liabilities have been deducted from total assets. It is the net worth of the company, also known as shareholders’ equity. It includes paid-up capital, retained earnings, and other reserves. It indicates the value that would be returned to shareholders if all assets were liquidated and all debts were paid.
 A strong shareholders' fund means the company has ample 
buffer to sustain operations in tough times.</t>
  </si>
  <si>
    <t xml:space="preserve">Reserves </t>
  </si>
  <si>
    <t>These are profits that have been retained by the company for reinvestment rather than being paid out as dividends. Reserves are important for a company's growth strategy as they represent the savings of the company that can be used for future investments, expansion, or to buffer against financial difficulties</t>
  </si>
  <si>
    <t>Q:2</t>
  </si>
  <si>
    <t>Sun Pharma, one of India’s leading pharmaceutical giants, operates within a complex and dynamic industry that's expected to grow substantially. It's involved in primary, secondary, and tertiary healthcare, delivering products that span a broad range of medical needs.
The pharmaceutical sector, a key player in India’s economy, is projected to expand significantly, driven by rising incomes, health awareness, and access to insurance. The industry has a three-tier structure consisting of primary care, secondary care, and tertiary care facilities, with a tendency for urban patients to favor private entities over public ones for healthcare services.
Sun Pharma, specifically, has been a robust participant in this industry, noted for its strong financial performance and upward trajectory in share price over recent years. However, like any company in the volatile market of healthcare and pharmaceuticals, it faces challenges.
The recent dip in Sun Pharma's stock from the 1605 to 1525 range could be attributed to a range of factors. These might include broader market trends, regulatory changes, or company-specific news such as the recall of 55,000 bottles of generic drugs from the US market due to deviations from manufacturing practices, which can influence investor sentiment and impact share prices.
Keeping up with the latest updates, market trends, and the company's financial health is crucial for understanding the causes behind such fluctuations. The pharmaceutical industry remains ripe for growth but is also susceptible to quick changes based on market conditions and regulatory environments both domestically and internationally.</t>
  </si>
  <si>
    <t>Q:6</t>
  </si>
  <si>
    <t>avg</t>
  </si>
  <si>
    <t>varience</t>
  </si>
  <si>
    <t>SD</t>
  </si>
  <si>
    <t>Q:7</t>
  </si>
  <si>
    <t>Nift50 Index</t>
  </si>
  <si>
    <t>Returns</t>
  </si>
  <si>
    <t>Q:8</t>
  </si>
  <si>
    <t>Weighted Average Cost of Capital</t>
  </si>
  <si>
    <t>Cost of Equity</t>
  </si>
  <si>
    <t>ERP</t>
  </si>
  <si>
    <t>Working equity</t>
  </si>
  <si>
    <t>debt weight</t>
  </si>
  <si>
    <t>cost of debt</t>
  </si>
  <si>
    <t>total debt</t>
  </si>
  <si>
    <t>23000cr</t>
  </si>
  <si>
    <t>total equity</t>
  </si>
  <si>
    <t>598,30cr</t>
  </si>
  <si>
    <t>BETA</t>
  </si>
  <si>
    <t>CAPM</t>
  </si>
  <si>
    <t>RISK FREE RETURN</t>
  </si>
  <si>
    <t>EXPECTED RETURN</t>
  </si>
  <si>
    <t>WACC</t>
  </si>
  <si>
    <t>Q:9</t>
  </si>
  <si>
    <t>FCF  = INVESTED CASH FLOW -NET PROFIT</t>
  </si>
  <si>
    <t>cash flow</t>
  </si>
  <si>
    <t>DCF</t>
  </si>
  <si>
    <t>Total Discounted Cash Flow:</t>
  </si>
  <si>
    <t>Present Value of the Cash Flows:</t>
  </si>
  <si>
    <t>Q:10</t>
  </si>
  <si>
    <t>Investment Proposal
Company Name: InnovateTech Pvt. Ltd.
Industry: Technology – AI and Machine Learning Solutions
Date: April 30, 2024
Contact Information:
Name: Ananya Sharma
Position: CEO
Phone: +91 98765 43210
Email: ananya@innovatetech.com
Executive Summary
InnovateTech is seeking an investment of ₹20 crores to accelerate the development and deployment of our AI-driven analytics platform, "DataMind", which leverages machine learning to provide predictive insights for the healthcare industry. Founded in 2021, our solution has already been adopted by over 50 healthcare providers across India.
Product Overview
DataMind integrates seamlessly with existing hospital systems to analyze historical patient data and predict health outcomes. Our USP lies in enhancing predictive accuracy and operational efficiency, significantly reducing costs for healthcare providers.
Market Opportunity
The global AI in healthcare market is projected to reach $45.2 billion by 2026, growing at a CAGR of 44.9%. India's digital health market is in a nascent stage, presenting a significant growth opportunity. Our initial focus is on tier 1 city hospitals, with plans to expand to tier 2 and tier 3 cities within 2 years.
Business Model
We operate on a SaaS model, charging a monthly subscription fee based on the volume of data processed. Our tiered pricing strategy ensures affordability for smaller providers while scaling up to meet the needs of larger hospital systems.
Financial Projections
With the current traction, InnovateTech is projected to achieve break-even by Q3 2025. We expect a revenue growth of 120% annually for the first three years post-funding, driven by expanding our client base and introducing additional features like real-time analytics and AI-powered diagnostics support.
Use of Funds
The investment will be allocated as follows:
Product Development (60%): Enhance features, integrate advanced machine learning algorithms, and improve data security.
Marketing and Sales (25%): Expand our marketing team, increase market penetration, and build partnerships with healthcare providers.
Operations (15%): Strengthen customer support and increase operational capacity.
Exit Strategy
Our exit strategy includes acquisition by a larger healthcare tech company or an IPO by 2029. We aim to deliver a return of 8-10x to our investors within five years.
Conclusion
Investing in InnovateTech offers a lucrative opportunity to capitalize on the expanding healthcare AI market, with a product poised for rapid growth and a team dedicated to innovation and excellence.
This proposal highlights the key points a venture capital firm would look for: the problem being solved, the unique solution offered, market potential, business model, use of funds, and potential for return on investment. Adjust the details as per the actual data and strategy of your company.</t>
  </si>
  <si>
    <t>Average Daily Return</t>
  </si>
  <si>
    <t>Variance</t>
  </si>
  <si>
    <t xml:space="preserve">Standard  Deviation </t>
  </si>
  <si>
    <t>Source</t>
  </si>
  <si>
    <t xml:space="preserve"> Money Control</t>
  </si>
  <si>
    <t>https://www.moneycontrol.com/financials/natcopharma/ratiosVI/NP07</t>
  </si>
  <si>
    <t xml:space="preserve">Yahoo Finance </t>
  </si>
  <si>
    <t>https://finance.yahoo.com/quote/NATCOPHARM.NS/key-statistics</t>
  </si>
  <si>
    <t>ALPHA SPREAD</t>
  </si>
  <si>
    <t xml:space="preserve">https://www.alphaspread.com/security/nse/natcopharm/discount-rate		
		</t>
  </si>
  <si>
    <t>WSJ Markets</t>
  </si>
  <si>
    <t xml:space="preserve">https://www.wsj.com/market-data/quotes/IN/NATCOPHARM/financials/annual/cash-flow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</si>
</sst>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1.0"/>
      <color theme="1"/>
      <name val="Aptos Narrow"/>
      <scheme val="minor"/>
    </font>
    <font>
      <sz val="11.0"/>
      <color theme="1"/>
      <name val="Aptos Narrow"/>
    </font>
    <font>
      <color theme="1"/>
      <name val="Aptos Narrow"/>
      <scheme val="minor"/>
    </font>
    <font/>
    <font>
      <b/>
      <sz val="11.0"/>
      <color theme="1"/>
      <name val="Aptos Narrow"/>
    </font>
    <font>
      <u/>
      <sz val="11.0"/>
      <color theme="10"/>
      <name val="Aptos Narrow"/>
    </font>
    <font>
      <u/>
      <sz val="11.0"/>
      <color theme="10"/>
      <name val="Aptos Narrow"/>
    </font>
  </fonts>
  <fills count="8">
    <fill>
      <patternFill patternType="none"/>
    </fill>
    <fill>
      <patternFill patternType="lightGray"/>
    </fill>
    <fill>
      <patternFill patternType="solid">
        <fgColor rgb="FF4D94D8"/>
        <bgColor rgb="FF4D94D8"/>
      </patternFill>
    </fill>
    <fill>
      <patternFill patternType="solid">
        <fgColor rgb="FFA6C9EB"/>
        <bgColor rgb="FFA6C9EB"/>
      </patternFill>
    </fill>
    <fill>
      <patternFill patternType="solid">
        <fgColor rgb="FFDBE9F7"/>
        <bgColor rgb="FFDBE9F7"/>
      </patternFill>
    </fill>
    <fill>
      <patternFill patternType="solid">
        <fgColor rgb="FFD8D8D8"/>
        <bgColor rgb="FFD8D8D8"/>
      </patternFill>
    </fill>
    <fill>
      <patternFill patternType="solid">
        <fgColor rgb="FFC1E4F5"/>
        <bgColor rgb="FFC1E4F5"/>
      </patternFill>
    </fill>
    <fill>
      <patternFill patternType="solid">
        <fgColor rgb="FFFFFF00"/>
        <bgColor rgb="FFFFFF00"/>
      </patternFill>
    </fill>
  </fills>
  <borders count="27">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top style="thin">
        <color rgb="FF000000"/>
      </top>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ttom style="thin">
        <color rgb="FF000000"/>
      </bottom>
    </border>
    <border>
      <top/>
      <bottom style="thin">
        <color rgb="FF000000"/>
      </bottom>
    </border>
    <border>
      <right/>
      <top/>
      <bottom style="thin">
        <color rgb="FF000000"/>
      </bottom>
    </border>
    <border>
      <left/>
      <top/>
      <bottom/>
    </border>
    <border>
      <top/>
      <bottom/>
    </border>
    <border>
      <right/>
      <top/>
      <bottom/>
    </border>
    <border>
      <left/>
      <top/>
      <bottom style="medium">
        <color rgb="FF000000"/>
      </bottom>
    </border>
    <border>
      <top/>
      <bottom style="medium">
        <color rgb="FF000000"/>
      </bottom>
    </border>
    <border>
      <right/>
      <top/>
      <bottom style="medium">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Border="1" applyFill="1" applyFont="1"/>
    <xf borderId="0" fillId="0" fontId="1" numFmtId="14" xfId="0" applyFont="1" applyNumberFormat="1"/>
    <xf borderId="0" fillId="0" fontId="2" numFmtId="0" xfId="0" applyFont="1"/>
    <xf borderId="0" fillId="0" fontId="1" numFmtId="10" xfId="0" applyFont="1" applyNumberFormat="1"/>
    <xf borderId="2" fillId="3" fontId="1" numFmtId="0" xfId="0" applyAlignment="1" applyBorder="1" applyFill="1" applyFont="1">
      <alignment horizontal="center"/>
    </xf>
    <xf borderId="3" fillId="0" fontId="3" numFmtId="0" xfId="0" applyBorder="1" applyFont="1"/>
    <xf borderId="4" fillId="0" fontId="3" numFmtId="0" xfId="0" applyBorder="1" applyFont="1"/>
    <xf borderId="2" fillId="3" fontId="1" numFmtId="0" xfId="0" applyAlignment="1" applyBorder="1" applyFont="1">
      <alignment horizontal="center" vertical="center"/>
    </xf>
    <xf borderId="5" fillId="0" fontId="1" numFmtId="0" xfId="0" applyBorder="1" applyFont="1"/>
    <xf borderId="6" fillId="4" fontId="1" numFmtId="0" xfId="0" applyBorder="1" applyFill="1" applyFont="1"/>
    <xf borderId="5" fillId="0" fontId="1" numFmtId="10" xfId="0" applyBorder="1" applyFont="1" applyNumberFormat="1"/>
    <xf borderId="7" fillId="0" fontId="1" numFmtId="0" xfId="0" applyAlignment="1" applyBorder="1" applyFont="1">
      <alignment horizontal="center" vertical="center"/>
    </xf>
    <xf borderId="7" fillId="0" fontId="1" numFmtId="4" xfId="0" applyAlignment="1" applyBorder="1" applyFont="1" applyNumberFormat="1">
      <alignment horizontal="center" vertical="center"/>
    </xf>
    <xf borderId="7" fillId="0" fontId="1" numFmtId="0" xfId="0" applyAlignment="1" applyBorder="1" applyFont="1">
      <alignment shrinkToFit="0" vertical="center" wrapText="1"/>
    </xf>
    <xf borderId="8" fillId="0" fontId="3" numFmtId="0" xfId="0" applyBorder="1" applyFont="1"/>
    <xf borderId="7" fillId="0" fontId="1" numFmtId="0" xfId="0" applyAlignment="1" applyBorder="1" applyFont="1">
      <alignment horizontal="left" shrinkToFit="0" vertical="center" wrapText="1"/>
    </xf>
    <xf borderId="5" fillId="0" fontId="1" numFmtId="4" xfId="0" applyBorder="1" applyFont="1" applyNumberFormat="1"/>
    <xf borderId="3" fillId="0" fontId="1" numFmtId="0" xfId="0" applyBorder="1" applyFont="1"/>
    <xf borderId="0" fillId="0" fontId="1" numFmtId="4" xfId="0" applyFont="1" applyNumberFormat="1"/>
    <xf borderId="9" fillId="3" fontId="1" numFmtId="0" xfId="0" applyAlignment="1" applyBorder="1" applyFont="1">
      <alignment horizontal="center" vertical="center"/>
    </xf>
    <xf borderId="7" fillId="0" fontId="3" numFmtId="0" xfId="0" applyBorder="1" applyFont="1"/>
    <xf borderId="10" fillId="0" fontId="3" numFmtId="0" xfId="0" applyBorder="1" applyFont="1"/>
    <xf borderId="11" fillId="0" fontId="3" numFmtId="0" xfId="0" applyBorder="1" applyFont="1"/>
    <xf borderId="12" fillId="0" fontId="3" numFmtId="0" xfId="0" applyBorder="1" applyFont="1"/>
    <xf borderId="9" fillId="0" fontId="1" numFmtId="0" xfId="0" applyAlignment="1" applyBorder="1" applyFont="1">
      <alignment horizontal="left" shrinkToFit="0" vertical="center" wrapText="1"/>
    </xf>
    <xf borderId="13" fillId="0" fontId="3" numFmtId="0" xfId="0" applyBorder="1" applyFont="1"/>
    <xf borderId="14" fillId="0" fontId="3" numFmtId="0" xfId="0" applyBorder="1" applyFont="1"/>
    <xf borderId="15" fillId="3" fontId="1" numFmtId="0" xfId="0" applyAlignment="1" applyBorder="1" applyFont="1">
      <alignment horizontal="center" vertical="center"/>
    </xf>
    <xf borderId="5" fillId="4" fontId="1" numFmtId="0" xfId="0" applyBorder="1" applyFont="1"/>
    <xf borderId="16" fillId="0" fontId="3" numFmtId="0" xfId="0" applyBorder="1" applyFont="1"/>
    <xf borderId="17" fillId="0" fontId="3" numFmtId="0" xfId="0" applyBorder="1" applyFont="1"/>
    <xf borderId="2" fillId="0" fontId="1" numFmtId="0" xfId="0" applyAlignment="1" applyBorder="1" applyFont="1">
      <alignment horizontal="center"/>
    </xf>
    <xf borderId="18" fillId="3" fontId="4" numFmtId="0" xfId="0" applyAlignment="1" applyBorder="1" applyFont="1">
      <alignment horizontal="center"/>
    </xf>
    <xf borderId="19" fillId="0" fontId="3" numFmtId="0" xfId="0" applyBorder="1" applyFont="1"/>
    <xf borderId="20" fillId="0" fontId="3" numFmtId="0" xfId="0" applyBorder="1" applyFont="1"/>
    <xf borderId="5" fillId="4" fontId="4" numFmtId="0" xfId="0" applyAlignment="1" applyBorder="1" applyFont="1">
      <alignment horizontal="center"/>
    </xf>
    <xf borderId="5" fillId="5" fontId="1" numFmtId="14" xfId="0" applyBorder="1" applyFill="1" applyFont="1" applyNumberFormat="1"/>
    <xf borderId="21" fillId="4" fontId="4" numFmtId="0" xfId="0" applyAlignment="1" applyBorder="1" applyFont="1">
      <alignment horizontal="center"/>
    </xf>
    <xf borderId="22" fillId="0" fontId="3" numFmtId="0" xfId="0" applyBorder="1" applyFont="1"/>
    <xf borderId="23" fillId="0" fontId="3" numFmtId="0" xfId="0" applyBorder="1" applyFont="1"/>
    <xf borderId="0" fillId="0" fontId="1" numFmtId="0" xfId="0" applyFont="1"/>
    <xf borderId="0" fillId="0" fontId="1" numFmtId="0" xfId="0" applyAlignment="1" applyFont="1">
      <alignment horizontal="center" vertical="center"/>
    </xf>
    <xf borderId="0" fillId="0" fontId="1" numFmtId="0" xfId="0" applyAlignment="1" applyFont="1">
      <alignment horizontal="center"/>
    </xf>
    <xf borderId="0" fillId="0" fontId="1" numFmtId="10" xfId="0" applyAlignment="1" applyFont="1" applyNumberFormat="1">
      <alignment horizontal="right" vertical="center"/>
    </xf>
    <xf borderId="0" fillId="0" fontId="1" numFmtId="0" xfId="0" applyAlignment="1" applyFont="1">
      <alignment horizontal="center" shrinkToFit="0" vertical="center" wrapText="1"/>
    </xf>
    <xf borderId="0" fillId="0" fontId="1" numFmtId="3" xfId="0" applyAlignment="1" applyFont="1" applyNumberFormat="1">
      <alignment horizontal="right"/>
    </xf>
    <xf borderId="0" fillId="0" fontId="1" numFmtId="0" xfId="0" applyAlignment="1" applyFont="1">
      <alignment horizontal="right"/>
    </xf>
    <xf borderId="15" fillId="0" fontId="1" numFmtId="0" xfId="0" applyAlignment="1" applyBorder="1" applyFont="1">
      <alignment horizontal="center" vertical="center"/>
    </xf>
    <xf borderId="5" fillId="0" fontId="1" numFmtId="164" xfId="0" applyBorder="1" applyFont="1" applyNumberFormat="1"/>
    <xf borderId="2" fillId="4" fontId="1" numFmtId="0" xfId="0" applyAlignment="1" applyBorder="1" applyFont="1">
      <alignment horizontal="center"/>
    </xf>
    <xf borderId="2" fillId="0" fontId="1" numFmtId="3" xfId="0" applyAlignment="1" applyBorder="1" applyFont="1" applyNumberFormat="1">
      <alignment horizontal="center"/>
    </xf>
    <xf borderId="5" fillId="0" fontId="1" numFmtId="3" xfId="0" applyBorder="1" applyFont="1" applyNumberFormat="1"/>
    <xf borderId="5" fillId="3" fontId="1" numFmtId="0" xfId="0" applyBorder="1" applyFont="1"/>
    <xf borderId="0" fillId="0" fontId="1" numFmtId="0" xfId="0" applyAlignment="1" applyFont="1">
      <alignment horizontal="left" shrinkToFit="0" vertical="center" wrapText="1"/>
    </xf>
    <xf borderId="2" fillId="4" fontId="4" numFmtId="0" xfId="0" applyAlignment="1" applyBorder="1" applyFont="1">
      <alignment horizontal="center"/>
    </xf>
    <xf borderId="5" fillId="4" fontId="4" numFmtId="10" xfId="0" applyBorder="1" applyFont="1" applyNumberFormat="1"/>
    <xf borderId="2" fillId="6" fontId="4" numFmtId="0" xfId="0" applyAlignment="1" applyBorder="1" applyFill="1" applyFont="1">
      <alignment horizontal="center"/>
    </xf>
    <xf borderId="24" fillId="7" fontId="4" numFmtId="0" xfId="0" applyAlignment="1" applyBorder="1" applyFill="1" applyFont="1">
      <alignment horizontal="center"/>
    </xf>
    <xf borderId="25" fillId="0" fontId="3" numFmtId="0" xfId="0" applyBorder="1" applyFont="1"/>
    <xf borderId="26" fillId="0" fontId="3" numFmtId="0" xfId="0" applyBorder="1" applyFont="1"/>
    <xf borderId="16" fillId="0" fontId="1" numFmtId="0" xfId="0" applyAlignment="1" applyBorder="1" applyFont="1">
      <alignment horizontal="center" vertical="center"/>
    </xf>
    <xf borderId="16" fillId="0" fontId="5" numFmtId="0" xfId="0" applyAlignment="1" applyBorder="1" applyFont="1">
      <alignment horizontal="center" shrinkToFit="0" vertical="center" wrapText="1"/>
    </xf>
    <xf borderId="15" fillId="0" fontId="6"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oneycontrol.com/financials/natcopharma/ratiosVI/NP07" TargetMode="External"/><Relationship Id="rId2" Type="http://schemas.openxmlformats.org/officeDocument/2006/relationships/hyperlink" Target="https://finance.yahoo.com/quote/NATCOPHARM.NS/key-statistics" TargetMode="External"/><Relationship Id="rId3" Type="http://schemas.openxmlformats.org/officeDocument/2006/relationships/hyperlink" Target="https://www.alphaspread.com/security/nse/natcopharm/discount-rate" TargetMode="External"/><Relationship Id="rId4" Type="http://schemas.openxmlformats.org/officeDocument/2006/relationships/hyperlink" Target="https://www.wsj.com/market-data/quotes/IN/NATCOPHARM/financials/annual/cash-flow"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63"/>
    <col customWidth="1" min="2" max="2" width="19.25"/>
    <col customWidth="1" min="3" max="3" width="18.0"/>
    <col customWidth="1" min="4" max="7" width="8.63"/>
    <col customWidth="1" min="8" max="8" width="18.13"/>
    <col customWidth="1" min="9" max="9" width="27.38"/>
    <col customWidth="1" min="10" max="10" width="13.13"/>
    <col customWidth="1" min="11" max="13" width="8.63"/>
    <col customWidth="1" min="14" max="14" width="16.75"/>
    <col customWidth="1" min="15" max="15" width="22.25"/>
    <col customWidth="1" min="16" max="16" width="60.25"/>
    <col customWidth="1" min="17" max="26" width="8.63"/>
  </cols>
  <sheetData>
    <row r="1" ht="14.25" customHeight="1">
      <c r="A1" s="1" t="s">
        <v>0</v>
      </c>
      <c r="B1" s="1" t="s">
        <v>1</v>
      </c>
      <c r="C1" s="1" t="s">
        <v>2</v>
      </c>
      <c r="D1" s="1" t="s">
        <v>3</v>
      </c>
      <c r="E1" s="1" t="s">
        <v>4</v>
      </c>
    </row>
    <row r="2" ht="14.25" customHeight="1">
      <c r="A2" s="2">
        <v>45292.0</v>
      </c>
      <c r="B2" s="3">
        <v>1261.0</v>
      </c>
      <c r="C2" s="3">
        <v>1260.25</v>
      </c>
      <c r="D2" s="3">
        <v>1253.106689</v>
      </c>
    </row>
    <row r="3" ht="14.25" customHeight="1">
      <c r="A3" s="2">
        <v>45293.0</v>
      </c>
      <c r="B3" s="3">
        <v>1261.0</v>
      </c>
      <c r="C3" s="3">
        <v>1296.199951</v>
      </c>
      <c r="D3" s="3">
        <v>1288.852905</v>
      </c>
      <c r="E3" s="4">
        <f t="shared" ref="E3:E61" si="1">(D3/D2)-1</f>
        <v>0.02852607548</v>
      </c>
    </row>
    <row r="4" ht="14.25" customHeight="1">
      <c r="A4" s="2">
        <v>45294.0</v>
      </c>
      <c r="B4" s="3">
        <v>1296.199951</v>
      </c>
      <c r="C4" s="3">
        <v>1298.599976</v>
      </c>
      <c r="D4" s="3">
        <v>1291.239258</v>
      </c>
      <c r="E4" s="4">
        <f t="shared" si="1"/>
        <v>0.001851532468</v>
      </c>
    </row>
    <row r="5" ht="14.25" customHeight="1">
      <c r="A5" s="2">
        <v>45295.0</v>
      </c>
      <c r="B5" s="3">
        <v>1304.0</v>
      </c>
      <c r="C5" s="3">
        <v>1312.949951</v>
      </c>
      <c r="D5" s="3">
        <v>1305.507935</v>
      </c>
      <c r="E5" s="4">
        <f t="shared" si="1"/>
        <v>0.01105037421</v>
      </c>
    </row>
    <row r="6" ht="14.25" customHeight="1">
      <c r="A6" s="2">
        <v>45296.0</v>
      </c>
      <c r="B6" s="3">
        <v>1318.0</v>
      </c>
      <c r="C6" s="3">
        <v>1300.199951</v>
      </c>
      <c r="D6" s="3">
        <v>1292.8302</v>
      </c>
      <c r="E6" s="4">
        <f t="shared" si="1"/>
        <v>-0.009710959742</v>
      </c>
      <c r="H6" s="5" t="s">
        <v>5</v>
      </c>
      <c r="I6" s="6"/>
      <c r="J6" s="7"/>
      <c r="M6" s="8" t="s">
        <v>6</v>
      </c>
      <c r="N6" s="6"/>
      <c r="O6" s="6"/>
      <c r="P6" s="7"/>
    </row>
    <row r="7" ht="14.25" customHeight="1">
      <c r="A7" s="2">
        <v>45299.0</v>
      </c>
      <c r="B7" s="3">
        <v>1305.400024</v>
      </c>
      <c r="C7" s="3">
        <v>1305.300049</v>
      </c>
      <c r="D7" s="3">
        <v>1297.901367</v>
      </c>
      <c r="E7" s="4">
        <f t="shared" si="1"/>
        <v>0.003922531358</v>
      </c>
      <c r="H7" s="9" t="s">
        <v>7</v>
      </c>
      <c r="I7" s="9" t="s">
        <v>8</v>
      </c>
      <c r="J7" s="9" t="s">
        <v>9</v>
      </c>
      <c r="M7" s="10" t="s">
        <v>7</v>
      </c>
      <c r="N7" s="10" t="s">
        <v>10</v>
      </c>
      <c r="O7" s="10" t="s">
        <v>11</v>
      </c>
      <c r="P7" s="10" t="s">
        <v>12</v>
      </c>
    </row>
    <row r="8" ht="14.25" customHeight="1">
      <c r="A8" s="2">
        <v>45300.0</v>
      </c>
      <c r="B8" s="3">
        <v>1314.949951</v>
      </c>
      <c r="C8" s="3">
        <v>1324.0</v>
      </c>
      <c r="D8" s="3">
        <v>1316.495361</v>
      </c>
      <c r="E8" s="4">
        <f t="shared" si="1"/>
        <v>0.01432619957</v>
      </c>
      <c r="H8" s="9">
        <v>1.0</v>
      </c>
      <c r="I8" s="9" t="s">
        <v>13</v>
      </c>
      <c r="J8" s="11">
        <v>0.1499</v>
      </c>
      <c r="M8" s="12">
        <v>1.0</v>
      </c>
      <c r="N8" s="12" t="s">
        <v>14</v>
      </c>
      <c r="O8" s="13">
        <v>9564.58</v>
      </c>
      <c r="P8" s="14" t="s">
        <v>15</v>
      </c>
    </row>
    <row r="9" ht="14.25" customHeight="1">
      <c r="A9" s="2">
        <v>45301.0</v>
      </c>
      <c r="B9" s="3">
        <v>1330.050049</v>
      </c>
      <c r="C9" s="3">
        <v>1324.849976</v>
      </c>
      <c r="D9" s="3">
        <v>1317.340454</v>
      </c>
      <c r="E9" s="4">
        <f t="shared" si="1"/>
        <v>0.000641926303</v>
      </c>
      <c r="H9" s="9">
        <v>2.0</v>
      </c>
      <c r="I9" s="9" t="s">
        <v>16</v>
      </c>
      <c r="J9" s="9">
        <v>43.37</v>
      </c>
    </row>
    <row r="10" ht="14.25" customHeight="1">
      <c r="A10" s="2">
        <v>45302.0</v>
      </c>
      <c r="B10" s="3">
        <v>1328.0</v>
      </c>
      <c r="C10" s="3">
        <v>1316.25</v>
      </c>
      <c r="D10" s="3">
        <v>1308.789307</v>
      </c>
      <c r="E10" s="4">
        <f t="shared" si="1"/>
        <v>-0.006491220226</v>
      </c>
      <c r="H10" s="9">
        <v>3.0</v>
      </c>
      <c r="I10" s="9" t="s">
        <v>17</v>
      </c>
      <c r="J10" s="9"/>
    </row>
    <row r="11" ht="14.25" customHeight="1">
      <c r="A11" s="2">
        <v>45303.0</v>
      </c>
      <c r="B11" s="3">
        <v>1319.0</v>
      </c>
      <c r="C11" s="3">
        <v>1325.949951</v>
      </c>
      <c r="D11" s="3">
        <v>1318.434204</v>
      </c>
      <c r="E11" s="4">
        <f t="shared" si="1"/>
        <v>0.007369327476</v>
      </c>
      <c r="H11" s="9">
        <v>4.0</v>
      </c>
      <c r="I11" s="9" t="s">
        <v>18</v>
      </c>
      <c r="J11" s="9">
        <v>37.17</v>
      </c>
    </row>
    <row r="12" ht="14.25" customHeight="1">
      <c r="A12" s="2">
        <v>45306.0</v>
      </c>
      <c r="B12" s="3">
        <v>1329.199951</v>
      </c>
      <c r="C12" s="3">
        <v>1329.349976</v>
      </c>
      <c r="D12" s="3">
        <v>1321.815063</v>
      </c>
      <c r="E12" s="4">
        <f t="shared" si="1"/>
        <v>0.002564298613</v>
      </c>
      <c r="H12" s="9">
        <v>5.0</v>
      </c>
      <c r="I12" s="9" t="s">
        <v>19</v>
      </c>
      <c r="J12" s="11">
        <v>0.1513</v>
      </c>
    </row>
    <row r="13" ht="14.25" customHeight="1">
      <c r="A13" s="2">
        <v>45307.0</v>
      </c>
      <c r="B13" s="3">
        <v>1330.050049</v>
      </c>
      <c r="C13" s="3">
        <v>1313.449951</v>
      </c>
      <c r="D13" s="3">
        <v>1306.005127</v>
      </c>
      <c r="E13" s="4">
        <f t="shared" si="1"/>
        <v>-0.0119607776</v>
      </c>
      <c r="H13" s="9">
        <v>6.0</v>
      </c>
      <c r="I13" s="9" t="s">
        <v>20</v>
      </c>
      <c r="J13" s="9" t="s">
        <v>21</v>
      </c>
    </row>
    <row r="14" ht="14.25" customHeight="1">
      <c r="A14" s="2">
        <v>45308.0</v>
      </c>
      <c r="B14" s="3">
        <v>1312.0</v>
      </c>
      <c r="C14" s="3">
        <v>1299.0</v>
      </c>
      <c r="D14" s="3">
        <v>1291.637085</v>
      </c>
      <c r="E14" s="4">
        <f t="shared" si="1"/>
        <v>-0.01100152036</v>
      </c>
    </row>
    <row r="15" ht="14.25" customHeight="1">
      <c r="A15" s="2">
        <v>45309.0</v>
      </c>
      <c r="B15" s="3">
        <v>1298.949951</v>
      </c>
      <c r="C15" s="3">
        <v>1335.75</v>
      </c>
      <c r="D15" s="3">
        <v>1328.178711</v>
      </c>
      <c r="E15" s="4">
        <f t="shared" si="1"/>
        <v>0.02829093901</v>
      </c>
      <c r="H15" s="5" t="s">
        <v>22</v>
      </c>
      <c r="I15" s="6"/>
      <c r="J15" s="7"/>
      <c r="P15" s="15"/>
    </row>
    <row r="16" ht="14.25" customHeight="1">
      <c r="A16" s="2">
        <v>45310.0</v>
      </c>
      <c r="B16" s="3">
        <v>1340.0</v>
      </c>
      <c r="C16" s="3">
        <v>1335.599976</v>
      </c>
      <c r="D16" s="3">
        <v>1328.029541</v>
      </c>
      <c r="E16" s="4">
        <f t="shared" si="1"/>
        <v>-0.0001123116933</v>
      </c>
      <c r="H16" s="9" t="s">
        <v>23</v>
      </c>
      <c r="I16" s="9" t="s">
        <v>24</v>
      </c>
      <c r="J16" s="9" t="s">
        <v>25</v>
      </c>
      <c r="M16" s="12">
        <v>2.0</v>
      </c>
      <c r="N16" s="12" t="s">
        <v>26</v>
      </c>
      <c r="O16" s="12">
        <v>39.88</v>
      </c>
      <c r="P16" s="16" t="s">
        <v>27</v>
      </c>
    </row>
    <row r="17" ht="14.25" customHeight="1">
      <c r="A17" s="2">
        <v>45314.0</v>
      </c>
      <c r="B17" s="3">
        <v>1316.0</v>
      </c>
      <c r="C17" s="3">
        <v>1378.300049</v>
      </c>
      <c r="D17" s="3">
        <v>1370.487671</v>
      </c>
      <c r="E17" s="4">
        <f t="shared" si="1"/>
        <v>0.03197077225</v>
      </c>
      <c r="H17" s="9">
        <v>1.0</v>
      </c>
      <c r="I17" s="9" t="s">
        <v>28</v>
      </c>
      <c r="J17" s="17">
        <v>23508.43</v>
      </c>
    </row>
    <row r="18" ht="14.25" customHeight="1">
      <c r="A18" s="2">
        <v>45315.0</v>
      </c>
      <c r="B18" s="3">
        <v>1380.0</v>
      </c>
      <c r="C18" s="3">
        <v>1382.099976</v>
      </c>
      <c r="D18" s="3">
        <v>1374.265991</v>
      </c>
      <c r="E18" s="4">
        <f t="shared" si="1"/>
        <v>0.002756916447</v>
      </c>
      <c r="H18" s="9">
        <v>2.0</v>
      </c>
      <c r="I18" s="9" t="s">
        <v>29</v>
      </c>
      <c r="J18" s="9">
        <v>39.88</v>
      </c>
    </row>
    <row r="19" ht="14.25" customHeight="1">
      <c r="A19" s="2">
        <v>45316.0</v>
      </c>
      <c r="B19" s="3">
        <v>1383.550049</v>
      </c>
      <c r="C19" s="3">
        <v>1368.300049</v>
      </c>
      <c r="D19" s="3">
        <v>1360.544312</v>
      </c>
      <c r="E19" s="4">
        <f t="shared" si="1"/>
        <v>-0.009984733006</v>
      </c>
      <c r="H19" s="9">
        <v>3.0</v>
      </c>
      <c r="I19" s="9" t="s">
        <v>30</v>
      </c>
      <c r="J19" s="9">
        <v>19.9063</v>
      </c>
    </row>
    <row r="20" ht="14.25" customHeight="1">
      <c r="A20" s="2">
        <v>45320.0</v>
      </c>
      <c r="B20" s="3">
        <v>1365.0</v>
      </c>
      <c r="C20" s="3">
        <v>1400.849976</v>
      </c>
      <c r="D20" s="3">
        <v>1392.90979</v>
      </c>
      <c r="E20" s="4">
        <f t="shared" si="1"/>
        <v>0.02378862468</v>
      </c>
      <c r="H20" s="9">
        <v>4.0</v>
      </c>
      <c r="I20" s="9" t="s">
        <v>31</v>
      </c>
      <c r="J20" s="9">
        <v>1.5217</v>
      </c>
    </row>
    <row r="21" ht="14.25" customHeight="1">
      <c r="A21" s="2">
        <v>45321.0</v>
      </c>
      <c r="B21" s="3">
        <v>1401.900024</v>
      </c>
      <c r="C21" s="3">
        <v>1371.75</v>
      </c>
      <c r="D21" s="3">
        <v>1363.974731</v>
      </c>
      <c r="E21" s="4">
        <f t="shared" si="1"/>
        <v>-0.02077310333</v>
      </c>
    </row>
    <row r="22" ht="14.25" customHeight="1">
      <c r="A22" s="2">
        <v>45322.0</v>
      </c>
      <c r="B22" s="3">
        <v>1371.699951</v>
      </c>
      <c r="C22" s="3">
        <v>1418.449951</v>
      </c>
      <c r="D22" s="3">
        <v>1410.409912</v>
      </c>
      <c r="E22" s="4">
        <f t="shared" si="1"/>
        <v>0.03404401852</v>
      </c>
    </row>
    <row r="23" ht="14.25" customHeight="1">
      <c r="A23" s="2">
        <v>45323.0</v>
      </c>
      <c r="B23" s="3">
        <v>1427.0</v>
      </c>
      <c r="C23" s="3">
        <v>1407.949951</v>
      </c>
      <c r="D23" s="3">
        <v>1399.969482</v>
      </c>
      <c r="E23" s="4">
        <f t="shared" si="1"/>
        <v>-0.007402408272</v>
      </c>
      <c r="M23" s="15"/>
      <c r="N23" s="15"/>
      <c r="O23" s="15"/>
      <c r="P23" s="15"/>
    </row>
    <row r="24" ht="14.25" customHeight="1">
      <c r="A24" s="2">
        <v>45324.0</v>
      </c>
      <c r="B24" s="3">
        <v>1409.0</v>
      </c>
      <c r="C24" s="3">
        <v>1416.650024</v>
      </c>
      <c r="D24" s="3">
        <v>1408.620239</v>
      </c>
      <c r="E24" s="4">
        <f t="shared" si="1"/>
        <v>0.006179246842</v>
      </c>
      <c r="M24" s="12">
        <v>3.0</v>
      </c>
      <c r="N24" s="12" t="s">
        <v>32</v>
      </c>
      <c r="O24" s="12">
        <v>8873.07</v>
      </c>
      <c r="P24" s="16" t="s">
        <v>33</v>
      </c>
    </row>
    <row r="25" ht="14.25" customHeight="1">
      <c r="A25" s="2">
        <v>45327.0</v>
      </c>
      <c r="B25" s="3">
        <v>1426.800049</v>
      </c>
      <c r="C25" s="3">
        <v>1463.800049</v>
      </c>
      <c r="D25" s="3">
        <v>1455.503052</v>
      </c>
      <c r="E25" s="4">
        <f t="shared" si="1"/>
        <v>0.03328279099</v>
      </c>
    </row>
    <row r="26" ht="14.25" customHeight="1">
      <c r="A26" s="2">
        <v>45328.0</v>
      </c>
      <c r="B26" s="3">
        <v>1450.0</v>
      </c>
      <c r="C26" s="3">
        <v>1475.099976</v>
      </c>
      <c r="D26" s="3">
        <v>1466.738892</v>
      </c>
      <c r="E26" s="4">
        <f t="shared" si="1"/>
        <v>0.007719557843</v>
      </c>
    </row>
    <row r="27" ht="14.25" customHeight="1">
      <c r="A27" s="2">
        <v>45329.0</v>
      </c>
      <c r="B27" s="3">
        <v>1483.0</v>
      </c>
      <c r="C27" s="3">
        <v>1496.199951</v>
      </c>
      <c r="D27" s="3">
        <v>1487.719238</v>
      </c>
      <c r="E27" s="4">
        <f t="shared" si="1"/>
        <v>0.01430407697</v>
      </c>
    </row>
    <row r="28" ht="14.25" customHeight="1">
      <c r="A28" s="2">
        <v>45330.0</v>
      </c>
      <c r="B28" s="3">
        <v>1501.050049</v>
      </c>
      <c r="C28" s="3">
        <v>1499.599976</v>
      </c>
      <c r="D28" s="3">
        <v>1491.099976</v>
      </c>
      <c r="E28" s="4">
        <f t="shared" si="1"/>
        <v>0.002272430116</v>
      </c>
    </row>
    <row r="29" ht="14.25" customHeight="1">
      <c r="A29" s="2">
        <v>45331.0</v>
      </c>
      <c r="B29" s="3">
        <v>1500.900024</v>
      </c>
      <c r="C29" s="3">
        <v>1534.800049</v>
      </c>
      <c r="D29" s="3">
        <v>1534.800049</v>
      </c>
      <c r="E29" s="4">
        <f t="shared" si="1"/>
        <v>0.02930727228</v>
      </c>
    </row>
    <row r="30" ht="14.25" customHeight="1">
      <c r="A30" s="2">
        <v>45334.0</v>
      </c>
      <c r="B30" s="3">
        <v>1539.849976</v>
      </c>
      <c r="C30" s="3">
        <v>1534.449951</v>
      </c>
      <c r="D30" s="3">
        <v>1534.449951</v>
      </c>
      <c r="E30" s="4">
        <f t="shared" si="1"/>
        <v>-0.0002281065864</v>
      </c>
    </row>
    <row r="31" ht="14.25" customHeight="1">
      <c r="A31" s="2">
        <v>45335.0</v>
      </c>
      <c r="B31" s="3">
        <v>1537.5</v>
      </c>
      <c r="C31" s="3">
        <v>1542.199951</v>
      </c>
      <c r="D31" s="3">
        <v>1542.199951</v>
      </c>
      <c r="E31" s="4">
        <f t="shared" si="1"/>
        <v>0.005050669782</v>
      </c>
      <c r="M31" s="15"/>
      <c r="N31" s="15"/>
      <c r="O31" s="15"/>
      <c r="P31" s="15"/>
    </row>
    <row r="32" ht="14.25" customHeight="1">
      <c r="A32" s="2">
        <v>45336.0</v>
      </c>
      <c r="B32" s="3">
        <v>1545.800049</v>
      </c>
      <c r="C32" s="3">
        <v>1520.400024</v>
      </c>
      <c r="D32" s="3">
        <v>1520.400024</v>
      </c>
      <c r="E32" s="4">
        <f t="shared" si="1"/>
        <v>-0.01413560348</v>
      </c>
      <c r="M32" s="12">
        <v>4.0</v>
      </c>
      <c r="N32" s="12" t="s">
        <v>34</v>
      </c>
      <c r="O32" s="12">
        <v>23748.36</v>
      </c>
      <c r="P32" s="16" t="s">
        <v>35</v>
      </c>
    </row>
    <row r="33" ht="14.25" customHeight="1">
      <c r="A33" s="2">
        <v>45337.0</v>
      </c>
      <c r="B33" s="3">
        <v>1529.050049</v>
      </c>
      <c r="C33" s="3">
        <v>1509.900024</v>
      </c>
      <c r="D33" s="3">
        <v>1509.900024</v>
      </c>
      <c r="E33" s="4">
        <f t="shared" si="1"/>
        <v>-0.006906077239</v>
      </c>
    </row>
    <row r="34" ht="14.25" customHeight="1">
      <c r="A34" s="2">
        <v>45338.0</v>
      </c>
      <c r="B34" s="3">
        <v>1515.0</v>
      </c>
      <c r="C34" s="3">
        <v>1509.949951</v>
      </c>
      <c r="D34" s="3">
        <v>1509.949951</v>
      </c>
      <c r="E34" s="4">
        <f t="shared" si="1"/>
        <v>0.00003306642771</v>
      </c>
    </row>
    <row r="35" ht="14.25" customHeight="1">
      <c r="A35" s="2">
        <v>45341.0</v>
      </c>
      <c r="B35" s="3">
        <v>1514.849976</v>
      </c>
      <c r="C35" s="3">
        <v>1530.099976</v>
      </c>
      <c r="D35" s="3">
        <v>1530.099976</v>
      </c>
      <c r="E35" s="4">
        <f t="shared" si="1"/>
        <v>0.01334482973</v>
      </c>
    </row>
    <row r="36" ht="14.25" customHeight="1">
      <c r="A36" s="2">
        <v>45342.0</v>
      </c>
      <c r="B36" s="3">
        <v>1532.0</v>
      </c>
      <c r="C36" s="3">
        <v>1538.699951</v>
      </c>
      <c r="D36" s="3">
        <v>1538.699951</v>
      </c>
      <c r="E36" s="4">
        <f t="shared" si="1"/>
        <v>0.005620531426</v>
      </c>
    </row>
    <row r="37" ht="14.25" customHeight="1">
      <c r="A37" s="2">
        <v>45343.0</v>
      </c>
      <c r="B37" s="3">
        <v>1540.050049</v>
      </c>
      <c r="C37" s="3">
        <v>1543.400024</v>
      </c>
      <c r="D37" s="3">
        <v>1543.400024</v>
      </c>
      <c r="E37" s="4">
        <f t="shared" si="1"/>
        <v>0.003054574088</v>
      </c>
    </row>
    <row r="38" ht="14.25" customHeight="1">
      <c r="A38" s="2">
        <v>45344.0</v>
      </c>
      <c r="B38" s="3">
        <v>1549.599976</v>
      </c>
      <c r="C38" s="3">
        <v>1558.050049</v>
      </c>
      <c r="D38" s="3">
        <v>1558.050049</v>
      </c>
      <c r="E38" s="4">
        <f t="shared" si="1"/>
        <v>0.009492046632</v>
      </c>
    </row>
    <row r="39" ht="14.25" customHeight="1">
      <c r="A39" s="2">
        <v>45345.0</v>
      </c>
      <c r="B39" s="3">
        <v>1558.0</v>
      </c>
      <c r="C39" s="3">
        <v>1561.25</v>
      </c>
      <c r="D39" s="3">
        <v>1561.25</v>
      </c>
      <c r="E39" s="4">
        <f t="shared" si="1"/>
        <v>0.002053817849</v>
      </c>
      <c r="M39" s="15"/>
      <c r="N39" s="15"/>
      <c r="O39" s="15"/>
      <c r="P39" s="15"/>
    </row>
    <row r="40" ht="14.25" customHeight="1">
      <c r="A40" s="2">
        <v>45348.0</v>
      </c>
      <c r="B40" s="3">
        <v>1562.0</v>
      </c>
      <c r="C40" s="3">
        <v>1556.949951</v>
      </c>
      <c r="D40" s="3">
        <v>1556.949951</v>
      </c>
      <c r="E40" s="4">
        <f t="shared" si="1"/>
        <v>-0.002754234748</v>
      </c>
      <c r="M40" s="12">
        <v>5.0</v>
      </c>
      <c r="N40" s="12" t="s">
        <v>36</v>
      </c>
      <c r="O40" s="13">
        <v>23508.43</v>
      </c>
      <c r="P40" s="16" t="s">
        <v>37</v>
      </c>
    </row>
    <row r="41" ht="14.25" customHeight="1">
      <c r="A41" s="2">
        <v>45349.0</v>
      </c>
      <c r="B41" s="3">
        <v>1556.75</v>
      </c>
      <c r="C41" s="3">
        <v>1582.75</v>
      </c>
      <c r="D41" s="3">
        <v>1582.75</v>
      </c>
      <c r="E41" s="4">
        <f t="shared" si="1"/>
        <v>0.01657089169</v>
      </c>
    </row>
    <row r="42" ht="14.25" customHeight="1">
      <c r="A42" s="2">
        <v>45350.0</v>
      </c>
      <c r="B42" s="3">
        <v>1586.5</v>
      </c>
      <c r="C42" s="3">
        <v>1573.849976</v>
      </c>
      <c r="D42" s="3">
        <v>1573.849976</v>
      </c>
      <c r="E42" s="4">
        <f t="shared" si="1"/>
        <v>-0.005623139472</v>
      </c>
    </row>
    <row r="43" ht="14.25" customHeight="1">
      <c r="A43" s="2">
        <v>45351.0</v>
      </c>
      <c r="B43" s="3">
        <v>1575.0</v>
      </c>
      <c r="C43" s="3">
        <v>1577.949951</v>
      </c>
      <c r="D43" s="3">
        <v>1577.949951</v>
      </c>
      <c r="E43" s="4">
        <f t="shared" si="1"/>
        <v>0.002605060878</v>
      </c>
    </row>
    <row r="44" ht="14.25" customHeight="1">
      <c r="A44" s="2">
        <v>45352.0</v>
      </c>
      <c r="B44" s="3">
        <v>1580.0</v>
      </c>
      <c r="C44" s="3">
        <v>1559.25</v>
      </c>
      <c r="D44" s="3">
        <v>1559.25</v>
      </c>
      <c r="E44" s="4">
        <f t="shared" si="1"/>
        <v>-0.01185078842</v>
      </c>
      <c r="H44" s="18"/>
    </row>
    <row r="45" ht="14.25" customHeight="1">
      <c r="A45" s="2">
        <v>45355.0</v>
      </c>
      <c r="B45" s="3">
        <v>1550.550049</v>
      </c>
      <c r="C45" s="3">
        <v>1552.099976</v>
      </c>
      <c r="D45" s="3">
        <v>1552.099976</v>
      </c>
      <c r="E45" s="4">
        <f t="shared" si="1"/>
        <v>-0.004585553311</v>
      </c>
    </row>
    <row r="46" ht="14.25" customHeight="1">
      <c r="A46" s="2">
        <v>45356.0</v>
      </c>
      <c r="B46" s="3">
        <v>1553.800049</v>
      </c>
      <c r="C46" s="3">
        <v>1574.199951</v>
      </c>
      <c r="D46" s="3">
        <v>1574.199951</v>
      </c>
      <c r="E46" s="4">
        <f t="shared" si="1"/>
        <v>0.01423875739</v>
      </c>
    </row>
    <row r="47" ht="14.25" customHeight="1">
      <c r="A47" s="2">
        <v>45357.0</v>
      </c>
      <c r="B47" s="3">
        <v>1575.0</v>
      </c>
      <c r="C47" s="3">
        <v>1604.0</v>
      </c>
      <c r="D47" s="3">
        <v>1604.0</v>
      </c>
      <c r="E47" s="4">
        <f t="shared" si="1"/>
        <v>0.018930282</v>
      </c>
    </row>
    <row r="48" ht="14.25" customHeight="1">
      <c r="A48" s="2">
        <v>45358.0</v>
      </c>
      <c r="B48" s="3">
        <v>1610.75</v>
      </c>
      <c r="C48" s="3">
        <v>1605.699951</v>
      </c>
      <c r="D48" s="3">
        <v>1605.699951</v>
      </c>
      <c r="E48" s="4">
        <f t="shared" si="1"/>
        <v>0.001059819825</v>
      </c>
    </row>
    <row r="49" ht="14.25" customHeight="1">
      <c r="A49" s="2">
        <v>45362.0</v>
      </c>
      <c r="B49" s="3">
        <v>1615.150024</v>
      </c>
      <c r="C49" s="3">
        <v>1593.599976</v>
      </c>
      <c r="D49" s="3">
        <v>1593.599976</v>
      </c>
      <c r="E49" s="4">
        <f t="shared" si="1"/>
        <v>-0.007535638892</v>
      </c>
      <c r="O49" s="19"/>
    </row>
    <row r="50" ht="14.25" customHeight="1">
      <c r="A50" s="2">
        <v>45363.0</v>
      </c>
      <c r="B50" s="3">
        <v>1592.199951</v>
      </c>
      <c r="C50" s="3">
        <v>1584.300049</v>
      </c>
      <c r="D50" s="3">
        <v>1584.300049</v>
      </c>
      <c r="E50" s="4">
        <f t="shared" si="1"/>
        <v>-0.005835797653</v>
      </c>
      <c r="M50" s="20" t="s">
        <v>38</v>
      </c>
      <c r="N50" s="21"/>
      <c r="O50" s="21"/>
      <c r="P50" s="22"/>
    </row>
    <row r="51" ht="14.25" customHeight="1">
      <c r="A51" s="2">
        <v>45364.0</v>
      </c>
      <c r="B51" s="3">
        <v>1581.199951</v>
      </c>
      <c r="C51" s="3">
        <v>1558.599976</v>
      </c>
      <c r="D51" s="3">
        <v>1558.599976</v>
      </c>
      <c r="E51" s="4">
        <f t="shared" si="1"/>
        <v>-0.01622172076</v>
      </c>
      <c r="M51" s="23"/>
      <c r="N51" s="15"/>
      <c r="O51" s="15"/>
      <c r="P51" s="24"/>
    </row>
    <row r="52" ht="14.25" customHeight="1">
      <c r="A52" s="2">
        <v>45365.0</v>
      </c>
      <c r="B52" s="3">
        <v>1567.25</v>
      </c>
      <c r="C52" s="3">
        <v>1570.199951</v>
      </c>
      <c r="D52" s="3">
        <v>1570.199951</v>
      </c>
      <c r="E52" s="4">
        <f t="shared" si="1"/>
        <v>0.007442560746</v>
      </c>
      <c r="M52" s="25" t="s">
        <v>39</v>
      </c>
      <c r="N52" s="21"/>
      <c r="O52" s="21"/>
      <c r="P52" s="22"/>
    </row>
    <row r="53" ht="14.25" customHeight="1">
      <c r="A53" s="2">
        <v>45366.0</v>
      </c>
      <c r="B53" s="3">
        <v>1568.75</v>
      </c>
      <c r="C53" s="3">
        <v>1548.199951</v>
      </c>
      <c r="D53" s="3">
        <v>1548.199951</v>
      </c>
      <c r="E53" s="4">
        <f t="shared" si="1"/>
        <v>-0.01401095446</v>
      </c>
      <c r="M53" s="26"/>
      <c r="P53" s="27"/>
    </row>
    <row r="54" ht="14.25" customHeight="1">
      <c r="A54" s="2">
        <v>45369.0</v>
      </c>
      <c r="B54" s="3">
        <v>1548.25</v>
      </c>
      <c r="C54" s="3">
        <v>1571.25</v>
      </c>
      <c r="D54" s="3">
        <v>1571.25</v>
      </c>
      <c r="E54" s="4">
        <f t="shared" si="1"/>
        <v>0.01488828945</v>
      </c>
      <c r="M54" s="26"/>
      <c r="P54" s="27"/>
    </row>
    <row r="55" ht="14.25" customHeight="1">
      <c r="A55" s="2">
        <v>45370.0</v>
      </c>
      <c r="B55" s="3">
        <v>1574.0</v>
      </c>
      <c r="C55" s="3">
        <v>1548.449951</v>
      </c>
      <c r="D55" s="3">
        <v>1548.449951</v>
      </c>
      <c r="E55" s="4">
        <f t="shared" si="1"/>
        <v>-0.01451077104</v>
      </c>
      <c r="M55" s="26"/>
      <c r="P55" s="27"/>
    </row>
    <row r="56" ht="14.25" customHeight="1">
      <c r="A56" s="2">
        <v>45371.0</v>
      </c>
      <c r="B56" s="3">
        <v>1559.949951</v>
      </c>
      <c r="C56" s="3">
        <v>1549.349976</v>
      </c>
      <c r="D56" s="3">
        <v>1549.349976</v>
      </c>
      <c r="E56" s="4">
        <f t="shared" si="1"/>
        <v>0.0005812425512</v>
      </c>
      <c r="M56" s="26"/>
      <c r="P56" s="27"/>
    </row>
    <row r="57" ht="14.25" customHeight="1">
      <c r="A57" s="2">
        <v>45372.0</v>
      </c>
      <c r="B57" s="3">
        <v>1564.800049</v>
      </c>
      <c r="C57" s="3">
        <v>1565.199951</v>
      </c>
      <c r="D57" s="3">
        <v>1565.199951</v>
      </c>
      <c r="E57" s="4">
        <f t="shared" si="1"/>
        <v>0.01023008051</v>
      </c>
      <c r="M57" s="26"/>
      <c r="P57" s="27"/>
    </row>
    <row r="58" ht="14.25" customHeight="1">
      <c r="A58" s="2">
        <v>45373.0</v>
      </c>
      <c r="B58" s="3">
        <v>1568.900024</v>
      </c>
      <c r="C58" s="3">
        <v>1608.900024</v>
      </c>
      <c r="D58" s="3">
        <v>1608.900024</v>
      </c>
      <c r="E58" s="4">
        <f t="shared" si="1"/>
        <v>0.02791980218</v>
      </c>
      <c r="M58" s="26"/>
      <c r="P58" s="27"/>
    </row>
    <row r="59" ht="14.25" customHeight="1">
      <c r="A59" s="2">
        <v>45377.0</v>
      </c>
      <c r="B59" s="3">
        <v>1595.050049</v>
      </c>
      <c r="C59" s="3">
        <v>1598.099976</v>
      </c>
      <c r="D59" s="3">
        <v>1598.099976</v>
      </c>
      <c r="E59" s="4">
        <f t="shared" si="1"/>
        <v>-0.006712690558</v>
      </c>
      <c r="M59" s="26"/>
      <c r="P59" s="27"/>
    </row>
    <row r="60" ht="14.25" customHeight="1">
      <c r="A60" s="2">
        <v>45378.0</v>
      </c>
      <c r="B60" s="3">
        <v>1602.0</v>
      </c>
      <c r="C60" s="3">
        <v>1604.150024</v>
      </c>
      <c r="D60" s="3">
        <v>1604.150024</v>
      </c>
      <c r="E60" s="4">
        <f t="shared" si="1"/>
        <v>0.003785775665</v>
      </c>
      <c r="M60" s="26"/>
      <c r="P60" s="27"/>
    </row>
    <row r="61" ht="14.25" customHeight="1">
      <c r="A61" s="2">
        <v>45379.0</v>
      </c>
      <c r="B61" s="3">
        <v>1609.949951</v>
      </c>
      <c r="C61" s="3">
        <v>1620.550049</v>
      </c>
      <c r="D61" s="3">
        <v>1620.550049</v>
      </c>
      <c r="E61" s="4">
        <f t="shared" si="1"/>
        <v>0.01022349827</v>
      </c>
      <c r="M61" s="26"/>
      <c r="P61" s="27"/>
    </row>
    <row r="62" ht="14.25" customHeight="1">
      <c r="M62" s="26"/>
      <c r="P62" s="27"/>
    </row>
    <row r="63" ht="14.25" customHeight="1">
      <c r="A63" s="28" t="s">
        <v>40</v>
      </c>
      <c r="B63" s="29" t="s">
        <v>41</v>
      </c>
      <c r="C63" s="9"/>
      <c r="D63" s="9"/>
      <c r="E63" s="11">
        <f>AVERAGE(E3:E61)</f>
        <v>0.004456718605</v>
      </c>
      <c r="M63" s="26"/>
      <c r="P63" s="27"/>
    </row>
    <row r="64" ht="14.25" customHeight="1">
      <c r="A64" s="30"/>
      <c r="B64" s="29" t="s">
        <v>42</v>
      </c>
      <c r="C64" s="9"/>
      <c r="D64" s="9"/>
      <c r="E64" s="9">
        <f>_xlfn.VAR.S(E3:E61)</f>
        <v>0.0001824496926</v>
      </c>
      <c r="M64" s="26"/>
      <c r="P64" s="27"/>
    </row>
    <row r="65" ht="14.25" customHeight="1">
      <c r="A65" s="31"/>
      <c r="B65" s="29" t="s">
        <v>43</v>
      </c>
      <c r="C65" s="9"/>
      <c r="D65" s="9"/>
      <c r="E65" s="9">
        <f>_xlfn.STDEV.S(E3:E61)</f>
        <v>0.013507394</v>
      </c>
      <c r="M65" s="26"/>
      <c r="P65" s="27"/>
    </row>
    <row r="66" ht="14.25" customHeight="1">
      <c r="M66" s="26"/>
      <c r="P66" s="27"/>
    </row>
    <row r="67" ht="14.25" customHeight="1">
      <c r="M67" s="26"/>
      <c r="P67" s="27"/>
    </row>
    <row r="68" ht="14.25" customHeight="1">
      <c r="M68" s="26"/>
      <c r="P68" s="27"/>
    </row>
    <row r="69" ht="14.25" customHeight="1">
      <c r="M69" s="26"/>
      <c r="P69" s="27"/>
    </row>
    <row r="70" ht="14.25" customHeight="1">
      <c r="M70" s="26"/>
      <c r="P70" s="27"/>
    </row>
    <row r="71" ht="14.25" customHeight="1">
      <c r="M71" s="26"/>
      <c r="P71" s="27"/>
    </row>
    <row r="72" ht="14.25" customHeight="1">
      <c r="M72" s="26"/>
      <c r="P72" s="27"/>
    </row>
    <row r="73" ht="14.25" customHeight="1">
      <c r="M73" s="26"/>
      <c r="P73" s="27"/>
    </row>
    <row r="74" ht="14.25" customHeight="1">
      <c r="M74" s="26"/>
      <c r="P74" s="27"/>
    </row>
    <row r="75" ht="14.25" customHeight="1">
      <c r="M75" s="23"/>
      <c r="N75" s="15"/>
      <c r="O75" s="15"/>
      <c r="P75" s="24"/>
    </row>
    <row r="76" ht="14.25" customHeight="1"/>
    <row r="77" ht="14.25" customHeight="1">
      <c r="A77" s="32" t="s">
        <v>44</v>
      </c>
      <c r="B77" s="6"/>
      <c r="C77" s="6"/>
      <c r="D77" s="6"/>
      <c r="E77" s="7"/>
    </row>
    <row r="78" ht="14.25" customHeight="1">
      <c r="A78" s="33" t="s">
        <v>45</v>
      </c>
      <c r="B78" s="34"/>
      <c r="C78" s="34"/>
      <c r="D78" s="34"/>
      <c r="E78" s="35"/>
    </row>
    <row r="79" ht="14.25" customHeight="1">
      <c r="A79" s="36" t="s">
        <v>0</v>
      </c>
      <c r="B79" s="36" t="s">
        <v>1</v>
      </c>
      <c r="C79" s="36" t="s">
        <v>2</v>
      </c>
      <c r="D79" s="36" t="s">
        <v>3</v>
      </c>
      <c r="E79" s="36" t="s">
        <v>46</v>
      </c>
    </row>
    <row r="80" ht="14.25" customHeight="1">
      <c r="A80" s="37">
        <v>45292.0</v>
      </c>
      <c r="B80" s="9">
        <v>21727.75</v>
      </c>
      <c r="C80" s="9">
        <v>21741.900391</v>
      </c>
      <c r="D80" s="9">
        <v>21741.900391</v>
      </c>
      <c r="E80" s="9"/>
    </row>
    <row r="81" ht="14.25" customHeight="1">
      <c r="A81" s="37">
        <v>45293.0</v>
      </c>
      <c r="B81" s="9">
        <v>21751.349609</v>
      </c>
      <c r="C81" s="9">
        <v>21665.800781</v>
      </c>
      <c r="D81" s="9">
        <v>21665.800781</v>
      </c>
      <c r="E81" s="11">
        <f t="shared" ref="E81:E138" si="2">D81/D80-1</f>
        <v>-0.00350013608</v>
      </c>
      <c r="M81" s="3" t="s">
        <v>47</v>
      </c>
    </row>
    <row r="82" ht="14.25" customHeight="1">
      <c r="A82" s="37">
        <v>45294.0</v>
      </c>
      <c r="B82" s="9">
        <v>21661.099609</v>
      </c>
      <c r="C82" s="9">
        <v>21517.349609</v>
      </c>
      <c r="D82" s="9">
        <v>21517.349609</v>
      </c>
      <c r="E82" s="11">
        <f t="shared" si="2"/>
        <v>-0.006851866382</v>
      </c>
      <c r="M82" s="38" t="s">
        <v>48</v>
      </c>
      <c r="N82" s="39"/>
      <c r="O82" s="39"/>
      <c r="P82" s="39"/>
      <c r="Q82" s="39"/>
      <c r="R82" s="40"/>
    </row>
    <row r="83" ht="14.25" customHeight="1">
      <c r="A83" s="37">
        <v>45295.0</v>
      </c>
      <c r="B83" s="9">
        <v>21605.800781</v>
      </c>
      <c r="C83" s="9">
        <v>21658.599609</v>
      </c>
      <c r="D83" s="9">
        <v>21658.599609</v>
      </c>
      <c r="E83" s="11">
        <f t="shared" si="2"/>
        <v>0.006564470186</v>
      </c>
      <c r="M83" s="41"/>
      <c r="N83" s="41"/>
      <c r="O83" s="41"/>
      <c r="P83" s="41"/>
      <c r="Q83" s="41"/>
      <c r="R83" s="41"/>
    </row>
    <row r="84" ht="14.25" customHeight="1">
      <c r="A84" s="37">
        <v>45296.0</v>
      </c>
      <c r="B84" s="9">
        <v>21705.75</v>
      </c>
      <c r="C84" s="9">
        <v>21710.800781</v>
      </c>
      <c r="D84" s="9">
        <v>21710.800781</v>
      </c>
      <c r="E84" s="11">
        <f t="shared" si="2"/>
        <v>0.002410182234</v>
      </c>
      <c r="M84" s="42">
        <v>1.0</v>
      </c>
      <c r="N84" s="43" t="s">
        <v>49</v>
      </c>
      <c r="P84" s="4">
        <f>I94+(I93*P85)</f>
        <v>0.07959390129</v>
      </c>
      <c r="Q84" s="43"/>
    </row>
    <row r="85" ht="14.25" customHeight="1">
      <c r="A85" s="37">
        <v>45299.0</v>
      </c>
      <c r="B85" s="9">
        <v>21747.599609</v>
      </c>
      <c r="C85" s="9">
        <v>21513.0</v>
      </c>
      <c r="D85" s="9">
        <v>21513.0</v>
      </c>
      <c r="E85" s="11">
        <f t="shared" si="2"/>
        <v>-0.009110708674</v>
      </c>
      <c r="M85" s="42">
        <v>2.0</v>
      </c>
      <c r="N85" s="42" t="s">
        <v>50</v>
      </c>
      <c r="P85" s="44">
        <v>0.0457</v>
      </c>
      <c r="Q85" s="45"/>
    </row>
    <row r="86" ht="14.25" customHeight="1">
      <c r="A86" s="37">
        <v>45300.0</v>
      </c>
      <c r="B86" s="9">
        <v>21653.599609</v>
      </c>
      <c r="C86" s="9">
        <v>21544.849609</v>
      </c>
      <c r="D86" s="9">
        <v>21544.849609</v>
      </c>
      <c r="E86" s="11">
        <f t="shared" si="2"/>
        <v>0.001480481988</v>
      </c>
    </row>
    <row r="87" ht="14.25" customHeight="1">
      <c r="A87" s="37">
        <v>45301.0</v>
      </c>
      <c r="B87" s="9">
        <v>21529.300781</v>
      </c>
      <c r="C87" s="9">
        <v>21618.699219</v>
      </c>
      <c r="D87" s="9">
        <v>21618.699219</v>
      </c>
      <c r="E87" s="11">
        <f t="shared" si="2"/>
        <v>0.00342771527</v>
      </c>
    </row>
    <row r="88" ht="14.25" customHeight="1">
      <c r="A88" s="37">
        <v>45302.0</v>
      </c>
      <c r="B88" s="9">
        <v>21688.0</v>
      </c>
      <c r="C88" s="9">
        <v>21647.199219</v>
      </c>
      <c r="D88" s="9">
        <v>21647.199219</v>
      </c>
      <c r="E88" s="11">
        <f t="shared" si="2"/>
        <v>0.001318303183</v>
      </c>
      <c r="M88" s="43">
        <v>3.0</v>
      </c>
      <c r="N88" s="43" t="s">
        <v>51</v>
      </c>
      <c r="P88" s="4">
        <v>0.72</v>
      </c>
    </row>
    <row r="89" ht="14.25" customHeight="1">
      <c r="A89" s="37">
        <v>45303.0</v>
      </c>
      <c r="B89" s="9">
        <v>21773.550781</v>
      </c>
      <c r="C89" s="9">
        <v>21894.550781</v>
      </c>
      <c r="D89" s="9">
        <v>21894.550781</v>
      </c>
      <c r="E89" s="11">
        <f t="shared" si="2"/>
        <v>0.01142649261</v>
      </c>
      <c r="M89" s="43">
        <v>4.0</v>
      </c>
      <c r="N89" s="43" t="s">
        <v>52</v>
      </c>
      <c r="P89" s="4">
        <v>0.009</v>
      </c>
    </row>
    <row r="90" ht="14.25" customHeight="1">
      <c r="A90" s="37">
        <v>45306.0</v>
      </c>
      <c r="B90" s="9">
        <v>22053.150391</v>
      </c>
      <c r="C90" s="9">
        <v>22097.449219</v>
      </c>
      <c r="D90" s="9">
        <v>22097.449219</v>
      </c>
      <c r="E90" s="11">
        <f t="shared" si="2"/>
        <v>0.009267074718</v>
      </c>
      <c r="M90" s="42">
        <v>5.0</v>
      </c>
      <c r="N90" s="43" t="s">
        <v>53</v>
      </c>
      <c r="P90" s="4">
        <v>0.2799</v>
      </c>
    </row>
    <row r="91" ht="14.25" customHeight="1">
      <c r="A91" s="37">
        <v>45307.0</v>
      </c>
      <c r="B91" s="9">
        <v>22080.5</v>
      </c>
      <c r="C91" s="9">
        <v>22032.300781</v>
      </c>
      <c r="D91" s="9">
        <v>22032.300781</v>
      </c>
      <c r="E91" s="11">
        <f t="shared" si="2"/>
        <v>-0.002948233407</v>
      </c>
      <c r="M91" s="43">
        <v>6.0</v>
      </c>
      <c r="O91" s="41" t="s">
        <v>54</v>
      </c>
      <c r="P91" s="46" t="s">
        <v>55</v>
      </c>
    </row>
    <row r="92" ht="14.25" customHeight="1">
      <c r="A92" s="37">
        <v>45308.0</v>
      </c>
      <c r="B92" s="9">
        <v>21647.25</v>
      </c>
      <c r="C92" s="9">
        <v>21571.949219</v>
      </c>
      <c r="D92" s="9">
        <v>21571.949219</v>
      </c>
      <c r="E92" s="11">
        <f t="shared" si="2"/>
        <v>-0.02089439349</v>
      </c>
      <c r="M92" s="43">
        <v>7.0</v>
      </c>
      <c r="O92" s="3" t="s">
        <v>56</v>
      </c>
      <c r="P92" s="47" t="s">
        <v>57</v>
      </c>
    </row>
    <row r="93" ht="14.25" customHeight="1">
      <c r="A93" s="37">
        <v>45309.0</v>
      </c>
      <c r="B93" s="9">
        <v>21414.199219</v>
      </c>
      <c r="C93" s="9">
        <v>21462.25</v>
      </c>
      <c r="D93" s="9">
        <v>21462.25</v>
      </c>
      <c r="E93" s="11">
        <f t="shared" si="2"/>
        <v>-0.00508527152</v>
      </c>
      <c r="H93" s="29" t="s">
        <v>58</v>
      </c>
      <c r="I93" s="11">
        <f>(_xlfn.COVARIANCE.S(E81:E138,E3:E60))/_xlfn.VAR.S(E81:E138)</f>
        <v>0.4287505753</v>
      </c>
      <c r="J93" s="48" t="s">
        <v>59</v>
      </c>
    </row>
    <row r="94" ht="14.25" customHeight="1">
      <c r="A94" s="37">
        <v>45310.0</v>
      </c>
      <c r="B94" s="9">
        <v>21615.199219</v>
      </c>
      <c r="C94" s="9">
        <v>21622.400391</v>
      </c>
      <c r="D94" s="9">
        <v>21622.400391</v>
      </c>
      <c r="E94" s="11">
        <f t="shared" si="2"/>
        <v>0.007461957204</v>
      </c>
      <c r="H94" s="29" t="s">
        <v>60</v>
      </c>
      <c r="I94" s="11">
        <v>0.06</v>
      </c>
      <c r="J94" s="30"/>
    </row>
    <row r="95" ht="14.25" customHeight="1">
      <c r="A95" s="37">
        <v>45314.0</v>
      </c>
      <c r="B95" s="9">
        <v>21716.699219</v>
      </c>
      <c r="C95" s="9">
        <v>21238.800781</v>
      </c>
      <c r="D95" s="9">
        <v>21238.800781</v>
      </c>
      <c r="E95" s="11">
        <f t="shared" si="2"/>
        <v>-0.01774084297</v>
      </c>
      <c r="H95" s="29" t="s">
        <v>61</v>
      </c>
      <c r="I95" s="49">
        <f>I94+I93*(E139-I123)</f>
        <v>0.06014149283</v>
      </c>
      <c r="J95" s="31"/>
      <c r="M95" s="50" t="s">
        <v>62</v>
      </c>
      <c r="N95" s="6"/>
      <c r="O95" s="7"/>
      <c r="P95" s="11">
        <f>P84*P88+P90*P89</f>
        <v>0.05982670893</v>
      </c>
      <c r="Q95" s="9"/>
    </row>
    <row r="96" ht="14.25" customHeight="1">
      <c r="A96" s="37">
        <v>45315.0</v>
      </c>
      <c r="B96" s="9">
        <v>21185.25</v>
      </c>
      <c r="C96" s="9">
        <v>21453.949219</v>
      </c>
      <c r="D96" s="9">
        <v>21453.949219</v>
      </c>
      <c r="E96" s="11">
        <f t="shared" si="2"/>
        <v>0.01012997109</v>
      </c>
    </row>
    <row r="97" ht="14.25" customHeight="1">
      <c r="A97" s="37">
        <v>45316.0</v>
      </c>
      <c r="B97" s="9">
        <v>21454.599609</v>
      </c>
      <c r="C97" s="9">
        <v>21352.599609</v>
      </c>
      <c r="D97" s="9">
        <v>21352.599609</v>
      </c>
      <c r="E97" s="11">
        <f t="shared" si="2"/>
        <v>-0.004724053784</v>
      </c>
    </row>
    <row r="98" ht="14.25" customHeight="1">
      <c r="A98" s="37">
        <v>45320.0</v>
      </c>
      <c r="B98" s="9">
        <v>21433.099609</v>
      </c>
      <c r="C98" s="9">
        <v>21737.599609</v>
      </c>
      <c r="D98" s="9">
        <v>21737.599609</v>
      </c>
      <c r="E98" s="11">
        <f t="shared" si="2"/>
        <v>0.01803059145</v>
      </c>
    </row>
    <row r="99" ht="14.25" customHeight="1">
      <c r="A99" s="37">
        <v>45321.0</v>
      </c>
      <c r="B99" s="9">
        <v>21775.75</v>
      </c>
      <c r="C99" s="9">
        <v>21522.099609</v>
      </c>
      <c r="D99" s="9">
        <v>21522.099609</v>
      </c>
      <c r="E99" s="11">
        <f t="shared" si="2"/>
        <v>-0.009913698103</v>
      </c>
    </row>
    <row r="100" ht="14.25" customHeight="1">
      <c r="A100" s="37">
        <v>45322.0</v>
      </c>
      <c r="B100" s="9">
        <v>21487.25</v>
      </c>
      <c r="C100" s="9">
        <v>21725.699219</v>
      </c>
      <c r="D100" s="9">
        <v>21725.699219</v>
      </c>
      <c r="E100" s="11">
        <f t="shared" si="2"/>
        <v>0.009460025448</v>
      </c>
    </row>
    <row r="101" ht="14.25" customHeight="1">
      <c r="A101" s="37">
        <v>45323.0</v>
      </c>
      <c r="B101" s="9">
        <v>21780.650391</v>
      </c>
      <c r="C101" s="9">
        <v>21697.449219</v>
      </c>
      <c r="D101" s="9">
        <v>21697.449219</v>
      </c>
      <c r="E101" s="11">
        <f t="shared" si="2"/>
        <v>-0.001300303374</v>
      </c>
      <c r="M101" s="32" t="s">
        <v>63</v>
      </c>
      <c r="N101" s="6"/>
      <c r="O101" s="7"/>
    </row>
    <row r="102" ht="14.25" customHeight="1">
      <c r="A102" s="37">
        <v>45324.0</v>
      </c>
      <c r="B102" s="9">
        <v>21812.75</v>
      </c>
      <c r="C102" s="9">
        <v>21853.800781</v>
      </c>
      <c r="D102" s="9">
        <v>21853.800781</v>
      </c>
      <c r="E102" s="11">
        <f t="shared" si="2"/>
        <v>0.007205988152</v>
      </c>
      <c r="H102" s="32" t="s">
        <v>64</v>
      </c>
      <c r="I102" s="6"/>
      <c r="J102" s="7"/>
      <c r="K102" s="41"/>
      <c r="M102" s="29" t="s">
        <v>7</v>
      </c>
      <c r="N102" s="29" t="s">
        <v>65</v>
      </c>
      <c r="O102" s="29" t="s">
        <v>66</v>
      </c>
    </row>
    <row r="103" ht="14.25" customHeight="1">
      <c r="A103" s="37">
        <v>45327.0</v>
      </c>
      <c r="B103" s="9">
        <v>21921.050781</v>
      </c>
      <c r="C103" s="9">
        <v>21771.699219</v>
      </c>
      <c r="D103" s="9">
        <v>21771.699219</v>
      </c>
      <c r="E103" s="11">
        <f t="shared" si="2"/>
        <v>-0.003756855058</v>
      </c>
      <c r="H103" s="51">
        <v>53104.0</v>
      </c>
      <c r="I103" s="6"/>
      <c r="J103" s="7"/>
      <c r="M103" s="9">
        <v>1.0</v>
      </c>
      <c r="N103" s="52">
        <v>53104.0</v>
      </c>
      <c r="O103" s="9">
        <f>N103/(1+5%)^1</f>
        <v>50575.2381</v>
      </c>
    </row>
    <row r="104" ht="14.25" customHeight="1">
      <c r="A104" s="37">
        <v>45328.0</v>
      </c>
      <c r="B104" s="9">
        <v>21825.199219</v>
      </c>
      <c r="C104" s="9">
        <v>21929.400391</v>
      </c>
      <c r="D104" s="9">
        <v>21929.400391</v>
      </c>
      <c r="E104" s="11">
        <f t="shared" si="2"/>
        <v>0.007243402107</v>
      </c>
      <c r="H104" s="51">
        <v>91215.0</v>
      </c>
      <c r="I104" s="6"/>
      <c r="J104" s="7"/>
      <c r="M104" s="9">
        <v>2.0</v>
      </c>
      <c r="N104" s="52">
        <v>91215.0</v>
      </c>
      <c r="O104" s="9">
        <f>N104/(1+5%)^2</f>
        <v>82734.69388</v>
      </c>
    </row>
    <row r="105" ht="14.25" customHeight="1">
      <c r="A105" s="37">
        <v>45329.0</v>
      </c>
      <c r="B105" s="9">
        <v>22045.050781</v>
      </c>
      <c r="C105" s="9">
        <v>21930.5</v>
      </c>
      <c r="D105" s="9">
        <v>21930.5</v>
      </c>
      <c r="E105" s="11">
        <f t="shared" si="2"/>
        <v>0.00005014314028</v>
      </c>
      <c r="G105" s="41"/>
      <c r="H105" s="51">
        <v>62355.0</v>
      </c>
      <c r="I105" s="6"/>
      <c r="J105" s="7"/>
      <c r="M105" s="9">
        <v>3.0</v>
      </c>
      <c r="N105" s="52">
        <v>62355.0</v>
      </c>
      <c r="O105" s="9">
        <f>N105/(1+5%)^3</f>
        <v>53864.59346</v>
      </c>
    </row>
    <row r="106" ht="14.25" customHeight="1">
      <c r="A106" s="37">
        <v>45330.0</v>
      </c>
      <c r="B106" s="9">
        <v>22009.650391</v>
      </c>
      <c r="C106" s="9">
        <v>21717.949219</v>
      </c>
      <c r="D106" s="9">
        <v>21717.949219</v>
      </c>
      <c r="E106" s="11">
        <f t="shared" si="2"/>
        <v>-0.009692017099</v>
      </c>
      <c r="G106" s="41"/>
      <c r="H106" s="51">
        <v>66775.0</v>
      </c>
      <c r="I106" s="6"/>
      <c r="J106" s="7"/>
      <c r="M106" s="9">
        <v>4.0</v>
      </c>
      <c r="N106" s="52">
        <v>66775.0</v>
      </c>
      <c r="O106" s="9">
        <f>N106/(1+5%)^4</f>
        <v>54935.95775</v>
      </c>
    </row>
    <row r="107" ht="14.25" customHeight="1">
      <c r="A107" s="37">
        <v>45331.0</v>
      </c>
      <c r="B107" s="9">
        <v>21727.0</v>
      </c>
      <c r="C107" s="9">
        <v>21782.5</v>
      </c>
      <c r="D107" s="9">
        <v>21782.5</v>
      </c>
      <c r="E107" s="11">
        <f t="shared" si="2"/>
        <v>0.002972231878</v>
      </c>
      <c r="G107" s="41"/>
      <c r="H107" s="51">
        <v>24425.0</v>
      </c>
      <c r="I107" s="6"/>
      <c r="J107" s="7"/>
      <c r="M107" s="9">
        <v>5.0</v>
      </c>
      <c r="N107" s="52">
        <v>24425.0</v>
      </c>
      <c r="O107" s="9">
        <f>N107/(1+5%)^5</f>
        <v>19137.62662</v>
      </c>
    </row>
    <row r="108" ht="14.25" customHeight="1">
      <c r="A108" s="37">
        <v>45334.0</v>
      </c>
      <c r="B108" s="9">
        <v>21800.800781</v>
      </c>
      <c r="C108" s="9">
        <v>21616.050781</v>
      </c>
      <c r="D108" s="9">
        <v>21616.050781</v>
      </c>
      <c r="E108" s="11">
        <f t="shared" si="2"/>
        <v>-0.007641419442</v>
      </c>
      <c r="M108" s="53" t="s">
        <v>67</v>
      </c>
      <c r="N108" s="53"/>
      <c r="O108" s="9">
        <f>SUM(O103:O107)</f>
        <v>261248.1098</v>
      </c>
    </row>
    <row r="109" ht="14.25" customHeight="1">
      <c r="A109" s="37">
        <v>45335.0</v>
      </c>
      <c r="B109" s="9">
        <v>21664.300781</v>
      </c>
      <c r="C109" s="9">
        <v>21743.25</v>
      </c>
      <c r="D109" s="9">
        <v>21743.25</v>
      </c>
      <c r="E109" s="11">
        <f t="shared" si="2"/>
        <v>0.005884480023</v>
      </c>
      <c r="M109" s="5" t="s">
        <v>68</v>
      </c>
      <c r="N109" s="7"/>
      <c r="O109" s="9">
        <f>O108/(1+5%)^5</f>
        <v>204694.73</v>
      </c>
    </row>
    <row r="110" ht="14.25" customHeight="1">
      <c r="A110" s="37">
        <v>45336.0</v>
      </c>
      <c r="B110" s="9">
        <v>21578.150391</v>
      </c>
      <c r="C110" s="9">
        <v>21840.050781</v>
      </c>
      <c r="D110" s="9">
        <v>21840.050781</v>
      </c>
      <c r="E110" s="11">
        <f t="shared" si="2"/>
        <v>0.004451992273</v>
      </c>
    </row>
    <row r="111" ht="14.25" customHeight="1">
      <c r="A111" s="37">
        <v>45337.0</v>
      </c>
      <c r="B111" s="9">
        <v>21906.550781</v>
      </c>
      <c r="C111" s="9">
        <v>21910.75</v>
      </c>
      <c r="D111" s="9">
        <v>21910.75</v>
      </c>
      <c r="E111" s="11">
        <f t="shared" si="2"/>
        <v>0.0032371362</v>
      </c>
    </row>
    <row r="112" ht="14.25" customHeight="1">
      <c r="A112" s="37">
        <v>45338.0</v>
      </c>
      <c r="B112" s="9">
        <v>22020.300781</v>
      </c>
      <c r="C112" s="9">
        <v>22040.699219</v>
      </c>
      <c r="D112" s="9">
        <v>22040.699219</v>
      </c>
      <c r="E112" s="11">
        <f t="shared" si="2"/>
        <v>0.005930843034</v>
      </c>
    </row>
    <row r="113" ht="14.25" customHeight="1">
      <c r="A113" s="37">
        <v>45341.0</v>
      </c>
      <c r="B113" s="9">
        <v>22103.449219</v>
      </c>
      <c r="C113" s="9">
        <v>22122.25</v>
      </c>
      <c r="D113" s="9">
        <v>22122.25</v>
      </c>
      <c r="E113" s="11">
        <f t="shared" si="2"/>
        <v>0.003700008797</v>
      </c>
    </row>
    <row r="114" ht="14.25" customHeight="1">
      <c r="A114" s="37">
        <v>45342.0</v>
      </c>
      <c r="B114" s="9">
        <v>22099.199219</v>
      </c>
      <c r="C114" s="9">
        <v>22196.949219</v>
      </c>
      <c r="D114" s="9">
        <v>22196.949219</v>
      </c>
      <c r="E114" s="11">
        <f t="shared" si="2"/>
        <v>0.003376655584</v>
      </c>
    </row>
    <row r="115" ht="14.25" customHeight="1">
      <c r="A115" s="37">
        <v>45343.0</v>
      </c>
      <c r="B115" s="9">
        <v>22248.849609</v>
      </c>
      <c r="C115" s="9">
        <v>22055.050781</v>
      </c>
      <c r="D115" s="9">
        <v>22055.050781</v>
      </c>
      <c r="E115" s="11">
        <f t="shared" si="2"/>
        <v>-0.006392700033</v>
      </c>
      <c r="K115" s="3" t="s">
        <v>69</v>
      </c>
    </row>
    <row r="116" ht="14.25" customHeight="1">
      <c r="A116" s="37">
        <v>45344.0</v>
      </c>
      <c r="B116" s="9">
        <v>22081.550781</v>
      </c>
      <c r="C116" s="9">
        <v>22217.449219</v>
      </c>
      <c r="D116" s="9">
        <v>22217.449219</v>
      </c>
      <c r="E116" s="11">
        <f t="shared" si="2"/>
        <v>0.007363321881</v>
      </c>
      <c r="K116" s="54" t="s">
        <v>70</v>
      </c>
    </row>
    <row r="117" ht="14.25" customHeight="1">
      <c r="A117" s="37">
        <v>45345.0</v>
      </c>
      <c r="B117" s="9">
        <v>22290.0</v>
      </c>
      <c r="C117" s="9">
        <v>22212.699219</v>
      </c>
      <c r="D117" s="9">
        <v>22212.699219</v>
      </c>
      <c r="E117" s="11">
        <f t="shared" si="2"/>
        <v>-0.0002137959202</v>
      </c>
    </row>
    <row r="118" ht="14.25" customHeight="1">
      <c r="A118" s="37">
        <v>45348.0</v>
      </c>
      <c r="B118" s="9">
        <v>22169.199219</v>
      </c>
      <c r="C118" s="9">
        <v>22122.050781</v>
      </c>
      <c r="D118" s="9">
        <v>22122.050781</v>
      </c>
      <c r="E118" s="11">
        <f t="shared" si="2"/>
        <v>-0.004080928531</v>
      </c>
    </row>
    <row r="119" ht="14.25" customHeight="1">
      <c r="A119" s="37">
        <v>45349.0</v>
      </c>
      <c r="B119" s="9">
        <v>22090.199219</v>
      </c>
      <c r="C119" s="9">
        <v>22198.349609</v>
      </c>
      <c r="D119" s="9">
        <v>22198.349609</v>
      </c>
      <c r="E119" s="11">
        <f t="shared" si="2"/>
        <v>0.003448994343</v>
      </c>
    </row>
    <row r="120" ht="14.25" customHeight="1">
      <c r="A120" s="37">
        <v>45350.0</v>
      </c>
      <c r="B120" s="9">
        <v>22214.099609</v>
      </c>
      <c r="C120" s="9">
        <v>21951.150391</v>
      </c>
      <c r="D120" s="9">
        <v>21951.150391</v>
      </c>
      <c r="E120" s="11">
        <f t="shared" si="2"/>
        <v>-0.01113592778</v>
      </c>
    </row>
    <row r="121" ht="14.25" customHeight="1">
      <c r="A121" s="37">
        <v>45351.0</v>
      </c>
      <c r="B121" s="9">
        <v>21935.199219</v>
      </c>
      <c r="C121" s="9">
        <v>21982.800781</v>
      </c>
      <c r="D121" s="9">
        <v>21982.800781</v>
      </c>
      <c r="E121" s="11">
        <f t="shared" si="2"/>
        <v>0.00144185564</v>
      </c>
    </row>
    <row r="122" ht="14.25" customHeight="1">
      <c r="A122" s="37">
        <v>45352.0</v>
      </c>
      <c r="B122" s="9">
        <v>22048.300781</v>
      </c>
      <c r="C122" s="9">
        <v>22338.75</v>
      </c>
      <c r="D122" s="9">
        <v>22338.75</v>
      </c>
      <c r="E122" s="11">
        <f t="shared" si="2"/>
        <v>0.01619216871</v>
      </c>
    </row>
    <row r="123" ht="14.25" customHeight="1">
      <c r="A123" s="37">
        <v>45355.0</v>
      </c>
      <c r="B123" s="9">
        <v>22403.5</v>
      </c>
      <c r="C123" s="9">
        <v>22405.599609</v>
      </c>
      <c r="D123" s="9">
        <v>22405.599609</v>
      </c>
      <c r="E123" s="11">
        <f t="shared" si="2"/>
        <v>0.002992540272</v>
      </c>
    </row>
    <row r="124" ht="14.25" customHeight="1">
      <c r="A124" s="37">
        <v>45356.0</v>
      </c>
      <c r="B124" s="9">
        <v>22371.25</v>
      </c>
      <c r="C124" s="9">
        <v>22356.300781</v>
      </c>
      <c r="D124" s="9">
        <v>22356.300781</v>
      </c>
      <c r="E124" s="11">
        <f t="shared" si="2"/>
        <v>-0.002200290501</v>
      </c>
    </row>
    <row r="125" ht="14.25" customHeight="1">
      <c r="A125" s="37">
        <v>45357.0</v>
      </c>
      <c r="B125" s="9">
        <v>22327.5</v>
      </c>
      <c r="C125" s="9">
        <v>22474.050781</v>
      </c>
      <c r="D125" s="9">
        <v>22474.050781</v>
      </c>
      <c r="E125" s="11">
        <f t="shared" si="2"/>
        <v>0.005266971542</v>
      </c>
    </row>
    <row r="126" ht="14.25" customHeight="1">
      <c r="A126" s="37">
        <v>45358.0</v>
      </c>
      <c r="B126" s="9">
        <v>22505.300781</v>
      </c>
      <c r="C126" s="9">
        <v>22493.550781</v>
      </c>
      <c r="D126" s="9">
        <v>22493.550781</v>
      </c>
      <c r="E126" s="11">
        <f t="shared" si="2"/>
        <v>0.0008676673462</v>
      </c>
    </row>
    <row r="127" ht="14.25" customHeight="1">
      <c r="A127" s="37">
        <v>45362.0</v>
      </c>
      <c r="B127" s="9">
        <v>22517.5</v>
      </c>
      <c r="C127" s="9">
        <v>22332.650391</v>
      </c>
      <c r="D127" s="9">
        <v>22332.650391</v>
      </c>
      <c r="E127" s="11">
        <f t="shared" si="2"/>
        <v>-0.007153178774</v>
      </c>
    </row>
    <row r="128" ht="14.25" customHeight="1">
      <c r="A128" s="37">
        <v>45363.0</v>
      </c>
      <c r="B128" s="9">
        <v>22334.449219</v>
      </c>
      <c r="C128" s="9">
        <v>22335.699219</v>
      </c>
      <c r="D128" s="9">
        <v>22335.699219</v>
      </c>
      <c r="E128" s="11">
        <f t="shared" si="2"/>
        <v>0.0001365188612</v>
      </c>
    </row>
    <row r="129" ht="14.25" customHeight="1">
      <c r="A129" s="37">
        <v>45364.0</v>
      </c>
      <c r="B129" s="9">
        <v>22432.199219</v>
      </c>
      <c r="C129" s="9">
        <v>21997.699219</v>
      </c>
      <c r="D129" s="9">
        <v>21997.699219</v>
      </c>
      <c r="E129" s="11">
        <f t="shared" si="2"/>
        <v>-0.01513272527</v>
      </c>
    </row>
    <row r="130" ht="14.25" customHeight="1">
      <c r="A130" s="37">
        <v>45365.0</v>
      </c>
      <c r="B130" s="9">
        <v>21982.550781</v>
      </c>
      <c r="C130" s="9">
        <v>22146.650391</v>
      </c>
      <c r="D130" s="9">
        <v>22146.650391</v>
      </c>
      <c r="E130" s="11">
        <f t="shared" si="2"/>
        <v>0.006771215958</v>
      </c>
    </row>
    <row r="131" ht="14.25" customHeight="1">
      <c r="A131" s="37">
        <v>45366.0</v>
      </c>
      <c r="B131" s="9">
        <v>22064.849609</v>
      </c>
      <c r="C131" s="9">
        <v>22023.349609</v>
      </c>
      <c r="D131" s="9">
        <v>22023.349609</v>
      </c>
      <c r="E131" s="11">
        <f t="shared" si="2"/>
        <v>-0.005567468661</v>
      </c>
    </row>
    <row r="132" ht="14.25" customHeight="1">
      <c r="A132" s="37">
        <v>45369.0</v>
      </c>
      <c r="B132" s="9">
        <v>21990.099609</v>
      </c>
      <c r="C132" s="9">
        <v>22055.699219</v>
      </c>
      <c r="D132" s="9">
        <v>22055.699219</v>
      </c>
      <c r="E132" s="11">
        <f t="shared" si="2"/>
        <v>0.001468877831</v>
      </c>
    </row>
    <row r="133" ht="14.25" customHeight="1">
      <c r="A133" s="37">
        <v>45370.0</v>
      </c>
      <c r="B133" s="9">
        <v>21946.449219</v>
      </c>
      <c r="C133" s="9">
        <v>21817.449219</v>
      </c>
      <c r="D133" s="9">
        <v>21817.449219</v>
      </c>
      <c r="E133" s="11">
        <f t="shared" si="2"/>
        <v>-0.01080219664</v>
      </c>
    </row>
    <row r="134" ht="14.25" customHeight="1">
      <c r="A134" s="37">
        <v>45371.0</v>
      </c>
      <c r="B134" s="9">
        <v>21843.900391</v>
      </c>
      <c r="C134" s="9">
        <v>21839.099609</v>
      </c>
      <c r="D134" s="9">
        <v>21839.099609</v>
      </c>
      <c r="E134" s="11">
        <f t="shared" si="2"/>
        <v>0.000992342862</v>
      </c>
    </row>
    <row r="135" ht="14.25" customHeight="1">
      <c r="A135" s="37">
        <v>45372.0</v>
      </c>
      <c r="B135" s="9">
        <v>21989.900391</v>
      </c>
      <c r="C135" s="9">
        <v>22011.949219</v>
      </c>
      <c r="D135" s="9">
        <v>22011.949219</v>
      </c>
      <c r="E135" s="11">
        <f t="shared" si="2"/>
        <v>0.007914685729</v>
      </c>
    </row>
    <row r="136" ht="14.25" customHeight="1">
      <c r="A136" s="37">
        <v>45373.0</v>
      </c>
      <c r="B136" s="9">
        <v>21932.199219</v>
      </c>
      <c r="C136" s="9">
        <v>22096.75</v>
      </c>
      <c r="D136" s="9">
        <v>22096.75</v>
      </c>
      <c r="E136" s="11">
        <f t="shared" si="2"/>
        <v>0.00385248849</v>
      </c>
    </row>
    <row r="137" ht="14.25" customHeight="1">
      <c r="A137" s="37">
        <v>45377.0</v>
      </c>
      <c r="B137" s="9">
        <v>21947.900391</v>
      </c>
      <c r="C137" s="9">
        <v>22004.699219</v>
      </c>
      <c r="D137" s="9">
        <v>22004.699219</v>
      </c>
      <c r="E137" s="11">
        <f t="shared" si="2"/>
        <v>-0.004165806329</v>
      </c>
    </row>
    <row r="138" ht="14.25" customHeight="1">
      <c r="A138" s="37">
        <v>45378.0</v>
      </c>
      <c r="B138" s="9">
        <v>22053.949219</v>
      </c>
      <c r="C138" s="9">
        <v>22123.650391</v>
      </c>
      <c r="D138" s="9">
        <v>22123.650391</v>
      </c>
      <c r="E138" s="11">
        <f t="shared" si="2"/>
        <v>0.005405716789</v>
      </c>
    </row>
    <row r="139" ht="14.25" customHeight="1">
      <c r="A139" s="55" t="s">
        <v>71</v>
      </c>
      <c r="B139" s="6"/>
      <c r="C139" s="6"/>
      <c r="D139" s="7"/>
      <c r="E139" s="56">
        <f>AVERAGE(E81:E138)</f>
        <v>0.0003300119831</v>
      </c>
    </row>
    <row r="140" ht="14.25" customHeight="1">
      <c r="A140" s="55" t="s">
        <v>72</v>
      </c>
      <c r="B140" s="6"/>
      <c r="C140" s="6"/>
      <c r="D140" s="7"/>
      <c r="E140" s="56">
        <f>_xlfn.VAR.S(E81:E138)</f>
        <v>0.00006066642866</v>
      </c>
    </row>
    <row r="141" ht="14.25" customHeight="1">
      <c r="A141" s="57" t="s">
        <v>73</v>
      </c>
      <c r="B141" s="6"/>
      <c r="C141" s="6"/>
      <c r="D141" s="7"/>
      <c r="E141" s="56">
        <f>_xlfn.STDEV.S(E81:E138)</f>
        <v>0.007788865685</v>
      </c>
    </row>
    <row r="142" ht="14.25" customHeight="1"/>
    <row r="143" ht="14.25" customHeight="1"/>
    <row r="144" ht="14.25" customHeight="1"/>
    <row r="145" ht="14.25" customHeight="1"/>
    <row r="146" ht="14.25" customHeight="1">
      <c r="A146" s="58" t="s">
        <v>74</v>
      </c>
      <c r="B146" s="59"/>
      <c r="C146" s="60"/>
    </row>
    <row r="147" ht="14.25" customHeight="1">
      <c r="A147" s="61">
        <v>1.0</v>
      </c>
      <c r="B147" s="61" t="s">
        <v>75</v>
      </c>
      <c r="C147" s="62" t="s">
        <v>76</v>
      </c>
    </row>
    <row r="148" ht="14.25" customHeight="1">
      <c r="A148" s="30"/>
      <c r="B148" s="30"/>
      <c r="C148" s="30"/>
    </row>
    <row r="149" ht="14.25" customHeight="1">
      <c r="A149" s="30"/>
      <c r="B149" s="30"/>
      <c r="C149" s="30"/>
    </row>
    <row r="150" ht="14.25" customHeight="1">
      <c r="A150" s="30"/>
      <c r="B150" s="30"/>
      <c r="C150" s="30"/>
    </row>
    <row r="151" ht="14.25" customHeight="1">
      <c r="A151" s="30"/>
      <c r="B151" s="30"/>
      <c r="C151" s="30"/>
    </row>
    <row r="152" ht="14.25" customHeight="1">
      <c r="A152" s="30"/>
      <c r="B152" s="30"/>
      <c r="C152" s="30"/>
    </row>
    <row r="153" ht="14.25" customHeight="1">
      <c r="A153" s="30"/>
      <c r="B153" s="30"/>
      <c r="C153" s="30"/>
    </row>
    <row r="154" ht="14.25" customHeight="1">
      <c r="A154" s="31"/>
      <c r="B154" s="31"/>
      <c r="C154" s="31"/>
    </row>
    <row r="155" ht="14.25" customHeight="1">
      <c r="A155" s="48">
        <v>2.0</v>
      </c>
      <c r="B155" s="48" t="s">
        <v>77</v>
      </c>
      <c r="C155" s="63" t="s">
        <v>78</v>
      </c>
    </row>
    <row r="156" ht="14.25" customHeight="1">
      <c r="A156" s="30"/>
      <c r="B156" s="30"/>
      <c r="C156" s="30"/>
    </row>
    <row r="157" ht="14.25" customHeight="1">
      <c r="A157" s="30"/>
      <c r="B157" s="30"/>
      <c r="C157" s="30"/>
    </row>
    <row r="158" ht="14.25" customHeight="1">
      <c r="A158" s="30"/>
      <c r="B158" s="30"/>
      <c r="C158" s="30"/>
    </row>
    <row r="159" ht="14.25" customHeight="1">
      <c r="A159" s="30"/>
      <c r="B159" s="30"/>
      <c r="C159" s="30"/>
    </row>
    <row r="160" ht="14.25" customHeight="1">
      <c r="A160" s="30"/>
      <c r="B160" s="30"/>
      <c r="C160" s="30"/>
    </row>
    <row r="161" ht="14.25" customHeight="1">
      <c r="A161" s="30"/>
      <c r="B161" s="30"/>
      <c r="C161" s="30"/>
    </row>
    <row r="162" ht="14.25" customHeight="1">
      <c r="A162" s="31"/>
      <c r="B162" s="31"/>
      <c r="C162" s="31"/>
    </row>
    <row r="163" ht="14.25" customHeight="1">
      <c r="A163" s="61">
        <v>3.0</v>
      </c>
      <c r="B163" s="61" t="s">
        <v>79</v>
      </c>
      <c r="C163" s="62" t="s">
        <v>80</v>
      </c>
    </row>
    <row r="164" ht="14.25" customHeight="1">
      <c r="A164" s="30"/>
      <c r="B164" s="30"/>
      <c r="C164" s="30"/>
    </row>
    <row r="165" ht="14.25" customHeight="1">
      <c r="A165" s="30"/>
      <c r="B165" s="30"/>
      <c r="C165" s="30"/>
    </row>
    <row r="166" ht="14.25" customHeight="1">
      <c r="A166" s="30"/>
      <c r="B166" s="30"/>
      <c r="C166" s="30"/>
    </row>
    <row r="167" ht="14.25" customHeight="1">
      <c r="A167" s="30"/>
      <c r="B167" s="30"/>
      <c r="C167" s="30"/>
    </row>
    <row r="168" ht="14.25" customHeight="1">
      <c r="A168" s="30"/>
      <c r="B168" s="30"/>
      <c r="C168" s="30"/>
    </row>
    <row r="169" ht="14.25" customHeight="1">
      <c r="A169" s="30"/>
      <c r="B169" s="30"/>
      <c r="C169" s="30"/>
    </row>
    <row r="170" ht="14.25" customHeight="1">
      <c r="A170" s="31"/>
      <c r="B170" s="31"/>
      <c r="C170" s="31"/>
    </row>
    <row r="171" ht="14.25" customHeight="1">
      <c r="A171" s="48">
        <v>4.0</v>
      </c>
      <c r="B171" s="48" t="s">
        <v>81</v>
      </c>
      <c r="C171" s="63" t="s">
        <v>82</v>
      </c>
    </row>
    <row r="172" ht="14.25" customHeight="1">
      <c r="A172" s="30"/>
      <c r="B172" s="30"/>
      <c r="C172" s="30"/>
    </row>
    <row r="173" ht="14.25" customHeight="1">
      <c r="A173" s="30"/>
      <c r="B173" s="30"/>
      <c r="C173" s="30"/>
    </row>
    <row r="174" ht="14.25" customHeight="1">
      <c r="A174" s="30"/>
      <c r="B174" s="30"/>
      <c r="C174" s="30"/>
    </row>
    <row r="175" ht="14.25" customHeight="1">
      <c r="A175" s="30"/>
      <c r="B175" s="30"/>
      <c r="C175" s="30"/>
    </row>
    <row r="176" ht="14.25" customHeight="1">
      <c r="A176" s="30"/>
      <c r="B176" s="30"/>
      <c r="C176" s="30"/>
    </row>
    <row r="177" ht="14.25" customHeight="1">
      <c r="A177" s="30"/>
      <c r="B177" s="30"/>
      <c r="C177" s="30"/>
    </row>
    <row r="178" ht="14.25" customHeight="1">
      <c r="A178" s="31"/>
      <c r="B178" s="31"/>
      <c r="C178" s="31"/>
    </row>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5">
    <mergeCell ref="A141:D141"/>
    <mergeCell ref="A146:C146"/>
    <mergeCell ref="A147:A154"/>
    <mergeCell ref="B147:B154"/>
    <mergeCell ref="H105:J105"/>
    <mergeCell ref="H106:J106"/>
    <mergeCell ref="H107:J107"/>
    <mergeCell ref="M109:N109"/>
    <mergeCell ref="K116:U163"/>
    <mergeCell ref="A139:D139"/>
    <mergeCell ref="A140:D140"/>
    <mergeCell ref="A171:A178"/>
    <mergeCell ref="B171:B178"/>
    <mergeCell ref="C171:C178"/>
    <mergeCell ref="C147:C154"/>
    <mergeCell ref="A155:A162"/>
    <mergeCell ref="B155:B162"/>
    <mergeCell ref="C155:C162"/>
    <mergeCell ref="A163:A170"/>
    <mergeCell ref="B163:B170"/>
    <mergeCell ref="C163:C170"/>
    <mergeCell ref="H6:J6"/>
    <mergeCell ref="M6:P6"/>
    <mergeCell ref="M8:M15"/>
    <mergeCell ref="N8:N15"/>
    <mergeCell ref="O8:O15"/>
    <mergeCell ref="P8:P15"/>
    <mergeCell ref="H15:J15"/>
    <mergeCell ref="M16:M23"/>
    <mergeCell ref="N16:N23"/>
    <mergeCell ref="O16:O23"/>
    <mergeCell ref="P16:P23"/>
    <mergeCell ref="N24:N31"/>
    <mergeCell ref="O24:O31"/>
    <mergeCell ref="P24:P31"/>
    <mergeCell ref="O40:O47"/>
    <mergeCell ref="P40:P47"/>
    <mergeCell ref="M24:M31"/>
    <mergeCell ref="M32:M39"/>
    <mergeCell ref="N32:N39"/>
    <mergeCell ref="O32:O39"/>
    <mergeCell ref="P32:P39"/>
    <mergeCell ref="M40:M47"/>
    <mergeCell ref="N40:N47"/>
    <mergeCell ref="M50:P51"/>
    <mergeCell ref="M52:P75"/>
    <mergeCell ref="A63:A65"/>
    <mergeCell ref="A77:E77"/>
    <mergeCell ref="A78:E78"/>
    <mergeCell ref="M82:R82"/>
    <mergeCell ref="Q84:R84"/>
    <mergeCell ref="N84:O84"/>
    <mergeCell ref="M85:M87"/>
    <mergeCell ref="N85:O87"/>
    <mergeCell ref="P85:P87"/>
    <mergeCell ref="Q85:R87"/>
    <mergeCell ref="N88:O88"/>
    <mergeCell ref="N89:O89"/>
    <mergeCell ref="N90:O90"/>
    <mergeCell ref="J93:J95"/>
    <mergeCell ref="M95:O95"/>
    <mergeCell ref="M101:O101"/>
    <mergeCell ref="H102:J102"/>
    <mergeCell ref="H103:J103"/>
    <mergeCell ref="H104:J104"/>
  </mergeCells>
  <hyperlinks>
    <hyperlink r:id="rId1" ref="C147"/>
    <hyperlink r:id="rId2" ref="C155"/>
    <hyperlink r:id="rId3" ref="C163"/>
    <hyperlink r:id="rId4" ref="C171"/>
  </hyperlinks>
  <printOptions/>
  <pageMargins bottom="0.75" footer="0.0" header="0.0" left="0.7" right="0.7" top="0.75"/>
  <pageSetup orientation="landscape"/>
  <drawing r:id="rId5"/>
</worksheet>
</file>