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425" activeTab="1"/>
  </bookViews>
  <sheets>
    <sheet name="ТКП" sheetId="1" r:id="rId1"/>
    <sheet name="Лист1" sheetId="2" r:id="rId2"/>
  </sheets>
  <definedNames>
    <definedName name="_xlnm._FilterDatabase" localSheetId="0" hidden="1">ТКП!$A$7:$U$7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H32" i="2"/>
  <c r="H34" i="2"/>
  <c r="H33" i="2"/>
  <c r="H93" i="2" l="1"/>
  <c r="H76" i="2"/>
  <c r="H74" i="2"/>
  <c r="H57" i="2"/>
  <c r="X177" i="2"/>
  <c r="W177" i="2"/>
  <c r="T177" i="2"/>
  <c r="Z177" i="2" s="1"/>
  <c r="AA177" i="2" s="1"/>
  <c r="R177" i="2"/>
  <c r="N177" i="2"/>
  <c r="O177" i="2" s="1"/>
  <c r="L177" i="2"/>
  <c r="Y176" i="2"/>
  <c r="V176" i="2"/>
  <c r="S176" i="2"/>
  <c r="M176" i="2"/>
  <c r="V175" i="2"/>
  <c r="S175" i="2"/>
  <c r="Y175" i="2" s="1"/>
  <c r="M175" i="2"/>
  <c r="Y174" i="2"/>
  <c r="V174" i="2"/>
  <c r="S174" i="2"/>
  <c r="M174" i="2"/>
  <c r="Z173" i="2"/>
  <c r="W173" i="2"/>
  <c r="T173" i="2"/>
  <c r="R173" i="2"/>
  <c r="X173" i="2" s="1"/>
  <c r="P173" i="2"/>
  <c r="V173" i="2" s="1"/>
  <c r="N173" i="2"/>
  <c r="J173" i="2"/>
  <c r="M173" i="2" s="1"/>
  <c r="O173" i="2" s="1"/>
  <c r="V172" i="2"/>
  <c r="S172" i="2"/>
  <c r="Y172" i="2" s="1"/>
  <c r="M172" i="2"/>
  <c r="Y171" i="2"/>
  <c r="V171" i="2"/>
  <c r="S171" i="2"/>
  <c r="M171" i="2"/>
  <c r="W170" i="2"/>
  <c r="T170" i="2"/>
  <c r="R170" i="2"/>
  <c r="X170" i="2" s="1"/>
  <c r="P170" i="2"/>
  <c r="V170" i="2" s="1"/>
  <c r="N170" i="2"/>
  <c r="J170" i="2"/>
  <c r="N169" i="2"/>
  <c r="Y168" i="2"/>
  <c r="V168" i="2"/>
  <c r="S168" i="2"/>
  <c r="M168" i="2"/>
  <c r="J166" i="2" s="1"/>
  <c r="M166" i="2" s="1"/>
  <c r="O166" i="2" s="1"/>
  <c r="V167" i="2"/>
  <c r="S167" i="2"/>
  <c r="M167" i="2"/>
  <c r="Z166" i="2"/>
  <c r="W166" i="2"/>
  <c r="T166" i="2"/>
  <c r="N166" i="2"/>
  <c r="Y165" i="2"/>
  <c r="V165" i="2"/>
  <c r="S165" i="2"/>
  <c r="M165" i="2"/>
  <c r="J163" i="2" s="1"/>
  <c r="M163" i="2" s="1"/>
  <c r="O163" i="2" s="1"/>
  <c r="V164" i="2"/>
  <c r="S164" i="2"/>
  <c r="M164" i="2"/>
  <c r="Z163" i="2"/>
  <c r="W163" i="2"/>
  <c r="T163" i="2"/>
  <c r="N163" i="2"/>
  <c r="L163" i="2"/>
  <c r="Y162" i="2"/>
  <c r="V162" i="2"/>
  <c r="S162" i="2"/>
  <c r="M162" i="2"/>
  <c r="J160" i="2" s="1"/>
  <c r="M160" i="2" s="1"/>
  <c r="O160" i="2" s="1"/>
  <c r="V161" i="2"/>
  <c r="S161" i="2"/>
  <c r="M161" i="2"/>
  <c r="Z160" i="2"/>
  <c r="W160" i="2"/>
  <c r="T160" i="2"/>
  <c r="N160" i="2"/>
  <c r="L160" i="2"/>
  <c r="Y159" i="2"/>
  <c r="V159" i="2"/>
  <c r="S159" i="2"/>
  <c r="M159" i="2"/>
  <c r="J157" i="2" s="1"/>
  <c r="M157" i="2" s="1"/>
  <c r="O157" i="2" s="1"/>
  <c r="V158" i="2"/>
  <c r="S158" i="2"/>
  <c r="M158" i="2"/>
  <c r="Z157" i="2"/>
  <c r="W157" i="2"/>
  <c r="T157" i="2"/>
  <c r="N157" i="2"/>
  <c r="L157" i="2"/>
  <c r="Y156" i="2"/>
  <c r="V156" i="2"/>
  <c r="S156" i="2"/>
  <c r="M156" i="2"/>
  <c r="J154" i="2" s="1"/>
  <c r="M154" i="2" s="1"/>
  <c r="V155" i="2"/>
  <c r="S155" i="2"/>
  <c r="M155" i="2"/>
  <c r="Z154" i="2"/>
  <c r="W154" i="2"/>
  <c r="T154" i="2"/>
  <c r="T153" i="2" s="1"/>
  <c r="N154" i="2"/>
  <c r="Z153" i="2"/>
  <c r="N153" i="2"/>
  <c r="Y152" i="2"/>
  <c r="V152" i="2"/>
  <c r="S152" i="2"/>
  <c r="M152" i="2"/>
  <c r="V151" i="2"/>
  <c r="S151" i="2"/>
  <c r="Y151" i="2" s="1"/>
  <c r="M151" i="2"/>
  <c r="W150" i="2"/>
  <c r="V150" i="2"/>
  <c r="T150" i="2"/>
  <c r="Z150" i="2" s="1"/>
  <c r="Z149" i="2" s="1"/>
  <c r="Z148" i="2" s="1"/>
  <c r="S150" i="2"/>
  <c r="Y150" i="2" s="1"/>
  <c r="P150" i="2"/>
  <c r="R150" i="2" s="1"/>
  <c r="X150" i="2" s="1"/>
  <c r="N150" i="2"/>
  <c r="M150" i="2"/>
  <c r="J150" i="2"/>
  <c r="L150" i="2" s="1"/>
  <c r="S149" i="2"/>
  <c r="N149" i="2"/>
  <c r="N148" i="2" s="1"/>
  <c r="Y147" i="2"/>
  <c r="V147" i="2"/>
  <c r="S147" i="2"/>
  <c r="M147" i="2"/>
  <c r="V146" i="2"/>
  <c r="S146" i="2"/>
  <c r="Y146" i="2" s="1"/>
  <c r="M146" i="2"/>
  <c r="Y145" i="2"/>
  <c r="V145" i="2"/>
  <c r="S145" i="2"/>
  <c r="M145" i="2"/>
  <c r="V144" i="2"/>
  <c r="S144" i="2"/>
  <c r="P143" i="2" s="1"/>
  <c r="M144" i="2"/>
  <c r="W143" i="2"/>
  <c r="T143" i="2"/>
  <c r="Z143" i="2" s="1"/>
  <c r="N143" i="2"/>
  <c r="Y142" i="2"/>
  <c r="V142" i="2"/>
  <c r="S142" i="2"/>
  <c r="M142" i="2"/>
  <c r="V141" i="2"/>
  <c r="S141" i="2"/>
  <c r="Y141" i="2" s="1"/>
  <c r="M141" i="2"/>
  <c r="Y140" i="2"/>
  <c r="V140" i="2"/>
  <c r="S140" i="2"/>
  <c r="M140" i="2"/>
  <c r="J138" i="2" s="1"/>
  <c r="V139" i="2"/>
  <c r="S139" i="2"/>
  <c r="P138" i="2" s="1"/>
  <c r="M139" i="2"/>
  <c r="W138" i="2"/>
  <c r="T138" i="2"/>
  <c r="Z138" i="2" s="1"/>
  <c r="N138" i="2"/>
  <c r="Y137" i="2"/>
  <c r="V137" i="2"/>
  <c r="S137" i="2"/>
  <c r="M137" i="2"/>
  <c r="J135" i="2" s="1"/>
  <c r="V136" i="2"/>
  <c r="S136" i="2"/>
  <c r="P135" i="2" s="1"/>
  <c r="M136" i="2"/>
  <c r="W135" i="2"/>
  <c r="T135" i="2"/>
  <c r="Z135" i="2" s="1"/>
  <c r="N135" i="2"/>
  <c r="V134" i="2"/>
  <c r="S134" i="2"/>
  <c r="Y134" i="2" s="1"/>
  <c r="M134" i="2"/>
  <c r="J132" i="2" s="1"/>
  <c r="V133" i="2"/>
  <c r="S133" i="2"/>
  <c r="P132" i="2" s="1"/>
  <c r="M133" i="2"/>
  <c r="W132" i="2"/>
  <c r="T132" i="2"/>
  <c r="Z132" i="2" s="1"/>
  <c r="N132" i="2"/>
  <c r="V131" i="2"/>
  <c r="S131" i="2"/>
  <c r="Y131" i="2" s="1"/>
  <c r="M131" i="2"/>
  <c r="J129" i="2" s="1"/>
  <c r="V130" i="2"/>
  <c r="S130" i="2"/>
  <c r="P129" i="2" s="1"/>
  <c r="M130" i="2"/>
  <c r="W129" i="2"/>
  <c r="T129" i="2"/>
  <c r="Z129" i="2" s="1"/>
  <c r="Z128" i="2" s="1"/>
  <c r="N129" i="2"/>
  <c r="N128" i="2"/>
  <c r="V127" i="2"/>
  <c r="S127" i="2"/>
  <c r="Y127" i="2" s="1"/>
  <c r="M127" i="2"/>
  <c r="Y126" i="2"/>
  <c r="V126" i="2"/>
  <c r="S126" i="2"/>
  <c r="M126" i="2"/>
  <c r="Z125" i="2"/>
  <c r="W125" i="2"/>
  <c r="T125" i="2"/>
  <c r="P125" i="2"/>
  <c r="N125" i="2"/>
  <c r="M125" i="2"/>
  <c r="O125" i="2" s="1"/>
  <c r="L125" i="2"/>
  <c r="J125" i="2"/>
  <c r="V124" i="2"/>
  <c r="S124" i="2"/>
  <c r="Y124" i="2" s="1"/>
  <c r="M124" i="2"/>
  <c r="Y123" i="2"/>
  <c r="V123" i="2"/>
  <c r="S123" i="2"/>
  <c r="M123" i="2"/>
  <c r="Z122" i="2"/>
  <c r="W122" i="2"/>
  <c r="T122" i="2"/>
  <c r="P122" i="2"/>
  <c r="N122" i="2"/>
  <c r="M122" i="2"/>
  <c r="O122" i="2" s="1"/>
  <c r="L122" i="2"/>
  <c r="J122" i="2"/>
  <c r="V121" i="2"/>
  <c r="S121" i="2"/>
  <c r="Y121" i="2" s="1"/>
  <c r="M121" i="2"/>
  <c r="Y120" i="2"/>
  <c r="V120" i="2"/>
  <c r="S120" i="2"/>
  <c r="M120" i="2"/>
  <c r="W119" i="2"/>
  <c r="T119" i="2"/>
  <c r="Z119" i="2" s="1"/>
  <c r="P119" i="2"/>
  <c r="N119" i="2"/>
  <c r="M119" i="2"/>
  <c r="O119" i="2" s="1"/>
  <c r="L119" i="2"/>
  <c r="J119" i="2"/>
  <c r="V118" i="2"/>
  <c r="S118" i="2"/>
  <c r="Y118" i="2" s="1"/>
  <c r="M118" i="2"/>
  <c r="Y117" i="2"/>
  <c r="V117" i="2"/>
  <c r="S117" i="2"/>
  <c r="M117" i="2"/>
  <c r="W116" i="2"/>
  <c r="T116" i="2"/>
  <c r="Z116" i="2" s="1"/>
  <c r="P116" i="2"/>
  <c r="N116" i="2"/>
  <c r="M116" i="2"/>
  <c r="O116" i="2" s="1"/>
  <c r="L116" i="2"/>
  <c r="J116" i="2"/>
  <c r="V115" i="2"/>
  <c r="S115" i="2"/>
  <c r="Y115" i="2" s="1"/>
  <c r="M115" i="2"/>
  <c r="Y114" i="2"/>
  <c r="V114" i="2"/>
  <c r="S114" i="2"/>
  <c r="M114" i="2"/>
  <c r="W113" i="2"/>
  <c r="T113" i="2"/>
  <c r="Z113" i="2" s="1"/>
  <c r="N113" i="2"/>
  <c r="M113" i="2"/>
  <c r="O113" i="2" s="1"/>
  <c r="J113" i="2"/>
  <c r="L113" i="2" s="1"/>
  <c r="V112" i="2"/>
  <c r="S112" i="2"/>
  <c r="Y112" i="2" s="1"/>
  <c r="M112" i="2"/>
  <c r="Y111" i="2"/>
  <c r="V111" i="2"/>
  <c r="S111" i="2"/>
  <c r="M111" i="2"/>
  <c r="W110" i="2"/>
  <c r="T110" i="2"/>
  <c r="Z110" i="2" s="1"/>
  <c r="N110" i="2"/>
  <c r="M110" i="2"/>
  <c r="O110" i="2" s="1"/>
  <c r="J110" i="2"/>
  <c r="L110" i="2" s="1"/>
  <c r="V109" i="2"/>
  <c r="S109" i="2"/>
  <c r="Y109" i="2" s="1"/>
  <c r="M109" i="2"/>
  <c r="Y108" i="2"/>
  <c r="V108" i="2"/>
  <c r="S108" i="2"/>
  <c r="M108" i="2"/>
  <c r="W107" i="2"/>
  <c r="T107" i="2"/>
  <c r="Z107" i="2" s="1"/>
  <c r="N107" i="2"/>
  <c r="J107" i="2"/>
  <c r="M107" i="2" s="1"/>
  <c r="O107" i="2" s="1"/>
  <c r="V106" i="2"/>
  <c r="S106" i="2"/>
  <c r="Y106" i="2" s="1"/>
  <c r="M106" i="2"/>
  <c r="Y105" i="2"/>
  <c r="V105" i="2"/>
  <c r="S105" i="2"/>
  <c r="M105" i="2"/>
  <c r="V104" i="2"/>
  <c r="S104" i="2"/>
  <c r="Y104" i="2" s="1"/>
  <c r="M104" i="2"/>
  <c r="Y103" i="2"/>
  <c r="V103" i="2"/>
  <c r="S103" i="2"/>
  <c r="M103" i="2"/>
  <c r="V102" i="2"/>
  <c r="S102" i="2"/>
  <c r="Y102" i="2" s="1"/>
  <c r="M102" i="2"/>
  <c r="Y101" i="2"/>
  <c r="V101" i="2"/>
  <c r="S101" i="2"/>
  <c r="M101" i="2"/>
  <c r="V100" i="2"/>
  <c r="S100" i="2"/>
  <c r="Y100" i="2" s="1"/>
  <c r="M100" i="2"/>
  <c r="Y99" i="2"/>
  <c r="V99" i="2"/>
  <c r="S99" i="2"/>
  <c r="M99" i="2"/>
  <c r="W98" i="2"/>
  <c r="T98" i="2"/>
  <c r="Z98" i="2" s="1"/>
  <c r="N98" i="2"/>
  <c r="J98" i="2"/>
  <c r="M98" i="2" s="1"/>
  <c r="T97" i="2"/>
  <c r="N97" i="2"/>
  <c r="Y96" i="2"/>
  <c r="V96" i="2"/>
  <c r="S96" i="2"/>
  <c r="M96" i="2"/>
  <c r="V95" i="2"/>
  <c r="S95" i="2"/>
  <c r="Y95" i="2" s="1"/>
  <c r="M95" i="2"/>
  <c r="Y94" i="2"/>
  <c r="V94" i="2"/>
  <c r="S94" i="2"/>
  <c r="M94" i="2"/>
  <c r="J92" i="2" s="1"/>
  <c r="V93" i="2"/>
  <c r="S93" i="2"/>
  <c r="Y93" i="2" s="1"/>
  <c r="M93" i="2"/>
  <c r="Z92" i="2"/>
  <c r="W92" i="2"/>
  <c r="T92" i="2"/>
  <c r="N92" i="2"/>
  <c r="V91" i="2"/>
  <c r="S91" i="2"/>
  <c r="Y91" i="2" s="1"/>
  <c r="M91" i="2"/>
  <c r="J89" i="2" s="1"/>
  <c r="V90" i="2"/>
  <c r="S90" i="2"/>
  <c r="Y90" i="2" s="1"/>
  <c r="M90" i="2"/>
  <c r="Z89" i="2"/>
  <c r="W89" i="2"/>
  <c r="T89" i="2"/>
  <c r="N89" i="2"/>
  <c r="V88" i="2"/>
  <c r="S88" i="2"/>
  <c r="Y88" i="2" s="1"/>
  <c r="M88" i="2"/>
  <c r="V87" i="2"/>
  <c r="S87" i="2"/>
  <c r="Y87" i="2" s="1"/>
  <c r="M87" i="2"/>
  <c r="V86" i="2"/>
  <c r="S86" i="2"/>
  <c r="Y86" i="2" s="1"/>
  <c r="M86" i="2"/>
  <c r="W85" i="2"/>
  <c r="V85" i="2"/>
  <c r="T85" i="2"/>
  <c r="Z85" i="2" s="1"/>
  <c r="P85" i="2"/>
  <c r="S85" i="2" s="1"/>
  <c r="N85" i="2"/>
  <c r="M85" i="2"/>
  <c r="O85" i="2" s="1"/>
  <c r="J85" i="2"/>
  <c r="L85" i="2" s="1"/>
  <c r="V84" i="2"/>
  <c r="S84" i="2"/>
  <c r="Y84" i="2" s="1"/>
  <c r="M84" i="2"/>
  <c r="V83" i="2"/>
  <c r="S83" i="2"/>
  <c r="Y83" i="2" s="1"/>
  <c r="M83" i="2"/>
  <c r="W82" i="2"/>
  <c r="V82" i="2"/>
  <c r="T82" i="2"/>
  <c r="Z82" i="2" s="1"/>
  <c r="P82" i="2"/>
  <c r="S82" i="2" s="1"/>
  <c r="N82" i="2"/>
  <c r="M82" i="2"/>
  <c r="O82" i="2" s="1"/>
  <c r="J82" i="2"/>
  <c r="L82" i="2" s="1"/>
  <c r="V81" i="2"/>
  <c r="S81" i="2"/>
  <c r="Y81" i="2" s="1"/>
  <c r="M81" i="2"/>
  <c r="V80" i="2"/>
  <c r="S80" i="2"/>
  <c r="Y80" i="2" s="1"/>
  <c r="M80" i="2"/>
  <c r="W79" i="2"/>
  <c r="V79" i="2"/>
  <c r="T79" i="2"/>
  <c r="Z79" i="2" s="1"/>
  <c r="P79" i="2"/>
  <c r="S79" i="2" s="1"/>
  <c r="N79" i="2"/>
  <c r="M79" i="2"/>
  <c r="O79" i="2" s="1"/>
  <c r="J79" i="2"/>
  <c r="L79" i="2" s="1"/>
  <c r="V78" i="2"/>
  <c r="S78" i="2"/>
  <c r="Y78" i="2" s="1"/>
  <c r="M78" i="2"/>
  <c r="V77" i="2"/>
  <c r="S77" i="2"/>
  <c r="Y77" i="2" s="1"/>
  <c r="M77" i="2"/>
  <c r="J75" i="2" s="1"/>
  <c r="V76" i="2"/>
  <c r="S76" i="2"/>
  <c r="Y76" i="2" s="1"/>
  <c r="M76" i="2"/>
  <c r="Z75" i="2"/>
  <c r="W75" i="2"/>
  <c r="T75" i="2"/>
  <c r="N75" i="2"/>
  <c r="V74" i="2"/>
  <c r="S74" i="2"/>
  <c r="Y74" i="2" s="1"/>
  <c r="M74" i="2"/>
  <c r="V73" i="2"/>
  <c r="S73" i="2"/>
  <c r="Y73" i="2" s="1"/>
  <c r="M73" i="2"/>
  <c r="V72" i="2"/>
  <c r="S72" i="2"/>
  <c r="Y72" i="2" s="1"/>
  <c r="M72" i="2"/>
  <c r="Z71" i="2"/>
  <c r="W71" i="2"/>
  <c r="V71" i="2"/>
  <c r="T71" i="2"/>
  <c r="R71" i="2"/>
  <c r="X71" i="2" s="1"/>
  <c r="P71" i="2"/>
  <c r="S71" i="2" s="1"/>
  <c r="N71" i="2"/>
  <c r="M71" i="2"/>
  <c r="O71" i="2" s="1"/>
  <c r="J71" i="2"/>
  <c r="L71" i="2" s="1"/>
  <c r="V70" i="2"/>
  <c r="S70" i="2"/>
  <c r="Y70" i="2" s="1"/>
  <c r="M70" i="2"/>
  <c r="V69" i="2"/>
  <c r="S69" i="2"/>
  <c r="Y69" i="2" s="1"/>
  <c r="M69" i="2"/>
  <c r="Z68" i="2"/>
  <c r="W68" i="2"/>
  <c r="V68" i="2"/>
  <c r="T68" i="2"/>
  <c r="T67" i="2" s="1"/>
  <c r="R68" i="2"/>
  <c r="X68" i="2" s="1"/>
  <c r="P68" i="2"/>
  <c r="S68" i="2" s="1"/>
  <c r="N68" i="2"/>
  <c r="J68" i="2"/>
  <c r="L68" i="2" s="1"/>
  <c r="Z67" i="2"/>
  <c r="N67" i="2"/>
  <c r="N66" i="2" s="1"/>
  <c r="Y65" i="2"/>
  <c r="V65" i="2"/>
  <c r="S65" i="2"/>
  <c r="M65" i="2"/>
  <c r="Y64" i="2"/>
  <c r="V64" i="2"/>
  <c r="S64" i="2"/>
  <c r="M64" i="2"/>
  <c r="J63" i="2" s="1"/>
  <c r="W63" i="2"/>
  <c r="V63" i="2"/>
  <c r="T63" i="2"/>
  <c r="Z63" i="2" s="1"/>
  <c r="S63" i="2"/>
  <c r="P63" i="2"/>
  <c r="R63" i="2" s="1"/>
  <c r="X63" i="2" s="1"/>
  <c r="N63" i="2"/>
  <c r="Y62" i="2"/>
  <c r="V62" i="2"/>
  <c r="S62" i="2"/>
  <c r="M62" i="2"/>
  <c r="J60" i="2" s="1"/>
  <c r="Y61" i="2"/>
  <c r="V61" i="2"/>
  <c r="S61" i="2"/>
  <c r="M61" i="2"/>
  <c r="W60" i="2"/>
  <c r="V60" i="2"/>
  <c r="T60" i="2"/>
  <c r="Z60" i="2" s="1"/>
  <c r="S60" i="2"/>
  <c r="P60" i="2"/>
  <c r="R60" i="2" s="1"/>
  <c r="X60" i="2" s="1"/>
  <c r="N60" i="2"/>
  <c r="Y59" i="2"/>
  <c r="V59" i="2"/>
  <c r="S59" i="2"/>
  <c r="M59" i="2"/>
  <c r="Y58" i="2"/>
  <c r="V58" i="2"/>
  <c r="S58" i="2"/>
  <c r="M58" i="2"/>
  <c r="V57" i="2"/>
  <c r="Y56" i="2"/>
  <c r="V56" i="2"/>
  <c r="S56" i="2"/>
  <c r="M56" i="2"/>
  <c r="W55" i="2"/>
  <c r="T55" i="2"/>
  <c r="Z55" i="2" s="1"/>
  <c r="N55" i="2"/>
  <c r="V54" i="2"/>
  <c r="S54" i="2"/>
  <c r="Y54" i="2" s="1"/>
  <c r="M54" i="2"/>
  <c r="Y53" i="2"/>
  <c r="V53" i="2"/>
  <c r="S53" i="2"/>
  <c r="M53" i="2"/>
  <c r="V52" i="2"/>
  <c r="S52" i="2"/>
  <c r="P51" i="2" s="1"/>
  <c r="V51" i="2" s="1"/>
  <c r="M52" i="2"/>
  <c r="Z51" i="2"/>
  <c r="W51" i="2"/>
  <c r="T51" i="2"/>
  <c r="N51" i="2"/>
  <c r="L51" i="2"/>
  <c r="J51" i="2"/>
  <c r="M51" i="2" s="1"/>
  <c r="O51" i="2" s="1"/>
  <c r="Y50" i="2"/>
  <c r="V50" i="2"/>
  <c r="S50" i="2"/>
  <c r="M50" i="2"/>
  <c r="V49" i="2"/>
  <c r="S49" i="2"/>
  <c r="Y49" i="2" s="1"/>
  <c r="M49" i="2"/>
  <c r="Y48" i="2"/>
  <c r="V48" i="2"/>
  <c r="S48" i="2"/>
  <c r="M48" i="2"/>
  <c r="V47" i="2"/>
  <c r="S47" i="2"/>
  <c r="P46" i="2" s="1"/>
  <c r="M47" i="2"/>
  <c r="J46" i="2" s="1"/>
  <c r="W46" i="2"/>
  <c r="T46" i="2"/>
  <c r="Z46" i="2" s="1"/>
  <c r="Z45" i="2" s="1"/>
  <c r="N46" i="2"/>
  <c r="N45" i="2" s="1"/>
  <c r="V44" i="2"/>
  <c r="S44" i="2"/>
  <c r="P43" i="2" s="1"/>
  <c r="M44" i="2"/>
  <c r="W43" i="2"/>
  <c r="T43" i="2"/>
  <c r="Z43" i="2" s="1"/>
  <c r="N43" i="2"/>
  <c r="J43" i="2"/>
  <c r="L43" i="2" s="1"/>
  <c r="V42" i="2"/>
  <c r="S42" i="2"/>
  <c r="Y42" i="2" s="1"/>
  <c r="M42" i="2"/>
  <c r="W41" i="2"/>
  <c r="V41" i="2"/>
  <c r="T41" i="2"/>
  <c r="Z41" i="2" s="1"/>
  <c r="P41" i="2"/>
  <c r="S41" i="2" s="1"/>
  <c r="N41" i="2"/>
  <c r="M41" i="2"/>
  <c r="O41" i="2" s="1"/>
  <c r="J41" i="2"/>
  <c r="L41" i="2" s="1"/>
  <c r="V40" i="2"/>
  <c r="S40" i="2"/>
  <c r="Y40" i="2" s="1"/>
  <c r="M40" i="2"/>
  <c r="J38" i="2" s="1"/>
  <c r="Y39" i="2"/>
  <c r="V39" i="2"/>
  <c r="S39" i="2"/>
  <c r="M39" i="2"/>
  <c r="W38" i="2"/>
  <c r="V38" i="2"/>
  <c r="T38" i="2"/>
  <c r="Z38" i="2" s="1"/>
  <c r="P38" i="2"/>
  <c r="S38" i="2" s="1"/>
  <c r="N38" i="2"/>
  <c r="N37" i="2" s="1"/>
  <c r="T37" i="2"/>
  <c r="V36" i="2"/>
  <c r="S36" i="2"/>
  <c r="Y36" i="2" s="1"/>
  <c r="M36" i="2"/>
  <c r="Y35" i="2"/>
  <c r="V35" i="2"/>
  <c r="S35" i="2"/>
  <c r="M35" i="2"/>
  <c r="V34" i="2"/>
  <c r="S34" i="2"/>
  <c r="Y34" i="2" s="1"/>
  <c r="M34" i="2"/>
  <c r="Y33" i="2"/>
  <c r="V33" i="2"/>
  <c r="S33" i="2"/>
  <c r="M33" i="2"/>
  <c r="V32" i="2"/>
  <c r="S32" i="2"/>
  <c r="Y32" i="2" s="1"/>
  <c r="M32" i="2"/>
  <c r="Y31" i="2"/>
  <c r="V31" i="2"/>
  <c r="S31" i="2"/>
  <c r="M31" i="2"/>
  <c r="V30" i="2"/>
  <c r="S30" i="2"/>
  <c r="P29" i="2" s="1"/>
  <c r="M30" i="2"/>
  <c r="J29" i="2" s="1"/>
  <c r="W29" i="2"/>
  <c r="T29" i="2"/>
  <c r="Z29" i="2" s="1"/>
  <c r="N29" i="2"/>
  <c r="Y28" i="2"/>
  <c r="V28" i="2"/>
  <c r="S28" i="2"/>
  <c r="M28" i="2"/>
  <c r="V27" i="2"/>
  <c r="S27" i="2"/>
  <c r="Y27" i="2" s="1"/>
  <c r="M27" i="2"/>
  <c r="Y26" i="2"/>
  <c r="V26" i="2"/>
  <c r="S26" i="2"/>
  <c r="M26" i="2"/>
  <c r="V25" i="2"/>
  <c r="S25" i="2"/>
  <c r="Y25" i="2" s="1"/>
  <c r="M25" i="2"/>
  <c r="Y24" i="2"/>
  <c r="V24" i="2"/>
  <c r="S24" i="2"/>
  <c r="M24" i="2"/>
  <c r="V23" i="2"/>
  <c r="S23" i="2"/>
  <c r="Y23" i="2" s="1"/>
  <c r="M23" i="2"/>
  <c r="J21" i="2" s="1"/>
  <c r="Y22" i="2"/>
  <c r="V22" i="2"/>
  <c r="S22" i="2"/>
  <c r="M22" i="2"/>
  <c r="Z21" i="2"/>
  <c r="W21" i="2"/>
  <c r="T21" i="2"/>
  <c r="P21" i="2"/>
  <c r="V21" i="2" s="1"/>
  <c r="N21" i="2"/>
  <c r="V20" i="2"/>
  <c r="S20" i="2"/>
  <c r="P19" i="2" s="1"/>
  <c r="M20" i="2"/>
  <c r="W19" i="2"/>
  <c r="T19" i="2"/>
  <c r="Z19" i="2" s="1"/>
  <c r="N19" i="2"/>
  <c r="J19" i="2"/>
  <c r="L19" i="2" s="1"/>
  <c r="Y18" i="2"/>
  <c r="V18" i="2"/>
  <c r="S18" i="2"/>
  <c r="M18" i="2"/>
  <c r="V17" i="2"/>
  <c r="S17" i="2"/>
  <c r="P15" i="2" s="1"/>
  <c r="M17" i="2"/>
  <c r="J15" i="2" s="1"/>
  <c r="Y16" i="2"/>
  <c r="V16" i="2"/>
  <c r="S16" i="2"/>
  <c r="M16" i="2"/>
  <c r="Z15" i="2"/>
  <c r="W15" i="2"/>
  <c r="T15" i="2"/>
  <c r="N15" i="2"/>
  <c r="N14" i="2" s="1"/>
  <c r="T14" i="2"/>
  <c r="AA177" i="1"/>
  <c r="Z177" i="1"/>
  <c r="X177" i="1"/>
  <c r="W177" i="1"/>
  <c r="U177" i="1"/>
  <c r="T177" i="1"/>
  <c r="R177" i="1"/>
  <c r="N177" i="1"/>
  <c r="O177" i="1" s="1"/>
  <c r="L177" i="1"/>
  <c r="V176" i="1"/>
  <c r="S176" i="1"/>
  <c r="Y176" i="1" s="1"/>
  <c r="M176" i="1"/>
  <c r="V175" i="1"/>
  <c r="S175" i="1"/>
  <c r="Y175" i="1" s="1"/>
  <c r="M175" i="1"/>
  <c r="J173" i="1" s="1"/>
  <c r="M173" i="1" s="1"/>
  <c r="O173" i="1" s="1"/>
  <c r="O169" i="1" s="1"/>
  <c r="V174" i="1"/>
  <c r="S174" i="1"/>
  <c r="M174" i="1"/>
  <c r="W173" i="1"/>
  <c r="T173" i="1"/>
  <c r="Z173" i="1" s="1"/>
  <c r="N173" i="1"/>
  <c r="N169" i="1" s="1"/>
  <c r="V172" i="1"/>
  <c r="S172" i="1"/>
  <c r="Y172" i="1" s="1"/>
  <c r="M172" i="1"/>
  <c r="Y171" i="1"/>
  <c r="V171" i="1"/>
  <c r="S171" i="1"/>
  <c r="M171" i="1"/>
  <c r="W170" i="1"/>
  <c r="V170" i="1"/>
  <c r="T170" i="1"/>
  <c r="Z170" i="1" s="1"/>
  <c r="Z169" i="1" s="1"/>
  <c r="P170" i="1"/>
  <c r="R170" i="1" s="1"/>
  <c r="X170" i="1" s="1"/>
  <c r="N170" i="1"/>
  <c r="M170" i="1"/>
  <c r="O170" i="1" s="1"/>
  <c r="J170" i="1"/>
  <c r="L170" i="1" s="1"/>
  <c r="T169" i="1"/>
  <c r="V168" i="1"/>
  <c r="S168" i="1"/>
  <c r="Y168" i="1" s="1"/>
  <c r="M168" i="1"/>
  <c r="V167" i="1"/>
  <c r="S167" i="1"/>
  <c r="P166" i="1" s="1"/>
  <c r="M167" i="1"/>
  <c r="J166" i="1" s="1"/>
  <c r="Z166" i="1"/>
  <c r="W166" i="1"/>
  <c r="T166" i="1"/>
  <c r="N166" i="1"/>
  <c r="V165" i="1"/>
  <c r="S165" i="1"/>
  <c r="Y165" i="1" s="1"/>
  <c r="M165" i="1"/>
  <c r="J163" i="1" s="1"/>
  <c r="L163" i="1" s="1"/>
  <c r="Y164" i="1"/>
  <c r="V164" i="1"/>
  <c r="S164" i="1"/>
  <c r="M164" i="1"/>
  <c r="W163" i="1"/>
  <c r="T163" i="1"/>
  <c r="Z163" i="1" s="1"/>
  <c r="P163" i="1"/>
  <c r="V163" i="1" s="1"/>
  <c r="N163" i="1"/>
  <c r="M163" i="1"/>
  <c r="O163" i="1" s="1"/>
  <c r="V162" i="1"/>
  <c r="S162" i="1"/>
  <c r="Y162" i="1" s="1"/>
  <c r="M162" i="1"/>
  <c r="Y161" i="1"/>
  <c r="V161" i="1"/>
  <c r="S161" i="1"/>
  <c r="P160" i="1" s="1"/>
  <c r="V160" i="1" s="1"/>
  <c r="M161" i="1"/>
  <c r="J160" i="1" s="1"/>
  <c r="Z160" i="1"/>
  <c r="W160" i="1"/>
  <c r="T160" i="1"/>
  <c r="N160" i="1"/>
  <c r="V159" i="1"/>
  <c r="S159" i="1"/>
  <c r="Y159" i="1" s="1"/>
  <c r="M159" i="1"/>
  <c r="J157" i="1" s="1"/>
  <c r="L157" i="1" s="1"/>
  <c r="Y158" i="1"/>
  <c r="V158" i="1"/>
  <c r="S158" i="1"/>
  <c r="M158" i="1"/>
  <c r="W157" i="1"/>
  <c r="T157" i="1"/>
  <c r="Z157" i="1" s="1"/>
  <c r="N157" i="1"/>
  <c r="V156" i="1"/>
  <c r="S156" i="1"/>
  <c r="Y156" i="1" s="1"/>
  <c r="M156" i="1"/>
  <c r="V155" i="1"/>
  <c r="S155" i="1"/>
  <c r="P154" i="1" s="1"/>
  <c r="M155" i="1"/>
  <c r="Z154" i="1"/>
  <c r="Z153" i="1" s="1"/>
  <c r="W154" i="1"/>
  <c r="T154" i="1"/>
  <c r="N154" i="1"/>
  <c r="J154" i="1"/>
  <c r="M154" i="1" s="1"/>
  <c r="T153" i="1"/>
  <c r="Y152" i="1"/>
  <c r="V152" i="1"/>
  <c r="S152" i="1"/>
  <c r="M152" i="1"/>
  <c r="J150" i="1" s="1"/>
  <c r="V151" i="1"/>
  <c r="S151" i="1"/>
  <c r="P150" i="1" s="1"/>
  <c r="M151" i="1"/>
  <c r="Z150" i="1"/>
  <c r="W150" i="1"/>
  <c r="T150" i="1"/>
  <c r="N150" i="1"/>
  <c r="Z149" i="1"/>
  <c r="T149" i="1"/>
  <c r="T148" i="1" s="1"/>
  <c r="N149" i="1"/>
  <c r="V147" i="1"/>
  <c r="S147" i="1"/>
  <c r="Y147" i="1" s="1"/>
  <c r="M147" i="1"/>
  <c r="V146" i="1"/>
  <c r="S146" i="1"/>
  <c r="Y146" i="1" s="1"/>
  <c r="M146" i="1"/>
  <c r="Y145" i="1"/>
  <c r="V145" i="1"/>
  <c r="S145" i="1"/>
  <c r="M145" i="1"/>
  <c r="V144" i="1"/>
  <c r="S144" i="1"/>
  <c r="P143" i="1" s="1"/>
  <c r="M144" i="1"/>
  <c r="Z143" i="1"/>
  <c r="W143" i="1"/>
  <c r="T143" i="1"/>
  <c r="N143" i="1"/>
  <c r="L143" i="1"/>
  <c r="J143" i="1"/>
  <c r="M143" i="1" s="1"/>
  <c r="O143" i="1" s="1"/>
  <c r="V142" i="1"/>
  <c r="S142" i="1"/>
  <c r="Y142" i="1" s="1"/>
  <c r="M142" i="1"/>
  <c r="V141" i="1"/>
  <c r="S141" i="1"/>
  <c r="Y141" i="1" s="1"/>
  <c r="M141" i="1"/>
  <c r="Y140" i="1"/>
  <c r="V140" i="1"/>
  <c r="S140" i="1"/>
  <c r="M140" i="1"/>
  <c r="V139" i="1"/>
  <c r="S139" i="1"/>
  <c r="M139" i="1"/>
  <c r="Z138" i="1"/>
  <c r="W138" i="1"/>
  <c r="T138" i="1"/>
  <c r="N138" i="1"/>
  <c r="L138" i="1"/>
  <c r="J138" i="1"/>
  <c r="M138" i="1" s="1"/>
  <c r="O138" i="1" s="1"/>
  <c r="V137" i="1"/>
  <c r="S137" i="1"/>
  <c r="Y137" i="1" s="1"/>
  <c r="M137" i="1"/>
  <c r="V136" i="1"/>
  <c r="S136" i="1"/>
  <c r="Y136" i="1" s="1"/>
  <c r="M136" i="1"/>
  <c r="Z135" i="1"/>
  <c r="W135" i="1"/>
  <c r="T135" i="1"/>
  <c r="N135" i="1"/>
  <c r="L135" i="1"/>
  <c r="J135" i="1"/>
  <c r="M135" i="1" s="1"/>
  <c r="O135" i="1" s="1"/>
  <c r="Y134" i="1"/>
  <c r="V134" i="1"/>
  <c r="S134" i="1"/>
  <c r="M134" i="1"/>
  <c r="V133" i="1"/>
  <c r="S133" i="1"/>
  <c r="P132" i="1" s="1"/>
  <c r="M133" i="1"/>
  <c r="Z132" i="1"/>
  <c r="Z128" i="1" s="1"/>
  <c r="W132" i="1"/>
  <c r="T132" i="1"/>
  <c r="N132" i="1"/>
  <c r="N128" i="1" s="1"/>
  <c r="L132" i="1"/>
  <c r="J132" i="1"/>
  <c r="M132" i="1" s="1"/>
  <c r="O132" i="1" s="1"/>
  <c r="V131" i="1"/>
  <c r="S131" i="1"/>
  <c r="Y131" i="1" s="1"/>
  <c r="M131" i="1"/>
  <c r="V130" i="1"/>
  <c r="S130" i="1"/>
  <c r="Y130" i="1" s="1"/>
  <c r="M130" i="1"/>
  <c r="Z129" i="1"/>
  <c r="W129" i="1"/>
  <c r="T129" i="1"/>
  <c r="N129" i="1"/>
  <c r="L129" i="1"/>
  <c r="J129" i="1"/>
  <c r="M129" i="1" s="1"/>
  <c r="T128" i="1"/>
  <c r="V127" i="1"/>
  <c r="S127" i="1"/>
  <c r="Y127" i="1" s="1"/>
  <c r="M127" i="1"/>
  <c r="J125" i="1" s="1"/>
  <c r="V126" i="1"/>
  <c r="S126" i="1"/>
  <c r="Y126" i="1" s="1"/>
  <c r="M126" i="1"/>
  <c r="W125" i="1"/>
  <c r="T125" i="1"/>
  <c r="Z125" i="1" s="1"/>
  <c r="N125" i="1"/>
  <c r="Y124" i="1"/>
  <c r="V124" i="1"/>
  <c r="S124" i="1"/>
  <c r="M124" i="1"/>
  <c r="V123" i="1"/>
  <c r="S123" i="1"/>
  <c r="P122" i="1" s="1"/>
  <c r="M123" i="1"/>
  <c r="Z122" i="1"/>
  <c r="W122" i="1"/>
  <c r="T122" i="1"/>
  <c r="N122" i="1"/>
  <c r="M122" i="1"/>
  <c r="O122" i="1" s="1"/>
  <c r="J122" i="1"/>
  <c r="L122" i="1" s="1"/>
  <c r="V121" i="1"/>
  <c r="S121" i="1"/>
  <c r="Y121" i="1" s="1"/>
  <c r="M121" i="1"/>
  <c r="J119" i="1" s="1"/>
  <c r="V120" i="1"/>
  <c r="S120" i="1"/>
  <c r="Y120" i="1" s="1"/>
  <c r="M120" i="1"/>
  <c r="W119" i="1"/>
  <c r="T119" i="1"/>
  <c r="Z119" i="1" s="1"/>
  <c r="N119" i="1"/>
  <c r="Y118" i="1"/>
  <c r="V118" i="1"/>
  <c r="S118" i="1"/>
  <c r="M118" i="1"/>
  <c r="V117" i="1"/>
  <c r="S117" i="1"/>
  <c r="P116" i="1" s="1"/>
  <c r="M117" i="1"/>
  <c r="Z116" i="1"/>
  <c r="W116" i="1"/>
  <c r="T116" i="1"/>
  <c r="N116" i="1"/>
  <c r="M116" i="1"/>
  <c r="O116" i="1" s="1"/>
  <c r="J116" i="1"/>
  <c r="L116" i="1" s="1"/>
  <c r="Y115" i="1"/>
  <c r="V115" i="1"/>
  <c r="S115" i="1"/>
  <c r="M115" i="1"/>
  <c r="V114" i="1"/>
  <c r="S114" i="1"/>
  <c r="Y114" i="1" s="1"/>
  <c r="M114" i="1"/>
  <c r="W113" i="1"/>
  <c r="T113" i="1"/>
  <c r="Z113" i="1" s="1"/>
  <c r="N113" i="1"/>
  <c r="M113" i="1"/>
  <c r="O113" i="1" s="1"/>
  <c r="L113" i="1"/>
  <c r="J113" i="1"/>
  <c r="Y112" i="1"/>
  <c r="V112" i="1"/>
  <c r="S112" i="1"/>
  <c r="M112" i="1"/>
  <c r="V111" i="1"/>
  <c r="S111" i="1"/>
  <c r="P110" i="1" s="1"/>
  <c r="M111" i="1"/>
  <c r="Z110" i="1"/>
  <c r="W110" i="1"/>
  <c r="T110" i="1"/>
  <c r="N110" i="1"/>
  <c r="M110" i="1"/>
  <c r="O110" i="1" s="1"/>
  <c r="J110" i="1"/>
  <c r="L110" i="1" s="1"/>
  <c r="Y109" i="1"/>
  <c r="V109" i="1"/>
  <c r="S109" i="1"/>
  <c r="M109" i="1"/>
  <c r="V108" i="1"/>
  <c r="S108" i="1"/>
  <c r="Y108" i="1" s="1"/>
  <c r="M108" i="1"/>
  <c r="W107" i="1"/>
  <c r="T107" i="1"/>
  <c r="Z107" i="1" s="1"/>
  <c r="N107" i="1"/>
  <c r="M107" i="1"/>
  <c r="O107" i="1" s="1"/>
  <c r="L107" i="1"/>
  <c r="J107" i="1"/>
  <c r="Y106" i="1"/>
  <c r="V106" i="1"/>
  <c r="S106" i="1"/>
  <c r="M106" i="1"/>
  <c r="V105" i="1"/>
  <c r="S105" i="1"/>
  <c r="Y105" i="1" s="1"/>
  <c r="M105" i="1"/>
  <c r="Y104" i="1"/>
  <c r="V104" i="1"/>
  <c r="S104" i="1"/>
  <c r="M104" i="1"/>
  <c r="V103" i="1"/>
  <c r="S103" i="1"/>
  <c r="Y103" i="1" s="1"/>
  <c r="M103" i="1"/>
  <c r="Y102" i="1"/>
  <c r="V102" i="1"/>
  <c r="S102" i="1"/>
  <c r="M102" i="1"/>
  <c r="V101" i="1"/>
  <c r="S101" i="1"/>
  <c r="Y101" i="1" s="1"/>
  <c r="M101" i="1"/>
  <c r="J98" i="1" s="1"/>
  <c r="Y100" i="1"/>
  <c r="V100" i="1"/>
  <c r="S100" i="1"/>
  <c r="M100" i="1"/>
  <c r="V99" i="1"/>
  <c r="S99" i="1"/>
  <c r="Y99" i="1" s="1"/>
  <c r="M99" i="1"/>
  <c r="W98" i="1"/>
  <c r="T98" i="1"/>
  <c r="Z98" i="1" s="1"/>
  <c r="N98" i="1"/>
  <c r="N97" i="1"/>
  <c r="Y96" i="1"/>
  <c r="V96" i="1"/>
  <c r="S96" i="1"/>
  <c r="M96" i="1"/>
  <c r="Y95" i="1"/>
  <c r="V95" i="1"/>
  <c r="S95" i="1"/>
  <c r="M95" i="1"/>
  <c r="V94" i="1"/>
  <c r="S94" i="1"/>
  <c r="Y94" i="1" s="1"/>
  <c r="M94" i="1"/>
  <c r="Y93" i="1"/>
  <c r="V93" i="1"/>
  <c r="S93" i="1"/>
  <c r="P92" i="1" s="1"/>
  <c r="M93" i="1"/>
  <c r="W92" i="1"/>
  <c r="T92" i="1"/>
  <c r="Z92" i="1" s="1"/>
  <c r="N92" i="1"/>
  <c r="J92" i="1"/>
  <c r="Y91" i="1"/>
  <c r="V91" i="1"/>
  <c r="S91" i="1"/>
  <c r="M91" i="1"/>
  <c r="Y90" i="1"/>
  <c r="V90" i="1"/>
  <c r="S90" i="1"/>
  <c r="P89" i="1" s="1"/>
  <c r="M90" i="1"/>
  <c r="J89" i="1" s="1"/>
  <c r="W89" i="1"/>
  <c r="T89" i="1"/>
  <c r="Z89" i="1" s="1"/>
  <c r="S89" i="1"/>
  <c r="N89" i="1"/>
  <c r="V88" i="1"/>
  <c r="S88" i="1"/>
  <c r="Y88" i="1" s="1"/>
  <c r="M88" i="1"/>
  <c r="Y87" i="1"/>
  <c r="V87" i="1"/>
  <c r="S87" i="1"/>
  <c r="M87" i="1"/>
  <c r="J85" i="1" s="1"/>
  <c r="Y86" i="1"/>
  <c r="V86" i="1"/>
  <c r="S86" i="1"/>
  <c r="M86" i="1"/>
  <c r="Z85" i="1"/>
  <c r="W85" i="1"/>
  <c r="T85" i="1"/>
  <c r="S85" i="1"/>
  <c r="U85" i="1" s="1"/>
  <c r="P85" i="1"/>
  <c r="V85" i="1" s="1"/>
  <c r="N85" i="1"/>
  <c r="Y84" i="1"/>
  <c r="V84" i="1"/>
  <c r="S84" i="1"/>
  <c r="M84" i="1"/>
  <c r="J82" i="1" s="1"/>
  <c r="V83" i="1"/>
  <c r="S83" i="1"/>
  <c r="P82" i="1" s="1"/>
  <c r="M83" i="1"/>
  <c r="Z82" i="1"/>
  <c r="W82" i="1"/>
  <c r="T82" i="1"/>
  <c r="N82" i="1"/>
  <c r="Y81" i="1"/>
  <c r="V81" i="1"/>
  <c r="S81" i="1"/>
  <c r="M81" i="1"/>
  <c r="J79" i="1" s="1"/>
  <c r="Y80" i="1"/>
  <c r="V80" i="1"/>
  <c r="S80" i="1"/>
  <c r="M80" i="1"/>
  <c r="Z79" i="1"/>
  <c r="W79" i="1"/>
  <c r="T79" i="1"/>
  <c r="S79" i="1"/>
  <c r="U79" i="1" s="1"/>
  <c r="P79" i="1"/>
  <c r="V79" i="1" s="1"/>
  <c r="N79" i="1"/>
  <c r="Y78" i="1"/>
  <c r="V78" i="1"/>
  <c r="S78" i="1"/>
  <c r="M78" i="1"/>
  <c r="V77" i="1"/>
  <c r="S77" i="1"/>
  <c r="Y77" i="1" s="1"/>
  <c r="M77" i="1"/>
  <c r="Y76" i="1"/>
  <c r="V76" i="1"/>
  <c r="S76" i="1"/>
  <c r="P75" i="1" s="1"/>
  <c r="M76" i="1"/>
  <c r="J75" i="1" s="1"/>
  <c r="W75" i="1"/>
  <c r="T75" i="1"/>
  <c r="N75" i="1"/>
  <c r="Y74" i="1"/>
  <c r="V74" i="1"/>
  <c r="S74" i="1"/>
  <c r="M74" i="1"/>
  <c r="Y73" i="1"/>
  <c r="V73" i="1"/>
  <c r="S73" i="1"/>
  <c r="M73" i="1"/>
  <c r="J71" i="1" s="1"/>
  <c r="V72" i="1"/>
  <c r="S72" i="1"/>
  <c r="P71" i="1" s="1"/>
  <c r="M72" i="1"/>
  <c r="Z71" i="1"/>
  <c r="W71" i="1"/>
  <c r="T71" i="1"/>
  <c r="N71" i="1"/>
  <c r="Y70" i="1"/>
  <c r="V70" i="1"/>
  <c r="S70" i="1"/>
  <c r="M70" i="1"/>
  <c r="J68" i="1" s="1"/>
  <c r="Y69" i="1"/>
  <c r="V69" i="1"/>
  <c r="S69" i="1"/>
  <c r="M69" i="1"/>
  <c r="Z68" i="1"/>
  <c r="W68" i="1"/>
  <c r="T68" i="1"/>
  <c r="S68" i="1"/>
  <c r="U68" i="1" s="1"/>
  <c r="P68" i="1"/>
  <c r="V68" i="1" s="1"/>
  <c r="N68" i="1"/>
  <c r="V65" i="1"/>
  <c r="S65" i="1"/>
  <c r="Y65" i="1" s="1"/>
  <c r="M65" i="1"/>
  <c r="V64" i="1"/>
  <c r="S64" i="1"/>
  <c r="M64" i="1"/>
  <c r="Z63" i="1"/>
  <c r="W63" i="1"/>
  <c r="T63" i="1"/>
  <c r="N63" i="1"/>
  <c r="L63" i="1"/>
  <c r="J63" i="1"/>
  <c r="M63" i="1" s="1"/>
  <c r="O63" i="1" s="1"/>
  <c r="V62" i="1"/>
  <c r="S62" i="1"/>
  <c r="Y62" i="1" s="1"/>
  <c r="M62" i="1"/>
  <c r="V61" i="1"/>
  <c r="S61" i="1"/>
  <c r="Y61" i="1" s="1"/>
  <c r="M61" i="1"/>
  <c r="Z60" i="1"/>
  <c r="W60" i="1"/>
  <c r="T60" i="1"/>
  <c r="P60" i="1"/>
  <c r="R60" i="1" s="1"/>
  <c r="X60" i="1" s="1"/>
  <c r="N60" i="1"/>
  <c r="L60" i="1"/>
  <c r="J60" i="1"/>
  <c r="M60" i="1" s="1"/>
  <c r="O60" i="1" s="1"/>
  <c r="V59" i="1"/>
  <c r="S59" i="1"/>
  <c r="Y59" i="1" s="1"/>
  <c r="M59" i="1"/>
  <c r="V58" i="1"/>
  <c r="S58" i="1"/>
  <c r="Y58" i="1" s="1"/>
  <c r="M58" i="1"/>
  <c r="J55" i="1" s="1"/>
  <c r="V57" i="1"/>
  <c r="S57" i="1"/>
  <c r="Y57" i="1" s="1"/>
  <c r="M57" i="1"/>
  <c r="V56" i="1"/>
  <c r="S56" i="1"/>
  <c r="Y56" i="1" s="1"/>
  <c r="M56" i="1"/>
  <c r="Z55" i="1"/>
  <c r="W55" i="1"/>
  <c r="T55" i="1"/>
  <c r="N55" i="1"/>
  <c r="V54" i="1"/>
  <c r="S54" i="1"/>
  <c r="Y54" i="1" s="1"/>
  <c r="M54" i="1"/>
  <c r="V53" i="1"/>
  <c r="S53" i="1"/>
  <c r="Y53" i="1" s="1"/>
  <c r="M53" i="1"/>
  <c r="J51" i="1" s="1"/>
  <c r="V52" i="1"/>
  <c r="S52" i="1"/>
  <c r="M52" i="1"/>
  <c r="W51" i="1"/>
  <c r="T51" i="1"/>
  <c r="Z51" i="1" s="1"/>
  <c r="N51" i="1"/>
  <c r="M51" i="1"/>
  <c r="O51" i="1" s="1"/>
  <c r="L51" i="1"/>
  <c r="V50" i="1"/>
  <c r="S50" i="1"/>
  <c r="Y50" i="1" s="1"/>
  <c r="M50" i="1"/>
  <c r="V49" i="1"/>
  <c r="S49" i="1"/>
  <c r="Y49" i="1" s="1"/>
  <c r="M49" i="1"/>
  <c r="V48" i="1"/>
  <c r="S48" i="1"/>
  <c r="Y48" i="1" s="1"/>
  <c r="M48" i="1"/>
  <c r="J46" i="1" s="1"/>
  <c r="L46" i="1" s="1"/>
  <c r="V47" i="1"/>
  <c r="S47" i="1"/>
  <c r="M47" i="1"/>
  <c r="W46" i="1"/>
  <c r="T46" i="1"/>
  <c r="Z46" i="1" s="1"/>
  <c r="Z45" i="1" s="1"/>
  <c r="N46" i="1"/>
  <c r="N45" i="1" s="1"/>
  <c r="M46" i="1"/>
  <c r="Y44" i="1"/>
  <c r="V44" i="1"/>
  <c r="S44" i="1"/>
  <c r="P43" i="1" s="1"/>
  <c r="M44" i="1"/>
  <c r="Z43" i="1"/>
  <c r="W43" i="1"/>
  <c r="T43" i="1"/>
  <c r="N43" i="1"/>
  <c r="J43" i="1"/>
  <c r="M43" i="1" s="1"/>
  <c r="O43" i="1" s="1"/>
  <c r="Y42" i="1"/>
  <c r="V42" i="1"/>
  <c r="S42" i="1"/>
  <c r="M42" i="1"/>
  <c r="W41" i="1"/>
  <c r="T41" i="1"/>
  <c r="Z41" i="1" s="1"/>
  <c r="S41" i="1"/>
  <c r="Y41" i="1" s="1"/>
  <c r="AA41" i="1" s="1"/>
  <c r="R41" i="1"/>
  <c r="X41" i="1" s="1"/>
  <c r="P41" i="1"/>
  <c r="V41" i="1" s="1"/>
  <c r="N41" i="1"/>
  <c r="M41" i="1"/>
  <c r="J41" i="1"/>
  <c r="L41" i="1" s="1"/>
  <c r="V40" i="1"/>
  <c r="S40" i="1"/>
  <c r="Y40" i="1" s="1"/>
  <c r="M40" i="1"/>
  <c r="Y39" i="1"/>
  <c r="V39" i="1"/>
  <c r="S39" i="1"/>
  <c r="P38" i="1" s="1"/>
  <c r="M39" i="1"/>
  <c r="J38" i="1" s="1"/>
  <c r="Z38" i="1"/>
  <c r="W38" i="1"/>
  <c r="T38" i="1"/>
  <c r="N38" i="1"/>
  <c r="T37" i="1"/>
  <c r="V36" i="1"/>
  <c r="S36" i="1"/>
  <c r="Y36" i="1" s="1"/>
  <c r="M36" i="1"/>
  <c r="V35" i="1"/>
  <c r="S35" i="1"/>
  <c r="Y35" i="1" s="1"/>
  <c r="M35" i="1"/>
  <c r="V34" i="1"/>
  <c r="S34" i="1"/>
  <c r="Y34" i="1" s="1"/>
  <c r="M34" i="1"/>
  <c r="J29" i="1" s="1"/>
  <c r="Y33" i="1"/>
  <c r="V33" i="1"/>
  <c r="S33" i="1"/>
  <c r="M33" i="1"/>
  <c r="V32" i="1"/>
  <c r="S32" i="1"/>
  <c r="Y32" i="1" s="1"/>
  <c r="M32" i="1"/>
  <c r="V31" i="1"/>
  <c r="S31" i="1"/>
  <c r="Y31" i="1" s="1"/>
  <c r="M31" i="1"/>
  <c r="V30" i="1"/>
  <c r="S30" i="1"/>
  <c r="P29" i="1" s="1"/>
  <c r="M30" i="1"/>
  <c r="W29" i="1"/>
  <c r="T29" i="1"/>
  <c r="Z29" i="1" s="1"/>
  <c r="N29" i="1"/>
  <c r="Y28" i="1"/>
  <c r="V28" i="1"/>
  <c r="S28" i="1"/>
  <c r="M28" i="1"/>
  <c r="V27" i="1"/>
  <c r="S27" i="1"/>
  <c r="Y27" i="1" s="1"/>
  <c r="M27" i="1"/>
  <c r="V26" i="1"/>
  <c r="S26" i="1"/>
  <c r="Y26" i="1" s="1"/>
  <c r="M26" i="1"/>
  <c r="V25" i="1"/>
  <c r="S25" i="1"/>
  <c r="Y25" i="1" s="1"/>
  <c r="M25" i="1"/>
  <c r="Y24" i="1"/>
  <c r="V24" i="1"/>
  <c r="S24" i="1"/>
  <c r="M24" i="1"/>
  <c r="V23" i="1"/>
  <c r="S23" i="1"/>
  <c r="Y23" i="1" s="1"/>
  <c r="M23" i="1"/>
  <c r="V22" i="1"/>
  <c r="S22" i="1"/>
  <c r="P21" i="1" s="1"/>
  <c r="M22" i="1"/>
  <c r="Z21" i="1"/>
  <c r="W21" i="1"/>
  <c r="T21" i="1"/>
  <c r="N21" i="1"/>
  <c r="V20" i="1"/>
  <c r="S20" i="1"/>
  <c r="P19" i="1" s="1"/>
  <c r="M20" i="1"/>
  <c r="J19" i="1" s="1"/>
  <c r="W19" i="1"/>
  <c r="T19" i="1"/>
  <c r="Z19" i="1" s="1"/>
  <c r="N19" i="1"/>
  <c r="Y18" i="1"/>
  <c r="V18" i="1"/>
  <c r="S18" i="1"/>
  <c r="M18" i="1"/>
  <c r="V17" i="1"/>
  <c r="S17" i="1"/>
  <c r="Y17" i="1" s="1"/>
  <c r="M17" i="1"/>
  <c r="V16" i="1"/>
  <c r="S16" i="1"/>
  <c r="Y16" i="1" s="1"/>
  <c r="M16" i="1"/>
  <c r="J15" i="1" s="1"/>
  <c r="Z15" i="1"/>
  <c r="W15" i="1"/>
  <c r="T15" i="1"/>
  <c r="N15" i="1"/>
  <c r="N14" i="1" s="1"/>
  <c r="T14" i="1"/>
  <c r="M21" i="2" l="1"/>
  <c r="O21" i="2" s="1"/>
  <c r="L21" i="2"/>
  <c r="N13" i="2"/>
  <c r="N12" i="2" s="1"/>
  <c r="N11" i="2" s="1"/>
  <c r="N10" i="2" s="1"/>
  <c r="N9" i="2" s="1"/>
  <c r="N8" i="2" s="1"/>
  <c r="N178" i="2" s="1"/>
  <c r="S29" i="2"/>
  <c r="R29" i="2"/>
  <c r="X29" i="2" s="1"/>
  <c r="V29" i="2"/>
  <c r="M46" i="2"/>
  <c r="L46" i="2"/>
  <c r="Z14" i="2"/>
  <c r="Z13" i="2" s="1"/>
  <c r="M38" i="2"/>
  <c r="L38" i="2"/>
  <c r="L60" i="2"/>
  <c r="M60" i="2"/>
  <c r="O60" i="2" s="1"/>
  <c r="Z37" i="2"/>
  <c r="L29" i="2"/>
  <c r="M29" i="2"/>
  <c r="O29" i="2" s="1"/>
  <c r="U41" i="2"/>
  <c r="Y41" i="2"/>
  <c r="AA41" i="2" s="1"/>
  <c r="M15" i="2"/>
  <c r="L15" i="2"/>
  <c r="V15" i="2"/>
  <c r="R15" i="2"/>
  <c r="X15" i="2" s="1"/>
  <c r="S15" i="2"/>
  <c r="U38" i="2"/>
  <c r="Y38" i="2"/>
  <c r="V46" i="2"/>
  <c r="S46" i="2"/>
  <c r="R46" i="2"/>
  <c r="X46" i="2" s="1"/>
  <c r="S43" i="2"/>
  <c r="S37" i="2" s="1"/>
  <c r="R43" i="2"/>
  <c r="X43" i="2" s="1"/>
  <c r="V43" i="2"/>
  <c r="L63" i="2"/>
  <c r="M63" i="2"/>
  <c r="O63" i="2" s="1"/>
  <c r="S19" i="2"/>
  <c r="R19" i="2"/>
  <c r="X19" i="2" s="1"/>
  <c r="V19" i="2"/>
  <c r="Y44" i="2"/>
  <c r="M43" i="2"/>
  <c r="O43" i="2" s="1"/>
  <c r="Y47" i="2"/>
  <c r="U63" i="2"/>
  <c r="Y63" i="2"/>
  <c r="AA63" i="2" s="1"/>
  <c r="M68" i="2"/>
  <c r="M75" i="2"/>
  <c r="O75" i="2" s="1"/>
  <c r="L75" i="2"/>
  <c r="M89" i="2"/>
  <c r="O89" i="2" s="1"/>
  <c r="L89" i="2"/>
  <c r="V116" i="2"/>
  <c r="S116" i="2"/>
  <c r="R116" i="2"/>
  <c r="X116" i="2" s="1"/>
  <c r="V135" i="2"/>
  <c r="S135" i="2"/>
  <c r="R135" i="2"/>
  <c r="X135" i="2" s="1"/>
  <c r="M149" i="2"/>
  <c r="O150" i="2"/>
  <c r="O149" i="2" s="1"/>
  <c r="P154" i="2"/>
  <c r="Y155" i="2"/>
  <c r="Y17" i="2"/>
  <c r="Y20" i="2"/>
  <c r="S21" i="2"/>
  <c r="Y30" i="2"/>
  <c r="R38" i="2"/>
  <c r="X38" i="2" s="1"/>
  <c r="R41" i="2"/>
  <c r="X41" i="2" s="1"/>
  <c r="R51" i="2"/>
  <c r="X51" i="2" s="1"/>
  <c r="Y71" i="2"/>
  <c r="AA71" i="2" s="1"/>
  <c r="U71" i="2"/>
  <c r="Y79" i="2"/>
  <c r="AA79" i="2" s="1"/>
  <c r="U79" i="2"/>
  <c r="M97" i="2"/>
  <c r="O98" i="2"/>
  <c r="O97" i="2" s="1"/>
  <c r="P113" i="2"/>
  <c r="J143" i="2"/>
  <c r="L154" i="2"/>
  <c r="R21" i="2"/>
  <c r="X21" i="2" s="1"/>
  <c r="S51" i="2"/>
  <c r="V129" i="2"/>
  <c r="S129" i="2"/>
  <c r="R129" i="2"/>
  <c r="X129" i="2" s="1"/>
  <c r="T45" i="2"/>
  <c r="T13" i="2" s="1"/>
  <c r="T12" i="2" s="1"/>
  <c r="T11" i="2" s="1"/>
  <c r="T10" i="2" s="1"/>
  <c r="T9" i="2" s="1"/>
  <c r="T8" i="2" s="1"/>
  <c r="T178" i="2" s="1"/>
  <c r="Y85" i="2"/>
  <c r="AA85" i="2" s="1"/>
  <c r="U85" i="2"/>
  <c r="M92" i="2"/>
  <c r="O92" i="2" s="1"/>
  <c r="L92" i="2"/>
  <c r="P98" i="2"/>
  <c r="P110" i="2"/>
  <c r="AA150" i="2"/>
  <c r="AA149" i="2" s="1"/>
  <c r="Y149" i="2"/>
  <c r="M170" i="2"/>
  <c r="L170" i="2"/>
  <c r="M19" i="2"/>
  <c r="O19" i="2" s="1"/>
  <c r="Y68" i="2"/>
  <c r="U68" i="2"/>
  <c r="M135" i="2"/>
  <c r="O135" i="2" s="1"/>
  <c r="L135" i="2"/>
  <c r="M153" i="2"/>
  <c r="O154" i="2"/>
  <c r="O153" i="2" s="1"/>
  <c r="P160" i="2"/>
  <c r="Y161" i="2"/>
  <c r="Y52" i="2"/>
  <c r="Z97" i="2"/>
  <c r="Z66" i="2" s="1"/>
  <c r="M129" i="2"/>
  <c r="L129" i="2"/>
  <c r="V138" i="2"/>
  <c r="S138" i="2"/>
  <c r="R138" i="2"/>
  <c r="X138" i="2" s="1"/>
  <c r="P166" i="2"/>
  <c r="Y167" i="2"/>
  <c r="U60" i="2"/>
  <c r="Y60" i="2"/>
  <c r="AA60" i="2" s="1"/>
  <c r="P107" i="2"/>
  <c r="V132" i="2"/>
  <c r="S132" i="2"/>
  <c r="R132" i="2"/>
  <c r="X132" i="2" s="1"/>
  <c r="P157" i="2"/>
  <c r="Y158" i="2"/>
  <c r="L166" i="2"/>
  <c r="Y82" i="2"/>
  <c r="AA82" i="2" s="1"/>
  <c r="U82" i="2"/>
  <c r="V122" i="2"/>
  <c r="S122" i="2"/>
  <c r="R122" i="2"/>
  <c r="X122" i="2" s="1"/>
  <c r="V125" i="2"/>
  <c r="S125" i="2"/>
  <c r="R125" i="2"/>
  <c r="X125" i="2" s="1"/>
  <c r="M138" i="2"/>
  <c r="O138" i="2" s="1"/>
  <c r="L138" i="2"/>
  <c r="V119" i="2"/>
  <c r="S119" i="2"/>
  <c r="R119" i="2"/>
  <c r="X119" i="2" s="1"/>
  <c r="M132" i="2"/>
  <c r="O132" i="2" s="1"/>
  <c r="L132" i="2"/>
  <c r="V143" i="2"/>
  <c r="S143" i="2"/>
  <c r="R143" i="2"/>
  <c r="X143" i="2" s="1"/>
  <c r="P163" i="2"/>
  <c r="Y164" i="2"/>
  <c r="Z170" i="2"/>
  <c r="Z169" i="2" s="1"/>
  <c r="T169" i="2"/>
  <c r="P75" i="2"/>
  <c r="P89" i="2"/>
  <c r="P92" i="2"/>
  <c r="T128" i="2"/>
  <c r="T66" i="2" s="1"/>
  <c r="Y130" i="2"/>
  <c r="Y133" i="2"/>
  <c r="Y136" i="2"/>
  <c r="Y139" i="2"/>
  <c r="Y144" i="2"/>
  <c r="U150" i="2"/>
  <c r="U149" i="2" s="1"/>
  <c r="S170" i="2"/>
  <c r="S173" i="2"/>
  <c r="T149" i="2"/>
  <c r="T148" i="2" s="1"/>
  <c r="L173" i="2"/>
  <c r="U177" i="2"/>
  <c r="R79" i="2"/>
  <c r="X79" i="2" s="1"/>
  <c r="R82" i="2"/>
  <c r="X82" i="2" s="1"/>
  <c r="R85" i="2"/>
  <c r="X85" i="2" s="1"/>
  <c r="L98" i="2"/>
  <c r="L107" i="2"/>
  <c r="Y167" i="1"/>
  <c r="R163" i="1"/>
  <c r="X163" i="1" s="1"/>
  <c r="P157" i="1"/>
  <c r="V157" i="1" s="1"/>
  <c r="Y155" i="1"/>
  <c r="P63" i="1"/>
  <c r="V63" i="1" s="1"/>
  <c r="M75" i="1"/>
  <c r="O75" i="1" s="1"/>
  <c r="L75" i="1"/>
  <c r="L19" i="1"/>
  <c r="M19" i="1"/>
  <c r="O19" i="1" s="1"/>
  <c r="L29" i="1"/>
  <c r="M29" i="1"/>
  <c r="O29" i="1" s="1"/>
  <c r="M15" i="1"/>
  <c r="L15" i="1"/>
  <c r="S71" i="1"/>
  <c r="R71" i="1"/>
  <c r="X71" i="1" s="1"/>
  <c r="V71" i="1"/>
  <c r="S38" i="1"/>
  <c r="R38" i="1"/>
  <c r="X38" i="1" s="1"/>
  <c r="M92" i="1"/>
  <c r="O92" i="1" s="1"/>
  <c r="L92" i="1"/>
  <c r="S166" i="1"/>
  <c r="R166" i="1"/>
  <c r="X166" i="1" s="1"/>
  <c r="V29" i="1"/>
  <c r="S29" i="1"/>
  <c r="R29" i="1"/>
  <c r="X29" i="1" s="1"/>
  <c r="P51" i="1"/>
  <c r="Y52" i="1"/>
  <c r="M150" i="1"/>
  <c r="L150" i="1"/>
  <c r="M68" i="1"/>
  <c r="L68" i="1"/>
  <c r="M166" i="1"/>
  <c r="O166" i="1" s="1"/>
  <c r="L166" i="1"/>
  <c r="J21" i="1"/>
  <c r="M157" i="1"/>
  <c r="O157" i="1" s="1"/>
  <c r="L82" i="1"/>
  <c r="M82" i="1"/>
  <c r="O82" i="1" s="1"/>
  <c r="M98" i="1"/>
  <c r="L98" i="1"/>
  <c r="S21" i="1"/>
  <c r="V21" i="1"/>
  <c r="R21" i="1"/>
  <c r="X21" i="1" s="1"/>
  <c r="O41" i="1"/>
  <c r="M55" i="1"/>
  <c r="O55" i="1" s="1"/>
  <c r="L55" i="1"/>
  <c r="Y89" i="1"/>
  <c r="AA89" i="1" s="1"/>
  <c r="U89" i="1"/>
  <c r="V122" i="1"/>
  <c r="S122" i="1"/>
  <c r="R122" i="1"/>
  <c r="X122" i="1" s="1"/>
  <c r="P135" i="1"/>
  <c r="V92" i="1"/>
  <c r="S92" i="1"/>
  <c r="R92" i="1"/>
  <c r="X92" i="1" s="1"/>
  <c r="M160" i="1"/>
  <c r="O160" i="1" s="1"/>
  <c r="L160" i="1"/>
  <c r="M85" i="1"/>
  <c r="O85" i="1" s="1"/>
  <c r="L85" i="1"/>
  <c r="V110" i="1"/>
  <c r="S110" i="1"/>
  <c r="R110" i="1"/>
  <c r="X110" i="1" s="1"/>
  <c r="S43" i="1"/>
  <c r="V43" i="1"/>
  <c r="R43" i="1"/>
  <c r="X43" i="1" s="1"/>
  <c r="M128" i="1"/>
  <c r="O129" i="1"/>
  <c r="O128" i="1" s="1"/>
  <c r="P138" i="1"/>
  <c r="O154" i="1"/>
  <c r="O153" i="1" s="1"/>
  <c r="S160" i="1"/>
  <c r="R160" i="1"/>
  <c r="X160" i="1" s="1"/>
  <c r="L173" i="1"/>
  <c r="M38" i="1"/>
  <c r="L38" i="1"/>
  <c r="M79" i="1"/>
  <c r="O79" i="1" s="1"/>
  <c r="L79" i="1"/>
  <c r="N37" i="1"/>
  <c r="N13" i="1" s="1"/>
  <c r="N12" i="1" s="1"/>
  <c r="N11" i="1" s="1"/>
  <c r="N10" i="1" s="1"/>
  <c r="N9" i="1" s="1"/>
  <c r="N8" i="1" s="1"/>
  <c r="N178" i="1" s="1"/>
  <c r="N67" i="1"/>
  <c r="N66" i="1" s="1"/>
  <c r="M89" i="1"/>
  <c r="O89" i="1" s="1"/>
  <c r="L89" i="1"/>
  <c r="N153" i="1"/>
  <c r="N148" i="1" s="1"/>
  <c r="S154" i="1"/>
  <c r="R154" i="1"/>
  <c r="X154" i="1" s="1"/>
  <c r="T13" i="1"/>
  <c r="Z14" i="1"/>
  <c r="T67" i="1"/>
  <c r="V89" i="1"/>
  <c r="R89" i="1"/>
  <c r="X89" i="1" s="1"/>
  <c r="Z97" i="1"/>
  <c r="M119" i="1"/>
  <c r="O119" i="1" s="1"/>
  <c r="L119" i="1"/>
  <c r="Z148" i="1"/>
  <c r="S19" i="1"/>
  <c r="R19" i="1"/>
  <c r="X19" i="1" s="1"/>
  <c r="V19" i="1"/>
  <c r="V75" i="1"/>
  <c r="S75" i="1"/>
  <c r="R75" i="1"/>
  <c r="X75" i="1" s="1"/>
  <c r="V60" i="1"/>
  <c r="S60" i="1"/>
  <c r="L71" i="1"/>
  <c r="M71" i="1"/>
  <c r="O71" i="1" s="1"/>
  <c r="S150" i="1"/>
  <c r="R150" i="1"/>
  <c r="X150" i="1" s="1"/>
  <c r="V150" i="1"/>
  <c r="Y47" i="1"/>
  <c r="P46" i="1"/>
  <c r="M125" i="1"/>
  <c r="O125" i="1" s="1"/>
  <c r="L125" i="1"/>
  <c r="V38" i="1"/>
  <c r="Z37" i="1"/>
  <c r="P55" i="1"/>
  <c r="P129" i="1"/>
  <c r="V154" i="1"/>
  <c r="O46" i="1"/>
  <c r="O45" i="1" s="1"/>
  <c r="M45" i="1"/>
  <c r="V116" i="1"/>
  <c r="S116" i="1"/>
  <c r="R116" i="1"/>
  <c r="X116" i="1" s="1"/>
  <c r="V143" i="1"/>
  <c r="R143" i="1"/>
  <c r="X143" i="1" s="1"/>
  <c r="S143" i="1"/>
  <c r="S82" i="1"/>
  <c r="R82" i="1"/>
  <c r="X82" i="1" s="1"/>
  <c r="V82" i="1"/>
  <c r="V132" i="1"/>
  <c r="R132" i="1"/>
  <c r="X132" i="1" s="1"/>
  <c r="S132" i="1"/>
  <c r="V166" i="1"/>
  <c r="P173" i="1"/>
  <c r="Y174" i="1"/>
  <c r="Y20" i="1"/>
  <c r="Y30" i="1"/>
  <c r="M169" i="1"/>
  <c r="S170" i="1"/>
  <c r="Y64" i="1"/>
  <c r="P15" i="1"/>
  <c r="Z75" i="1"/>
  <c r="Z67" i="1" s="1"/>
  <c r="Z66" i="1" s="1"/>
  <c r="P98" i="1"/>
  <c r="P107" i="1"/>
  <c r="P113" i="1"/>
  <c r="P119" i="1"/>
  <c r="P125" i="1"/>
  <c r="L43" i="1"/>
  <c r="R68" i="1"/>
  <c r="X68" i="1" s="1"/>
  <c r="R79" i="1"/>
  <c r="X79" i="1" s="1"/>
  <c r="R85" i="1"/>
  <c r="X85" i="1" s="1"/>
  <c r="T97" i="1"/>
  <c r="Y111" i="1"/>
  <c r="Y117" i="1"/>
  <c r="Y123" i="1"/>
  <c r="S163" i="1"/>
  <c r="L154" i="1"/>
  <c r="Y133" i="1"/>
  <c r="Y139" i="1"/>
  <c r="Y144" i="1"/>
  <c r="U41" i="1"/>
  <c r="Y22" i="1"/>
  <c r="Y72" i="1"/>
  <c r="Y83" i="1"/>
  <c r="Y151" i="1"/>
  <c r="T45" i="1"/>
  <c r="Y68" i="1"/>
  <c r="Y79" i="1"/>
  <c r="AA79" i="1" s="1"/>
  <c r="Y85" i="1"/>
  <c r="AA85" i="1" s="1"/>
  <c r="S160" i="2" l="1"/>
  <c r="R160" i="2"/>
  <c r="X160" i="2" s="1"/>
  <c r="V160" i="2"/>
  <c r="Y173" i="2"/>
  <c r="AA173" i="2" s="1"/>
  <c r="U173" i="2"/>
  <c r="V92" i="2"/>
  <c r="S92" i="2"/>
  <c r="R92" i="2"/>
  <c r="X92" i="2" s="1"/>
  <c r="V107" i="2"/>
  <c r="S107" i="2"/>
  <c r="R107" i="2"/>
  <c r="X107" i="2" s="1"/>
  <c r="U116" i="2"/>
  <c r="Y116" i="2"/>
  <c r="AA116" i="2" s="1"/>
  <c r="AA38" i="2"/>
  <c r="M37" i="2"/>
  <c r="O38" i="2"/>
  <c r="O37" i="2" s="1"/>
  <c r="M128" i="2"/>
  <c r="O129" i="2"/>
  <c r="M143" i="2"/>
  <c r="O143" i="2" s="1"/>
  <c r="L143" i="2"/>
  <c r="U37" i="2"/>
  <c r="Z12" i="2"/>
  <c r="Z11" i="2" s="1"/>
  <c r="Z10" i="2" s="1"/>
  <c r="Z9" i="2" s="1"/>
  <c r="Z8" i="2" s="1"/>
  <c r="Z178" i="2" s="1"/>
  <c r="V75" i="2"/>
  <c r="S75" i="2"/>
  <c r="R75" i="2"/>
  <c r="X75" i="2" s="1"/>
  <c r="V113" i="2"/>
  <c r="S113" i="2"/>
  <c r="R113" i="2"/>
  <c r="X113" i="2" s="1"/>
  <c r="O148" i="2"/>
  <c r="U125" i="2"/>
  <c r="Y125" i="2"/>
  <c r="AA125" i="2" s="1"/>
  <c r="M148" i="2"/>
  <c r="S14" i="2"/>
  <c r="U15" i="2"/>
  <c r="Y15" i="2"/>
  <c r="O46" i="2"/>
  <c r="U138" i="2"/>
  <c r="Y138" i="2"/>
  <c r="AA138" i="2" s="1"/>
  <c r="Y170" i="2"/>
  <c r="S169" i="2"/>
  <c r="U170" i="2"/>
  <c r="U169" i="2" s="1"/>
  <c r="V89" i="2"/>
  <c r="S89" i="2"/>
  <c r="R89" i="2"/>
  <c r="X89" i="2" s="1"/>
  <c r="O170" i="2"/>
  <c r="O169" i="2" s="1"/>
  <c r="M169" i="2"/>
  <c r="S154" i="2"/>
  <c r="R154" i="2"/>
  <c r="X154" i="2" s="1"/>
  <c r="V154" i="2"/>
  <c r="S157" i="2"/>
  <c r="R157" i="2"/>
  <c r="X157" i="2" s="1"/>
  <c r="V157" i="2"/>
  <c r="S166" i="2"/>
  <c r="R166" i="2"/>
  <c r="X166" i="2" s="1"/>
  <c r="V166" i="2"/>
  <c r="AA68" i="2"/>
  <c r="V110" i="2"/>
  <c r="S110" i="2"/>
  <c r="R110" i="2"/>
  <c r="X110" i="2" s="1"/>
  <c r="S128" i="2"/>
  <c r="U129" i="2"/>
  <c r="Y129" i="2"/>
  <c r="U43" i="2"/>
  <c r="Y43" i="2"/>
  <c r="AA43" i="2" s="1"/>
  <c r="U119" i="2"/>
  <c r="Y119" i="2"/>
  <c r="AA119" i="2" s="1"/>
  <c r="V98" i="2"/>
  <c r="S98" i="2"/>
  <c r="R98" i="2"/>
  <c r="X98" i="2" s="1"/>
  <c r="U21" i="2"/>
  <c r="Y21" i="2"/>
  <c r="AA21" i="2" s="1"/>
  <c r="U135" i="2"/>
  <c r="Y135" i="2"/>
  <c r="AA135" i="2" s="1"/>
  <c r="U122" i="2"/>
  <c r="Y122" i="2"/>
  <c r="AA122" i="2" s="1"/>
  <c r="Y51" i="2"/>
  <c r="AA51" i="2" s="1"/>
  <c r="U51" i="2"/>
  <c r="M67" i="2"/>
  <c r="O68" i="2"/>
  <c r="O67" i="2" s="1"/>
  <c r="Y46" i="2"/>
  <c r="U46" i="2"/>
  <c r="U29" i="2"/>
  <c r="Y29" i="2"/>
  <c r="AA29" i="2" s="1"/>
  <c r="U132" i="2"/>
  <c r="Y132" i="2"/>
  <c r="AA132" i="2" s="1"/>
  <c r="Y19" i="2"/>
  <c r="AA19" i="2" s="1"/>
  <c r="U19" i="2"/>
  <c r="M14" i="2"/>
  <c r="O15" i="2"/>
  <c r="O14" i="2" s="1"/>
  <c r="S163" i="2"/>
  <c r="R163" i="2"/>
  <c r="X163" i="2" s="1"/>
  <c r="V163" i="2"/>
  <c r="U143" i="2"/>
  <c r="Y143" i="2"/>
  <c r="AA143" i="2" s="1"/>
  <c r="S157" i="1"/>
  <c r="S153" i="1" s="1"/>
  <c r="R157" i="1"/>
  <c r="X157" i="1" s="1"/>
  <c r="R63" i="1"/>
  <c r="X63" i="1" s="1"/>
  <c r="S63" i="1"/>
  <c r="Y63" i="1" s="1"/>
  <c r="AA63" i="1" s="1"/>
  <c r="U92" i="1"/>
  <c r="Y92" i="1"/>
  <c r="AA92" i="1" s="1"/>
  <c r="V55" i="1"/>
  <c r="S55" i="1"/>
  <c r="R55" i="1"/>
  <c r="X55" i="1" s="1"/>
  <c r="U19" i="1"/>
  <c r="Y19" i="1"/>
  <c r="AA19" i="1" s="1"/>
  <c r="U143" i="1"/>
  <c r="Y143" i="1"/>
  <c r="AA143" i="1" s="1"/>
  <c r="S173" i="1"/>
  <c r="R173" i="1"/>
  <c r="X173" i="1" s="1"/>
  <c r="V173" i="1"/>
  <c r="U43" i="1"/>
  <c r="Y43" i="1"/>
  <c r="AA43" i="1" s="1"/>
  <c r="S46" i="1"/>
  <c r="V46" i="1"/>
  <c r="R46" i="1"/>
  <c r="X46" i="1" s="1"/>
  <c r="U110" i="1"/>
  <c r="Y110" i="1"/>
  <c r="AA110" i="1" s="1"/>
  <c r="M149" i="1"/>
  <c r="O150" i="1"/>
  <c r="O149" i="1" s="1"/>
  <c r="O148" i="1" s="1"/>
  <c r="U60" i="1"/>
  <c r="Y60" i="1"/>
  <c r="AA60" i="1" s="1"/>
  <c r="M21" i="1"/>
  <c r="O21" i="1" s="1"/>
  <c r="L21" i="1"/>
  <c r="Y38" i="1"/>
  <c r="U38" i="1"/>
  <c r="S37" i="1"/>
  <c r="Y71" i="1"/>
  <c r="AA71" i="1" s="1"/>
  <c r="U71" i="1"/>
  <c r="U67" i="1" s="1"/>
  <c r="U75" i="1"/>
  <c r="Y75" i="1"/>
  <c r="AA75" i="1" s="1"/>
  <c r="V119" i="1"/>
  <c r="R119" i="1"/>
  <c r="X119" i="1" s="1"/>
  <c r="S119" i="1"/>
  <c r="U122" i="1"/>
  <c r="Y122" i="1"/>
  <c r="AA122" i="1" s="1"/>
  <c r="Y82" i="1"/>
  <c r="AA82" i="1" s="1"/>
  <c r="U82" i="1"/>
  <c r="R15" i="1"/>
  <c r="X15" i="1" s="1"/>
  <c r="V15" i="1"/>
  <c r="S15" i="1"/>
  <c r="S169" i="1"/>
  <c r="Y170" i="1"/>
  <c r="U170" i="1"/>
  <c r="S67" i="1"/>
  <c r="U116" i="1"/>
  <c r="Y116" i="1"/>
  <c r="AA116" i="1" s="1"/>
  <c r="M14" i="1"/>
  <c r="O15" i="1"/>
  <c r="S125" i="1"/>
  <c r="V125" i="1"/>
  <c r="R125" i="1"/>
  <c r="X125" i="1" s="1"/>
  <c r="Y166" i="1"/>
  <c r="AA166" i="1" s="1"/>
  <c r="U166" i="1"/>
  <c r="V113" i="1"/>
  <c r="S113" i="1"/>
  <c r="R113" i="1"/>
  <c r="X113" i="1" s="1"/>
  <c r="M67" i="1"/>
  <c r="M66" i="1" s="1"/>
  <c r="O68" i="1"/>
  <c r="O67" i="1" s="1"/>
  <c r="O66" i="1" s="1"/>
  <c r="Y163" i="1"/>
  <c r="AA163" i="1" s="1"/>
  <c r="U163" i="1"/>
  <c r="M37" i="1"/>
  <c r="O38" i="1"/>
  <c r="O37" i="1" s="1"/>
  <c r="AA68" i="1"/>
  <c r="Y150" i="1"/>
  <c r="S149" i="1"/>
  <c r="U150" i="1"/>
  <c r="U149" i="1" s="1"/>
  <c r="Y21" i="1"/>
  <c r="AA21" i="1" s="1"/>
  <c r="U21" i="1"/>
  <c r="R129" i="1"/>
  <c r="X129" i="1" s="1"/>
  <c r="V129" i="1"/>
  <c r="S129" i="1"/>
  <c r="V98" i="1"/>
  <c r="S98" i="1"/>
  <c r="R98" i="1"/>
  <c r="X98" i="1" s="1"/>
  <c r="T66" i="1"/>
  <c r="T12" i="1" s="1"/>
  <c r="T11" i="1" s="1"/>
  <c r="T10" i="1" s="1"/>
  <c r="T9" i="1" s="1"/>
  <c r="T8" i="1" s="1"/>
  <c r="T178" i="1" s="1"/>
  <c r="V51" i="1"/>
  <c r="R51" i="1"/>
  <c r="X51" i="1" s="1"/>
  <c r="S51" i="1"/>
  <c r="V107" i="1"/>
  <c r="S107" i="1"/>
  <c r="R107" i="1"/>
  <c r="X107" i="1" s="1"/>
  <c r="Z13" i="1"/>
  <c r="Z12" i="1" s="1"/>
  <c r="Z11" i="1" s="1"/>
  <c r="Z10" i="1" s="1"/>
  <c r="Z9" i="1" s="1"/>
  <c r="Z8" i="1" s="1"/>
  <c r="Z178" i="1" s="1"/>
  <c r="Y160" i="1"/>
  <c r="AA160" i="1" s="1"/>
  <c r="U160" i="1"/>
  <c r="O98" i="1"/>
  <c r="O97" i="1" s="1"/>
  <c r="M97" i="1"/>
  <c r="M153" i="1"/>
  <c r="U29" i="1"/>
  <c r="Y29" i="1"/>
  <c r="AA29" i="1" s="1"/>
  <c r="U132" i="1"/>
  <c r="Y132" i="1"/>
  <c r="AA132" i="1" s="1"/>
  <c r="Y154" i="1"/>
  <c r="U154" i="1"/>
  <c r="V138" i="1"/>
  <c r="R138" i="1"/>
  <c r="X138" i="1" s="1"/>
  <c r="S138" i="1"/>
  <c r="V135" i="1"/>
  <c r="S135" i="1"/>
  <c r="R135" i="1"/>
  <c r="X135" i="1" s="1"/>
  <c r="U14" i="2" l="1"/>
  <c r="Y166" i="2"/>
  <c r="AA166" i="2" s="1"/>
  <c r="U166" i="2"/>
  <c r="Y163" i="2"/>
  <c r="AA163" i="2" s="1"/>
  <c r="U163" i="2"/>
  <c r="U75" i="2"/>
  <c r="Y75" i="2"/>
  <c r="S67" i="2"/>
  <c r="U107" i="2"/>
  <c r="Y107" i="2"/>
  <c r="AA107" i="2" s="1"/>
  <c r="U110" i="2"/>
  <c r="Y110" i="2"/>
  <c r="AA110" i="2" s="1"/>
  <c r="U89" i="2"/>
  <c r="Y89" i="2"/>
  <c r="AA89" i="2" s="1"/>
  <c r="Y160" i="2"/>
  <c r="AA160" i="2" s="1"/>
  <c r="U160" i="2"/>
  <c r="Y157" i="2"/>
  <c r="AA157" i="2" s="1"/>
  <c r="U157" i="2"/>
  <c r="Y14" i="2"/>
  <c r="AA15" i="2"/>
  <c r="AA14" i="2" s="1"/>
  <c r="U92" i="2"/>
  <c r="Y92" i="2"/>
  <c r="AA92" i="2" s="1"/>
  <c r="Y37" i="2"/>
  <c r="U113" i="2"/>
  <c r="Y113" i="2"/>
  <c r="AA113" i="2" s="1"/>
  <c r="AA37" i="2"/>
  <c r="M66" i="2"/>
  <c r="AA129" i="2"/>
  <c r="AA128" i="2" s="1"/>
  <c r="Y128" i="2"/>
  <c r="Y154" i="2"/>
  <c r="S153" i="2"/>
  <c r="S148" i="2" s="1"/>
  <c r="U154" i="2"/>
  <c r="Y169" i="2"/>
  <c r="AA170" i="2"/>
  <c r="AA169" i="2" s="1"/>
  <c r="U128" i="2"/>
  <c r="O128" i="2"/>
  <c r="O66" i="2" s="1"/>
  <c r="AA46" i="2"/>
  <c r="S97" i="2"/>
  <c r="U98" i="2"/>
  <c r="U97" i="2" s="1"/>
  <c r="Y98" i="2"/>
  <c r="Y157" i="1"/>
  <c r="AA157" i="1" s="1"/>
  <c r="U157" i="1"/>
  <c r="S148" i="1"/>
  <c r="U63" i="1"/>
  <c r="AA170" i="1"/>
  <c r="AA169" i="1" s="1"/>
  <c r="U37" i="1"/>
  <c r="Y37" i="1"/>
  <c r="AA38" i="1"/>
  <c r="AA37" i="1" s="1"/>
  <c r="Y173" i="1"/>
  <c r="AA173" i="1" s="1"/>
  <c r="U173" i="1"/>
  <c r="U129" i="1"/>
  <c r="Y129" i="1"/>
  <c r="S128" i="1"/>
  <c r="Y46" i="1"/>
  <c r="U46" i="1"/>
  <c r="U45" i="1" s="1"/>
  <c r="S45" i="1"/>
  <c r="U138" i="1"/>
  <c r="Y138" i="1"/>
  <c r="AA138" i="1" s="1"/>
  <c r="Y107" i="1"/>
  <c r="AA107" i="1" s="1"/>
  <c r="U107" i="1"/>
  <c r="Y113" i="1"/>
  <c r="AA113" i="1" s="1"/>
  <c r="U113" i="1"/>
  <c r="Y15" i="1"/>
  <c r="S14" i="1"/>
  <c r="U15" i="1"/>
  <c r="U14" i="1" s="1"/>
  <c r="Y125" i="1"/>
  <c r="AA125" i="1" s="1"/>
  <c r="U125" i="1"/>
  <c r="Y149" i="1"/>
  <c r="AA150" i="1"/>
  <c r="AA149" i="1" s="1"/>
  <c r="AA148" i="1" s="1"/>
  <c r="Y51" i="1"/>
  <c r="AA51" i="1" s="1"/>
  <c r="U51" i="1"/>
  <c r="Y67" i="1"/>
  <c r="O14" i="1"/>
  <c r="O13" i="1" s="1"/>
  <c r="O12" i="1" s="1"/>
  <c r="O11" i="1" s="1"/>
  <c r="O10" i="1" s="1"/>
  <c r="O9" i="1" s="1"/>
  <c r="O8" i="1" s="1"/>
  <c r="U169" i="1"/>
  <c r="U135" i="1"/>
  <c r="Y135" i="1"/>
  <c r="AA135" i="1" s="1"/>
  <c r="AA67" i="1"/>
  <c r="M13" i="1"/>
  <c r="Y119" i="1"/>
  <c r="AA119" i="1" s="1"/>
  <c r="U119" i="1"/>
  <c r="U153" i="1"/>
  <c r="U148" i="1" s="1"/>
  <c r="AA154" i="1"/>
  <c r="AA153" i="1" s="1"/>
  <c r="Y153" i="1"/>
  <c r="M148" i="1"/>
  <c r="U55" i="1"/>
  <c r="Y55" i="1"/>
  <c r="AA55" i="1" s="1"/>
  <c r="Y98" i="1"/>
  <c r="U98" i="1"/>
  <c r="S97" i="1"/>
  <c r="S66" i="1" s="1"/>
  <c r="AA154" i="2" l="1"/>
  <c r="AA153" i="2" s="1"/>
  <c r="AA148" i="2" s="1"/>
  <c r="Y153" i="2"/>
  <c r="Y148" i="2" s="1"/>
  <c r="S66" i="2"/>
  <c r="AA75" i="2"/>
  <c r="AA67" i="2" s="1"/>
  <c r="Y67" i="2"/>
  <c r="Y66" i="2" s="1"/>
  <c r="AA98" i="2"/>
  <c r="AA97" i="2" s="1"/>
  <c r="Y97" i="2"/>
  <c r="U67" i="2"/>
  <c r="U66" i="2" s="1"/>
  <c r="U153" i="2"/>
  <c r="U148" i="2" s="1"/>
  <c r="U97" i="1"/>
  <c r="U66" i="1" s="1"/>
  <c r="Y148" i="1"/>
  <c r="AA129" i="1"/>
  <c r="AA128" i="1" s="1"/>
  <c r="Y128" i="1"/>
  <c r="U128" i="1"/>
  <c r="AA98" i="1"/>
  <c r="AA97" i="1" s="1"/>
  <c r="Y97" i="1"/>
  <c r="Y66" i="1" s="1"/>
  <c r="U13" i="1"/>
  <c r="S13" i="1"/>
  <c r="S12" i="1" s="1"/>
  <c r="S11" i="1" s="1"/>
  <c r="S10" i="1" s="1"/>
  <c r="S9" i="1" s="1"/>
  <c r="S8" i="1" s="1"/>
  <c r="S178" i="1" s="1"/>
  <c r="U178" i="1" s="1"/>
  <c r="AA15" i="1"/>
  <c r="AA14" i="1" s="1"/>
  <c r="Y14" i="1"/>
  <c r="Y45" i="1"/>
  <c r="AA46" i="1"/>
  <c r="AA45" i="1" s="1"/>
  <c r="M12" i="1"/>
  <c r="M11" i="1" s="1"/>
  <c r="M10" i="1" s="1"/>
  <c r="M9" i="1" s="1"/>
  <c r="M8" i="1" s="1"/>
  <c r="M178" i="1" s="1"/>
  <c r="O178" i="1" s="1"/>
  <c r="AA66" i="1"/>
  <c r="Y169" i="1"/>
  <c r="AA66" i="2" l="1"/>
  <c r="Y13" i="1"/>
  <c r="Y12" i="1" s="1"/>
  <c r="Y11" i="1" s="1"/>
  <c r="Y10" i="1" s="1"/>
  <c r="Y9" i="1" s="1"/>
  <c r="Y8" i="1" s="1"/>
  <c r="Y178" i="1" s="1"/>
  <c r="AA178" i="1" s="1"/>
  <c r="U12" i="1"/>
  <c r="U11" i="1" s="1"/>
  <c r="U10" i="1" s="1"/>
  <c r="U9" i="1" s="1"/>
  <c r="U8" i="1" s="1"/>
  <c r="AA13" i="1"/>
  <c r="AA12" i="1" s="1"/>
  <c r="AA11" i="1" s="1"/>
  <c r="AA10" i="1" s="1"/>
  <c r="AA9" i="1" s="1"/>
  <c r="AA8" i="1" s="1"/>
  <c r="M57" i="2"/>
  <c r="J55" i="2" s="1"/>
  <c r="S57" i="2"/>
  <c r="P55" i="2" s="1"/>
  <c r="R55" i="2" l="1"/>
  <c r="X55" i="2" s="1"/>
  <c r="V55" i="2"/>
  <c r="S55" i="2"/>
  <c r="M55" i="2"/>
  <c r="L55" i="2"/>
  <c r="Y57" i="2"/>
  <c r="Y55" i="2" l="1"/>
  <c r="U55" i="2"/>
  <c r="U45" i="2" s="1"/>
  <c r="U13" i="2" s="1"/>
  <c r="U12" i="2" s="1"/>
  <c r="U11" i="2" s="1"/>
  <c r="U10" i="2" s="1"/>
  <c r="U9" i="2" s="1"/>
  <c r="U8" i="2" s="1"/>
  <c r="S45" i="2"/>
  <c r="S13" i="2" s="1"/>
  <c r="S12" i="2" s="1"/>
  <c r="S11" i="2" s="1"/>
  <c r="S10" i="2" s="1"/>
  <c r="S9" i="2" s="1"/>
  <c r="S8" i="2" s="1"/>
  <c r="S178" i="2" s="1"/>
  <c r="U178" i="2" s="1"/>
  <c r="M45" i="2"/>
  <c r="M13" i="2" s="1"/>
  <c r="M12" i="2" s="1"/>
  <c r="M11" i="2" s="1"/>
  <c r="M10" i="2" s="1"/>
  <c r="M9" i="2" s="1"/>
  <c r="M8" i="2" s="1"/>
  <c r="M178" i="2" s="1"/>
  <c r="O178" i="2" s="1"/>
  <c r="O55" i="2"/>
  <c r="O45" i="2" s="1"/>
  <c r="O13" i="2" s="1"/>
  <c r="O12" i="2" s="1"/>
  <c r="O11" i="2" s="1"/>
  <c r="O10" i="2" s="1"/>
  <c r="O9" i="2" s="1"/>
  <c r="O8" i="2" s="1"/>
  <c r="AA55" i="2" l="1"/>
  <c r="AA45" i="2" s="1"/>
  <c r="AA13" i="2" s="1"/>
  <c r="AA12" i="2" s="1"/>
  <c r="AA11" i="2" s="1"/>
  <c r="AA10" i="2" s="1"/>
  <c r="AA9" i="2" s="1"/>
  <c r="AA8" i="2" s="1"/>
  <c r="Y45" i="2"/>
  <c r="Y13" i="2" s="1"/>
  <c r="Y12" i="2" s="1"/>
  <c r="Y11" i="2" s="1"/>
  <c r="Y10" i="2" s="1"/>
  <c r="Y9" i="2" s="1"/>
  <c r="Y8" i="2" s="1"/>
  <c r="Y178" i="2" s="1"/>
  <c r="AA178" i="2" s="1"/>
</calcChain>
</file>

<file path=xl/sharedStrings.xml><?xml version="1.0" encoding="utf-8"?>
<sst xmlns="http://schemas.openxmlformats.org/spreadsheetml/2006/main" count="2317" uniqueCount="788">
  <si>
    <t>Указать название организации (на бланке организации)</t>
  </si>
  <si>
    <t>{"tkp_id":null,"is_full":true,"with_vat":true,"price_type":"c4c5aea1-b5cd-11e8-80e5-005056881952","estimate_id":5128317,"estimate_version_id":6714462,"tkp_form_id":null,"fill_recommended_prices":true}</t>
  </si>
  <si>
    <t>2</t>
  </si>
  <si>
    <t>rSVWj5G9QJwtJYlrJaAJsR1X1xc4ODdL7OgkXjFay5nvOe11i8esfueJUqxLrb3qs/C98fX8GEZV6wwTWLZ/c7PU1O1MqFxz9FbqgFtLLA4qVhlOChrpYuY/KzE+81utq2CGCy9reekt8R7J+hfJI6hgQFQv5G+cS+8bGGBMyjM=</t>
  </si>
  <si>
    <t>ТЕХНИКО-КОММЕРЧЕСКОЕ ПРЕДЛОЖЕНИЕ (ТКП)</t>
  </si>
  <si>
    <t>г. Москва, Волоколамское ш., Покровское, вл. 71/15, СОШ 2, 850 мест</t>
  </si>
  <si>
    <t>Стоимость, указанная в предложении, включает в себя все необходимые затраты на выполнение полного комплекса работ, с НДС</t>
  </si>
  <si>
    <t>Предельная стоимость производства работ (ПСПР)</t>
  </si>
  <si>
    <t>eF7tvXtzHMeVL/hVOhxxI2QAha1HZj24sX+QMMRpmiBAFCASuLzh6KfNGIn0UvTM3LnhCD0sy155Lfk145Uly5LvvTN/bOxSD1oUX/oC+0fjK+wn2cyqrgbQyMw653SfKnB3PYMW0WyAv9/JrHN+J8/JzP/ynfv/+cej71z4zmu9H39n7Tv/0Hv1J6O94p07P3n11bXvjP5pMHq1fOM7r1cfUH/+L7e+M7j72mt379z6zoX/qL7Rv0X98fjdtVvHv+zW9LfdOv51xWdfP/5Y8f3kr5PHkweTrycPjt46+lVn8qz45gv1+mzyaPKwM3l+9Mbky+m3+lM/V/991HlJf7Az+XzypPirx9ZPfrf49wZ3794b3r7Tu1/+oxeD4t3R6/dvv6be2737j93hCcB37t++/58v/+R29d5P106zvTO+/UMa2/9y65b6TX//4x+o331r9kPqT7df/8FY/bl48/69n4yKN//x9v0f/eAfevdPv/vje7cHox8UcPT7+mUgBrI36gVeXw6GXhCMUi/1R9LzfenLOE2DTIb6c8XPV6wrDDII0yhITv/dP4zuvX777p3qM3ESCBGHaxX88d17r53hML796qs/uDfSs2F0Zzga/qBA+voM/U9NQ/G9RYZCTWDaOJiQvLwIktdv/5D4AJigbC4CZaGn8bPJHyb/bfLx5I+TDyd/9vTL5CP1f3+Y/GXyb+r10+KdP3Qmn6g3/jD5/eRP6tt/UX/SP/EH9VR+pj7wifmZCy/sh23R+nK9o1g8P3pTeQrlW9Y6k99Onivf8Vx9/7zwIU+Lv3uu/MjRL9bXNEH1d8qhPJ98Uf2NeveLyZP1ThKoKf0/BFJ9/6mi/++dcK2TSr8zeTp5ePTm0VtG9tGF/agt9p8evaXwP1L4nmt8R79a6xy9Xbld5S6VKz16X5HrTL5VjB9Ovios8zf1J+1KHxW8H0+eHP366F31+YdHb+nPKqs8nHxe/Jz+o/bcD9VPfX70jnr9Sv9rR+/pt0vP/kbx+l6ndNtfqL/6tjD8s+k/oj5YvfFcOfHnncLkT9WbT9QnHqt/4UFH/xLl8Z8fvaXwv9lRc+73k0+NxhYX9kVbxv5kasKHymC/mppWW/30CJSmfl5Eqi+0wYqPfHGKpXqcPlEzTD1qxgfqirywLdti+a8KZDVgjxTyh50LekDmYnc1huUbj0wsduSF3fPF4o+Kx8cmqLm8sN8a1I8LUz48ekPNHO1+1Ktp5ssLF5O2IH6o57H2LF9rj6oN+enkLyaUl+SFS62h1JNUP4gPC1dzYrKecFQm0BvywkZroD8sRr8ArabpA4Xy0eSbwmU6zPw9eeF75xCx8nVvHL2vXt9Vb6kgZIK+KS9stgb9D5OvlFzQnvnpugncy/LCy62BU3Y9+l+PfrZeTNQ3p8HWaMPL8sLlNmFOnng6tHUmv5n82YTv7+SFv2sN35+VUPmlmpzTIFVCNaHsygvd1lD+98JLKbmqnpi3J5+vu2XPlfjC9+O2oH6k/aaOT+rBeaCkz3s6SN26dUdLQp2ZK/xfnfS3RgKtGfpThf8vher/2OxLv98aNNwcuBpfuNoaVFOeUYB2Y96KL1x7oeftVnsWr5u311qDVnpYc/azpgwMms7b8YXt1hjgnryd+ML1F3oW77Rm6NpZfL01aLg5sBtf2G0NKtH75vGFvRd63ubtWbxu3u61Bm0p3nc/vrC/CIP7d+/3Xj1D4NZ37vReG5W/lk7i9GoghM33giRlIPPj1398b0//3Zb6lfdu917d/J9/cvvHr6nfZqA4nqP4P+X7Wy9tpcb1vS1mvPlr93bu3IOCvGYGeY0Z5I4uIUEwamutztDMywgelPcXGvbcbNGcEStuyPfMAPcYAYKHW1tpdc8y3Ps8CH90ezgc3VnsWT8w2/SAHTFu6A/NMA/ZYYIngLbY6qFlAly8uBjQhULvh4VceTJ5dPSzcoGzaER4flxne1SuORXropPH6rV6X731s6KL4Wn5Q0fvG8kFSXZBTfGsLYIfmFBdClK/LUAfT+39brmQ/6DUi0dvqrfeOFaPZmtutIj7q8mDzkv/4budop7zTBdWTQi/1x5CE5y/U3DU9GsN0+Q3lunXWs/E77QILebZs9Pl3UfFN29PvtXFRf3m4xOqdVry1vWyL4qCsa6XPCnL4Ue/tkzV1jjqqVo7TdtCZ5mmgZ6mbWGa/NYyTVvrgbFO02LyFRmW9pzTqfr5tK9u2v9y9PbRrzu6u66YwDp0qUnaeamc5mXXXuWBH530wA+MOmKjRTOomfxSxQ7getvCaZnToZ7TbWGa/M4yp6O2AH1aBPjHHe1qT3cUaUFVTW7dN/GWbq15q/i7r4oFJ2PNdKNFLkX32LplGraFyjINIz0N28I0+b1lGoq2AP3upF+cfKP++97kG71oVc5O2dGB3dJW0iJsUFBvC51l5gk989rCtGmZeLIlPJM/nk0ZO7rl4tui1/Vh0eLwrIzJujXzfyl6KbUrVCFQzVEVsqvx71RvfLdo93xe9ieqKfzeVKZqV/q1EqtPjn5VNPRotfD0zL9kTbJaM5GNp64y6M6ZuvnfFnDL/Jd6/reFafIvlgegtQLSb9Xk/krN0ZPVgKJpuEz5dV3gYdWJ/NjQeKxErJrjb6sfPdGZVvjvp8VDc3RmS4n6wFNzK+tGi3b4QtvhhBW8QpIb+hwts7wt4JZZHutZ3hamyb9aZvkitbCFAJlTt6L179tC+k43T+lFhC+Lzz3XjcJfdKYCWC8zlvumipbnovPf1X650SJXiE9uC5xltiZ6traFafJHy2xtbQF8bjn208lfzA2gGy1iLJZeC8+vm5QfABYC2oJqmXOpnnNtYZp8aJlzrdUk/qz06ntHb52IgFoUvNlRrvND3aDxR/Ufy2pVsSqgF7h+qd56p9qYUwpl5Uq9E3ulCi/7H0qvWvyKmn2mGy1a5ITe13O7c0Yi6Hf/g0kSGSX899qjYnkCdBGsNUyTP5mfgKy1ssiJJ+DM5KzEgu6qUtpWz/JiNuj5fXLDmf6JKqV7UiiHcm9M6EWdQliUbvP08zDNqooppBvqZWe2WfChnl36XzuZfOp/U0MqHrav5+SI+kvLk9SeZeeepHnMxXuFcczPTWvAzc9Npqt3rWGafGR5blqr0/xbIaDLwtuxuj5Rp3ugpvI0NBQ7XYvtqYVL1eN/9mdNCWhZ4P9KPRbvGz0uba26PaOd2DOjZ797C8332gNqeQR0ZbA1TObNpeoRaK2s8/tyOa8MHV9Oy9ZvHAcPwDbejRbhf6U8r56FSslPffGXlmnYFkTLNNTFvNYwmXMyNQ2j1gCVPd9OJeLSIc9P/PxLhfJQ3lf5aKXtvzvdK/tVMYeL5T29EPz20TvF8t6Tsgl9etDDN50if3i38MRTt64fAw0p9AOhJ5n6r5z+N55CsumW1uxZoPKOk9xjoVL3prJt2VGtLPpw8vW0qdpI8HvtEdRj4N26dUePwfS/iWd51HTBsjWgk08sj5poC9CnatJ/ox8zmGtvC6eakW8W1RrLOuX32oNmmWe6PNkaJstpC0Em2wL0u0LEFhK2PA6lKIwrN/yo0BpFOnj0hj5147+uT/64Pvnz+olzYEo5ffTrtVIMP1lf64y813q3X7XM0rZYWqaCrtS1hsm8BUZNhdaKKvpEgJMtz/qopWIV7ueT58sZ/7aoWcZf17BawzT5zDL+rZUp9LlIRT2yOESqOiCoU54YNs1/j5PecqpYBrotDpaB1uUfLKb/VPym4Wind/9H6j2FMO4Pwn6/53sjMZaeSP2xl6bJ2OuJyO9FUgTDYa/85L27/1j+ISv/M+M2enU024tykhx4x12gHr/fTrO/59Wqhh6nR4b3vRM9znMf18fEGdu0L6YXuvCiBdQoP1U/GERgYyxhx15m3rHHRE3gqeG2+1wz87nGxEfi+YD3BWk622Y620x04I/hghsGzbRyHlqhj6OFm3F7Zi57TFwCHBfUbNs3U9lnoKK5xLdOB4F5aq+PBvdvGyKcCgI/ea0/Mo3Q2TAQmBhdNBfbQqnwBmkczNMqg6+yPhihjog/+HEREmtBxiaIl4gQ5x9hhxFhkVT32cwfezmLlI9KPau0bXnoo3HVfCO70CWyORML7XSWEAsD3xwMqeDnox0APM73XLMgvkZFLPGIUR5m2wJ4mwoYPt0XjFgW4DkR+JmYVAMcNy/2LGj3qGjhrpkQdSxg9ylgNdqpz2COK5bIEpjr0RXq0GpiMEhUaFmPTCgvUVHCHzdodPmzihvFEcN6ZXStOh7lydH7Kr48K7qdTzZCrRVHUxdr+U90oeTRrFYCOV9nI/AvdKnUGw5FgTkUkdE3EIvMkK+RIUs8ZJTj2bYg3iYjhj8ei0YjM/Kcipw7HJnh7pHhwl06JR6Z0e6T0Bbz4lYzAckWksz9IRXuyGplMExkSDLjvETFCX/qSEGpvA/gbyqoPClbAL+dlAeYV1vSvjGx2QgCFWuIjBqONaEl1lDRNxBrzJCvkSFLPGSUU9m2IN4mI4bP+kVjjRl5TkXOHWvMcPfIcOHemhJrzGj3SWg13OlEbiDW2KKNuQ2sQi6sdgYDRUebdWlCeomKFP7kEeONtei0EYQqqBBhNxxUorWtOF7bCkSqXmJLmYnMpYEQE61dUwSuaQLXbASukQlIPAGUZ9lW+LcV/m2Nf9uGf5uMH/4QLBp+orVc8cg1j9zGI6fy4A5G0dqeAr+nwe/ZwO+RwcOdOyU0RWv7Cvu+xr5vw75Pwt5sUmQPVZETu7TaHQyVEKpsyRERK/w5hQarT4r1ufdMKDeCSMUnItKG45NY24qStS0hLZGJyqKByCTWrino1yzQr5GhSzx0lEtRsWhtWyHftiDfJiOHz/JFo5FYyxWD3MIgpzLgjkNibU/B3rPA3iPDhnttSgQSa/sK9b4F9T4JdfOxxxZ9hBN9bLU5GCwp+tjiDxEt/MnExJ+v9EaP6UEij6f7ayb6qs8vphuEO8WRxXpH4i+qVj79/uOjN/TW4qJl00RzIxAqgBGpNhzApMqrsrWtMFBftvSKyqSBICZVVpWtXVPwr1ngXyPDl3j4KM+0rdBvK/TbCv22Bf02GT38kVk0mEmVUWVruWKRW1jkVBbcAU2qfCpb21PQ9yzQ98jQ4eGAEtSkyqaytX2FfN+CfJ+EXEOfeiBN4D+6Atw/3r339wY6tOhmi2/SSSK1mh+GlRjc7NUnItx5p28zLTC6/XXWW/dN1VM3O+ZFn5p1XIIqw50+Geb55MuiAeLZLCI+r24o/aLYDfrOyc2fj6qDYR4X+1G/qT7+VbG9/1sVOPUup2flm0+mGxj0N+VJAWV7xi/XizO6OkFxWfhTSzAlmnQ++lhnwGva3f3g9uuQKTv57eTZ9HLc4mzoNyezO3jK8/He6pQn76pX3VNiutxb399z4owRXQR8Z1KdqXfyiP7n+g6EJ/r3ftGZ7t19pg+eXjfZ6XtUO0mUnQA2MqHbpKKLYeheG/Ve/8k90LPxNDQBfJkKMIEBHP3Tj0d3XjcBvDMHMFj3fd8E8TIVYgqD+A93X/0JyL2YwP0dFdy8TrGAK2IkwHpRIvx14wh3qQiDeRFigahVYBHFSVqq+/Lm7u727ku72/vXvvdSKc515SNRX+l3tddUBNY64XfXzI2OV8j0gGF9Rs8qsubHQvj+unkqf58MFhjXZ2AhplemWy3N/v3SxCbIV8mQgbF9sWyuxK+YrHTtHLbIHIDBlJDHlcAV6JVTQ2CjcI1MQSIpgKePsupqBetM+kZFC4x7P16iv8kDXSBL1BfE3+yQqQEj5o+X5Guuk4EC4+aPoRNlZ+Znrtuf0V0yXEwkJU2ZEvuO28fkVPxncn0Xfrp/ue72L3tk+MAwikz21ZTZM/uWfRJSDXU4FsM0CXpeGsiRJ/w49tLBIPBGUZSNo3E0yMajkow19X9tOn8MBKnpv20BIMaxhNIzLRI4WGEWCkw8LnHymFcYrtEBriB8fLxYcLwO8OQHZfo++WuRx/6sOK3iZMY6Pc+kOFuqOGTWm3w6+WzyQXFg0geTv5iPYdjgtI2E22bRFJeRxbwccLBApMKPzSfDvczJZD76O5hgcubYROQyJ5F5deAgsmBmzUhiXjM4SEAzcJmlIrKl4IxUzqTpDi6oVH2eYLYeJyZ2V1jZIXz8MjLJKp+MtVBSei+255ScrBF+D5wKQcdzh5UZ9smDMHOO5U79WOZsjAvdKYJx4if9zEuCUeKJwA+8NB6HXtIbh9kwlmPZiu40uqqLgfkEI4cpYPQa152MPBA+Cao7/1SdddXRbRbFHqnnuu5RnRh9urqk3vyBVqTpSuD71YG3ofqTyRQbnKaQcFMsKjMZWSDcLUJm6tThy/WOeVRe5uTDIzZNNC5z0mhOajKSwAY8yEikqXHJr8vJozGdGfjrwkjvCis9hFNfptBMpuIksQtNTtYIz0cWmtYB3WGlhn3wINRqlGbtYOZsjAul2e8PRr1xlHlSiIEnknTs9WJfqp/qp8Og3xtGcvoUN6o0I5MpLgbmk9EcpoDRa1xpMvJAOCWo0vzdXLfTA32x1bNiybM8+/7UEc1/mnxQLGX+cfKR+vr4eCH048mHkz+r18/0Z/4P9c2nnas7MuhMPjAZaYPTSBJupEU1KCMLhCdGaFDrUicjExb16a+HUpqoXOak0pwCZSSBDYSA0chktJ5IY0bQ5aTSmAhN03Wzxr7CSg/h75cpQtOpbkntIpSTNcL1kUWodUB3WKlhnz0ItRoRWjuYORtj9b//dCICNNxJb1nQzFxkE3+ebEOd9Imtk54IF9htB1WJ+n7op0ohPis6uMs7UmfHA5bN22/qLu6iGf7oHfWpv5Xn9Zd93sVBhEfvlzc5dnRPvr5HyNLoTmQsYIxxje4mhN+jIpQohER0m1R0wFY7hNh8akz0XqYCBDbMwTWko8WcCBHYKregNiSCwzTGAaznr08vmj4j+Ij4WmswD/1po2fmbCyn0gJGOXxjuRRZKqyt5VS4wECHbC3PZq3lmb21nAoZGOyWIZEVk5WuncMWmQMwfC3QWp6tnBoCe2s5lYJEUgBPH2XV1QrWHNptMlpgvANnGABPk4M8zQ6ZEjBC4lrKXV7mOhkqMFIimsqzWVO59encJcPFxE7SZKmyNad3yan4mZvKs5VTprc3lVPhA0Motqk8W90ze5V9EtJCpMq43+8nAy9KRsILglHqpf6w5/m+9GWcpkEmpwHWmgU71gSombClqTz0cSyh9Ez5soMVJmc28bjEyQOxBAdNpj+d5su/6hz9vOjkKXt9ysvTir8p78Iren0+isyud4OTtISTXjBb5WSBWEdEZLW2EgonE5YSSpBYsl9OJo1VUDhJzKsBBwloNh2IzNi73+Xk0Vz5xKIfr7CyQ7juZaSG0wQx9MsF9/K/JtZbrKwRXg+c20DHc4eVGfaxgzBzF0/qxzJnY1wVT6r1Iz2bG6yemJt0wsDJNpxn21D1JLDgvUTFC1xRgio+00FExVvvT/6mBMWj6THl026aB+qTT09vKCy04NGbxV3I0yOG9Kk5IihPDCqOD4rL1m+DGTaoZhAwMyyhpkJFKFEIAegmn86GpToK8ehtNVZv69OJtCC3jM7a7DSn4qxEPURxeZ6Tie8mlS9w1QqhZy0HAVEBAtegEDLVWqWhQgSuPS2oP4ngMCtNAOuFYbpuLtNQAbZXpgnXtsJIfQn1JdVXrL4S9TU9pyMMXOUbMl1gmMWXb1IpbcUbMlhgnMUVb8KgKt6UJjZBvkqGDAy1y1DoislK185hi8wBGCfpxRsF/NQQWIs3ZAoSSQE8fZRVVytYc2i3yWiBYRCc4AD8T678T678T678T678T678T678Tw7yPztkqsCAiivq2H3PdTJQYFiFl3Rmfue6/ZndJcPFBFrSFKpySKfPyan4eUs6M39z3e1v9sjwgWEVWdJRU2bP7Gv2SUgLuZgNw9gXoSeF3ts9Dgdelvi+F/hh1svG0g/llIw1NXesVFDTc1tJJ8SxhNIzJfEOVphE3sTjEicPxLogNMH/ryrpe6w3yxSNjm9UWaL6ViWObxy915n8q95QM/laZ+pH7+rkstixrcKuehVeYFz83eC0goRbAZ49m1hscrJArHbCc+KjXxy9ZWLyMicTlhqPMfW7zEmjuQIPIwnsSjNgJII08teFiUmXk0ljJZ5wXVpKPJzsEK58GQlklUaG07JAaE8lOVkjnB44A4KO5w4rM+yDB2FWU+KpHcucjXG5SXsYhf64l3j9kRCeiKLA68l05GUyDaJ+PxuF6VR4NSovjavCF8MIawoYvcblJSMPhE/CyMvPpxWH8rKKx7rGUEjIxAtCe+GHkaeE81xUQDKyQPhSuIC0NwkxMmERkPo4aWOmeZmTSnMikpEENpYBRiOIbMUcRh7NSUg/XY+MdfwrrPwQDnuZIjKaCo/ILiI5WSMcH11EWkd0h5Ub9tGDcKuRkbWjmbMxLmXkOA1HffWxvhiEngiygdfvRWPPDwOZhkkg+3JqlUZlpHHwL4YCbQoQvcZlJCMPhFeCyshPp/1DDzpH/+vkiRaPR29OvigXIn1fHx65Ik08Nzh5SjjPRWUkIwuEN0XISFtvDiMRFhUZmKsVlzmJNKchGUlgAxlgLEIZrMcWFcnIpDEVGejStnG6XWHlh/DXy1SRYqo7hF1FcrJG+D2yirSP6A4rN+zDB+FWoyJrRzNnY1yeTd7zsyz2Ay/rDaWnPu976Sjue6NxNJRhLwji/vBW8ypSmExxMZRYU8DoNa4iGXkgvBJURX6iK9xKRz4pmp+/OrmHsZCSk4+kbcsiI1EJJ7qojGRkgXCnCBlpXY1kZMKiI/31yKiIL3MyaU5IMpLAxjLAYAhh7lrpcvJoTEYm1no2JzuEu16miJRT2WG/MpWVNcLrkUWkbTx3WJlhHzsIsxoJWTuWORvjQkLGUvb6wSDWclN9VgzHXhokPU8GUTgU2TBI0qlHbVRCSpMpLoYx1hQweo1LSEYeCJ8El5APj97UVezpAeJHb6g33p1umys3QT49eu/oLX3ouInvBidfCee7qJJkZIHwqQglaTnSkZMIk5C0lrUZqTSnJBlJYEMaYDTsZW1GHo0pySC2Xsp9hZUgwnEvU0xO79cL7XclsrJGOD6ymHQM6Q4rOezDByFXoydrhzNnY3x+r0uMzDftXgyd9/kYpTWIXuN6kpEHwi1B9STndYmcppBwUywqNRlZIDwuQmq6r0vk5MOiOC1qk5FGc2qTkQQ24AFGIhMmFl1OFs1pTetliaz0EC59mUpzer9eaL8skZU1wu/Rlab1skRWatjHDkKtRmfWDmbOxvj8XpYYrScmU1wMU6wpYPQa15mMPBBOCaoz27kskdNIEm6kRRUoIwuEJ0YoUGvZnJEJi/b0zbv5LnMSaU59MpLAhkHAWAi5nljK5oxEGhOg9osSWekhfP0yBej0br3QflEiK2uE2yMLUPtFiazUsE8ehFqNAK0dzJyNsT7rV/2wuNXoEb/CRPJimDlJRvMkmzvi14j3EhXvvMs4p0f8xsHxCb+p44RfohUEzArLOOGXiFCiEALQLfOEX+k44ZfId96p853wSwQIPJAQLk8dJ/wSIc6LT54Tfong5kPbgif8Rknkm7ubulSErR3xG/lrW1GgvkL1Fakvob6k+oqnR2w6b2gk0wWGWfwRv1kYWo/4pYIFxlnkEb+z+xlD+/2MZMjAULsMZa6YrHTtHLbIHICBcoEjfmf3M4bu+xnJFCSSAnj6KKuuVrDm0G6T0QLjIDixAfifXPmfXPmfXPmfXPmfXPmfXPmfHOR/dshUgREVd8Sv3fdcJwMFxlXEEb+zWxvtz+wuGS4m0pKmUJU6On1OTsXPfMTv7NZGt7/ZI8MHhlXsEb/Z6p7Z1+yTkBZ6EXRemyZjTc0dCxTU9NxyxG/k41hC6ZmSeAcrTCJv4nGJkwdiPRCa4DMd8ctpBQm3Ajx9NrHY5GSBWOWEJ8XWI345mbAUd4yd05c5aTRW2uEkMa8NHCSgmXiYpUKYiHQ5iTRW2rGe8MvKDuHJl5E/TrPIaHrxX2S/xJGVNcLngRMg6HjusDLDPncQZu7CTv1Y5myMz+8Jv8Jywm8UYE0Bo9e4umTkgfBJGHVJOuGXk6eE81xUPzKyQPhSuH60NgdxMmHRj/atkJxUmtOQjCSwsQwwGqEILcUcTiLNaUj7Eb+s/BAee5kqMpgqD/uVg6ysEZ6PriLtR/yycsM+exBuNTqydjRzNsbn94hfYTnid3pQE8YUIHqN60hGHgivBNWR5CN+OXlKOM9FdSQjC4Q3RehIS3MOJxEWGRlYjvjlJNKciGQkgQ1kgLEQgR+tS+Nz3uWk0piMdJzxy8oP4bCXKSOnV1RF9uvGWFkjHB9ZRjrO+GXlhn36INxqZGTtaOZsjM/vGb/C0o0+TS0QpoDRa1xGMvJAeCWojKSf8ctJVMKJLqojGVkg3ClCR1rXIxmZsAhJ6xm/nEyaU5KMJLCxDDAYSRKbn/MuJ5HGdKT1kF9Wdgh/vUwVOb2hKrLfN8bKGuH2yCrSesgvKzPscwdhVqMha8cyZ2N8fg/5FZZDfiOBNQWMXuMakpEHwifBNeSCh/xy8pVwvotKSUYWCJ+KkJKWQ345iTApSWtlm5FKc1KSkQQ2pAFGw1HZZiTSmJR0nfLLShDhuZepJqc3VUX2e8dYWSM8H1lNuk75ZSWHffog5GoEZe1w5myMz+8pv8Jyym8ksaaA0WtcUDLyQLglqKDkPOWX0xQSbopFtSYjC4THRWhN9ym/nHxYJKdFbjLSaE5uMpLABjzISKSWY9Y4eTSnNq3n/LLSQzj1ZWrN6ZVWkf16MlbWCM9H15rWc35ZqWEfPAi1GqVZO5g5G+Pze86vsJzzG8VYU8DoNa40GXkgnBJUabZzzi+nkSTcSItqUEYWCE+M0KDW0jkjExb1aTvnl5NIc/qTkQQ2DALGIhGxuSO2y0mkMQFqP+eXlR7C1y9TgE7vwIrsV5qxska4PbIAtZ/zy0oN++RBqNUI0NrBzNkY63N+f3pCe1kV5uujwf3bd+8YrEASmMawcDFy36ch5mnaTvq1g8XoxuPDfo1oL1HRzs8wh2mh6lAJwa+KBchHk6+LE2HfP/r55NH0hNiHk2/1/m1P/dUXSjU+Nn7s7dkHHxa68qGJ8kaUXOhSaZ9xlXbei3nK8uDOdG1LBOorsrhHKguBZwE/CU1Dv6agX1PQr1mgXyNDl3jo8FPQFPJthXxbId+2IN8mI4c/MnSfXJ63mK7likFuYZBTGZw5Oa+GAW7K7CnYewr2ngX2Hhk2PAwgD81TqPcV6n2Fet+Cep+EupgvJWodFho7vT60HY6XOknEVtPDsBIDmj2oEeHOO3eGw+vVN5/r8+107Jq1bU2+NMe+yaPO0ZudybfF3zwuwtqj6dnpj3RdrnP0i+Jgky/Mp6sXv/rJtLxXfKN+e3F8vnrvcXEcysljUR5MV1i+6IT6xHz19tH7JvNuUM07H3X4TsWnIpQohER0m1R08wkL2xn2VIDAE3fhSy/2M+ypEOcXVljOsKeCm1cIC55hH0jf3GrRpQJs7wj7TKlgvzwuOiqukrEdV0+mBoyr+OPqo1DYjqsngwUGVtxx9VFaHVcfWW/ruUqGDAyui6VN1dJSutK1c9gicwBGMELSVAJXoFdODYGNwjUyBYmkAJ4+yqqrFawzORMVLTDkgdfnAL4mV74mB/maHTItYKDEHU1v9zPXyUCB4RJ+NP3Mx1y3P5+7ZLiYAEqaLtVqp9O/5FT8vEfTz3zLdbdv2SPDB4ZQZJatpsye2a/sk5AWUjoNZTAYJp4c6ibaYJx5adwr+huiJM2ypB8NSzLWvPu13nLbFXQ6a8m+MxxLKD1Thu5ghcnSTTwucfJAlLCg6fsnKpl+MPlG79DXB9N/rrLrt47eVt8WDQpVP8Jn6m/fKZJtnZQ/LpL3X3X+75/9i3mTzAanESTcCIumsIwsEHU5RKprbUdgZMLVjiBNTC5zMmmuH4GRBLYqChiMKFmPjaPR5STSWD9CGPjrkaUhgZMfwpsvI1+sssZsWsO2X3TGyhrh+MAJD3xEd1i5YZ89CLeajoTa0czZGBcac5zGyWAwHnnDsQw8kcax1xuKxBtHYX8g/VjEo8Gt5jWmuWth2iaNMAWMXtMak5MHwitBNaal6aFQk9MdWPoyJF2yeTS7+0hpzj9M/tvk46IL9o9FN+yfJv+71pyRWXNyGkXCjbKg5uRkgXC9S9CcnExYNKdlj/llTiKNSU5OEtiwBxiLKIktO/45iTQmOQMR2DZhsfJDOPclSk4xvUVH2G9EYmWN8HtkyWkf0R1WbthnD8LNLTnrRzNnY1w0wa7NmiyUh2iybcgiKt0H96fzZBtqG7KcaHWJCnfedTC0DQE6YCePOsW+76KtZ7o4+Rf1wSelmCw3VRU3axZb+R/p3Vazjp9g2vFjOTOKahkBs8wSOn6oCCUKIRHdJhUdsPyJkKSWjh8qQGAhE6407R0/VIjAEuaCGpIIDlOwBFgvFOm6sVLWpQJsreNHhGUFXgSubh8yLWA4xHf7yNjW7EPGCgyHuGYfEVTNPsJ6885VMmRgSFyGklZMVrp2DltkDsDgRW/2UcBPDYG12YdMQSIpgKePsupqBWsO7TYZLTDagRMRgJvJQW5mh0wJGB9xjT5WF3OdjBMYJOF9PjP3ct3+aO6S4WLCJmmmVAmd07XkVPy8fT4zt3Ld7Vb2yPCBwRPZ56OmzJ7ZpeyTkBapWZAOB71h6AWiF3si1Dd4hKPME3GcyP5AJEkyLslYE2XHsgE1Wbb0+YgQxxJKz5RSO1hh0moTj0ucPBDLdNB8+xOV9n5VJL9/Kw4lKXbJTFPpR2XppcjGn1Q7ZG6/fvfVu3c60vc7gfSNCdUGpw0k3AbwvPW4kUlfcVfWnDqTDyaPj96uyk8dabsveZOTLmKNcgmJMCMRltKMSpgjE5PLnEyaq80wksCuDwMGI1TSLIyFiUqXk0pz1Zk4XY8t1RlOfgi3v4ycssosp5eKCfsVcaysEZ4PnBTBR3SHlRv26YNwq6nO1I5mzsa4qs7IWzON2WB1xhggLorIRTb158k2VJ2RZnV8iQoXuBQFVYt/nT9j5GTVRenHh0XX+NPJ17pdXL351ERmg0pGwMgso6BCRChRCInoNqnogEtMGB1pfLhepgIELhih9KGtoEKECFwrWlD4EcFhVoYA1kvW9TLwWXxdKr726iliutAZOespVFrAAIavp4SBTKwVFSpaYAhDVlSiWUXFeoHYVTJkYBhbhvpVTFa6dg5bZA7A6LVARSVaOTUE9ooKlYJEUgBPH2XV1QrWHNptMlpguAMnDwBHk4MczQ6ZEjBA4ioqDidznYwUGCcRNZVoVlOxPpy7ZLiYyEmaK1Ua5nQuORU/c00lWjllentNhQofGECxNZVodc/sVPZJSMtQFIhYjgMvTIRKdEO/V96K3s96QT8I0nGaTOOrNb11JPvUFNdWUxE4llB6pkTYwQqTDJt4XOLkMS8tXKMDzJI/PJ0HV3dV/uzojU7ge6HR025wcpRwjoumpowsEAuCS0hhGYlwlUKMRZ3LnEyaK4UwksAuxgIGI1kPU+O86nISaawQEkppvZiSlSDCWS8jF6wywulNhsJ+MSUra4TjAycziCHdYSWHffog5GpKIbXDmbMxnp3WPp3JVpG45NPajc7oopBOmsE8TVsRZNmntRvRXqKinZ9hi5/WbjzbVhdCHh+9oa8f1yeyn6iMmNhsCHmhS2XU7EHsIl7bkoH6kmtbsa++LAeyk9kIPBt4DlscyK4oXFMUrikK1xSFaxYK18gUJJ4CPI/VB7MrBtuKwbZisK0YbFsYbJMZwJ8Suhsul8jitVwxyRWTXDHJLUxyKhPmg9oV/D0Ff0/B31Pw9yzw98jw4ZEAuRyiD2xX6PcV+n2Ffl+h37eg3yehL+bRrVk4a6zGb13+iJ0kzty50kiNX//XUuMnwgUWRziC24PZEe0PJ1/po9f13sqiR6C4y648d/355Mu5u++Kt78tvtF335WNl0Wf5XRPZtGEetxOUPyG8uR39aFn1c8/Kb59PD0o/utid6fuVi3/gep4eJOtN6i2ng9VjC0IRIQShRCA7sRy1qlx6Hx/dK/3Wq+z1bvX++d/vt0pjgx8Pt1lW+yxfayG5Xvfi/1Q/d9uJ/b9f1JfR+9k+jNP1/SmWz36emuu+qOeCm+pafOeeRfuJtUewCoQZsXIuM7yMhUgsKaDWgmyNT0QIQKLOQsu8RDBYUo3AOtFUWK5ZI8KsL2uh2RtS+hblDIl3qdnOovY2QFBpQgM7/gOiEBEmbUDgooWGOCRHRDxrAPCeg3cVTJkYJBfLN2r1rvila6dwxaZAzB4EpK8qlAZr5waAnsHBJWCRFIATx9l1dUK1pmcjooWGPvAi4YAp5Mrp5MLfQdXplI8iNPZIdMDRk5cN4TD4VwnIwUGUEQ3RDzrhrA+qLtkuJiQSpo31Uqs09HkVPzM3RDxyinT27shqPCBwRSZ/qsps2d2MPskpAXUrNfPfD/yZF9Ensh6iZf2e6GXijgOU1+KYTIqyVgXAl7rLbcbwppfXxTOy+jOsoTSMy0ZOFhhlg1MPC5x8kAU2KDrCR8WuwVOJOzF1W9Fnje9016nkz9TXz8/fYVbeWjTtzqn/ESf9OlNPp18Nvlg8vHk9+r1L5PPTNbZ4LSOhFsHlV9PDfSVPs3q9MLG5NNqLWbyeZFTf9mZ/Ka4QO9BkV4rQ3wa+CdT6eJuO72BVf3lp35n8lknlB3bYZybnNaaVx8OayGyb+uxooxMmBo2LP0ajESa69dgJIGtGAPGIvTDyDwcXU4mjTVsBOF6ZCyqXmGlh4gmy0hcq/Q1mdb3E3sKy8ka4ffAmRd4QHdYqWEfPQg152Du1A9mzsa4PMg+Hsthb9TzorCfeUEwGnm9wA+9YRDHQW/g9/tZXS8Hh8Q1OquLwnkllMkUMHqNS1xGHginBJe4VYXkkdK2D5UaU9qtuNrYUS75vb5fSQu3ybNOfjkO/Mg/rpL8U6ZrJMWFyUVx7etp1et0oeSE7jOZcYPTjBJuRpQWPhe1Jka7IaIDQhXbalKMRJhEsZ+YmFzmZNKcKmYkgQ3NgMGIYn89zozj0eWk0pwsDrLI2sfMSRARg5YpjNOplrJfDszKGuH66MLYPqQ7rOSwzx+EXI00rh3OnI1xIY0HYRaFYdD3hlk08IQIhZeGvu+Ngn6W9ZMgTkZtSGNjXnRRZFhTwOg1Lo0ZeSDcElQa/+uJrqwHncl/L7Tsw7JNrDP5dDOKiludfDGVaOrvi4XOoh3suVcncBmNIeHGgAtcE4tNThYIn4uQm9ZFWEYmLHrTep8oJ5Pm9CYjCWy8AwxGKtbDxDgcXU4mjclNoWabUU1fYaWH8OrLFJvTGyiF/T5RVtYIx0cWm9YB3WGlhn30INRqpGbtYOZsjMsr68epH4+HvjcO/bEnBnHmpcMs8wajkfDjaNzzxTQ+NCo1hckUF6XzmiuTKWD0mpaanDwQTgkqNX83t8vgQUd/O3k03WXwpr7zSe9KKMvkf9Kl88lnkz9OPlJfH08Pabi648mgM/nAZI8NTntIuD0WVJucLBBOdwlqk5MJk9rUDaRnmVzmZNKY2uQkgQ15gMGQ/rq0XF/PyaQxtZmm66l5aZOVHsKxL1Ftyunlk9J+lSgra4TjI6tN64DusFLDPnoQam61WT+YORvj6qzqqddseB+ruaovnRfApHKebEP7WFPLPlYq3HnPsYx9rEUBeSYH9cbW94rtoV9UXahH75T7V5/rDtSyEdNEaoNKSsBILWHDKBWhRCEkotukogNuYUGoSb3v+Mv1jvls8pepOOf1IuMuTipE4CaUBUUgEdx8lFlwF6eU68atDl0qvtY2ccpwbUtG6mt6sqx0XglKpgeMa/gNnKFvO1fq+2SwwMCG278pZ3eCSvudoGTIwOC2DEmsmKx07Ry2yByAsYy+f1PO7gSV7jtByRQkkgJ4+iirrlaw5tBuk9ECgx84owD4m1z5m1z5mxzkb3bI1IDxErd30+5rrpOBAqMmfOvmzM9ctz+ju2S4mDhKmjJVjub0MTkVP+/WzZl/ue72L3tk+MAwity6qabMntm37JOQFoIry/rjdNT3hmksPCHixMvE2PcGUmXDQa8/9nuDkow193WsBFDzX8vWTRniWELpmbJkBytMpmzicYmTB2LhDZpCf3KcGB/9qjP5nTftR9f7D6dlFF1T+bVufC/vg5p8Ubxd7uz8ZPLR5P/w/MBYIt3gtIWE2wKe1xr5l2sHbxVVpudF4//zosr09dH7R78sNwF8Mvnt5L+dWmVQxsx7r/Z+2HkpiFTMCr/bEeHRO4Gc9qr/vGxQ73gdPzzZ4q+M6u6H2uS0KWKJc3nZOCMflgqPZe/5ZU4izRV4GElgV5khYxGvx8bR6HISaay+I6JwPTXyu8LKDxFnlpHNVjnt9P5Kab+NlJU1wvuB0zH4iO6wcsM+exBuNRWe2tHM2RgX6ldEwXgofOH5wyzyRCxjL8uCwJP9UX8wGPtBGE7daqPq11L/ibCmgNFrXP0y8kB4JZr63TOIv0rgVje8nOxgr3YnlsWmycPyI2Hi+yuRcYlig9M8Em4ehCD+zCqIZzlDYaKOH3Re0tSP3ol8LXK/e0rlOu1mMtUmp6kQnn55OpeRD5PO9aWJyWVOJs0JXUYS2GALGAwRrkvzNoYuJ5PGlG7mr5t3oV5hpYcIKcsUutFUGtmvIGVljXB/ZKFrHdAdVmrYRw9CrUbn1g5mzsa4vGYmStJBEkgv6A8CT/hj6aVDP/MC2cuCcOSLQTa81bzOjUymuCgF1hQweo3rXEYeCKcE1bn/orTaV8WJJQ87ky8L1fW1euORvX3+YbFn08R9g5O7hHNHiNjZ8Xv6zJFnRcvY345Xtx8Xp4sU1/iUb32k/vhUH9qipOvLt/9pen7hSSN1Jp8XFyDoj0epr3/xE5OtNjlthXDjcBV79Iujt0xMXuZkwqJf/XU/MzG5zMmkOf3KSAIbRAGDIdd9X5iIdDmJNCZfA2tXwhVWfohQsUz9Or1dT9ovS2RljXB8ZP1qH9EdVm7YZw/CrUbA1o5mzsa4asWvHlQtTBvsxbdoVOlkm8yzbagXP/BtzfhEvPPOYxnN+EdnLpV6ovsG1F+8rZXTcq99Wlv21VQm825QzStg5l3GtgAiQolCSES3SUUH7IyES9u6BVoiTmCbI1y4OrYFECECGxwXVKREcJh2RoD1wiA2+/UuFWB7+wL0rayJ+krVVzbt1ZXOvQFUisA4i98bIILAujeAChYYaJF7A+Rsb4C07w2gQgbG2mWIdMVkpWvnsEXmAAxoC+wNkCunhsC+N4BKQSIpgKePsupqBWsO7TYZLTACgnMcgM/Jpb66N1FfqfqC+JwdMj1g4MTtD7D7m+tkoMDwidgfIGf7A6zP6S4ZLiagkqZNlTg6/UxOxc+8P0CunDK9fX8AFT4wlGL3B8jVPbN/2SchLT26L+UgkV6SiqEneuPE64lhz8viWPiprjr507hlzccdyxPUnNy2PyDGsYTSM2XuDlaY7N3E4xInD8RyIDSr/+RkAn8mfT8+C19lVjrfP5nNP9D9UN+Z/FYf3V5sHvhSf3+qkep4J4E+Hj+MfX9XfxerH/qsfD+TR+8Ux7wHge4qMpl0g9OkEm5SeJ5cY9Xnc2aEn4wfVga8tFcckK+tNzsfv+rGOj4dv/b01U1O0yKWceFJvr1+xciEpX4VrKfCxOQyJ5Pm6leMJLBr6IDBiLJkPcuMvbtdTirNVbDCdD1OTfyusPJDhKxlJMdVihxPax72K5BZWSNcHzi7g4/oDis37NMH4VZTwaodzZyNcSGkR1mS+GmWebEcpJ4Io77X68W+J7LxKE1Fb5QOx7eaF9KWrQYJ1hQweo0LaUYeCK8EFdLuO1KXfUUqp3Ek3DgISdzmFamc1kK4erjKtZ+XysiEReX668Yu4cucRJoTuYwksGEWMBZZYFw47XLSaFDg2u5HZaWHiCTL1LfTKzWl/X5UVtYIp7eAvrXdj8pKDfvcQajVyNvawczZGJ/fS6Cs3Vsp1hQweo3LW0YeCKcElbe8l0BxGkPCjQGXsyYWm5wsEB53GTKTkQmTzDS3n1/mZNKczmQkgY13gMFI12NpWUplJNKY0rTfAcVKD+HUl6k0pzdUSvuFo6ysEX6PrDTtd0CxUsM+eRBqNUqzdjBzNsbn9w6oyHYHVIY1BYxe40qTkQfCKUGVJv8dUIz2kHB7LCo2GVkgnO4yxCYjEy6xabsEipFKc2qTkQQ25gFGI1oPhXE0upxEGlObjjugOOkhHPsy1eb0kkppv3GUlTXC8ZHVpuMOKE5q2CcPQq1GbdYOZs7GeLbxdCofG954ahaUsfvGq2yebVMbTwPLxlMq3nnfsYyNp6dugVJ/fFDs9qv2gX5p3ItanNq81il+6MnRr4/enTw4er+j//bk7zt6u1PUnvVy5lt6MfOZlpxvFSr086P3OsXZ0M+L3/6wKOK/33lp8rE+aOWR+mcqFF+XFX31c7/Su1b9YN1P1kM/lJMvjVN/g2pcATPuEradUhFKFEIiuk0qunkXz73tlIpzXrkybjulQgTum1lMjVLBzce7BbedBrFvabjqUhG2tu80Dta24rDc+xX7rv2mZGrA8IrfbxrEwrbflAwWGF9x+01jv9pvGlvvwLxKhgwMscuQ5orJStfOYYvMARjJ6PtNFfBTQ2Ddb0qmIJEUwNNHWXW1gjWHdpuMFhj6wJkNwNfkytfkIF+zQ6YFjJS4faZ2P3OdDBQYL+H7TGc+5rr9+dwlw8VEUNJ0meaJbv+SU/Hz7jOd+Zbrbt+yR4YPDKHIfaZqyuyZ/co+CWkhVWMpwrHoewM58D0xHA+93lgknuynvTBSCXsqp3PJmn47ViOoKbhln2nsvm3rDEsoPVOi7mCFSdZNPC5x8kAs/kGT+NM7IqsblfKti7t7O7vbL3evbnYuXt+/GCWdal/oSpRMPpp81AnXwslHJhNscJpAwk0AT2Tn94V+qb75vNg8O7tj6nt3X33170d3OjeudgLf7/iBiOu3dnZ2L17tJL7+6OTDyUfGNGWT01qIddPlJdaMfFjKRuZrpThpNFYy4iSBXbiGjIQjmWdk0ljNKEjC9USY+F1h5YeIG8vITKv8NCjrDLH9vmRW1gjnB06t4CO6w8oN+/BBuLmrRvWjmbMxPr/n7QvLZs84xJoCRq9xNcvIA+GVoGp2qeftc3KXcO4IGdveefuctkL4cbiItZ5XwsmERb5az9vnZNKcgmUkgQ2igMEIhIoIqfH0hy4nleYkrP3EfVZ+iGCxTAk7vUwztl+Nysoa4froEtZ+4j4rN+zTB+FWI2FrRzNnYzxrfBK3ZtK0wcYnaWJ7MY5cbLNgnm1TjU+WNeJLVLzAqixUZVpO3H+uFdbRe8V2zPfLN56cOHq/OCe/WDF8VMisJ+VBff9D2dhUHJzx8OjXJt4bVN4CxnsZPUlEhBKFkIhuk4oOWJiFq87JU2O6+DIVILDECheTjmYkIkRgcXVBlUgEhymlAqwXySAw95h2qQjba0YSa1uxnDYIRM5mJCo1YMjDNyPFsfXwezJYYMxDNiNFs2Yk6zWWV8mQgWFvGXpZMVnp2jlskTkAQ9gCzUjRyqkhsDcjUSlIJAXw9FFWXa1gzaHdJqMFxjxwugHwNbnyNTnI1+yQaQEjJa4Zye5nrpOBAuMlohkpmjUjWZ/PXTJcTAQlTZcqd3P6l5yKn7kZKVo5ZXp7MxIVPjCEYpuRotU9s1/ZJyHVUMdi1M/iuOf11X+9IBj1vdQf9z3fl76M0zTI5DTEWlNixwoBNS22NSMJHEsoPVPy7GCFSaBNPC5x8phXF67RASbWJ87qfF4cQ/m2PrDoeFNQWbb4Sv3h7aN3isPvnxYffVYWMapSx+/LkyxPbUZSefk7ZV3kq6O3T75VtPd4p9P3yTcvXX1lb+04afeOs3b1EE/+pnN6/a+WG43U6/PJ59V1dke/6gResCaP3lWf/PREX1BRS/mb+ip4rHXEWhTYNl9vcI6chI8cPPEGD14xNmVT1enDRuvG9e/uvtYrXv7+7quvdvZuvzrqhN/v7OxrQ9rPGOU0JGJ5Fr5GYK9MMTJhqUxZGqsYaTRXlmIkgV0YB4yEsJwwykmjsZKUvSDFyQ4R/paRYFdp9vTS4Nh+BTQra4THA2eI0PHcYWWGfeogzGrKUbVjmbMxLiS5HGXJSKTSG4zGgSf6/djLemLkSX80lGEYj/vD6Xg3KsmNS+QXY4k1BYxe45KckQfCJ8El+VkJPN1Sf+qw+GktK9/Z6LzSfeViJ1f/8Oj12TXSvyzvmVY67qlulte/4qH6o78WWW+X4jSUhBsKoYA/OWGNqcJ9+e69/t3O5ng8+vv7vc7Ovbvj0euv3757p/dqJ/Vjv7PXuXr7hz+639m4e2dwb3R/1NnZ3e5Ife9W8RJO75Cas+E3lQ2/URZMgfdMOfcgMNoaETLgItlaSGMkwqOR133jQstlTibNyWRGEtiADRiMKA7i9UQYp1aXk8s50Mqc7BBxaZlaWU71lf1OZlbWCMfHoJU5mWEfPQizGq1cO5Y5G+OideunJ3SiVQ2/PhrcV8HdYAaCGLbI4NjJMpxnaWvZskPFKNyqa8uI9RIV6/z0cpgVqGI/VWpILyW+Z8K5EccXulSsZ3ybHexirq1sykjWtjL1FYSpxaFRaQg8DXg5TGO/prBfU9iv2bBfI2OXeOzwWpiCvq2gbyvo2zbo22To8KlOd6RliT1ZyxWF3EYhp1I4U0GtoYCbNXsK957CvWfDvUfGDXfeyOqpgr2vYO8r2Ps22Psk2MWUudVkDLLVRxMn+shqdDBYUhSytQ0T0cIfTmgc+rfiCpaqHPawU1w3/bk+yVAfaPht1Udc7sB6p6oo6v1rb5YRzMRvI05U/CJybDh+pWtbSaC+pPrK1rbSUH2pP6fqz5lNo1OZNRDS0rVris41ReeaonNN0bmm6FxTdK5Z6Fwj05F4Oiifta3YbCs224rNtmKzrdhsKzbbis22hc02mQ382Vo08KVruWKVK1a5YpUrVrlilStWuYVVTmXFHQvTtT1FZU9R2VNU9hSVPUVlT1HZs1DZI1OBxxVKeEzX9hWTfcVkXzHZV0z2FZN9xWTfwmSfxORExGxwx02oX00kLsbOazwyaR0OGFZi1LTBvUSFOx9UFtxw8+dyd8zkm/LaiV8UG7u/6BR9N9+qSPl+0VZTngGsu2yKg4GfVR0+urWkODX4S/WBd8wR9mGxpl7G2DX9kfKqtC/VX+t9Pl/p7qDOS+r7B8WJwrN/Y00v9P9u8knxMw+KhpUn+h/8YPKhQv3Z5A+TDysA69+t/gVN5rn6x3VrUnENm60CQrT+fOBj3PZDRChRCInoNqno5hfuFt/2U3NiEhEnsKcZVYyw7f4hQgR2My9YZSCCw/QuQ6wXp7EJX5eKr729P0qOJ/60Hz917v2hUgMGX/zenzC1bv2hYgUGX+TWn3S29cd669dVMmRgAF4spavqLOlK185hi8wBGMYIyVvVnp+unBoC+9YfKgWJpACePsqqqxWsMzkZFS0w7oGLVQBXkytXk4NczQ6ZFjBM4rb+WN3MdTJOYKxE7PxJZzt/rI/nLhkuJnqSZktV+nO6l5yKn3nnT7pyyvT2nT9U+MAAikzO1ZTZM7uVfRJSDbXvyyzw05EXx4ORJ3oy9rIklt4gC8VIDPx+2p8+otbU/LXeMtsMHRnvxTjDsYTSMyXxDlaYRN7E4xInD0Q7BzTD/3d99K7O7osjeKeXmetjeL8tkvyi3XB6h2R5StnRz9TXz4uLz4u/1ul+1ZP4XCflf5x86BU3UH4w+Xjye/X6l8lna53It++4YbSYhFts0ZyXkcW8PnCwQOTGtusnOZmwtPL5ZpdymZNIc518jCTmlYSDBCIXX7ck44xEGmvjS9anN/Sdycc52SH8/jISyyq9nF5XGNvvnmRljfB64MwIOp47rMywzx2EmXMsd+rHMmdjXGjRUW8UDftZ4MWZGHgi0peiR0nfk4N+2FNOQ/jJ6FbzWtTc65c4L/4wmQJGr2ktyskD4ZOgWvRP013HSoE+UPLyqRaZSpT++uiXhcB8qVPuqVDS9H2lOZVS/W5xhnAgfeteFk4LSLgFFtSWnCwQXhahLd11F04+LArTkrRe5iTSmMLkJIGNdJCxSKWwSExOJg1KTMtOEVZ2CHe+RImZ+KUsSey3KbKyRji/BSSmZacIKzPsgwdh5paY9WOZszGuDvmdiit5q9GOI4uIdF7KkZ25yr2hjqPQfCTxJSpcYMETqgFN65FVf5D+gz6n5pGWhloMPtUHASkxWH575iLzYp+u+kslHotvvih2RX9bNBh9VW6vLnb2Ppxdm64+rnRL0bP0rOgPqn5LsQBavPPk6JfrxRXonTBek/rwnOedKOjYFSjRrgJm1yX0ElERShRCADrzYnSxrPw3PQCTz409ZHoCmIhtUokBy7EIOWzZNE0FCCysYvStrf+IChFYU11QuRLBYSqoAOtFYWrxql0qwtY6kJJwbSuJ1JcoWwOSwNWFRKYHDMj4LqQss+mt75PBAiMyrg0pCao2pMR6sddVMmRgVF6GlFdMVrp2DltkDsAISG9DUsBPDYG1DYlMQSIpgKePsupqBWsO7TYZLTDugTMhgL/Jlb/Jlb/JQf5mh0wNGDFxrUh2X3OdDBQYN+G9SDM/c93+jO6S4WIiKWnKVMml08fkVPy8vUgz/3Ld7V/2yPCBYRTZi6SmzJ7Zt+yTkBZ6ME7DQTJMvH6U+J6IR2MvG4i+F2WRn42zXi8aTae+NWl3LGFQE3dLL1IS4lhC6ZnSewcrTIpv4nGJkwdiwRCa+/9uLvFWyd9vJn+YfDb58+Rjr9jX83HRVvTh5DP75ZGcnCWcMzzrNbHY5GSBWPREpLi2biJOJiy1Hn89lCYmlzmZNFfsYSSBXXMGDEYa+uuxeTy6nFQaq/Y4rnVk5Ydw38tIEqtUcXoRYGK/1pGVNcL1gbMc+IjusHLDPn0QbjUVn9rRzNkYlw3uUb8XpIHvRUE88kQQpF7mj/reYBRmQzlIIz+ZjnijotJSD4qwpoDRa1xUMvJAeCWoqPxEN6rrpnVd5JlWg47eLetB+nTWQklOPpl8ZGwp2OBkK+FsF5WTjCwQPhUhJ2saiBj5sIjKYN2XJiaXOZk0JyoZSWDDGmAwIiFiu6pk5NKcqpTridGfXWGlh3DfyxSV0VSG2G9BZGWNcIB0UWkb0B1WatiHD0KtRlPWDmbOxvj8bpoM1yOTKS4mAm0KEL3GNSUjD4RTgmrKc7BpktNiEm4xuC4FGa3U578o7rvQ/Vhfaus8K8930s3/06OmpvsAih/4rbLd1GCdSux3inOH9U99Vdyh8ZbJhJucJkTEBIQotq6xMjLhkcMmGpc5aTSnhRlJYMMxYCSyVCTSRKTLSaQxIWzdr8nKDhFylqmDp9daJfYrylhZI3weWQdb92uyMsM+dxBmNTK4dixzNsZaB7vk7XKb5y3CVjrIZZE/T67t5nki3HlH8f83z8+pXKJdBcyuy2ieJyKUKIQAdI7m+TOHpxbD9fTobX1mq77N7LH+46PpiaommptUmvMxga+VnggQ2BiIkLb2VnoiRGBL4IKylQgO0wAIsF4kU8ulNl0qwvZa6eO1rSRRX+m0tVU6W+mp9IDhebmt9FSwwPiMbKWXs1Z66y1VV8mQgTF6GUJeMVnp2jlskTkA4+ECrfRy5dQQ2FvpqRQkkgJ4+iirrlaw5tBuk9EC4x44DwL4m1z5m1z5mxzkb3bI1IARc3mt9FSgwLiJaKWXs1Z66zO6S4aLiaSkKVOllk4fk1PxM7fSy5VTpre30lPhA8MotpVeru6Zfcs+Cem5rVBFtlb6GMcSSq/xChUjD8Ry4SIrAU1XqBgtJuEWWzSDbrVCxWhCxGotIju3VqgYmTRZoWKk0VyFipEEdqUcMhJBLKWx96XLyeQclKg42SFizjIy2yq/jadljdie43KyRjg9cGoGHc8dVmbYBw/CrKZEVTuWORvjQgfH49SPx0PfG4f+2BODOPPSYZZ5g9FI+HE07vmiDR1s6f5PsKaA0WtcBzPyQPgkqA4+u6VUf6vUW3mG0JtKghXlK70ToDP5k1JpWuL+cfKR+vp4KpCv7ngy6Ew+MNljg9MeEm4PuMo1sdjkZIHwucsQmoxMWISmv66XNs8yuczJpDmtyUgCG/IAgyGjZD1JTUy6nEwa05ppup5aNpty0kM49mWKzWQqUBK72ORkjXB8ZLFpHdAdVmrYRw9CrUZt1g5mzsb4/O41jWztUynWFDB6jatNRh4IpwRVm4vuNWVkK+FsF9WSjCwQLhWhJWv2mjLyYVGU9r2mjEyaU5SMJLBhDTAYURKLdWFZvmSk0pikdGw15aSH8N7LlJTpVIXYb91lZY3wf2RJ6dhqykkN++xBqNVIytrBzNkYVwfWi1szpdjggfXCRPZikjnIplk2T7ahnnth7iy4RIUL7OeDar7fHr2nC72TL6bLig+K/z482Xe/SNu8EicPix/+UilLXZv/Svdrdya/m3w4+dPatGV7vsM+dHTUE60mYFZbRkc9EaFEIQSgm/y7Mv4DNRhPlPmn5xF+Pm2lL3oBTPA3qfDnXTtfpzwR4LxW5eyUJ0IEdvwtKECJ4DD9fQDrpUG8bqwzdqkAW2uUT/21rTSYNq1mziZ5KjVgPMU3yYsosjbJU8ECAyqyST6bNclb74C8SoYMDKrLkOKKyUrXzmGLzAEY4hZoks9WTg2BvUmeSkEiKYCnj7LqagVrDu02GS0w5IEzGYCvyZWvyUG+ZodMCxgocQ3ydj9znQwUGC4RDfLZrEHe+nzukuFiAihpulR5odO/5FT8zA3y2cop09sb5KnwgSEU2yCfre6Z/co+CamGOpCjYeanmdcfSemJ/ij10mE/8vxxmMa9cNjv92RJxppvO1YfqDm3pUE+dd+Jd4YllJ4pM3ewwmTnJh6XOHkgFvugaXuR26mM+URuZ2mP/1zn6kUnN2u7PKf9JNx+8PTYxGKTkwVi8RORJdsaiTiZMJV9jI0rlzmJNFb14SQxryscJKDJeSASf10Y11+6nFSaq/qE69I43a6w0kMEgmWkmtOEM53ebJvabylmZY1wfOBcCTygO6zUsM8ehJq76lM/mDkb4/Pbti4sbeup+74ngylg9BpXp4w8EE4Jqk7Z29Y57SHh9lhUbTKyQDjdZahNRiYsatPats7JpDm5yUgCG/IAgxGEKnpHxvHoclJpTG7a+9ZZ6SE8+zLlZjBVKPY7dVlZIzwfWW7a+9ZZqWGfPQi1GrlZO5g5G+NmD/I0up+Laeggl0XBPLmWm4qocIH1T6j+e8GaiqhWEzCrLaGpiIpQohAC0BmaiooNA3pN+RflGrKJwCaVALDGipCwlrYiKkBgtRSuTO1tRVSIwDrpgpKTCA5TFQVYz95WRAXYXltRtLaVTq+VT0NXWxGZGjCiLrWtiAwWGFJxbUVpWLUVpdZbIK+SIQPD6jLEt2Ky0rVz2CJzAAY5eluRAn5qCKxtRWQKEkkBPH2UVVcrWHNot8logSEPnLsAfE2ufE0O8jU7ZFrAQLm0tiIyUGC4hLcVzXzMdfvzuUuGiwmgpOlSZYJO/5JT8fO2Fc18y3W3b9kjwweGUGRbkZoye2a/sk9Cem4LN9LWVhThWELpNV64YeSBWN6DJu78hRtGe0i4PeAJr4nFJicLxPIlIuu1Fm4YmTRcuGFk0lzhhpEEdvEYMBjOwg0jlfNQuOGkh/Dsy8gdqwxyendtar+ImJU1wvOBkx/wgO6wUsM+exBqNYWb2sHM2Rif3y52y+U8F1OBNQWMXuNyk5EHwilB5eb562JntJ+E229RecrIAuGklyFPGZmwyFNrFzsjkebUKSMJbISEjIWri52RSmPq1NHFzkkPEQiWqU6nV8qm9uuBWVkjHB9ZnTq62DmpYZ89CLUadVo7mDkbY3120Vopyxo8syg2kbyYShdJ358n2Vh7kdFrXqLCnfcY57696Lm+5fcXc/fpPJzemfNN8Ynpkug7+q3iH36E6TgiGlLADLmMjiMiQolCCEBHO8aICh9YfEVIW1u/EREgsIyKUazWfiMiRGABdUEtSgSHKZcCrJeEWWo+xLhLRdhew1G8tpUm6mt6AWfqvPCXTA8YZ/FNR1GYWZuOqGCBgRbZdDS78De1X/hLhgwMtsuQ5orJStfOYYvMARjnFmg6ml34m7ov/CVTkEgK4OmjrLpawZpDu01GC4x74MwG4G9y5W9y5W9ykL/ZIVMDRkxc45Hd11wnAwXGTUTj0ezCX/szukuGi4mkpClT5YpOH5NT8TM3Hs0u/HX7lz0yfGAYxTYeydU9s2/ZJyHVUPtB2ovjbOBJ2c880Yv6XtYfDbxURKPxKIv8cTQoyVhzcceKBDUftzUexTiWUHqmrN3BCpO5m3hc4uSBWACEpvTnrxLEaD8Jt99iefKZy39PJc6dqUH+or4+m/xh8qfJHzuXeq+Pfnj7x68XF/wW1nx49LOjn3V2LovAGO42OQ2FWHNFZOTWYhMjk2aLTYxEmis2MZLALnhDxiIKong9EyYuXU4u56HaxEkPEWyWkdJWie30dtjUftMvK2uE5wPnZOAB3WGlhn34INRqqk21g5mzMS5b73u9tB+pjyVxJDzhjzOvJwfqxQ+DwSiS46RaLmhUAVt6oRKsKWD0GlfAjDwQTgmqgP+qd7Mr8VbsZH9aNNq/rwRY0Wpfddb/T9HkafHHUB69E0pHfYmRu4Rzh6tXE4tNThYIBwuXlrpkaGLyMicTFmnpm4salzmJNCctGUlgoxtgLMJQ2va0MxJpTFcm0bo5tbzCSg/hwpepK6f3wKb2S31ZWSPcHllXWgd0h5Ua9smDUKvRlbWDmbMxPr9bOmPLpb6p8zI6oylA9BrXlYw8EE4Jqiv5t3Qy2kPC7bGo1mRkgXC6cK1pX8ZkZMKkNW1bOhmZNCc2GUlgQx5gMAI/E+uJMA5Il5NLY3rTsaeTkx7CtS9Tb04viU3tN/6yska4PrLedOzp5KSGffgg1Gr0Zu1g5myMmz2MMzGRu5hmLnJROE+u7W55Itx5T/H/d8sTDSlghlxGtzwRoUQhBKAjn89JJADsG0TIWlu/PBHgvGLl7JcnQgT2/S0oQ4ngMF1+AOu5+uWJCFvrl8/8ta1sehdn6rz3l0wNGGWX2ytPBQsMs8he+dm9v6n93l8yZGCoXYYgV0xWunYOW2QOwCi3QK/87N7f1H3vL5mCRFIATx9l1dUK1hzabTJaYMwD5zMAX5MrX5ODfM0OmRYwUi6vT54KFBgvEX3ys3t/7c/nLhkuJoKSpkuVHTr9S07Fz9wnP7v31+1b9sjwgSEU2yefre6Z/co+Cem5reYklj75zMexhNJruprDyQOx5AdN5tmrOZz2kHB7wDNeE4tNThaIJU1E2mur5nAyabaaw8mksWoOJ4l5oeAgAU23ndUcTi7noJrDSg/h2peRPE5TyGx6+Wtmv8mXlTXC9YGzH/CA7rBSwz58EGruak79YOZsjM/vvszE0pWeuW6ZM5oCRq9xvcnIA+GUoHrz3O3L5LSfhNtvUX3KyALhpJehTxmZsOhT26ZJTiLNyVNGEtgICRkL16ZJTi6NyVP7pklWeohIsEx5Or0sNrPf/MvKGuH5yPLUvmmSlRr24YNQq5GntYOZszHWR3SefEy1QGvwrE7j+F7MQhdb/wzbhrqPAt/SfkTFO+87Fmw/+ve5vqBizXLWevRz9Z+n+o/qDb1o+XRt7r3Jc6+47vfNo3e1fNQf6eh2puJXfDG9//fpgj1Mx11I6he+1QmDjr5SuCP8oidpKmi/OHpPq97is99MP6D//uH0oIwvTKOwQR0FARuFJfQuURFKFEIiuk0qOmCRFqGALY1JVIDAcitG2Noak6gQgYXWBSUrERymrAqwXiqE+YzmLhVge31J0dpWJtSXVF9x2TOQOS8QJlMExmF8f1Lgx4mtQYmMFhiJcQ1K2ewG4cx+gzAZMjAYL0PEKyYrXTuHLTIHYCijNyhlsxuEM/cNwmQKEkkBPH2UVVcrWHNot8logbEPnAMBnE6unE6unE6unE4Ocjo7ZHrAyIlrVHI4nOtkpMAACu9Umjmb6/YHdZcMFxNSSfOmSi2djian4uftVJo5metuJ7NHhg8MpshOJTVl9swOZp+EtBDXkd6XnkVe6ouhJ2Tc83p+f+RF/dDPRH8YJePpXLJm7I4FDGrWbutUinAsofRMub2DFSa/N/G4xMkDsV64UN5/OrW3bEbZ4GQq4UzhmSuQbCff293//t7+bufi91+5uLf5fRP7TU72iBVSRGZsrQ0xMmGqDUUmIpc5iTRXG2IkgV2eBoyFiLIgMy9tdjmpNFYaStdjS+MSJzuEp19GUlmlltPbaDP71cKsrBF+D5wVQcdzh5UZ9smDMKspDNWOZc7GuFCf40EwjEORebFII0/EqfDScJR5w4E/zIZ+3x/5w1vNq0+jq7o4LW4jTAGj17j6ZOSB8ElQ9fmpLsuUMmx+Y/qzE11LR29Oq0XTrqTnullJffN4rl2p+HDgH72jv/w1Y4Fwg9NEEm4iuGw1sdjkZIFwwwj5aSvMMBJhUp/GBPYyJ5Hm1CcjCWwMBIxFpvctWupBjEwaE59xbNmmcYWVHsLTL1N9Tm+bzexXB7OyRrg9svq0DugOKzXsowehViM/awczZ2Ncts1H/V6QBr4XBfHIE0GQepk/6nuDUZgN5SCN/GQ64I3KT+PKxcVMYk0Bo9e4/GTkgXBKUPn5ie4IKg7eeXL0q+I496P3j94tZWVxoLsWlJNPJh8ZQ8wGJ1sJZ7uokmRkgXCpCCWpD6r6cr1jPobqZU4+PILSROMyJ43m5CQjCWxMA4yEo7uIkUhjajKQ64mR3hVWegjHvUw1KacCxH7vLStrhOsjq0nrgO6wUsM+eRBqNWqydjBzNsaFmkzjNBwkw8TrR4mvlOdo7GUD0feiLPKzcdbrRaOpU21UTQqTKS5mMdYUMHqNq0lGHginBFWTZw/9mPxm8ofJZ5M/Tz72Jh/q/xQ7KD+cfFYISxPnDU7OEs55UU3JyALhWBGa0locZ2TCoib99VCamFzmZNKcoGQkgQ1rgMEIg8Cy3tPlZNKcovR9SzfmFVZ+CO+9TEk5vaAws982ycoa4fnoktI6ojus3LAPH4RbjaasHc2cjXGxc/KEnLKKxtdHg/u3794xWIGkGS3F78RJM5qnadsyaQeLkYLHuyaNaC9R0c7PMIdpgYLv3yaPiv2N5Wrhw2LD4+Rzvffw6L3p0RnmM9WrjZUmfhtZcqFL5XjGMdpJLuYXyx1M6dpW4CfqJfD1S6RfYv2SqZcw1C/S4iepBAWeILyHXLO6plhd06yuaVbXNKtrmtU1zeqaZnXNxuoamZXEs4K3litS24rUtia1rUlta1LbmtS2JrWtSW3bSG2TScEfOLpHLze1pGu5Jpdrcrkml2tyuSaXa3K5jVxOJXdmE0MNOdwc3FOM9jSjPc1oTzPa04z2NKM9zWjPxmiPzAgeepBbGxShfUVoXxPa14T2NaF9TWhfE9rXhPZthPZJhE6EJ82rsVMJQtvuhtRJQlpHBYaVGF9tcC9R4c6HnwUPJfiziqZPiqOpZisq7oBKP2BA/ZLJ18UZWo+KjQH6vaNf6KMLJl9MTxZ4rP9ZFeGfqo+8q886qH702wLkW+W3JntuUO05H+0YjxcgIpQohER0m1R08xkT3/ECRIDATZLw5R/H8QJEiMDdkQuu6xDBzWuMBY8XSJLYfKxMlwqwveMFtAb3tS73A/2i1bivFbov9IvUL9UG4NR56gCVOTDO4k8dCH0ZW08doKIFRlrkqQPp7NQB62VwV8mQgdF2sUyvWvtKV7p2DltkDsAIR0jmqg3B6cqpIbCfOkClIJEUwNNHWXW1gnUmK6OiBYZE8AIiwBflmc7DfJ2bKV+Ua1+Ua1+Ua1+Ua1+Uw3zRDpk1MM7iDiNw+KHrZKTAcIs4jCCdHUZgfX53yXAxAZg0narVWqf/yan4mQ8jSFdOmd5+GAEVPjDGIjN2NWX2zH5nn4RUQx1GftaLxkPPV5m+J4ZR6KVDMfTGQZr2R/2RL8JpPLMm6q/1lttBUZzLZ2J5MctwLKH0TCm9gxUmrTfxuMTJA1GDg+b7c/24X6n/vN8pbkR9WFyL+XDy5eS5vkrlS32G9Zo+mfrPncnvAr8TJr5/9E7oHx8EqNLzh8VCwOf6l5bNvWXC/3zysPyI/qGVyOi/NzgtJ+GWWzRvZmSBqEYi8uua3l5GPlzdGJGJyWVOJvMSwsFkwaydkQS2IAwYDPP5Ol1OFo11YmTJemKMZVdY6SGCwDLS0CoZzaale/s9naysEa4PnEeBB3SHlRr2sYNQq+nDqB3MnI1xuVNslMT9ZOx7wzQMPBEGkT7UQHrq81nfT9MgHU+VaKPK1NyrEfjOy2ZMtoDxa1qashJBuCWwNp0WeZ4fvVvd21de3/7ND+quUik/7bhKxWSgDVYDSbiBFpSgrDQQjhihQW29wKxUWOSnxYtcZmXSmPxkZYENhIDRiPxQmIh0WYk0JkGDcD0yJjtXePkhnP0SNahezy50y/QPJuJbvMQR3o8sQ62DusPLDfv4Qbi5dShkQHM+0oUUjXq9cTTujbyeELEnRunA6/WjsZf2wsEg7vnjcTS61bwUNU4AJUUDrC1g/JqXooxEEN4JKkU/NDQiPdIS88viba1C3+p8f3Sv91qv81rvXu+f//l2pVH/orTo34oPF9/LIE3Kv/hQX0mt1ay+MWXa2vTtdJm0XFo1r5Oy2k7CbbewSmWkgfDTCJVq6URiZcIkUv3EROUyK5UGVSojC2yYBAxH7K+nqdHjd1mpNKdT9W3bgXnXGi9DRCxYqlINKmFjv/GPlzjCA9KVqn1Yd3jZYR9CCLs6rVo/pDkf6UKrJv44HErRV5+Q0hNRX3j9IPK9nhyn41SOEj+b+thGtaow2UJp1RBrCxi/5rUqIxGEf2pAq/6m6Nt/b6ZVfT9bVKsy2k7CbbewVmWkgfDUy9CqjEya1qqMVBrUqowssGESMByRzNZ9S1mflUtjYjUT0nbCAi9BRCxYqlYNK2Fjv+KOlzjCA5K1qn1Ud3jJYZ9BCLk6qVo/ojkf6UKqjqJ+TyRp7KViNPBEEsbqY73UG6RJlqRy6CfD/q3mpao02UJJ1QhrCxi/5qUqIxGEe2pAqv5J/f3X5bUFJwRrEISLClZGC0q4BeGCdWqerdI8NuYyTIPiBnG9k/etjtdRn3pcdEs8LffsFjt5y78tUwCTeTZZzYMIA8sQwoxMmhbCjFQaFMKMLLBBGDAcYbYuzOe+dVmpNKaDAwV1XRoZXuFliIg0SxXCUSWb7Jdx8RJHeECyEHYM6w4vO+xDCGFXp4TrhzTnI10oYTEUwdgPQi/qyaFSzUIJ5iwde6OgN0iyLJW9aqtko0o4NtlCKWGBtQWMX/NKmJEIwj8tooSLi7eOTzp50Nm5Pbp/r6f/c+efeycv6ipE2+S5V+7AKptfP6p2Xx3L4+9nfuYH/q7v+8Erezt+cdeCvsdrepbLyTu9It9fidVXqvd3mUy8wWpiCTcxXSp/pKz1bnl0XNEoXArhv00edlQeIbPdU4LZZuhYpxORfslsptpkNRUiaCxDNjMyaVo2M1JpUDYzssBGbMBwRGmwnpiP0O+ycmlON0eJWBfSxPAKL0NEXFqqbhaVyLJfI8ZLHOEC6brZPqw7vOywTyGEXZ1urh/SnI90oZsHYRaFYdD3hlmkNLYI9c1jvq8+28+yfhLEyWg63xvVzcZYonSzxNoCxq953cxIBOGfoLr5X08cIPigM/nvSsZ+XUhpvXI8+XQz</t>
  </si>
  <si>
    <t>ioqLH3xx+nSC6SnCJ3ScyRobrNaQcGvAJa6JxiYrDYTvRchP+4YwRios+tN6OwQrlQb1JyMLbOQDDEeQCfMOvS4rk8bUp1DzzRijrvDyQ/j2pWpPWQkV+6VjvMQR/o+sPa2DusPLDfv8QbjVKc/6Ac35SBfKMxbDJBmMIq8fpKknYhl6vWjU90TWGwb9uDdM5eBW88rTeDqYUp4x1hYwfs0rT0YiCO8EVZ5n7x6rVmTf1o0L0yOz39TV+OIk7AflwVrPJ1/pY7E99R8lQiffTj/1SP3FdP3VZJ0NVutIuHXgSvTYQBaLlMvUnx69VRzc8E2pyydfFq0d5SHjejV88qxzdUcGnYsdk102We2CcO1LkbaMVJikrfmmrcusVBqUtowssKEVMBxBEK9Lm7ZlpNKYto3TdWFrzOXkh4geS9W2cSWF7Lef8RJHOECytrUO6g4vN+wDCOFWp23rBzTnI13cgLY200JasjZ4SYvRLyn1mjjZJvNsG7qlJbLc0kLGO+9CFr6m5bFuFyjbBPiuaCl7ab/ohHr19In6xTZxSrSKgFllCZetkCFKFEQivE0yvHkPzXbdChnhvPJkvG+FjHFeUrJcuEJGNx+pFrxxRUZRbF0CJUJs7c6VwC9uRMzKqwz0fWcd+70qdHrA2Ei4WCWx3qtCRwsMjriLVRSc6maVqZlNqK/SUQND5DIUtiaz0nXQ2KLTAMY0+vUqGvvpgbCxuEZnIZEswPNIW3Z1BmwO8DYdMDAQgtMUgPPJtfPJgc5nh04NGEGRN6lYHc91OlJgHIXfpHLsdK47ntZdOmJMbCVNm1nu53Y4OZkC730qx86mGgAbgz06A2B0RV6poufODNQc2H0a2EJxj1M/Hg99bxz6Y08M4sxLh1nmDUYj4cfRuOeL6QNrzawdSw3U7Npyq4ryUDiaUH6mHNxBC5OHm4hcYiWCWN+DJuhnq0OuIsifJh8UB1T/cfKR+vp4Wki6uuPJoDP5wGSQDVaDSLhBFk58GWkgli8RCbK9fsNIZV4DOKjAM2lH/YaRSoP1G0YW2OVjwHCkvr8uIhOVLiuVxuo3abqe2uo3nPwQ/n0Z2eUsx0yr5X77LZ68xBEOEJwYgQd1h5cb9gGEcKur39QPaM5HutxNGkVSBJnwAn1mYBCM1Gf9UeL5vvRlnKZBJqeyrFH1aavuZFhbwPg1rz4ZiSC8E1R9fniyOATpOeroRhtdE1J/8auiT3769p+K/vqHk8fq88Vba/pev+dHvz76pf7u6E39odlW0+kHfhe8NPlw8lGgcsXdi1c7me8bo9oGq1kl3KxwDXuaKtS2p2p11RWLR++pd54XhTa91bfY9Kt+9RfTjbhlVU698ZUu1OlzcToX79wf/bB33DI1K+KdGZLTJ718PjvVsRqNtU4xPqZB2WQdFERAWooiZ6TCpMiNT8plViYNCnJGFlg9ABiNIFaKPI1NXLqsXBpT5L79pENOeoiQt1RBnlX6zX6LIS9xhP8jC3LbmO7wUsM+fxBqdXq8fjxzPtJakLt09nL7p4xx4WIQOC/HiaJ5dm33T1HxAovDUIF8zvqnqFYRMKsso3+KClGiIBLhbZLhAcvGCDFq65+iIgRWf+Ea09E/RcUIrPsuqB6p6DA1XoD9RBCbvVuXjLC99qkgWFMv4bSDIfCd7VNkesDQuNz2KTJaYGxEtk8F/qx9KrDedneVjhoYIZehpzWZla6DxhadBjCkLdA+pbCfHgh7+xSZhUSyAM8jbdnVGbA5wNt0wMA4CE5KAM4n184nBzqfHTo1YABdXvsUGSkwjCLap2ZO57rjad2lI8aEVtK0qVK9GoeTkykwt0/NnE01APb2KTIDYHTFtk+puTMDNQd2nwa2kLOjcRr4476XBWEwS6577RawLOmqSq+d93mdpQnl13gBi5MIYjUPmp8vr4D1QZHpP9LZ96w+hS1gJX4kTWbdYDWrhJsVnj2/iAWsaxt5J5B+6B1M61Yd02Bssg4GYuEWsVZgLVxxUmm2cMXJpLnCFScL7MI5YDSCUKzbLpTlpHIO6las9BCRbhl59izbrq4eDRy3ybISR7g/cIoIHdMdXmrYxw9CraZuBRjPnI/0+d3FENn6yIIQawsYv+ZlOCMRhHOCynD+XQycBpFwg8AFtInGJisNhO9divRkpMIkPW27GDipNKg9GVlggx9gOOJwXZgHpMtKpTHt6djFwMoP4d+XKj6ry0QDx/WwrMQRDpAsPh27GFi5YR9ACLc69Vk/oDkf6Wa7poSJndKTkZOdmGfXetcUES+wJgyVg+eta4poFQGzylK6pogQJQoiEd4mGR6wWoyQo9auKSJCYNEXrjJdXVNEjMBy76LykYgOU9qF2E+5f/PlKV0yxBbbpoRum5JV50Lkbpui0gPGxiW3TVHRAoMjtm0qOm6bst7heZWOGhgil6GoNZmVroPGFp0GMKYt0jYVrZweCEfbFJWFRLIAzyNt2dUZsDnA23TAwEAITksAzifXzicHOp8dOjVgBF1i2xQVKTCOYtqmouO2KevTuktHjImtpGkzy/XcDicnU+Bum4pWTg+Ao22KygAYXdFtU9HqDNQc2H0a2HNbrxHWtimBownl13y9hpHIvPJwjQ8wQW+gXsNoEAk3yMKJLyMNxHIlIkG212sYqTRdr2Gk0mC9hpEFdrkYMByBTNSAGEeky8rlXBRsOPkhHPwy0stZklnd3Rs4rmNmJY7wgODMCDyoO7zcsE8ghFtdwaZ+QHM+0oX8TLNwmI3ToTce9/RnR6mXJsPQC6Mw7sWDTKSRuNW8/DQuGiv5KbG2gPFrXn4yEkF4J6j8PNW1/2zycPLl5LmSnb8+erdsI5/vu9+5d/f+aHC/873R4O69qfx0HxjFaRAJNwhcfk7+rIzwbNoar2+5e2zoqH96qiff0SX/8eR3sKOdjJ5xk9V8CKe/FNnLSIVJ9hrn9GVWJg2qXkYW2JgLGI0oEOuRbRc/I5XGRG8Yxuuxsd52hZcgIq4sVfVW9wYHjougWYkjHCBZ9dpHdYeXHPYRhJCrk731I5rzkW62T0ma2CkhGzvZnbkLsPU+JSLeeZ/x/7I+JaJVBMwqS+lTIkKUKIhEeJtkeMDyLEKPWvuUiAiBVVa4zHT1KRExAuuriwpIIjpMLRVgvyw2O+MuGWCLXUqJ7lJKq0aB2N2lRKUHjIxL7lKiogWGRmyXUnzcpWS92/cqHTUwQC5DUGsyK10HjS06DWBEW6RLKV45PRCOLiUqC4lkAZ5H2rKrM2BzgLfpgIFhEJyVAJxPrp1PDnQ+O3RqwPi5xC4lKlJgFMV0KcXHXUrWp3WXjhgTWUnTZpbpuR1OTqbA3aUUr5weAEeXEpUBMLqiu5Ti1RmoObD7NLCFmgXtQNd8rHm1Y2GBmltbu5QSHE0ov+bLRIxEEMt50PT8hTncidGsEm5WePL8Ih7upGuE6lNvTz4vfqkeEX3eU94J/cj3dlP/kvOyEs4xmpdNjjFCrCDYK1qMVBquaDEyabCixcgCu5wOGI0wXc+MjqzLyqSxgpbjyCdOeoj4t4zse5aDJ1Xxw3FHPStxhPcDJ47QMd3hpYZ9+iDUnOO5AxnPnI/0+d1CIK09XM5rFE22gPFrXpwzEkE4J6g4b2ALAaNBJNwgcFltorHJSgPhe5eiPBmpMClP6xYCRioNSk9GFtjgBxiOQKyLxDggXVYqjWlP1w4CTn4I/75U8Vndcxw4Lq5mJY5wgGTx6dpBwMkN+wBCuNWpz/oBzflIN9tKZVzTVnoyc7KL59m13kpFxAusFEPl4HlrpSJaRcCsspRWKiJEiYJIhLdJhgesISPkqLWViogQWAqGq0xXKxURI7AIvKh8JKLDFHwB9gv99cwEsEsG2F4rVeivqZeg6mbI3K1UVHrAyLjkVioqWmBoxLZSZcetVNZrfa/SUQMD5DL0tCaz0nXQ2KLTAEa0RVqpspXTA+FopaKykEgW4HmkLbs6AzYHeJsOGBgGwUkJwPnk2vnkQOezQ6cGjJ9LbKWiIgVGUUwrVXbcSmV9WnfpiDGRlTRtZpme2+HkZArcrVTZyukBcLRSURkAoyu6lSpbnYGaA7tPA3tuqzWWi48vBqGPownl13i1hpMIYjUPmp7zV2s4DSLhBlk07eWkgVisRKTH1moNJ5WGqzWcVJqr1nCymBcODhbQtDxaD8wdj11WJuehWMPKD+Hel5FcVilm6E/X9kPHdeysxBH+D5wXgQd1h5cb9vmDcKsp1gAGNOcjfX77+GNbq1DovinPYAsYv+bFJyMRhHeCis8XpY+f06wSbla4hH0h+/i/Ln7Dw2mucbKPP/a9y8I/cPbxc44RIj4tRZ8zUmHS55GJyWVWJg3Kc0YWWHkAGA0V5hITkS4rkcbUub2Nn5UeIvwtVZxXN/2GjpubWYkjnB9ZnNvb+FmpYR8+CLU6bV4/njkf6WYbqYxeSKnt0MkumWfXdiMVFS+wTgwVy+eskYpqFQGzyjIaqagQJQoiEd4mGR6wgoxQorZGKipCYCEYLjAdjVRUjMAS8KLSkYgOU+4F2C+JzBeZdskAW2ykinQjlZj2MoShs5GKTA8YGZfbSEVGCwyNyEaqMJw1UoXWm36v0lEDA+Qy5LQms9J10Nii0wBGtAUaqRT20wNhb6Qis5BIFuB5pC27OgM2B3ibDhgYBsE5CcD55Nr55EDns0OnBoyfy2ukIiMFRlFEI9XM6Vx3PK27dMSYyEqaNrNMz+1wcjIF5kaqmbOpBsDeSEVmAIyu2EYqNXdmoObA7tPAnttaVmJtpIpwNKH8mq9lMRJBLOZB0/MXppbFaFYJNys8eX4ha1l/Kz71VlHJKqtYgZ/43kHo77qrWIyjg1jIRawd2KtYjFQarmIxMmmwisXIAruQDhiNMFz3jZG8y8rkPJSxOOkhIt8y8u5Z9h1VZQ/H3fWsxBHeD5wyQsd0h5ca9umDUKsrY9WPZ85H+vzub0isLWYCawsYv+ZlOSMRhHOCyvIG9jcwGkTCDQIX1CYam6w0EL53KcqTkQqT8rTub2Ck0qD0ZGSBDX6A4QiCdd+Yn3VZmTQmPV37Gzj5Idz7UrVndftx6LjOmpU4wv+RtadrfwMnN+zzB+FWJz7rBzTnI91sD1VqYqfkpHSyS+fZtd5DRcQ77zL+X9ZDRbSKgFllKT1URIgSBZEIb5MMD1g8RqhRaw8VESGwBgwXma4eKiJGYPV3UfVIRIep9ELsZz2MigqwxR6qWPdQJVUbg3T3UFHpASPjknuoqGiBoRHbQyWPe6istxBfpaMGBshl6GlNZqXroLFFpwGMaIv0UMmV0wPh6KGispBIFuB5pC27OgM2B3ibDhgYBsFJCcD55Nr55EDns0OnBoyfS+yhoiIFRlFMD5U87qGyPq27dMSYyEqaNrNMz+1wcjIF7h4quXJ6ABw9VFQGwOiK7qGSqzNQc2D3aWDPbbEmtfZQxTiaUH7NF2sYiSBW86DpeQPFGkaDSLhBFk57GWkgFisR6bG9WMNIpeliDSOVBos1jCywi8WA4QjWY+thVIxMzkWxhpMfwr0vI7mcpZhxtbbvuD6elTjC/4HzIvCg7vBywz5/EG51xZr6Ac35SJ/fBv7U2imUYG0B49e8+GQkgvBOUPH5wjTwM5pVws0Kl7AvZAP/YpdKc44RIj4tRZ8zUmHS55GJyWVWJg3Kc0YWWHkAGI3IfhgVI5HG1Lmji5+THiL8LVWcV3cQh447pVmJI5wfWZw7uvg5qWEfPgi1Om1eP545H2n1v//00xNiziq+Xx8N7t++e8dgCJL2NoYHpbudtxf69oV4MFqMpD7uqjLCvUSGOz/NHMYFCue/ag1WiKtvpmrsedla9dVUqj0r1nD1n75Y6xy/p8TcO6Vce6x7r/Rfm6gqxZte6JL5nvGVdsKLucppZ0W2thVEoX6R+iVVLyKyuUoqJ4HnBC9iaSLXNJFrmsg1TeSaJnLNRuQanYjEE4HXshSPbc1jW/PY1jy2NY9tG49tOg/4U0X33dPqebaWaz655pNrPrmNT07mc6Y8WsMHN7n2NIk9TWJPk9jTJPZsJPboJOBxBFkkVRz2NYd9zWFfc9jXHPZtHPZpHE5EF03lP7pi5DK7ji1dvCpEZi4WgW8dCRhYYnxUX7auYyJeYFMVNED+VkW6NyYPVGAsa5kPiv8+NPcfP6zWMGZBsVMsnjw5+uW6Xgh53pF66eIpvTvZ3PZssuAG2YLzAYqzQ5kIUaIgAuBN/l1Z9oEysj7EvCxfO8VOZ/K5+vjX1cKYid0mmR2wswuxQmRtcCYinF/8YW1wJmIEtmYtuqRDRIdpwwLYLwqz9SQ2QeySIbbX4hzp+3aj6srL0H3fLpkeMAzjW5wD3w/sPc5UuMBAjO1xPr5wN3RcuEtGDQzHi6VvszUuff+lncYWnQYwJhIytlnb4fGFu2HNhbtkFhLJAjyPtGVXZ8DOpmZUwMBICF4uBHifXHufHOh9dujUgCEU1+Ps8DzX6VCBkRTT5Hx84679cd2lI8ZEV9K8ma3Cuj1OTqbA3eR8fOOu29vs0RkA4ysyf9dzZwbqbK5OAavR9oO0F8fZwJOyn3miF/W9rD8aeKmIRuNRFvnjaFDysabxr/WW22eik2RLMh/5OJpQfqaE30ELk/SbiFxiJYIotEFXA4osUeWBJ7LELyePVCr/ZpUJTjuZVXqouxh0N0T5/V/1usHRz9TXz9XXG+XHjzsmvtXr7p9M/jj50Cv6oj+YfDz5vXr9y+SztU7k20r8G6wGlHADwjNtE41NVhqIuiMipbY2XXBSYWm6CMwHFVxmZdJc0wUni3md4WABzeRlFq3L2DgiXVYujfVdBOG6NPK7wssPEQ+WkY5WSWlU3egaOa7oZSWOcIDgTAo8qDu83LBPIIRbTecFYEBzPtLndUueVqvGVWalVp1XoplsAePXvFplJILwTlC1yr8lj9MgEm6QhdUnIw2E812K+mSkwqI+7VvyOKk0KD8ZWWCDH2A4RLYuYmGi0mWl0pj6dOzJY+WH8O9LVZ/VnaWR4w5aVuIIB0hWn449eazcsA8ghFud+qwf0JyPdJMHKEZWPRm62EXZPLu2W5moeOddxv93W5moFhQwCy6jlYkKUaIgAuChW5n0qnSxOv2LcjXaxG+TzA9YwkVoX1szExUhsBILl7SOZiYqRmAJdlGtSkSHKbcC7OdqZqJCbLGZSd95G1XXTkbuO2/J9ICBeMnNTGS4wFCMbGaKji+9jRyX3pJRAwPyMvS7JrPSddDYotMARsUFmpmi40tvo5pLb8ksJJIFeB5py67OgM0B3qYDBkZCcBIE8D659j450Pvs0KkBQ+gSm5nIUIGRFNHMFB3femt/XHfpiDHRlTRvZqml2+PkZArMzUzR8a23bm+zR2cAjK/YZqZI33pr9jT7NLDntjxkSY9VOh/haEL5NV8eYiSCWD6Ergc0UB5iNIiEGwSeO5tobLLSQKyOIlJke3mIkUrT5SFGKg2WhxhZYFenAcPhLA8xUjkX5SFOfgj/voz0cpZkVneBRo67XVmJIxwgODMCD+oOLzfsAwjhVlceqh/QnI/0+W2lD63FJIG1BYxf8+qTkQjCO0HV5zlspWc0oIQbcGG1ykgD4ayXolYZqbCoVXsrPSOTBsUqIwtsrASMhruVnpFLY2rV1UrPyQ8RD5aqVqvLQyPHbbCsxBEOkKxWXa30nNywTyCEW51arR/QnI90cYjh2kzdNHxOU2Riq/SodLENwnm2DTU3WW+HpeKddyELNjeBboedb3xZbusS+OpYqskEzGRL6WYiQpQoiER4m2R4wBIsQrtam5GICIGVVIwktTcjETECS6iLik0iOky5FGA/ZzMSEWKLzUj68tiour8xcl8eS6YHDJz4ZqTIj+y9SFS0wMiJ7UU6vjw2clweS0YNjJ/LkN+azErXQWOLTgMY0xbpRTq+PDaquTyWzEIiWYDnkbbs6gzYHOBtOmBgIATnMADnk2vnkwOdzw6dGjCC4nqR7I7nOh0pMI5iWpGOL4+1P627dMSY2EqaNrPE0O1wcjIF7lak48tj3c5mj84AGF3RrUj68lizo9mngdVoRyJOsuF44A3iUc8T/mjkZeOk741S2Utl3x8IMY1k1rTbsQ5BTb2trUgxjiaUnylBd9DCJOkmIpdYiSAW/6DZ+6n7u6oLo3TRZ/K3as+KTrmfqpT7l8V9UY90Fv7p7OoCnbU/PnrzBzqynKgXTb6cPCneeqpLTSZLbbBaSsIttXBGzEgDseiJyJztVR9GKixVH+utVZxMGqz6MLLArjkDRiNL17PQVvRhpNJY0ScJ1hNp4neFlx/C7y8j65zlntUlpJHjVllW4gj/B06YwIO6w8sN+wBCuNUVfeoHNOcjfX4b5O373ROsLWD8mleljEQQ3gmqShtokGc0iIQbZGHxyUgD4XyXIj4ZqTCJT2Mue5mVSYPik5EFNvYBRiMK1zNrtYiRSmPi09Ufz8kP4d6XKj6rWzYjx62prMQR/o8sPl398ZzcsA8ghFud+Kwf0JyPdNVxNB1UPakb7DgSJrZKXqZOtmKebUMdR7Ht9lQq3nkXsmDHEfjq1Acd9Z+vO5PfTX6rROJv4W1CRJ4CxnMpbUJEiBIFkQhvkwwPWB1F6E1rmxARIbDICZeRrjYhIkZgeXNRgUhEhyllAuwXZ+uJcYy7ZIQtdgnpi5CFvoRNBPolrEr2qbtfiEoUGPbw/UKBkNLeMESFCwx82Iah9LhhKHU0DFFRA8PfMtSzJrPSddDYotMARrdFGobSldMD4WgYorKQSBbgeaQtuzoDNgd4mw4YGBLBKQjAD+XaD+XaD+XaD+VAP7RDJwmMqrjWIYcPuk6HCgyumN6h9Lh3yPrg7tIRYwIuaQbNUjy378nJFLh7h9KV0wPg6B2iMgBGWnTvULo6AzUHdp8GtkhkRn6c9H3p9Yb+0BMylXobT9/rD8f9LE79yB9MQ7E1gXasKFCTaGvvUIajCeVnSrUdtDDptonIJVYiiGU8aB7+ic7BizNsnxz9qugAKtLx55OHR++WtRn9nvRX1P/7a8LX30WTpybuG6zcJZz7wokvIw3EgiQiQdYLJ1+ud8zj8jIrIZayjK0ow8ijwaIMIwvsmjBgLMIoNK99dlmZNFaTEdm6eZf7FV5+CGe+jKxylltm1RK+46ZvVuIIFwhOiMCDusPLDfv8QbjV1WTqBzTnI11IzV6md5KLyPPlsO+JQW/g9aLB2BvKUGbBeNiPxNS9Nio1jSuKF1VKjLUFjF/jUpOTCMI74aTmu+WtGUVPuW4EUt/qRqD3Zp3rzyefT54UxxOVfUOPOtMrNZ7NKkEfTv7Ueak4+0i3Fz1Y6xz9Yv48pLXOmb3nxeeO3i7e/Vb9/VdHvy673Y9+1dHb2789emP9u9PGo2BaXdKtSUXlaVp3+vakXNYHJX1cdMh/Mvm0k5RXepiGaoN1qCR8qBZVxpw0EGEBoYwfFxsfvi0mxmPzLoaXWWk1qY85eTSnjzlZYOMzYCwctStOJo3p40isJ4mJ3xVefogItEx9LKr7aYXjwmFW4ghHSNbH1kHd4eWGff4g3Gr0MWBAcz7ShT6WMhj0pRh6PTEee2IkBl4/HaSeHI2yUa8Xpmm1tNyoPjZ2CCl97L7+zmALGL/m9TEjEYR3gurjv06+VGLlSadQKw/KU5EK/fKFXoYt1mYDfyWQK+GatOpMRsoSTnlhnclIA+Fe4TpTJRY2bclIpVFtycijQW3JyAIb2wBj4Vh75WTSmLZMfUtt/wovP4T3Xqq2rG6fFY7rhFmJI5wfWVtaB3WHlxv2+YNwq9OW9QOa85EutGUY9uVorD7hx7H0gmCUeqk/zDzfl76M0zTIZBtlfqPXUtoyxNoCxq95bclIBOGdoNryT5NHWlCePiX+ebHC+bg4EF534783W+2c/LYTFCpz8lS9Y1QEG6wmkHATLKw1GWkg3C1ca1rb4TmZ8EhN2+5LTiYNik1GFthgBxiNJF6PM9tKJiOVxtRm5GfrwiY3OQkiHPpS5WZYqRPHPbisxBH+jyw37aO6w0sO+whCyNXpzfoRzflIV/svp7FAy8gG919KE1ulKCMn23iebUP7LxPbie9UvPM+hGP/5ekD3k9W2/X1QB31d7qM+rCQjk91hbw8u/2BPtJjtjHzuHRuMsAG2QACZoBlbMykQpQoiER4m2R4wF0oy1CiRITALSQYhWndmEnFCNw7sqh2JKLD7BMB2C+M/XVfmCB2yRDb25kphN6PKfWLPsldVIcpi8i5M5NMFBgQ8Tsz1T9tu9z9+3S4wJCI3JkpotnOTGG9VfEqHTUwMC5DWGsyK10HjS06DWB4W2BnpsJ+eiDsOzPJLCSSBXgeacuuzoDNAd6mAwbGRHB2AvBDufZDufZDufZDOdAP7dBJAsMqbmemwwddp0MFRlfEzsyZ/7nueHB36YgxEZc0g2bJn9v35GQKzDszZ36nGgD7zkwyA2Ckxe7MVHNnBmoO7D4NbKHDQccdaT7W1Nqx1kBNr207M4XA0YTyMyXhDlqYRNxE5BIrkXkR4hofYIbOf34mp0Ek3CALp8OMNBALmIi02Xp+JicVlgqOv64l31kql1mpNFjCYWSBXT8GDEeUKUUWm6h0Wak0VsJxHKDJyg/h35eRaM7SzeqGV+G4speVOMIBgnMk8KDu8HLDPoAQbnUFnPoBzflIF+oz6Wex9KORJ9M080Q/Tb1+Mo7Vt/6g1+vFcdgb3WpefRpXkpX6lFhbwPg1rz4ZiSC8E1R9/rveUDkt+HwxvVmo2Or4tXr7q+KOoGJr5i+KYtAXax31E3+e/FZp0D8qLfpheZfQZ5ExddpgNYaEG2Nh5clIA+F4l6I8GakwKU/zbWuXWak0qDwZWWADH2A4smDdD4SJSpeVSmPK03oM3RVefgjfvlTlKSuh4ri3lpU4wgGSlad1UHd4uWEfQAi3OuVZP6A5H+nzuw1SWrdBxlhbwPg1rzwZiSC8E1R5LmUbJCNlCae8sL5kpIFwr3B96dgGyUiFRV+G66ExJb3MSqVBfcnIAhveAMMhk2Q9TDMTly4rl8YEpmsvJCc/hAtfqsCs7jEUjospWYkjPCBZYLr2QnJywz6BEG51ArN+QHM+0uV16ePeMIx6Y2/c7w89EYWh1wv6iecPoiwdhGIURdNBb1RgCpMtlMBMsLaA8WteYDISQXgnqMD83fEWSKUoH3ZmnfCPimPmqqL6w1KBPtIbI39QdbcXt6p/Oe17fz75Ri+CTr6ZnhmnBOlKEPr+SijND/0Gq6kk3FQLC1NGGgi3DBem9k51RiYsujRY96WJymVWKg3qUkYW2KgIGI4widZ9YZxcXVYujenSIJLr0rhGcoWXIML1L1WYVnccCsellazEER6QLEzto7rDSw77DELI1SnT+hHN+UgXuyZ/ekLLWLXn66PB/dt37xgsQZCetlXN1Ekzmadp2y5px4rRk9WOSSPYS2Sw83PMYVigZvyk2Bv5vKx6m8AqaZde6JIRn3F2dsiL+brpRih9RZ2MbM6NSkLgScDbyTXyaxr5NRvya3TkEo8c3kaugG9r4Ns24Nt04PCpTvem000r+joxC4GcTODM3oMaArj5sqdR79lQ79FRw103csuBAr2vQe/bQO/TQBeT5VaT8ce6nyBzwk+tNgejJUUg6359Ilz4gwmNQf9WHJf/7Hjd4o3Jg8nnOjDp0/O/rS5QLrcHvKM/WBbPirdn0Ut9wERUxa9Mxy8i24bjlzRvkdui428gdFlAX6ODlnjQKE+0bcO8TccMfy4WDVgW7DkZO3essgDeowOGe3hKmLLg3afhPRGhGjxZRnt/S6CSzjPBQ99qdRhYYpSy4b1Exjvvuhc8Wea3R+8VkemL6Wa1B8V/H56OQg86R2+Wt6k8nHylP6Qvgjlefi8vXnl+5gqX4m1zkJvez6Kj4L9MfuP8VIni6JfrHdeVLVRzzkcSxnNqqBAlCiIR3iYZ3vz6F985NVSE8yv7nOfUUDECd9IvuFxPRTcvAxY8pyaKbHewUAG2d0qNDPTiTHVbt/SdZ9OQ6QFDKv5sGpnYeh6+T0cLjKnIo2mkPzuaRlovB7lKRw2MrItlRFXdQvorXQeNLToNYEQjJEbVEREK++mBsB9NQ2YhkSzA80hbdnUG7EymRAYMDIPgEhDA+eTa+eRA57NDpwaMn7gDaeyO5zodKTCKIs6jmTmd646ndZeOGBNZSdOmKqvVOJycTIH5PJqZs6kGwH4eDZkBMLois249d2agzmTdJLBFAqg+0hf9kdcbyMgTvTDzdGXTy5KwP0pkfxCKfsnHmpC/1ltm25wjzVVpeYCjCeVnSt0dtDDpu4nIJVYiiN4JaF7/7/NXrJ6+TODB0ftVl1xxqap+Y/r9X4sbBn5W3On6qOi0K1cFnhWfKXP2TyZ/nHzoFUfYfDD5ePJ79fqXyWdrncjXe1Y7L13qbhmf0Q1WM0q4GRdOlhlpIBpKEEm1dS8xJxWWnjphPlz6MiuT5lrqOFnMqw0HC2gur/AmwsSky8qkuYa6cF2mJn5XePkhYsIyMtJZXlrdkSQdl16xEke4P3AyBR7UHV5u2OcPwq2mnQ4woDkf6UKxpnEaDpJh4vWjxPdEPBp72UD0vSiL/Gyc9XrRaOpeG1WsxiVIpVhDrC1g/JpXrIxEEN4JqljPnqA4+c3kD0ph/nnysTf5UP+nkJsfTj4rthWbSG+wkpZw0gvrS0YaCAe7FH3JSIVFX9pPSeSk0qDAZGSBDXCA4ZC+XDfG6i4rk+YEpm/fSsxKEOHDl6owq1uRpOOeK1biCAdIV5jWUd3hJYd9AiHk6iRm/YjmfKTLHRtrM3Fl1ZBLbpi1ycfIyTOY59lUw6wR7iUyXHhjIFT//Vt5rylXw6yMLnTJbJtumNU338hEvcS+fon0S2xzlVROAs8JXr6ZNtEKvf8jUS+KyDVN5JqNyDU6EYknAq/ilI21Qm8HSdSL4rGteWzbeGzTecCfKbrnntaN9ZUmik+u+eSaT27jk5P5sDfgCr1ZJFEvisSeJrFnI7FHJwGPIsjyYNmUK/TekUS9KA77msO+jcM+jUMxs27NAmJjjbqhtSIonCwi60jAwBKjo6NRl4h3PmQs2Kj758ljHRGP3iyXRkyh8OG03/ZkMFxy5+7D6vgM9ZvD6dWRR++bDLdBNtx8XOJsySVClCiIAHh6y+rk62nN9f1OMQhPjn599K7SQA/1TfDPJ58f/S/K/E+P3rvQCcNwTaym0Vq8Kv1VuWacuZtkdsBWJsTikLWjl4gQ2JEEX/NxdfQSMQJ7kRZdzCGiw/QdAewXxRb/2SUjbLGlV985KeOqq064W3qp9IDBF9/SG/mxvaWXihYYfbEtveK4pdd6xcJVOmpgDF4sZ5stbImVroPGFp2GQNKAK+lZl51YOT0QjpZeKguJZAGeR9qyqzNgZ/MxKmBgHASvEQKcT66dTw50Pjt0asAAimvptTue63SkwDCKaekVxy291qd1l44YE1pJ02a27up2ODmZAndLr1g5PQCOll4qA2B0Rebseu7MQJ3NzylgCzk7GqeBP+57WRAGXhCMMi/1Rz3P96Uv4zQNMlm3uP1ab7kNEtaEWCXwEkcTys+U5DtoYRJ9E5FLrEQQxTXoCsCHJ/N/fY/PVzot99R/Hql3v53eM/lI/cWsWfdRkdPrv/jV9DiK4u0PirWERzp5L3uB1/TO2ucq3/yl/k5l+upDHxX9w8cf+F3w0uTDyUeBelp3L17tJL75RpcNVrNKuFkRyfcpy36lEm+dgR+9V/RKPy6+HqhM/GGxAvKFSsKfzVZO1BvH1ytdvHN/9MNeZ/Lp/AmlnZfmzauMqFL9L4rcXlsz8/1I2Vjb12TUTVajIuqhiJzf3hDCSIWpISQyMbnMyqTBfhBGFthqNGA0Aj9dj4wD0mWl0lhDiKMdhJMeImItI1+eZc3VTTfScXURK3GE+wOnetAx3eGlhn38INTqmkHqxzPnI30+b2wv5bRxDVzJ6RhrCxi/5uU0IxGEc4LKaf4b2zkNIuEGgQthE41NVhoI37sU6clIhUl6WnuRGak0qD0ZWWCDH2A4pFgPYuOAdFmpNKY9HTe2s/JD+Pelis/qFhzpuNaIlTjCAZLFp+PGdlZu2AcQwq1OfdYPaM5HWstPl6pcbn+VTU86j8YXZxqtW++vIuIF1nahcvAF7K8iGk7ADLeU/ioiRImCSIS3SYYHLAwjFKu1QYqIEFjfhQtRV4MUESOwsruowiSiw1RxAfaLw2w9NiHskhG22CCV6gaprOpRSNwNUlR6wOi55AYpKlpg+MQ2SCXHDVLW63Cu0lEDg+gyNLcms9J10Nii0wCGtEUapJKV0wPhaJCispBIFuB5pC27OgM2B3ibDhgYB8GJC8D55Nr55EDns0OnBgygS2yQoiIFhlFMg1Ry3CBlfVp36YgxoZU0bWbZoNvh5GQK3A1SycrpAXA0SFEZAKMrukEqWZ2BmgO7TwN7bis69h1OKY4mlF/zFR1GIogVP2gK30BFh9EgEm6QhfNeRhqIBU1Efmyv6DBSmdcADirwRNpR0WGk0mBFh5EFdkEZMByZWBfCxKTLyuRcFHQ4+SHc+zKSy1mKmVbr/6kjzeQkjvB/4LwIPKg7vNywzx+EW11Bp35Acz7S57c7317+ybC2gPFrXnwyEkF4J6j4fGG68xnNKuFmhUvYlrvz1T+jR0inDEe/KH/Z1MJCuDv2GQ2NCDJLEdmMVJhEdmRicpmVSYMam5EFNsYDRiPQeiU1UemyUmlMZDs69jnpIaLYUjV2VkmyzKGxOYkj3B9ZYzs69jmpYR8/CLU6iV0/njkf6WZ7poxh4WIQOy/jEeBDG5vqmaLiBZZ7oZr3xeuZohpOwAy3jJ4pKkSJgkiEt0mGB6wVI+SqrWeKihBY8oWrUEfPFBUjsNi7oL6kosMUdiH2C0RqO1WKCrG9pqlYXxQbV3c1xu6LYsn0gOFzuU1TZLTA+IlsmoqPL4qNHRfFklEDo+gyNLcms9J10Nii0wDGtAWapuLji2LjmotiySwkkgV4HmnLrs6AzQHepgMGBkJw4gJwPrl2PjnQ+ezQqQEj6PKapshIgXEU0TQVH18Ua39ad+mIMbGVNG2qdLDG4eRkCsxNU/HxRbFuZ7NHZwCMrtimqVhfFGt2NPs0sIVWzMJhNk6H3njc0zWuUeqlyTD0wiiMe/EgE2k0DQHW5Nux+kBNwG1NU7HzCrKzNKH8Gq9bcRJBrPhBc/hT1ZVnKpn+UmXPb5RHD+tKy3zlaefe3fujwf3O90aDu/emTVPVCUYmg2ywGkTCDQJPfE/b5LmyyLNpeen55Jui3PS+o5o0+XjyuxP1I296w25RQTp91JPxgd9ktRdi5RSRiVsLR5xUmi0ccTJprnDEyQK7cg0YjUiIdWEckC4rlcYKR2EYr8fGZukrvAQRgWQZaewsma0uI40dt8uyEkc4QHAGBh/VHV5y2EcQQq6meAQY0ZyP9PndHGC9HywOsbaA8Wte5zISQbgnqM7l3xzAaRAJNwhc55pobLLSQHjfpchPRipM8tO2OYCTSoP6k5EFNvgBhiNIwvXQPCJdVi6NCVDH9gBWfggHv1T9Wd1UGjvunmUljvCAZP3p2B7Ayg37BEK41cnP+gHN+Ug327skTOyUoIyc7MJ5dq33LhHxAquuUD34AvYuEQ0nYIZbSu8SEaJEQSTC2yTDA5ZsEZLV2rtERAisvMKVqKt3iYgRWHNdVGIS0WHqqxD76d6l2ASxS4bYYu+SvpA6llX7QOTuXaLSA4bPJfcuUdEC4ye2dyk67l2KHL1LVNTAKLoM0a3JrHQdNLboNIAxbZHepWjl9EA4epeoLCSSBXgeacuuzoDNAd6mAwYGQnDmAnA+uXY+OdD57NCpASPoEnuXqEiBcRTTuxQd9y5Zn9ZdOmJMbCVNm1k66HY4OZkCd+9StHJ6ABy9S1QGwOiK7l2KVmeg5sDu08Ce25qOsPYuCRxNKL/mazqMROaVh2t8gDl8AzUdRoNIuEEWTnwZaSBWNBEJsr2mw0il6ZoOI5UGazqMLLAryoDhKGo6mYlKl5XKuSjpcPJD+PdlZJezHFNUFQDHzeusxBEOEJwYgQd1h5cb9gGEcKsr6dQPaM5H+vx2zgtrR5HE2gLGr3n1yUgE4Z2g6rOBznlGg0i4QeDqc6md88X7T4tTtE4cwlSevRTE7hZ6RsMh3P1S9C4jFSa9a5zNl1mZNCh3GVlgoy1gNHQLvbScvcRJpTG562yh5ySIiChL1bvV/bqx475kVuIIB0jWu84Wek5y2EcQQq5O8NaPaM5HutkeJmlipyRs7GR35ka+1nuYiHjnfcb/93qYiIYTMMMtpYeJCFGiIBLhbZLhAUu3CMlq7WEiIgRWYOFK1NXDRMQIrL0uqjGJ6DB1VoD9Essh010ywBY7mBLdwZRWTQSxu4OJSg8YPJfcwURFC4ye2A6m+LiDyXoJ71U6amAMXYbm1mRWug4aW3QawIi2SAdTvHJ6IBwdTFQWEskCPI+0ZVdnwOYAb9MBA8MgOHEBOJ9cO58c6Hx26NSA8XOJHUxUpMAoiulgio87mKxP6y4dMSaykqbNLBl0O5ycTIG7gyleOT0Ajg4mKgNgdEV3MMWrM1BzYPdpYM9tDUlaO5gSHE0ov+ZrSIxEECt+0Ay+gRoSo0Ek3CDwtHe5NaTa2ztsFSRGs81rEIfZEOm4vYLESKXhChIjkwYrSIwssMvXgNEIg3VzcOyyMjkfBSROgohwsoxkdpbSJlW5wXETOytxhP8D52HwUd3hJYd9AiHknCO6AxnRnI/0+e3Xl9aOKfd9gQZbwPg1r3YZiSDcE1TtNtCvz2gQCTcIXO2aaGyy0kB436WoT0YqTOrT2q/PSKVB+cnIAhv8AMMR+OupMR3osjJpTH662vU5+SHc+1LVZ3Wfb+y4oJmVOML/kdWnq12fkxv2+YNwqxOf9QOa85FW//tPpQIVt9zy8vXR4P7tu3cMliCoS2GiqXRl5qIZinmatjYmO1aMZKw6mYxgL5HBzs8xh2GBsvAjJQe1KHww+dvJXqXnR+9qKXj0TqfoPnqm1wALAfn46OdKM35joqUUYHahS+Z2xivayS3mFMumhMRfUy+RfklsrpDKROCZwKs+Gv41Df+ahn/NBv8aHb7Ew4eXfBT6bY1+W6PftqHfpqOHPyN0N1yWlhWLXLPIbSxyMoszFcMaFrjps6eh72noezboe3TocO+PrBYq5Psa+b5Gvm9Dvk9DXsydW7Pw9R9d8Wx5fbnWYw0S580zYWy1PgwqKZbZe3KpaIH9RNRgVrTYPjx6s2is/XLy/HQ37oNp5+yjydedyQfqjS/UD36rvp4VxaqHtihHJTsfFRj7aKkQJQoiAJ6269HbRQXxkZIUD4vS4qPJw7nhOXqvfKuy/aPpqDxV/9EVyDeq1anpOE57nx9rpaJ+R6FY1HfPdNXyg8mHk79O/uvkz5OPO5NPJn9Rf9CrWf+b/vY36g//Vf3fn9Y6Rfv2c/UvTEudZTe3rlOq31KWJ4Nbt+6cvEvmS/0PKQ30edGPrUuZ1zbyTt4J/cj3dlP/kvpQtuYr2OH/SPjRKFhLTD/79XQ6Ppvtwat+Nva9y8I/UB+S9B8N1qTpR58XRn82+Zv68S9MP34Q+bv6x8VaQPt5Ufy8DM0W+1tRVH6r+MnypwI/UT8VFj8lzKDdPxTGpp85e0OQ/mj5+9dNj9cm+fECNsAhlv5sfeBUhPOrepx94FSMwA62BZfqqOgw3WoQ+wljIa1LxtdeG3iiL+FNqnswE/clvGR6QK2GbwMPIplZ+8DJcIF6DdkHnhzfwps4buElowbqtsXy9GrZMtGXYtppbNFpABUZIUmvWjOT41t4k5pbeMksJJIFeB5py67OgJ3J0MmAgWEQvAIM8D659j450Pvs0KkB4yeuD9zhea7ToQLDKKIRPDm+htf+uO7SEWNCK2neVOvqNR4nJ1NgbgRPjq/hdXubPToDYHxFLu3ouTMDdWZBhwRWox0Px+nA76VeKJPQE36celmvl3mjJEvHusGmPx6XfKxrPa/1ltkaY11DuagcFI4klJ1pVchBCrMyZCJyiZUIonIKXTT6RK8DHL1brko8nTzQKwt6V3ax5PDeD0wcN1g5SjhH+EKMicYmKw1ErReR8D4u1my+LVY1Hh+9ZaL1Mistlr4Xo0u4zMqjuaYXThbYojtkLKwZNyOPxlpeAt8mJa/wEkR47mWkjbPksbojNXHcestKHOEHwRkPfFR3eMlhnz8IOeeI7kBGNOcjXcjKcCASOYgSryfHsfrseOilaT/14mgg1CcHSSqnz3ODstLSb52EWEvA2DUvKxmJIJwTWFbqMpauRRpqi0e/sslKRo4SznFhWclIA+FOEbLSWkdhZMKjJNd9aaJymZVKg2KSkQU2mEGGQ4r1yDggXVYqjenJNErX/cxE8AovQYTLXqqerC49TRy32LISRzhAsp60j+oOLznsIwghV6cn60c05yOtm6jXSiXVWMuZTSlGTo7JPMeGWs6MaC+R0QJLl1CZR2o5091QWg0qaXj0xuRp2Vytf9Hky7WO3qmn/lqJxKP39Q+a6G+Q6QsY/aU0oREhShREIrxNMjxg9XIZ4pOIEFiERIlKaxMPESOw+rioWiSiw1QaIfbLMt92nCMVYot9PPpC2kTql7gqp7tvpSVzBEZBfDNPGiX2Xh4qWmAgxPbyHN9KmzhupSWjBgbEZYhoTWal66CxRacBDGyL9PIc30qb1NxKS2YhkSzA80hbdnUGbA7wNh0wMBqCMxGAB8q1B8q1B8qBHmiHzg8YS3ENPXbvc52OFBhRMf08x1fT2h/ZXTpiTJQlzZ1Ziuf2OjmZAnc/z/HVtG6Ps0dnAAyx6H4efTWt2dvs08AWqnEQRFEkAi9O48QTo37k9UajoTeM4qEYi94gHDddeAmt/TwCRxLKzpRyO0hh0m4TkUusRObFh2t0gBn5J2c3Fj2wb0I63nFUbgb7zXQ3yKP/6+edl+/dff1++f7m4O6Pf3T3Tie/++rdzqXeePzqqFP+TRD6/tE7sX4ReiPL5KnJihusVpRwK8KzZu+0JWd3UFQ7xCeP6Zu0KnO+fHfwk9c7kw86L1U7crzj/TjfPWnbUOo9WSe3bH3gBfq9sn3rZ+WKSWfyWScUx7u3vM7CG9AeYrlND1TSSzyPTxyqpH79Z+ovpld3lD9RnJh5zLKYPScO0Dy5OaniZJhbm6xzC7HcvIwlD0YmTPU2W+8WI5MGy22MLLBr/YDRCH0RroexiUuXlUtj9bZYJI4GLk6GiFC9jLWC2YpBdSVt4rhjmJU4wgOC01zEsO7wssM+hRB2dRW3+iHN+UgXiYQMBr1eHA+8URKMPBGNh15PjAIvGUXh0O+PR3IgbzWdSNjqchJrCRi75hMJRiII70RKJIzy93eTv0z+OPnT5H+f/J9K3P35BzohKETmG+WOe/194Psr+kv4jtyA0TASbhh4bmCisclKA+GElyFDGZk0LEMZmTQoQxlZYAMgYDSkNNHostJoTIEGke+vS1vLFydDhI9fqgKt7ohNHLf+shJHOD+yAnUM6w4vO+wDCGFXp0DrhzTnI10o0GQggijwA88Ps54nZCq83mCUeHHWG/rBeNjv9Zo9tV0rUON6vVKgMdYSMHbNK1BGIgjvxKdAp6vYx2calWvUeoExKJeoHSqU0TgSbpyFVSgjDYQjXoYKZWTSsAplZNKgCmVkgQ2CgNHIgvXMthTKyOScCFFOhghXv1QhGleqxXEpLitxhP9jEqKc7LDPIIRdnRCtH9Kcj3RxgvvaTINpfdnYJgSb1EycXLN5ro1sQrD0eFwio513IAtuQvh48kDpxM/Va3mzz+Rr/fIUuTVh8q3eeNDRp3XqArUucHeKA0v1WRsPO9Fa2NHl6eLfeHJ8TeYj9WH923Wh++uiGv6guFdI/fCT4p9Tb3X07y0h6Fs1y+L5NyabbpBtKmA2XcrOBiJEiYJIhLdJhgfs5VyGsiUiBHZjYhSrfWcDESOwD3NRLUpEh+m5BNgv9KVclyaIXTJElp0N88B9exGdChsYLfGbFYIwsG9WoKIFBkzsZoXkeLOC9ULEq3TUwMCJUt3QqbFFhw2MTYtsTkhWThvesTmBykIiWYDnjbbs6gzYHOBtOmBgQCOnKraZskOHDIxwuP0GdgdynY4UGOcw+w2S4/0GVuexS0eMiX3LnA45GTL3/oJk5bTBHfsLqAyAURG9vyBZnYGaA7tPA1veZlb8T/39j24Ph6M7Gypd3CmyRc0h7g/Cfr/neyMxlp76XWMvTZOx1xOR34ukCIbDXvnJWQYdyjn6o1dHs9l02gLlvwiOWmdtsr/10kFmHL4D8xVwmva8KaAsi7Gd968gcvBpqhkdmhkdMjGad78gRvBpqwhdvGhmdPEiA6UTWZ19StrvZ1rKlAzMe/IOMsczmsaB8Rk1TToQfOSks2A+pGKen1YgzMhpZcGs5hsB9IlFqvYmTmCeOIHvJBS2O3PMoA/JoBuZOmbQek4RUBdaq+25Y9YxB4HrXMg0PnMZarNzxwz6kAy6kbljBq0nFQH1iVXS9uZOtHYQx2sHgUjVS2yRVEHopGe/HrGRmRStHSoKh5rCoY3CIZlCI/MqWrt4UXFQf1IkLl60sdAzkEDjXDgpsXYQJWsHQlqmWOQkJtudYmLtUIE/tIA/JINvZHIJNaMU+osXLfD1/CPgPxezSiqvla0dhIH6sjkv4SRnv/2jkZkllc/K1g4VgUMLgUMygUZml9T+KlMvioJ6sTouCokTyvxMvT4ELuqX1MC1E8v60U4gp+2F69aTE1/Ri8YOjql1oIAr/SeowKdZtehVj/8GGb9A44cj3wUgv0lGLjHI6c5qeqAPgMoBmcq8u6qngp1EewD8h2T8wGoAxVUpo65WwM56JgpgjXg4FsM0CXpeGsiRPkU/9tLBIPBGUZSNo3E0yMajW3PxEdEBvhzHVbmvsuVK79FzObAYZwqoDYyPWi31xR+3uHa6HrBRLqaICMaJn/QzLwlGiSd0l1oaj0Mv6Y3DbBjLsTxHUyQBTRFXucFoL5gN2poiCWCKcFEupki/Pxj1xlHmSSEGnkjSsdeLfal+qp8Og35vGJ25X6O9KZKCpoh5cd9hL5gN2poiKWCKcFGuulanwbF1FZzV2uKVwLkGn/jztmhUBdfjv0HGL9D44ch3AchvkpHPP1T10muBSZQDqByQqTShguvxH5Lxs6rgbLUCdlYFUwAXnknG/X4/GXhRMhJeEIxSL/WHPc/3pS/jNA0yOfVR7cev0IfEr9BZCDprCqgNWopfoV87XQ/YKFfxq2oY1T6+zQAWBrXGeCV0FnOS0PrsNhDAAPhvkPGzBjAA8ptk5PNPVb3XXGAS5QAqB2QqDQQwAP5DMn7OABYGqxWwMwGMBFgjTrNhGPsiVEpc5/PjcOBlie97gd5Plo2lH8ozZY7WAlgICmDOIuFZU0Bt0FYAC2un6wEb5TJHH0ahP+4lXn8khCeiKPB6Mh15mUyDqN/PRmF6fjROBJoizoqfyV4wG7Q1RSLAFOGiXE6RcRqO+upjfTEIVRafDbx+Lxp7fhjINEwC2dfbfM/JFBGgKSLQ9gLZoK0pIgBThItyuRjc87Ms9gMv6w2lpz7ve+ko7nujcTSUYS8I4v7w3EwRCZoiEmsvmA3amiL15a0DNspl/7KUvX4wiPV0Up8Vw7GXBknPk0EUDkU2DJI0PTdTBFRSCp31FZO9YDZoa4oASkpslF+4klIIKimFzvqK8ZEC2aCtKQIoKbFRfuFKSiGopBQ66yvGwAyyQVtTBFBSYqM8vYVVSZ12V+LqV9FfCd2L0vZm8CZW4urx3yDjF2j8cOS7AOQ3ycjnH6b65Z8FJlEOoHJAptLESlw9/kMyftaVuGy1AnZ2JY4C+EVbiYtApaTIXVc5YwqoDVqKWxGglMRG+YVbiYsC0BRxr1sb7AWzQVtTpL62cMBG+YVbiYtA6/mRe3HbZC+QDdqaIoD1fDbKL9xKXARaz4/ci9sGe8Fs0NYUAazns1F+4VbiItB6fiSw9oLZoK0pAljPZ6P8wq3ERaD1/Ehi7QWzQVtTBLCez0b5hVuJi0Dr+ZF7cdsUmEE2aGuKANbz2SiXxzBp4vNzYN4QoJ2bJDsU22ijdO1ABOorsljAvVzd7v5/Bf5QgT+0gD8kg59fPwGBBy+hlNtnI73dX+idsxb4eus2Ab8mMF0r0ZOrzYXeqH6x+5XIvdht3+LcwEIvAP8NMn6Bxg9HvgtAfpOMXGKQ0/1T5afrqRyQqTSw0AvAf0jGz7nQG6WrFbCznokCuEiu0lAGg2HiyaFW2cE4UxKqV+ioKEmzLOlHw1vnRRZlIFnkXvM+YwqoDdqSRfV1iQM2ysUUGadxMhiMR95wLANPpHHs9YYi8cZR2B9IPxbxaHBepogA1QKEe2HcYC+YDVqaIgJQC2CjXG0rmYZPzb5NiSPqF71fEe5F71YPBwHgv0HGzypxAMhvkpHPP1T1cXWBSZQDqByQqTQgcQD4D8n4OSWOCFYrYGckDgmwRhwF6XDQG4ZeIHqxJ0JdjghHmSfiOJH9gUiSZHzrvMQvUBVKuEsyhj3uMBu0Fb8AVSg2ylX8mtJue1u/qC+3vCKc5ZbUtz66TcSvevw3yPh541c98ptk5PMPVb3TXGAS5QAqB2QqTcSvevyHZPys8StarYCdjV8UwMXiYRSIWI4DL0yEcl+h3yvL6f2sF/SDIB2nyblptBGg+qcQOFNAbdBW/ALUP9kozyoXbZ+bLuK1AxmoL7l2EPvqy1LBENJpiXZP4FckDhWJQ0XiUJE4tJA4JJNoopIh9PHFUlcypD4SVPFQL7aaBonJiZpG64Kpvmz4ioidHFttXgfgv0HGzyuY6pHfJCOXGOR0z1V58HoqB2QqTQimevyHZPysgilerYCd9UwUwAXirNfPfD/yZF9Ensh6iZf2e6GXqtQvTH0phsno1nkRTKB9ecJZeD5rCqgN2hJMgH15bJTLmkY8lsPeqOdFYT/TZyaNvF7gh94wiOOgN/D7/eyMnmptioD25QlnBdBkL5gN2poi9VXaAzbKxRQZhFkUhkHfG2bRwBMiFF4a+r43CvpZ1k+COBmdnykCqowKZ5nQZC+YDdqaIoDKKBvlsng+Tv14PPS9ceiPPTGIMy8dZpk3GI2EH0fjni+S8zJFJKgyKp1lQpO9YDZoaYpIQGWUjXK1sjxtTm87UZL1RaFXpLPGktpvT2kgUQLgv0HGL9D44ch3AchvkpHPP1T16nyBSZQDqByQqTSQKAHwH5LxcyZKMlitgJ1JlEiANeJMRbRxOlKxLo2FinVx4mVi7Hu6vSMKev2x3zs3nT0SVBmVzjLhWVNAbdBW/AJURtkolztromA8FL7wfKWHPBHL2MuyIFA51qg/GIz9IAzPzeYrCdqfJ911GIO9YDZoa4rU18oO2CiXhYcoSQdJIL2gPwg84Y+lkkO+Sq9kLwvCkS8G2fDcTBFQfUoKrL1gNmhrigDqU2yUKxUcTHdXtS6D63eivSKl0xjJvDEalcH1+G+Q8Qs0fjjyXQDym2Tk809VvfZaYBLlACoHZCpNyOB6/Idk/KwyWK5WwM7KYArgwjUJX8pBIr0kFUNP9MaJ1xPDnpfFsfBTHfz8c7PSJ0FbQ6W7dHLGFFAbtBXA6stbB2yUiykyypLET7PMi+Ug9UQY9b1eL/Y9kY1HaSp6o3Q4PjdTBFRSku76isFeMBu0NUUAJSU2yi9cvUCCSkrSXV8x2Atmg7amCKCkxEb5xasXgEpK0l1fMdgLZoO2pgigpMRG+adzF/S0nSnF9cWTV2J38SSbN0aTmRIA/w0yfoHGD0e+C0B+k4x8/qmql+cLTKIcQOWATKWBTAmA/5CMnzNTiv3VCtiZTIkEWCNOYinCseh7AzlQKmg4Hnq9sUg82U97YaTcXHp+DvSLQWc+xu7ayRlTQG3QUgCL6+tbB2yUX7jV4BhUU4rdBRaDvWA2aGuKAGpKbJRnGmcaP1vXOPXVk1diZ/Uks/f6N6Fx6vHfIOPn1Tj1yG+Skc8/VfWBdYFJlAOoHJCpNKFx6vEfkvGzapxotQJ2VuNQAGvEYzHqZ3Hc8/qjske076X+uH8ub9GNQeXMWOBMAbVBWwEMUM5ko1xMETnKkpFIpcrgxyrY9fuxl/XEyJP+aCjDMB73h/G5mSKg40ZjibUXzAZtTZH6+tYBG+VyR2bBfH4SzFsCtPuPZIhiS2acrB1k6isIU4sNYqcNwnkbWKMSiAg8MBV7MRX6Q4X+0Ib+kIx+PiaB0IPDUrkJU6G/eDHTLzb86jMUAoV8bntipWsHSaC+pPrK1g7SUH2pP6vM4CCzPW/O6ksG3z8H4oada+naoSJ0qAgdKkKHitChInSoCB1aCB2SCTUy/fRpponeA5zoPcCK08WLipR60d+m+lsLLz11CcROTMvWk7r6Qs8rsbPQk7Xa6Q7Af4OMX6Dxw5HvApDfJCOXGOR0B1dJiHoqB2QqTSR19fgPyfhZk7p0tQJ21jNRAGvEfV9mgZ+OvDgejDzR0/2sSayUXBaKkRj4/bR/biqvMajyGmc4U0Bt0JZiB1Re2SiXLT69UTTsZ4EXZ/qk+EgX8qOk78lBP+wFcSr887NrPAFt5kucZR6TvWA2aGmKJPWluAM2ytXC9XTENfs2JU5SX+d5JXHWebJWu5gB+G+Q8bNKHADym2Tk8w9VfVxdYBLlACoHZCoNSBwA/kMyfk6JkwSrFbAzEocEWCNO4zQcJMPE60eJ74l4NPaygeh7URb52Tjr9aLRudmplYAKr4mzCnnWFFAbtBW/AIVXNsqlCo76vSANfC8KYiWHgiD1Mn/U9wajMBvKQRr5SXxupghoM1/irvIY7AWzQVtTpL4Sd8BG+YVLlBJQ9SsRaHuBbNDWFAFUv9go6znSpuqtL+u8kkgHd+UT57k3qnrr8d8g4xdo/HDkuwDkN8nI5x+ieqm1wCTKAVQOyFSaUL31+A/J+FlVr1ytgJ1VvRTAL1y8Au3d07EYYwqoDdqKV4C9e2yUX7hdNwlo717iKtAZ7QWzQVtTBLB3j43yi5cYgfbuJa5KifmRAtmgrSlSX806YKNcrf1OFVbb5e2kvlTySuIulbS6LwuA/wYZv0DjhyPfBSC/SUY+/1DVS68FJlEOoHJAptKECq7Hf0jGz6qCs9UK2FkVTAGsEQ/kaJj5aeb1R1J6oj9KVazrR54/DtO4Fw77/d50erUfv1JQ7TJ1F/IMO1BgNmgpfqWA2iUb5RdOBaegrXupu1JisBfMBm1Nkfpq1gEb5ZYX9tL60sgrqas0kkWtbsMC4L9Bxs8qaQDIb5KRzz9E9XF0gUmUA6gckKk0IGkA+A/J+DklTRquVsDOSBoS4BcuXoFqlamrcGcwBdQGbcUrQK2SjfKLp3pBtcpUYO0Fs0FbUwRQq2SjrFdtNO1b7a7WpPXlmldS6bKB32rNEoD/Bhk/r7SpR36TjHz+YaqPpwtMohxA5YBMpQlpU4//kIyfVdrI1QrYWWlDAVxUG4K0F8fZwJOyn3miF/W9rD8aeKmIRuNRFvnj6Nwcu5+CapZpjDMF1AZtxS1AzZKNcql+e720H6mPJXEk9HEqmdeTA/Xih8FgFMlxEshzM0VANcvUWcAz2Qtmg7amCKBmyUb5xUuQQDXL1FnAM9oLZIO2pgigZslGue0FvfryzCupq9qRReE890ZVbz3+G2T8Ao0fjnwXgPwmGfn8Q1QvtRaYRDmAygGZShOqtx7/IRk/q+rNVitgZ1UvBfCLFq8yUI0ycxXsDKaA2qCleJUBapRslF+4xCgD1SgzV8HOaC+YDdqaIoAaJRvln87dJNT2yl5WX695JXOWP3yzt1xrRuMA8N8g42fVOADkN8nI55+q+sC6wCTKAVQOyFQa0DgA/Idk/JwaJwtXK2BnNA4JcKFxIp2zZ5GX+vpKGRn3VOreH3lRP/Qz0R9GyTi7dV4CGKhomTkreGdNAbVBWwEMULRko1weLzoIhnEoMi8Wqb5ZMdX3hYwybzjwh9nQ7/sjf3hupgioaJkJrL1gNmhrigCKlmyUX7jdCBnoeNFMYu0Fs0FbU6S+nHXARvmFO+whA5WQshhrL5gN2poigBISG+XyBNq1W9VpRcdzYN4QoKMnSXYozgnN0rWDwNcn0Aa+fon0S6xfMn0qbahfpMU47uJJu8eFKl6Hmteh5nWoeR1qXoea16HmdWjjdUjmNS+GQbzAerg8NTTTp4ZqYupVMdOvUfEaF69ZcZptWLya6ekjbwn8TszVtndXZfVVm1cyd9Wm1cNDAfhvkPELNH448l0A8ptk5BKDnO71Ku9fT+WATKWJrL4e/yEZP2tWn65WwM56JgpgjXiogmsvGg89X7k9Twyj0EuHKtEbB2naH/VHvqge7HMgtkCHh2bOIs5ZU0Bt0JbYqi+0HbBRLlO2URL3k7HvDdMw8EQYRHoFQHrq81nfT9MgHZ85s72tKRL4oOqW+hjWYjArtDRJFJ/6WcJHupgmUa83jsa9kdcTIvbEKB14vX409tJeOBjEPX88jkbnZ5qAKlzqY1iLwazQ2jQB1Lj4SBfTJPHH4VCqvK7X1x3uUV94/SDyvZ4cp+NUjhI/OzfZfeCHsGniXlM3WAxmhdamSX3h44CPdHliddTviSSNvVSMBp5Iwlh9rJd6gzTJklQO/WTYPz/TBFRuUB/DWgxmhdamCaDgwEe6mCZiKIKx0jBe1JNDNaWEmk1ZOvZGQW+QZFkqe8G5abwJfFDJQX0MazGYFVqbJoCiAx/pcjcd6CL78zJNQGUH9TGsxWBWaG2aAAoPfKTLErcYJslgFKmwlKaeiGXo9aJR3xNZbxj0494wleemRyvwQaUH9TGsxWBWaG2aAIoPfKSrPq2pt2h7QTfw67dqqCngXrZu9bIECIMbdAYCzQCOfReC/SYd+/zDVb+WuMBUyiFkDuhkGljYhTA4pDPgXNpVqFZn0M4s7tIwFwEN1KB8XgIaaCOV+hjOGFArtBbQ6usRB3ykyywqiqQIMuEFehEnCEbqs/4oOZfXQgc+qAqgPoa1GMwKrU0TQB2Aj3TLW+6CoH59+5UgcG/gsLcfNKFzAAxu0Bnw6hwA9pt07PMPU31gXWAq5RAyB3QyTegcAINDOgNWnRP4qzNoZ3UOCXNRVBiN00DfaJ8FYTDzYr3zGcACWO0pcO81OmMMqBXaCmABpPbERvrFk8MBrPYUOMswJovBrNDaNIHUnthIt65z6ksqasjdJ8+JefbN6px6BjfoDJh1Tj32m3Ts8w9TfWBdYCrlEDIHdDKN6Jx6Bod0Brw6J1qdQTPoHArmFy+AwcqdgcAZA2qF1gIYpNzJRrrcQZOFw2ycDr3xuKc/q0+RTIahF0Zh3IsHmUgjcX6mCazcqQ+HwlkMZoXWpgmk3MlGunWdU1/FU0MeO9m3uhUBwuAGnQGzzqnHfpOOff5hqg+sC0ylHELmgE6mEZ1Tz+CQzoBX58SrM2gGnUPB/OKt54DOiAwCZxHvrDGgVmgtgNVXWw/4SL+AchhW3gzcN72ZWldAVmhtmkDKm2ykW9c59VU7NeTOql0Uz7NvVufUM7hBZ8Csc+qx36Rjn3+Y6gPrAlMph5A5oJNpROfUMzikM+DVOdnqDJpB51Awv3ABLIRtrQvdRbwzxoBaoa0AFtZXWw/4SL94cjiElTdDd6XPYDGYFVqbJpDyJhvptnVOWF+1U0Purtq124cMYHCDzoBX5wCw36Rjn3+Y6gPrAlMph5A5oJNpQucAGBzSGbDqnDBcnUE7q3NImF+8AAbbzRm6i3iGXkuYFVoLYPXV1gM+0i+gHIaVN7Xrx1kMZoXWpgmkvMlGunWdU1+1U0MunezTefbN6px6BjfoDJh1Tj32m3Ts8w9TfWBdYCrlEDIHdDKN6Jx6Bod0Brw6R67OoBl0DgXzixfAYBuI9VTCGANqhdYCWH219YCP9Asoh2HlzdBd6TNYDGaF1qYJpLzJRnp2yu2ZYynmTQE6KpVkieKU2yDUp9lG+jTbSOoXfeqtiGz2cG9ThIcrECt4xCoOttVUDjWVQ03lUFM5tFE5pFOZj1sgKuDQVZ5lq6mo16g4rlaR0a/F8bYWOvonKHwKQiWf1o86COurR8oLOSsxgW8dtUakdz2DG3QGAs0Ajn0Xgv0mHbvEYKd7tJlvrydzQCfTiPSuZ3BIZ8ArvXUpdQrN4KYomDVo2EVb50RTRbBSauSsKp41BtQKbWmqCFJKZSP94mVoEayUGjmriiaLwazQ2jSBlFLZSLe9xBjVV4/UkLsrMdk8+0Z1DoDBDToDXp0DwH6Tjn3+YaoPrAtMpRxC5oBOpgmdA2BwSGfAqnMiXUqNbKVUEuYXL4DBSqmRu6p4xhhQK7QWwCClVDbSL6AchpVS9c41nMVgVmhtmkBKqWykz9tRllF9NUlNAemyRhDOW6NZ3VPP4AadAbPuqcd+k459/uGqD7QLTKUcQuaATqYR3VPP4JDOgFf36NLqFJpB91Awa9AjESfZcDzwBvGo5wl/NPKycdL3RqnspbLvD4Q4UytpL6DBSqtRjDMG1AqtBTRIaZWN9Asoj2Gl1chZZTRZDGaF1qYJpLTKRrrSPVM3rp1Gu7qnfoOkmgLO6l3Q7pFPAAY36AyYdU899pt07PMPV32gXWAq5RAyB3QyjeieegaHdAa8uiddnUEz6B4KZg1ajPw46fvS6w39oSdkKnU21/f6w3E/i1M/8gfnp1cogp3NHLmLfIZjbWBWaC2g1VdjD/hIF9Okl+nFABF5vhz2VfDrDbxeNBh7QxnKLBgP+5E4P9eqCVj5U7grgQaLwazQ1jQRkPInG+limkgZDPpSDL2eGCuNNBIDr58OUk+ORtmo1wvTNDw/d3kKWPlTuCuBBovBrNDaNIGUP9lIlz1fYV+OxuoTfhxL3aWYeqk/zM5ng6oIYdPEWXExWQxmhdamSX1p7ICPdJVFTSVV66vHor7koqaAs+QStHvQCoDBDToDgWYAx74LwX6Tjn3+4aqX7QtMpRxC5oBOpoksCsDgkM6ANYsS+uBcYTs4l4T5hVsWFLByqBA4Y0Ct0FpAg5RD2UiXG3NUXiX9aOTJNM080U9Tr5+MY/WtP+j1enEc9kbnZ5rADs4VEmsxmBVamyb1pbEDPtIvYBYFq0UJd1nGYDGYFVqbJpBaFBvpsmQ57g3DqDf2xv2+vqE4DL1e0E88fxBl6SAUoyiKz880gdWihLssY7AYzAqtTRNILYqNdLnNT3NvfZ+f0Pv8pG1jn3AvX8PP2wHRgCvecmOf0Bv7LNgP6djnhS4IO1jrTnfyiWInnwW8/nsKeg3/TARqekZJ3zaZ3CvhLe8StcA+pMNuZB5ZYBczjID7xAxqfW1H1q+bv6I+5GIZntkP0ujaDoDBDToDgWYAx74LwX6Tjl1isNM9UhXuAWQO6GSaWNsBMDikM2Bd25H68kdpu/yRhLmQTuojfdEfeb2BjDzRCzNPiy8vS8L+KJF9Jbf6t86LzJawmpZ0lnfOGgNqhbZktoTUtNhIF9MkjdNwkAwTrx8lvifi0djLBqLvRVnkZ+Os14tG56dCLmE1Leks75gsBrNCa9MEUtNiIz07dOVMbXPeFCAFR7LEVDoLnYwl6iX29UukX2KbPZyL4mEwb4+G5bTQuVmiXhSVQ03l0EblkE6lGYktilQt0a+KjH6NilcznSKtI/A5V9K7fk1eeSHhZNnuvesABjfoDASaARz7LgT7TTp2icFO92gz315P5oBOphHpXc/gkM6AV3qL1Rk0g5uiYC7qZaDTzM6LpoLVy6TEGQNqhdY0FaRexkb6xau+S1i9TMZYi8Gs0No0gdTL2Ei3feiKrC8DqSF3loFEy0uM9Qxu0Bkw65x67Dfp2OcfpvrAusBUyiFkDuhkGtE59QwO6Qx4dU6yOoNm0DkUzC9eAINdNCmdhcWzxoBaobUAVr917ICP9Asoh2F7taSzemiyGMwKrU0TyF4tNtJt65y4vnr0ivqQk719Fa4JnQNgcIPOgFfnALDfpGOff5jqA+sCUymHkDmgk2lC5wAYHNIZsOqcWJdSY1splYS5qJFl4TAbp0NvPO7pYKc3/yTD0AujMO7Fg0yk0fQJOQcBLIaVUmNnVfGsMaBWaCuAxZBSKhvpF08Ox7BSauysKposBrNCa9MEUkplI926zqnfAaWG3FmdE+E8+2Z1Tj2DG3QGzDqnHvtNOvb5h6k+sC4wlXIImQM6mUZ0Tj2DQzoDXp2jtwPGtu2AJMwvXgCDbQeMBc4YUCu0FsDqq60HfKRfQDkMK2/GEmsxmBVamyaQ8iYb6dZ1Tn3VTg157GTfbn8OgMENOgNmnVOP/SYd+/zDVB9YF5hKOYTMAZ1MIzqnnsEhnQGvzolXZ9AMOoeC+cULYLAdqLG7iGfoQYBZobUAVl9tPeAj/QLKYVh5M3ZX+uitKm1NE0h5k4308UblM/5i3hag1muSKcre+ER3xCe6Iz5JbGZwlu9C+BGnIC7wQFV2xCe6Dz7RffAWAod0AvNBCkQAHKemffBJ0fueFL3vFgo6aFE4aBLnpfc9qS8PvaI+5GTZ7pFiAAY36AwEmgEc+y4E+006donBTvdYlfMGkDmgk2lCWwMYHNIZsGrrRNdKE1utlIRZgx4Px+nA76VeKJPQU8Ey9bJeL/NGSZaOtfTqj8e3zotoSmC10sS9A9Nw0AnMCm2JpgRSK2UjXe4lHIhEDqLE68lxrD47Hnpp2k+9OBoI9clBkuqNz+dlmsBqpYmzbGiyGMwKrU0TSK2UjbTW1pr4rbb1Tn2ZSA29e0ej/TCdRvROPYMbdAbMeqce+0069vmHqj7ALjCVcgiZAzqZRvROPYNDOgNevaNrpomtZkrCXKwlDoIoikTgxWmceGLUj7zeaDT0hlE8FGPRG4TjcxTIYDXTROCMAbVCa4EMUjNlI12ejRkM9GmZAyWGgpEnorE+KnEUeMkoCod+fzySA3l+pgmsZppIrMVgVmhtmkBqpmyky60SAxFEgR94fpj19N0mwusNRokXZ72hry+t6PXOz5JzAtsSmsRYi8Gs0No0qa+nHfCR/un0hoHpqLe1HGgZamc9JrRfOd6IDK6vKN2gMxBoBnDsuxDsN+nY5x+iet21rClzQAfdiNytN/shnQGv3NVbPqfQDHKXgrksdpX/+87aid/6nQvfeTlQ75z6deUPrZ34PdU7r9//z6+OXlfcvzO+e+e+/u/g7qt37+k/9O79sK9/28vhywpKonz8d+70XtP/wN7t10avd66N/rGze/e13h31r71++5/VXwTh2nd+cmc4uvfq7Tv6c3fuqv+oH+u9evuHd/TM1L/2R3fv3f5n9W/1XlWfeHU0vq9+/B9G9+7fHhTvDNTHRvfUe/94r/fjvdE/qZ+5f+8nI/Vb+ori6F6BtX/3/v27r5V/0m/mmkX1D64ZKPjF/5THXvvO8Hbvh3fv6H+L8tMFYNJP3rv9wx8Rf/T+3R9TflD95Pj2qwVR/V89Q9UHXr/7qhp+PReGG9af1ROjd+/+2Q9Uc0FPhp+81h/de/nuPTXNygmk/7Rxd6j/lcujO6N7ysjqcz++d/d+WePTn3r17uDvR2r6VW+PNJbysVJv3r7zI+XL7mvw/w9YnIoS</t>
  </si>
  <si>
    <t>object_element_guid</t>
  </si>
  <si>
    <t>id</t>
  </si>
  <si>
    <t>zeroParent_id</t>
  </si>
  <si>
    <t>material_guid</t>
  </si>
  <si>
    <t>work_guid</t>
  </si>
  <si>
    <t>hwd_guid</t>
  </si>
  <si>
    <t>cost_item_guid</t>
  </si>
  <si>
    <t>Номер п/п</t>
  </si>
  <si>
    <t>Код узла ИСР</t>
  </si>
  <si>
    <t>Наименование затрат</t>
  </si>
  <si>
    <t>Комментарий по ИСР</t>
  </si>
  <si>
    <t>Комментарий подрядчика</t>
  </si>
  <si>
    <t>Ед. изм.</t>
  </si>
  <si>
    <t>Коэф.расхода</t>
  </si>
  <si>
    <t>Кол-во БО</t>
  </si>
  <si>
    <t>Общее кол-во</t>
  </si>
  <si>
    <t>Цена, руб. с НДС</t>
  </si>
  <si>
    <t>Материалы/
оборудование</t>
  </si>
  <si>
    <t>СМР, ПНР</t>
  </si>
  <si>
    <t>Стоимость, руб с НДС</t>
  </si>
  <si>
    <t>Общая стоимость,
руб. с НДС</t>
  </si>
  <si>
    <t>1. Встроенное и Встроенно-пристроенное СКБ</t>
  </si>
  <si>
    <t>6bc2bba0-e4f5-480f-887f-a430a3541dda</t>
  </si>
  <si>
    <t>1.1</t>
  </si>
  <si>
    <t>6</t>
  </si>
  <si>
    <t>Затраты на строительство</t>
  </si>
  <si>
    <t>1.1.1</t>
  </si>
  <si>
    <t>6.3</t>
  </si>
  <si>
    <t>Отделка, столярные работы, мебель и оборудование</t>
  </si>
  <si>
    <t>1.1.1.1</t>
  </si>
  <si>
    <t>6.3.1</t>
  </si>
  <si>
    <t>Отделка нежилых помещений</t>
  </si>
  <si>
    <t>1.1.1.1.1</t>
  </si>
  <si>
    <t>6.3.1.5</t>
  </si>
  <si>
    <t>Отделка СКБ</t>
  </si>
  <si>
    <t>1.1.1.1.1.1</t>
  </si>
  <si>
    <t>6.3.1.5.1</t>
  </si>
  <si>
    <t>Полы</t>
  </si>
  <si>
    <t>1.1.1.1.1.1.1</t>
  </si>
  <si>
    <t>6.3.1.5.1.1</t>
  </si>
  <si>
    <t xml:space="preserve">Подготовка полов под финишное покрытие </t>
  </si>
  <si>
    <t>1.1.1.1.1.1.1.1</t>
  </si>
  <si>
    <t>6.3.1.5.1.1.3.1</t>
  </si>
  <si>
    <t xml:space="preserve">Устройство наливных полов с огрунтовкой поверхности и проклейкой демпферной лентой / толщ. до 10 мм </t>
  </si>
  <si>
    <t>Вне зависимости от способа выполнения работ механизировано или в ручную.</t>
  </si>
  <si>
    <t>м2</t>
  </si>
  <si>
    <t>b30e711e-fd2e-4402-9c1c-fd9dc1b88c63</t>
  </si>
  <si>
    <t>406d96a2-5db4-4f45-9273-4d1b12717a82</t>
  </si>
  <si>
    <t>8a7cac49-151b-40fd-a08b-5e72f8ff4034</t>
  </si>
  <si>
    <t>1.1.1.1.1.1.1.1.1</t>
  </si>
  <si>
    <t>Наливной пол_ / Унифицированный по ПИК-СТАНДАРТ</t>
  </si>
  <si>
    <t>кг</t>
  </si>
  <si>
    <t>254801868.843695</t>
  </si>
  <si>
    <t>17898817.843695</t>
  </si>
  <si>
    <t>df4d871a-815e-4066-8cc1-e339f3f3c9fe</t>
  </si>
  <si>
    <t>1.1.1.1.1.1.1.1.2</t>
  </si>
  <si>
    <t>Лента кромочная демпферная_/8*100мм/20м</t>
  </si>
  <si>
    <t>пог. м</t>
  </si>
  <si>
    <t>254801868.55045</t>
  </si>
  <si>
    <t>17898817.55045</t>
  </si>
  <si>
    <t>41f707b9-71e7-4101-86f2-7af29d65f5fe</t>
  </si>
  <si>
    <t>1.1.1.1.1.1.1.1.3</t>
  </si>
  <si>
    <t>Грунтовка универсальный ЛАСТИМИН_ / УНКОНТ ЛЮКС LP51 А</t>
  </si>
  <si>
    <t>254801868.1139608</t>
  </si>
  <si>
    <t>17898817.1139608</t>
  </si>
  <si>
    <t>bbceaf39-544c-478f-a605-41b8d1bad350</t>
  </si>
  <si>
    <t>1.1.1.1.1.1.1.2</t>
  </si>
  <si>
    <t>6.3.1.5.1.1.7.1</t>
  </si>
  <si>
    <t xml:space="preserve">Замоноличивание мест прохождения стояков труб </t>
  </si>
  <si>
    <t>м3</t>
  </si>
  <si>
    <t>c6b72d85-3f72-4415-9bd5-121dffd3d013</t>
  </si>
  <si>
    <t>dc62b021-05c5-449f-ae46-459af710dd98</t>
  </si>
  <si>
    <t>1.1.1.1.1.1.1.2.1</t>
  </si>
  <si>
    <t>Смесь цементно-песчаная М300</t>
  </si>
  <si>
    <t>254801870.9041</t>
  </si>
  <si>
    <t>17907266.9041</t>
  </si>
  <si>
    <t>756bbb7c-37e4-11e8-80da-005056881952</t>
  </si>
  <si>
    <t>1.1.1.1.1.1.1.3</t>
  </si>
  <si>
    <t>6.3.1.5.1.1.11.3</t>
  </si>
  <si>
    <t>Устройство стяжки СКБ / армированная сеткой от 41 мм до 60мм</t>
  </si>
  <si>
    <t>Стяжка полусухая армированная, толщиной 60 мм</t>
  </si>
  <si>
    <t>ab62b66c-87c5-4996-bbcc-d9044c8dc3c3</t>
  </si>
  <si>
    <t>52f6b76b-892a-4180-890e-fe6cef6a41a6</t>
  </si>
  <si>
    <t>1.1.1.1.1.1.1.3.1</t>
  </si>
  <si>
    <t>Фиксатор арматуры Звездочка_/15/4-16</t>
  </si>
  <si>
    <t>шт</t>
  </si>
  <si>
    <t>254801872.55160</t>
  </si>
  <si>
    <t>17898490.55160</t>
  </si>
  <si>
    <t>89d26042-545e-4f2c-9700-1029a9f50251</t>
  </si>
  <si>
    <t>1.1.1.1.1.1.1.3.2</t>
  </si>
  <si>
    <t>Фиброволокно_/7-12мм</t>
  </si>
  <si>
    <t>254801872.55232</t>
  </si>
  <si>
    <t>17898490.55232</t>
  </si>
  <si>
    <t>bd320fa7-be44-4331-a58e-95813bb9e282</t>
  </si>
  <si>
    <t>1.1.1.1.1.1.1.3.3</t>
  </si>
  <si>
    <t>Сетка эл/св_/100*100*5</t>
  </si>
  <si>
    <t>254801872.55156</t>
  </si>
  <si>
    <t>17898490.55156</t>
  </si>
  <si>
    <t>bf82eb44-b4c2-419c-ba3f-021582715b59</t>
  </si>
  <si>
    <t>1.1.1.1.1.1.1.3.4</t>
  </si>
  <si>
    <t>Портландцемент_/М500</t>
  </si>
  <si>
    <t>254801872.54610</t>
  </si>
  <si>
    <t>17898490.54610</t>
  </si>
  <si>
    <t>4a099601-9ad5-4c20-8e6b-ef3d52a116bd</t>
  </si>
  <si>
    <t>1.1.1.1.1.1.1.3.5</t>
  </si>
  <si>
    <t>Песок_ / речной / мытый</t>
  </si>
  <si>
    <t>254801872.57723</t>
  </si>
  <si>
    <t>17898490.57723</t>
  </si>
  <si>
    <t>655ab1c6-b4c5-44df-817a-5132d49d1788</t>
  </si>
  <si>
    <t>1.1.1.1.1.1.1.3.6</t>
  </si>
  <si>
    <t>254801872.55045</t>
  </si>
  <si>
    <t>17898490.55045</t>
  </si>
  <si>
    <t>1.1.1.1.1.1.1.3.7</t>
  </si>
  <si>
    <t>254801872.1139608</t>
  </si>
  <si>
    <t>17898490.1139608</t>
  </si>
  <si>
    <t>1.1.1.1.1.1.1.4</t>
  </si>
  <si>
    <t>6.3.1.5.1.1.11.4</t>
  </si>
  <si>
    <t>Устройство стяжки СКБ / армированная сеткой от 61мм до 80мм</t>
  </si>
  <si>
    <t>Стяжка полусухая армированная, толщиной 65 мм</t>
  </si>
  <si>
    <t>69309f48-e9fb-4ccc-8a31-9b4745ed871a</t>
  </si>
  <si>
    <t>23adf7dc-e836-4d8a-ab74-26a79242b402</t>
  </si>
  <si>
    <t>1.1.1.1.1.1.1.4.1</t>
  </si>
  <si>
    <t>254801873.55160</t>
  </si>
  <si>
    <t>17898491.55160</t>
  </si>
  <si>
    <t>1.1.1.1.1.1.1.4.2</t>
  </si>
  <si>
    <t>254801873.55232</t>
  </si>
  <si>
    <t>17898491.55232</t>
  </si>
  <si>
    <t>1.1.1.1.1.1.1.4.3</t>
  </si>
  <si>
    <t>254801873.55156</t>
  </si>
  <si>
    <t>17898491.55156</t>
  </si>
  <si>
    <t>1.1.1.1.1.1.1.4.4</t>
  </si>
  <si>
    <t>254801873.54610</t>
  </si>
  <si>
    <t>17898491.54610</t>
  </si>
  <si>
    <t>1.1.1.1.1.1.1.4.5</t>
  </si>
  <si>
    <t>254801873.57723</t>
  </si>
  <si>
    <t>17898491.57723</t>
  </si>
  <si>
    <t>1.1.1.1.1.1.1.4.6</t>
  </si>
  <si>
    <t>254801873.55045</t>
  </si>
  <si>
    <t>17898491.55045</t>
  </si>
  <si>
    <t>1.1.1.1.1.1.1.4.7</t>
  </si>
  <si>
    <t>254801873.1139608</t>
  </si>
  <si>
    <t>17898491.1139608</t>
  </si>
  <si>
    <t>1.1.1.1.1.1.2</t>
  </si>
  <si>
    <t>6.3.1.5.1.2</t>
  </si>
  <si>
    <t>Гидроизоляция, тепло-звукоизоляция, утепление</t>
  </si>
  <si>
    <t>1.1.1.1.1.1.2.1</t>
  </si>
  <si>
    <t>6.3.1.5.1.2.1.2</t>
  </si>
  <si>
    <t>Устройство обмазочной гидроизоляции с проклеиванием швов армированной лентой из стекловолокна / в 2 слоя</t>
  </si>
  <si>
    <t>405b7847-8cb0-4821-ac01-f56e7770b070</t>
  </si>
  <si>
    <t>8a135a98-3599-429e-b287-6354f720abc7</t>
  </si>
  <si>
    <t>1.1.1.1.1.1.2.1.1</t>
  </si>
  <si>
    <t>Праймер битумный_ / Технониколь №01</t>
  </si>
  <si>
    <t>254801876.55059</t>
  </si>
  <si>
    <t>17908030.55059</t>
  </si>
  <si>
    <t>68251cd7-5dc5-41f9-86a1-86f378997b3d</t>
  </si>
  <si>
    <t>1.1.1.1.1.1.2.1.2</t>
  </si>
  <si>
    <t>Гидроизоляционная мастика_/ТЕХНОНИКОЛЬ №31</t>
  </si>
  <si>
    <t>254801876.55060</t>
  </si>
  <si>
    <t>17908030.55060</t>
  </si>
  <si>
    <t>f867ccfe-df51-4866-ad47-f32bc50646ec</t>
  </si>
  <si>
    <t>1.1.1.1.1.1.2.2</t>
  </si>
  <si>
    <t>6.3.1.5.1.2.4.5</t>
  </si>
  <si>
    <t>Устройство тепло-звукоизоляции полов / Рулонный материал / в 1 слой</t>
  </si>
  <si>
    <t>9e39c19a-3e5a-48a9-81d4-c19cd118ebe6</t>
  </si>
  <si>
    <t>df4f9fc0-265b-42df-a3b8-2eeb21d35d10</t>
  </si>
  <si>
    <t>1.1.1.1.1.1.2.2.1</t>
  </si>
  <si>
    <t>Подложка из полистирола / isolon 500 1502</t>
  </si>
  <si>
    <t>Техноэласт Акустик 5мм</t>
  </si>
  <si>
    <t>254801878.2462658</t>
  </si>
  <si>
    <t>17908036.2462658</t>
  </si>
  <si>
    <t>318dcad2-14a6-429c-b2e9-46675bc4777f</t>
  </si>
  <si>
    <t>1.1.1.1.1.1.2.3</t>
  </si>
  <si>
    <t>6.3.1.5.1.2.5.1</t>
  </si>
  <si>
    <t>Утепление полов керамзитом</t>
  </si>
  <si>
    <t>d1874649-5209-4eb5-a757-57b5fb147650</t>
  </si>
  <si>
    <t>62097f98-2dd6-4f79-887b-f40e5ac30e13</t>
  </si>
  <si>
    <t>1.1.1.1.1.1.2.3.1</t>
  </si>
  <si>
    <t>Керамзит_ / фр 10-20</t>
  </si>
  <si>
    <t>254801880.54646</t>
  </si>
  <si>
    <t>17908028.54646</t>
  </si>
  <si>
    <t>131465f1-2749-420a-ba3f-b9a1b118f872</t>
  </si>
  <si>
    <t>1.1.1.1.1.1.3</t>
  </si>
  <si>
    <t>6.3.1.5.1.3</t>
  </si>
  <si>
    <t>Устройство покрытия полов</t>
  </si>
  <si>
    <t>1.1.1.1.1.1.3.1</t>
  </si>
  <si>
    <t>6.3.1.5.1.3.1.1</t>
  </si>
  <si>
    <t>Устройство покрытия пола с предварительной огрунтовкой поверхности / из керамогранитной плитки с затиркой швов</t>
  </si>
  <si>
    <t>Керамогранит Kerama Marazzi Про матрикс DD602020R 600x600х9 мм, серый светлый</t>
  </si>
  <si>
    <t>ba238fec-d7fc-420d-944a-4b6d4b8cbc4b</t>
  </si>
  <si>
    <t>f56b84ba-3593-441c-a94c-fbcf59225a06</t>
  </si>
  <si>
    <t>1.1.1.1.1.1.3.1.1</t>
  </si>
  <si>
    <t>Клей плиточный/ Унифицированный по ПИК-СТАНДАРТ</t>
  </si>
  <si>
    <t>Клей для плитки Стройбриг Базакс АС10 серый класс С0 Т 25 кг</t>
  </si>
  <si>
    <t>254801883.54632</t>
  </si>
  <si>
    <t>17909375.54632</t>
  </si>
  <si>
    <t>29ab9003-5b43-49a7-8ba2-846628054d7e</t>
  </si>
  <si>
    <t>1.1.1.1.1.1.3.1.2</t>
  </si>
  <si>
    <t>Керамический гранит Kerama Marazzi Дайсен SG610300R 600x600x9мм обрезной светлый серый</t>
  </si>
  <si>
    <t>254801883.1747271</t>
  </si>
  <si>
    <t>17909375.1747271</t>
  </si>
  <si>
    <t>f6f5daea-32b9-11ee-a102-d1661ac0bb93</t>
  </si>
  <si>
    <t>1.1.1.1.1.1.3.1.3</t>
  </si>
  <si>
    <t>Затирка Цезерит СE33_/04 серебристо-серый</t>
  </si>
  <si>
    <t>254801883.54637</t>
  </si>
  <si>
    <t>17909375.54637</t>
  </si>
  <si>
    <t>c293221b-d93c-4424-8200-e1b99b7167e3</t>
  </si>
  <si>
    <t>1.1.1.1.1.1.3.1.4</t>
  </si>
  <si>
    <t>Грунтовка универсальный ЛАСТИМИН_ / LP-51 А</t>
  </si>
  <si>
    <t>254801883.54634</t>
  </si>
  <si>
    <t>17909375.54634</t>
  </si>
  <si>
    <t>6f806fd0-f20f-4c69-8d99-cee4063fa047</t>
  </si>
  <si>
    <t>1.1.1.1.1.1.3.2</t>
  </si>
  <si>
    <t>6.3.1.5.1.3.8.1</t>
  </si>
  <si>
    <t>Установка стыковочных профилей</t>
  </si>
  <si>
    <t>76703cd4-c8ff-4e22-abbd-2d5e394281cf</t>
  </si>
  <si>
    <t>d8cca10c-4815-473b-a7ff-575551ece3f3</t>
  </si>
  <si>
    <t>1.1.1.1.1.1.3.2.1</t>
  </si>
  <si>
    <t>Профиль Г-образный алюминиевый / ПМЮ-017</t>
  </si>
  <si>
    <t>Г-образный противоскользящий ПВХ профиль Salag (132002) 42х15мм, цвет - 02 серый/серый</t>
  </si>
  <si>
    <t>254801885.1746203</t>
  </si>
  <si>
    <t>17910930.1746203</t>
  </si>
  <si>
    <t>999bf8eb-d864-4467-94f0-c50631abf0ac</t>
  </si>
  <si>
    <t>1.1.1.1.1.1.3.2.2</t>
  </si>
  <si>
    <t>Профиль T-образный ПМЮ-01_ / серебро матовое / 2700*30</t>
  </si>
  <si>
    <t>Т-образный профиль ПМЮ 01 (2700х30мм), цвет - серебро матовое</t>
  </si>
  <si>
    <t>254801885.54698</t>
  </si>
  <si>
    <t>17910930.54698</t>
  </si>
  <si>
    <t>431fd404-0d93-4656-9911-5bebccf01228</t>
  </si>
  <si>
    <t>1.1.1.1.1.1.3.2.3</t>
  </si>
  <si>
    <t>Жидкие гвозди универсальные_/</t>
  </si>
  <si>
    <t>Клей монтажный акриловый Момент Fix Универсал белый 380 мл</t>
  </si>
  <si>
    <t>254801885.54854</t>
  </si>
  <si>
    <t>17910930.54854</t>
  </si>
  <si>
    <t>3378c715-1bc1-40f5-8d09-15a912e04c9d</t>
  </si>
  <si>
    <t>1.1.1.1.1.1.3.3</t>
  </si>
  <si>
    <t>6.3.1.5.1.3.10.1</t>
  </si>
  <si>
    <t>Устройство плинтуса из керамогранитной плитки с затиркой швов, с предварительной огрунтовкой поверхности</t>
  </si>
  <si>
    <t>7c078883-0b0a-4435-9703-ce38f86f609d</t>
  </si>
  <si>
    <t>b85c85d4-a58d-4d1f-9fee-8d36cd9ba4e9</t>
  </si>
  <si>
    <t>1.1.1.1.1.1.3.3.1</t>
  </si>
  <si>
    <t>Плинтус из керамического гранита "Викинг"_ / серый / SG612600R/6ВТ / 95х600х11мм</t>
  </si>
  <si>
    <t>Плинтус из керамогранита Kerama Marazzi Про матрикс DD602200R/6BT 600x95х9 мм, цвет светло-серый</t>
  </si>
  <si>
    <t>254801887.54663</t>
  </si>
  <si>
    <t>17910235.54663</t>
  </si>
  <si>
    <t>14055c75-784d-4af7-a4da-966408465603</t>
  </si>
  <si>
    <t>1.1.1.1.1.1.3.3.2</t>
  </si>
  <si>
    <t>Клей плиточный/Унифицированный по ПИК-СТАНДАРТ</t>
  </si>
  <si>
    <t>254801887.54629</t>
  </si>
  <si>
    <t>17910235.54629</t>
  </si>
  <si>
    <t>e9770899-65c8-423b-aa60-49fe884ae8df</t>
  </si>
  <si>
    <t>1.1.1.1.1.1.3.3.3</t>
  </si>
  <si>
    <t>254801887.54637</t>
  </si>
  <si>
    <t>17910235.54637</t>
  </si>
  <si>
    <t>1.1.1.1.1.1.3.3.4</t>
  </si>
  <si>
    <t>254801887.54634</t>
  </si>
  <si>
    <t>17910235.54634</t>
  </si>
  <si>
    <t>1.1.1.1.1.1.3.4</t>
  </si>
  <si>
    <t>6.3.1.5.1.3.11.1</t>
  </si>
  <si>
    <t>Установка напольного плинтуса ПВХ, включая установку розетт на трубы отопления (Не использовать с 01.07.2025г)</t>
  </si>
  <si>
    <t>a6ed7b54-c77d-4d10-9d5c-b7da0ffb75ae</t>
  </si>
  <si>
    <t>731f9601-2164-4cd3-bfb7-8a3e805eb858</t>
  </si>
  <si>
    <t>1.1.1.1.1.1.3.4.1</t>
  </si>
  <si>
    <t>Плинтус  ПВХ SMARTPROFILE AQUA37  / 95*37ММ 2,2М</t>
  </si>
  <si>
    <t>Плинтус гибкий ПВХ Dollken WL 100 0146, цвет светло-серый RAL 7046, КМ2</t>
  </si>
  <si>
    <t>254801889.1572559</t>
  </si>
  <si>
    <t>17910519.1572559</t>
  </si>
  <si>
    <t>76542f4b-c5c0-4dfd-af47-5b8a23f80859</t>
  </si>
  <si>
    <t>1.1.1.1.1.1.3.4.2</t>
  </si>
  <si>
    <t>254801889.54854</t>
  </si>
  <si>
    <t>17910519.54854</t>
  </si>
  <si>
    <t>1.1.1.1.1.1.3.5</t>
  </si>
  <si>
    <t>6.3.1.5.1.3.14.1</t>
  </si>
  <si>
    <t>Устройство покрытия пола из кварцвинила / на клею</t>
  </si>
  <si>
    <t>d2a8c4cc-9752-499d-bcd0-96d63d6d3e47</t>
  </si>
  <si>
    <t>0f62f3eb-5d66-4427-b2d6-a309be9c6e5c</t>
  </si>
  <si>
    <t>1.1.1.1.1.1.3.5.1</t>
  </si>
  <si>
    <t>Клей полиуретановый двухкомпонентный Для напольных модульных ПВХ-покрытий(LVT,кварц-винил), жизнеспособность 1-1,5ч, Светло-бежевый, 4,31кг</t>
  </si>
  <si>
    <t>Клей полиуретановый для ПВХ плитки двухкомпонентный Homa Homakoll Tile 2K PU 4,3 кг</t>
  </si>
  <si>
    <t>254801891.1579985</t>
  </si>
  <si>
    <t>17909366.1579985</t>
  </si>
  <si>
    <t>f4eb966a-beb9-11eb-80fb-005056881952</t>
  </si>
  <si>
    <t>1.1.1.1.1.1.3.5.2</t>
  </si>
  <si>
    <t>Кварц-виниловая плитка / SPC VIVA Series с защитным слоем 0,3мм</t>
  </si>
  <si>
    <t>Плитка ПВХ Forbo Effekta Professional 8060 T Light Concrete PRO 500х500х2 мм, защитный слой 0,8 мм, цвет светло-серый, КМ2</t>
  </si>
  <si>
    <t>254801891.1745760</t>
  </si>
  <si>
    <t>17909366.1745760</t>
  </si>
  <si>
    <t>5e97e485-cef1-4bb6-9a4e-50ed5226fbd6</t>
  </si>
  <si>
    <t>1.1.1.1.1.2</t>
  </si>
  <si>
    <t>6.3.1.5.2</t>
  </si>
  <si>
    <t>Стены</t>
  </si>
  <si>
    <t>1.1.1.1.1.2.1</t>
  </si>
  <si>
    <t>6.3.1.5.2.1</t>
  </si>
  <si>
    <t>Черновые работы по поверхности стен</t>
  </si>
  <si>
    <t>1.1.1.1.1.2.1.1</t>
  </si>
  <si>
    <t>6.3.1.5.2.1.1.1</t>
  </si>
  <si>
    <t>Оклейка швов сопряжения бетонных и других поверхностей стен, перегородок (газобетон, ПГП, панели АКОТЕК и др.) стеклохолстом</t>
  </si>
  <si>
    <t>376b0b05-e1f7-4eb4-858c-54cfc94012c5</t>
  </si>
  <si>
    <t>7942ddbf-4120-45ca-9456-f48a3ec42d9b</t>
  </si>
  <si>
    <t>1.1.1.1.1.2.1.1.1</t>
  </si>
  <si>
    <t>Штукатурка гипсовая_ / Унифицированная по ПИК-СТАНДАРТ, 30кг</t>
  </si>
  <si>
    <t>254801895.54616</t>
  </si>
  <si>
    <t>17916350.54616</t>
  </si>
  <si>
    <t>b059108e-66ce-4a56-9765-c924e4c0b8b7</t>
  </si>
  <si>
    <t>1.1.1.1.1.2.1.1.2</t>
  </si>
  <si>
    <t>Лента армирующая ( серпянка)_/150мм</t>
  </si>
  <si>
    <t>254801895.55040</t>
  </si>
  <si>
    <t>17916350.55040</t>
  </si>
  <si>
    <t>eae3db91-694c-4324-837b-5cb2a168407e</t>
  </si>
  <si>
    <t>1.1.1.1.1.2.1.2</t>
  </si>
  <si>
    <t>6.3.1.5.2.1.2.5</t>
  </si>
  <si>
    <t>Штукатурка стен сухими смесями с установкой маяков с предварительной огрунтовкой / толщ. от 26,5 до 31 мм</t>
  </si>
  <si>
    <t>Штукатурка по ж/б поверхностям</t>
  </si>
  <si>
    <t>84f8800a-f90e-4919-90dd-7c7f88cc4f08</t>
  </si>
  <si>
    <t>41eadf60-4882-41f8-a251-e2561746e82d</t>
  </si>
  <si>
    <t>1.1.1.1.1.2.1.2.1</t>
  </si>
  <si>
    <t>Грунтовка БЕТОН-КОНТАКТ_/</t>
  </si>
  <si>
    <t>254801897.54633</t>
  </si>
  <si>
    <t>17916358.54633</t>
  </si>
  <si>
    <t>8682c7d7-b370-46ef-9c4b-39309f9aa3e8</t>
  </si>
  <si>
    <t>1.1.1.1.1.2.1.2.2</t>
  </si>
  <si>
    <t>Профиль маячковый_/ПМ6</t>
  </si>
  <si>
    <t>254801897.55029</t>
  </si>
  <si>
    <t>17916358.55029</t>
  </si>
  <si>
    <t>b3ba1810-316e-4118-90eb-ce29d5c83076</t>
  </si>
  <si>
    <t>1.1.1.1.1.2.1.2.3</t>
  </si>
  <si>
    <t>Штукатурка гипсовая машинного нанесения серая ВИДАРТ Проф Стандарт</t>
  </si>
  <si>
    <t>254801897.54616</t>
  </si>
  <si>
    <t>17916358.54616</t>
  </si>
  <si>
    <t>1.1.1.1.1.2.1.3</t>
  </si>
  <si>
    <t>Штукатурка по газобетонному блоку и ПГП</t>
  </si>
  <si>
    <t>1.1.1.1.1.2.1.3.1</t>
  </si>
  <si>
    <t>254801930.54616</t>
  </si>
  <si>
    <t>17916357.54616</t>
  </si>
  <si>
    <t>1.1.1.1.1.2.1.3.2</t>
  </si>
  <si>
    <t>254801930.54634</t>
  </si>
  <si>
    <t>17916357.54634</t>
  </si>
  <si>
    <t>1.1.1.1.1.2.1.3.3</t>
  </si>
  <si>
    <t>254801930.55029</t>
  </si>
  <si>
    <t>17916357.55029</t>
  </si>
  <si>
    <t>1.1.1.1.1.2.1.4</t>
  </si>
  <si>
    <t>6.3.1.5.2.1.4.1</t>
  </si>
  <si>
    <t>Выравнивание стен с предварительной огрунтовкой / перегородок ГКЛ, ПГП / толщ. 2 мм</t>
  </si>
  <si>
    <t>Шпаклевка базовая</t>
  </si>
  <si>
    <t>ada52bf5-0dfb-4017-90e6-5afeb5766849</t>
  </si>
  <si>
    <t>0eb2d412-cf22-4f21-800a-98855a6c0513</t>
  </si>
  <si>
    <t>1.1.1.1.1.2.1.4.1</t>
  </si>
  <si>
    <t>Шпатлевка гипсовая_ / белая / Унифицированная по ПИК-СТАНДАРТ, 30кг</t>
  </si>
  <si>
    <t>254801899.54622</t>
  </si>
  <si>
    <t>17917186.54622</t>
  </si>
  <si>
    <t>c5ed9089-be55-4be8-8db3-0f286a2dbba5</t>
  </si>
  <si>
    <t>1.1.1.1.1.2.1.4.2</t>
  </si>
  <si>
    <t>254801899.54634</t>
  </si>
  <si>
    <t>17917186.54634</t>
  </si>
  <si>
    <t>1.1.1.1.1.2.1.5</t>
  </si>
  <si>
    <t>Шпаклевка финишная</t>
  </si>
  <si>
    <t>1.1.1.1.1.2.1.5.1</t>
  </si>
  <si>
    <t>254801931.54634</t>
  </si>
  <si>
    <t>17917188.54634</t>
  </si>
  <si>
    <t>1.1.1.1.1.2.1.5.2</t>
  </si>
  <si>
    <t>254801931.54622</t>
  </si>
  <si>
    <t>17917188.54622</t>
  </si>
  <si>
    <t>1.1.1.1.1.2.1.6</t>
  </si>
  <si>
    <t>6.3.1.5.2.1.4.2</t>
  </si>
  <si>
    <t>Выравнивание стен с предварительной огрунтовкой / по оштукатуренной поверхности / толщ. 2 мм</t>
  </si>
  <si>
    <t>110a99a0-6a0d-45b9-b62a-cc3e037ec5cf</t>
  </si>
  <si>
    <t>d4ebd7f1-3692-4517-9566-1d8cb406007d</t>
  </si>
  <si>
    <t>1.1.1.1.1.2.1.6.1</t>
  </si>
  <si>
    <t>Шпаклевка гипсовая базовая СТАРАТЕЛИ Basegips Строефф PG410</t>
  </si>
  <si>
    <t>254801900.54621</t>
  </si>
  <si>
    <t>17917187.54621</t>
  </si>
  <si>
    <t>b18a669c-55b9-4a3b-9bec-843efe930f3c</t>
  </si>
  <si>
    <t>1.1.1.1.1.2.1.6.2</t>
  </si>
  <si>
    <t>Уголок малярный_ / L=3м /25х25 мм</t>
  </si>
  <si>
    <t>254801900.18405</t>
  </si>
  <si>
    <t>17917187.18405</t>
  </si>
  <si>
    <t>6aa8b3b9-7634-40f9-a5c9-a021ce35f715</t>
  </si>
  <si>
    <t>1.1.1.1.1.2.1.6.3</t>
  </si>
  <si>
    <t>254801900.54634</t>
  </si>
  <si>
    <t>17917187.54634</t>
  </si>
  <si>
    <t>1.1.1.1.1.2.1.7</t>
  </si>
  <si>
    <t>1.1.1.1.1.2.1.7.1</t>
  </si>
  <si>
    <t>254801932.54634</t>
  </si>
  <si>
    <t>17917189.54634</t>
  </si>
  <si>
    <t>1.1.1.1.1.2.1.7.2</t>
  </si>
  <si>
    <t>254801932.54621</t>
  </si>
  <si>
    <t>17917189.54621</t>
  </si>
  <si>
    <t>1.1.1.1.1.2.1.8</t>
  </si>
  <si>
    <t>6.3.1.5.2.1.10.2</t>
  </si>
  <si>
    <t>Штукатурка стен цементным, цементно-песчаным раствором с предварительной огрунтовкой / толщ. от 21 до 40 мм / высотой до 4 метров</t>
  </si>
  <si>
    <t>e4f57127-f115-40dc-b6d0-d9a56d151517</t>
  </si>
  <si>
    <t>acc164cf-7b33-4903-b102-0aeda99aeeb4</t>
  </si>
  <si>
    <t>1.1.1.1.1.2.1.8.1</t>
  </si>
  <si>
    <t>Штукатурка цементная</t>
  </si>
  <si>
    <t>Штукатурка цементная STRUKTUR AKVATEK</t>
  </si>
  <si>
    <t>254801902.726518</t>
  </si>
  <si>
    <t>17916354.726518</t>
  </si>
  <si>
    <t>6340f993-804d-456a-a0be-3b2094bd37f9</t>
  </si>
  <si>
    <t>1.1.1.1.1.2.1.8.2</t>
  </si>
  <si>
    <t>Сетка штукатурная_ / сварная оцинкованная / 10х10х0,8</t>
  </si>
  <si>
    <t>254801902.719026</t>
  </si>
  <si>
    <t>17916354.719026</t>
  </si>
  <si>
    <t>fc1d6249-6483-4684-82e9-dc0d9d0b0e0d</t>
  </si>
  <si>
    <t>1.1.1.1.1.2.1.8.3</t>
  </si>
  <si>
    <t>254801902.55029</t>
  </si>
  <si>
    <t>17916354.55029</t>
  </si>
  <si>
    <t>1.1.1.1.1.2.1.8.4</t>
  </si>
  <si>
    <t>254801902.54633</t>
  </si>
  <si>
    <t>17916354.54633</t>
  </si>
  <si>
    <t>1.1.1.1.1.2.2</t>
  </si>
  <si>
    <t>6.3.1.5.2.2</t>
  </si>
  <si>
    <t>Чистовые работы по поверхности стен</t>
  </si>
  <si>
    <t>1.1.1.1.1.2.2.1</t>
  </si>
  <si>
    <t>6.3.1.5.2.2.2.1</t>
  </si>
  <si>
    <t>Облицовка поверхности стен с предварительной огрунтовкой и затиркой швов / керамической плиткой</t>
  </si>
  <si>
    <t>f7aae9ad-9ef7-46b1-ad33-1414658c2aa3</t>
  </si>
  <si>
    <t>e7683a8f-89f8-42b7-bab7-4698ac09e748</t>
  </si>
  <si>
    <t>1.1.1.1.1.2.2.1.1</t>
  </si>
  <si>
    <t>Профиль для внешнего угла, ПО Г10 2700х20мм / серебро матовое / 2700*30</t>
  </si>
  <si>
    <t>254801905.1275312</t>
  </si>
  <si>
    <t>17917914.1275312</t>
  </si>
  <si>
    <t>d309a3fd-0125-4d32-8d4d-f188bebe0423</t>
  </si>
  <si>
    <t>1.1.1.1.1.2.2.1.2</t>
  </si>
  <si>
    <t>Плиточный клей_ / Унифицированный по ПИК-СТАНДАРТ</t>
  </si>
  <si>
    <t>254801905.1570753</t>
  </si>
  <si>
    <t>17917914.1570753</t>
  </si>
  <si>
    <t>be76b7f0-d821-4213-a0b5-d4d9b08818f1</t>
  </si>
  <si>
    <t>1.1.1.1.1.2.2.1.3</t>
  </si>
  <si>
    <t>Керамический гранит Kerama marazzi_ / Рыжий / 5187/ Калейдоскоп / 200х200</t>
  </si>
  <si>
    <t>254801905.758611</t>
  </si>
  <si>
    <t>17917914.758611</t>
  </si>
  <si>
    <t>3aaf3fae-a446-4e8c-ab3f-8a2cc6a0ff3e</t>
  </si>
  <si>
    <t>1.1.1.1.1.2.2.1.4</t>
  </si>
  <si>
    <t>Керамический гранит Kerama marazzi_ / Белый / 5009/ Калейдоскоп / 200х200</t>
  </si>
  <si>
    <t>254801905.758609</t>
  </si>
  <si>
    <t>17917914.758609</t>
  </si>
  <si>
    <t>70f2d54b-ab55-43b4-b130-a5f8f85e7098</t>
  </si>
  <si>
    <t>1.1.1.1.1.2.2.1.5</t>
  </si>
  <si>
    <t>Керамический гранит Kerama marazzi_ / Лазурный / 5112/ Калейдоскоп / 200х200</t>
  </si>
  <si>
    <t>Kerama Marazzi Калейдоскоп 5281, цвет - аквамарин светлый</t>
  </si>
  <si>
    <t>254801905.763286</t>
  </si>
  <si>
    <t>17917914.763286</t>
  </si>
  <si>
    <t>e3ba4786-84ec-4726-a5a8-c879785d07db</t>
  </si>
  <si>
    <t>1.1.1.1.1.2.2.1.6</t>
  </si>
  <si>
    <t>Керамическая плитка Pietra Pienza_ / светло-серый Матовый / K909010R0001VTP0/настенная / 300*600*8мм</t>
  </si>
  <si>
    <t>Kerama Marazzi Мечты о Париже 11259R, цвет - светло-серый 600х300х9мм</t>
  </si>
  <si>
    <t>254801905.720742</t>
  </si>
  <si>
    <t>17917914.720742</t>
  </si>
  <si>
    <t>4d41f012-3a5d-4340-a98f-e1ac79985a17</t>
  </si>
  <si>
    <t>1.1.1.1.1.2.2.1.7</t>
  </si>
  <si>
    <t>254801905.54637</t>
  </si>
  <si>
    <t>17917914.54637</t>
  </si>
  <si>
    <t>1.1.1.1.1.2.2.1.8</t>
  </si>
  <si>
    <t>Грунтовка _ / универсальная водно-дисперсионная</t>
  </si>
  <si>
    <t xml:space="preserve">Грунт универсальный Стройбриг Ластимин LP51 A </t>
  </si>
  <si>
    <t>254801905.737422</t>
  </si>
  <si>
    <t>17917914.737422</t>
  </si>
  <si>
    <t>64d77ce3-b188-4652-a3eb-49ad1b6ad85c</t>
  </si>
  <si>
    <t>1.1.1.1.1.2.2.2</t>
  </si>
  <si>
    <t>6.3.1.5.2.2.3.1</t>
  </si>
  <si>
    <t>Окраска поверхности стен с предварительной огрунтовкой / в 2 слоя</t>
  </si>
  <si>
    <t>4e3bc906-0db6-44b9-a51f-3faacce2570c</t>
  </si>
  <si>
    <t>06e17c10-70e2-43fc-bd7c-7ca0ad9465c8</t>
  </si>
  <si>
    <t>1.1.1.1.1.2.2.2.1</t>
  </si>
  <si>
    <t>254801907.54634</t>
  </si>
  <si>
    <t>17921065.54634</t>
  </si>
  <si>
    <t>1.1.1.1.1.2.2.2.2</t>
  </si>
  <si>
    <t>Краска водно-дисперсионная интерьерная Латексная, моющаяся Матовая, Г1(КМ1), RAL 9003</t>
  </si>
  <si>
    <t>Матовая водно-дисперсионная краска для высококачественной отделки Antega Строитель моющаяся, цвет - белый RAL 9003, КМ1</t>
  </si>
  <si>
    <t>254801907.44160</t>
  </si>
  <si>
    <t>17921065.44160</t>
  </si>
  <si>
    <t>43354194-1fae-11e9-80e7-005056881952</t>
  </si>
  <si>
    <t>1.1.1.1.1.2.2.3</t>
  </si>
  <si>
    <t>1.1.1.1.1.2.2.3.1</t>
  </si>
  <si>
    <t>Краска водно-дисперсионная интерьерная Акриловая, моющаяся Матовая, Г1(КМ1), RAL 7035</t>
  </si>
  <si>
    <t xml:space="preserve">Матовая водно-дисперсионная краска для высококачественной отделки Antega Строитель моющаяся, цвет - NCS 1502-Y, КМ1 </t>
  </si>
  <si>
    <t>254801933.391225</t>
  </si>
  <si>
    <t>17921066.391225</t>
  </si>
  <si>
    <t>7ef810fb-9121-11e9-80ea-005056881952</t>
  </si>
  <si>
    <t>1.1.1.1.1.2.2.3.2</t>
  </si>
  <si>
    <t>254801933.54634</t>
  </si>
  <si>
    <t>17921066.54634</t>
  </si>
  <si>
    <t>1.1.1.1.1.2.2.4</t>
  </si>
  <si>
    <t>1.1.1.1.1.2.2.4.1</t>
  </si>
  <si>
    <t>254801934.54634</t>
  </si>
  <si>
    <t>17921067.54634</t>
  </si>
  <si>
    <t>1.1.1.1.1.2.2.4.2</t>
  </si>
  <si>
    <t>Краска негорючая моющаяся Protect Decor_ / RAL 9003</t>
  </si>
  <si>
    <t>Огнестойкая краска матовая Antega Строитель НГ, цвет - белый RAL 9003, КМ0</t>
  </si>
  <si>
    <t>254801934.758336</t>
  </si>
  <si>
    <t>17921067.758336</t>
  </si>
  <si>
    <t>892d9f8d-ffaf-4ce8-87d2-2326a6c94834</t>
  </si>
  <si>
    <t>1.1.1.1.1.2.2.5</t>
  </si>
  <si>
    <t>1.1.1.1.1.2.2.5.1</t>
  </si>
  <si>
    <t>Матовая водно-дисперсионная краска для высококачественной отделки Antega Строитель моющаяся, цвет - голубой RAL NCS S 2030-R80B, КМ1</t>
  </si>
  <si>
    <t>254801935.391225</t>
  </si>
  <si>
    <t>17921068.391225</t>
  </si>
  <si>
    <t>1.1.1.1.1.2.2.5.2</t>
  </si>
  <si>
    <t>254801935.54634</t>
  </si>
  <si>
    <t>17921068.54634</t>
  </si>
  <si>
    <t>1.1.1.1.1.2.2.6</t>
  </si>
  <si>
    <t>1.1.1.1.1.2.2.6.1</t>
  </si>
  <si>
    <t>254801936.54634</t>
  </si>
  <si>
    <t>17921069.54634</t>
  </si>
  <si>
    <t>1.1.1.1.1.2.2.6.2</t>
  </si>
  <si>
    <t>Матовая водно-дисперсионная краска для высококачественной отделки Antega Строитель моющаяся, цвет - зеленый RAL NCS S 2060-G40Y, КМ1</t>
  </si>
  <si>
    <t>254801936.391225</t>
  </si>
  <si>
    <t>17921069.391225</t>
  </si>
  <si>
    <t>1.1.1.1.1.2.2.7</t>
  </si>
  <si>
    <t>1.1.1.1.1.2.2.7.1</t>
  </si>
  <si>
    <t>Матовая водно-дисперсионная краска для высококачественной отделки Antega Строитель моющаяся, цвет - желтый NCS S 1070-Y20R, КМ1</t>
  </si>
  <si>
    <t>254801937.391225</t>
  </si>
  <si>
    <t>17921070.391225</t>
  </si>
  <si>
    <t>1.1.1.1.1.2.2.7.2</t>
  </si>
  <si>
    <t>254801937.54634</t>
  </si>
  <si>
    <t>17921070.54634</t>
  </si>
  <si>
    <t>1.1.1.1.1.2.2.8</t>
  </si>
  <si>
    <t>1.1.1.1.1.2.2.8.1</t>
  </si>
  <si>
    <t>254801938.54634</t>
  </si>
  <si>
    <t>17921071.54634</t>
  </si>
  <si>
    <t>1.1.1.1.1.2.2.8.2</t>
  </si>
  <si>
    <t>254801938.391225</t>
  </si>
  <si>
    <t>17921071.391225</t>
  </si>
  <si>
    <t>1.1.1.1.1.2.3</t>
  </si>
  <si>
    <t>6.3.1.5.2.3</t>
  </si>
  <si>
    <t>Устройство подоконников, оконных откосов</t>
  </si>
  <si>
    <t>1.1.1.1.1.2.3.1</t>
  </si>
  <si>
    <t>6.3.1.5.2.3.2.1</t>
  </si>
  <si>
    <t>Выравнивание поверхностей откосов толщ. до 5 мм с предварительной огрунтовкой поверхности</t>
  </si>
  <si>
    <t>Шпаклевка оконных откосов базовая</t>
  </si>
  <si>
    <t>1bd78791-ea55-4aed-83db-0bd34db05925</t>
  </si>
  <si>
    <t>f9b8ac25-8b08-4829-b5d2-9adcab5c69cb</t>
  </si>
  <si>
    <t>1.1.1.1.1.2.3.1.1</t>
  </si>
  <si>
    <t>254801910.54621</t>
  </si>
  <si>
    <t>17922546.54621</t>
  </si>
  <si>
    <t>1.1.1.1.1.2.3.1.2</t>
  </si>
  <si>
    <t>254801910.54634</t>
  </si>
  <si>
    <t>17922546.54634</t>
  </si>
  <si>
    <t>1.1.1.1.1.2.3.2</t>
  </si>
  <si>
    <t>Шпаклевка оконных откосов финишная</t>
  </si>
  <si>
    <t>1.1.1.1.1.2.3.2.1</t>
  </si>
  <si>
    <t>254801939.54634</t>
  </si>
  <si>
    <t>17922547.54634</t>
  </si>
  <si>
    <t>1.1.1.1.1.2.3.2.2</t>
  </si>
  <si>
    <t>254801939.54621</t>
  </si>
  <si>
    <t>17922547.54621</t>
  </si>
  <si>
    <t>1.1.1.1.1.2.3.3</t>
  </si>
  <si>
    <t>6.3.1.5.2.3.3.1</t>
  </si>
  <si>
    <t>Окраска поверхности откосов с предварительной огрунтовкой поверхности / в 2 слоя</t>
  </si>
  <si>
    <t>a655afc0-8bbc-486f-8672-9267401735db</t>
  </si>
  <si>
    <t>da736aa2-72e0-488c-9852-5241239c0b93</t>
  </si>
  <si>
    <t>1.1.1.1.1.2.3.3.1</t>
  </si>
  <si>
    <t>Краска для влажных помещений Стройтекс_/белая гл/мат</t>
  </si>
  <si>
    <t>254801912.54741</t>
  </si>
  <si>
    <t>17922545.54741</t>
  </si>
  <si>
    <t>e4679dfc-c6ea-40ee-9f7b-e85a85b0c443</t>
  </si>
  <si>
    <t>1.1.1.1.1.2.3.3.2</t>
  </si>
  <si>
    <t>254801912.54634</t>
  </si>
  <si>
    <t>17922545.54634</t>
  </si>
  <si>
    <t>1.1.1.1.1.2.3.4</t>
  </si>
  <si>
    <t>6.3.1.5.2.3.6.3</t>
  </si>
  <si>
    <t>Устройство подоконника из ГВЛВ / в 2 слоя</t>
  </si>
  <si>
    <t>96cb6f5e-5052-46cc-bff0-ca3bb124b62a</t>
  </si>
  <si>
    <t>beb63353-8c85-413c-b877-ec8db74bded6</t>
  </si>
  <si>
    <t>1.1.1.1.1.2.3.4.1</t>
  </si>
  <si>
    <t>Профиль_/стоечный/50*50*0,40/3м</t>
  </si>
  <si>
    <t>254801914.54564</t>
  </si>
  <si>
    <t>17922387.54564</t>
  </si>
  <si>
    <t>4e067b05-ad0d-4585-9beb-bdfb968030c2</t>
  </si>
  <si>
    <t>1.1.1.1.1.2.3.4.2</t>
  </si>
  <si>
    <t>Прочие материалы для облицовки стен из ГКЛ (лента, шпатлевка, грунтовка, шуруп, дюбель и пр.)_ / 1 слой ГВЛ / профиль ПН/ПС 75 мм</t>
  </si>
  <si>
    <t>комплект</t>
  </si>
  <si>
    <t>254801914.1571306</t>
  </si>
  <si>
    <t>17922387.1571306</t>
  </si>
  <si>
    <t>a9193943-05db-4cac-a3cf-d52591fdb348</t>
  </si>
  <si>
    <t>1.1.1.1.1.2.3.4.3</t>
  </si>
  <si>
    <t>Угол пластиковый_/10*15*2,5м</t>
  </si>
  <si>
    <t>254801914.55028</t>
  </si>
  <si>
    <t>17922387.55028</t>
  </si>
  <si>
    <t>551cb54d-a4ff-4e4c-b8c8-5ee9eaa28821</t>
  </si>
  <si>
    <t>1.1.1.1.1.2.3.4.4</t>
  </si>
  <si>
    <t>Лист гипсоволокнистый ГВЛВ 12,5мм Г1</t>
  </si>
  <si>
    <t>254801914.7352</t>
  </si>
  <si>
    <t>17922387.7352</t>
  </si>
  <si>
    <t>22b5ef4c-0665-11e8-80d9-005056881952</t>
  </si>
  <si>
    <t>1.1.1.1.1.2.3.5</t>
  </si>
  <si>
    <t>6.3.1.5.2.3.7.1</t>
  </si>
  <si>
    <t>Устройство откосов из ГКЛ на клеевом составе / в 1 слой</t>
  </si>
  <si>
    <t>bf0191ab-6901-4bea-8db7-e681d576a152</t>
  </si>
  <si>
    <t>a8f95757-9dd2-41ed-b9a6-bc0729c8286a</t>
  </si>
  <si>
    <t>1.1.1.1.1.2.3.5.1</t>
  </si>
  <si>
    <t>254801916.54634</t>
  </si>
  <si>
    <t>17922385.54634</t>
  </si>
  <si>
    <t>1.1.1.1.1.2.3.5.2</t>
  </si>
  <si>
    <t>Шпаклевка д/заделки швов, ШОВСИЛК_/Т33</t>
  </si>
  <si>
    <t>254801916.54624</t>
  </si>
  <si>
    <t>17922385.54624</t>
  </si>
  <si>
    <t>7b96503e-5889-4b88-b7f6-580caaa662ae</t>
  </si>
  <si>
    <t>1.1.1.1.1.2.3.5.3</t>
  </si>
  <si>
    <t>254801916.55028</t>
  </si>
  <si>
    <t>17922385.55028</t>
  </si>
  <si>
    <t>1.1.1.1.1.2.3.5.4</t>
  </si>
  <si>
    <t>Гипсовые строительные плиты_ / влагостойкий / 12,5*1200*2500</t>
  </si>
  <si>
    <t>254801916.54553</t>
  </si>
  <si>
    <t>17922385.54553</t>
  </si>
  <si>
    <t>efad23af-fbbd-4322-a1b7-0c398c24e336</t>
  </si>
  <si>
    <t>1.1.1.1.1.3</t>
  </si>
  <si>
    <t>6.3.1.5.3</t>
  </si>
  <si>
    <t>Потолки</t>
  </si>
  <si>
    <t>1.1.1.1.1.3.1</t>
  </si>
  <si>
    <t>6.3.1.5.3.1</t>
  </si>
  <si>
    <t>Черновые работы по поверхности потолков</t>
  </si>
  <si>
    <t>1.1.1.1.1.3.1.1</t>
  </si>
  <si>
    <t>6.3.1.5.3.1.1.1</t>
  </si>
  <si>
    <t>Выравнивание потолка с предварительной огрунтовкой поверхности / по ЖБ поверхности / толщ. 5 мм</t>
  </si>
  <si>
    <t>a708b664-5128-4306-a9f8-65f4a48c89df</t>
  </si>
  <si>
    <t>bcf92e37-44ee-49c2-9267-a83aebb31adb</t>
  </si>
  <si>
    <t>1.1.1.1.1.3.1.1.1</t>
  </si>
  <si>
    <t>Шпатлевка гипсовая_ / белая / Унифицированная по ПИК-СТАНДАРТ, 30кг (BIM)</t>
  </si>
  <si>
    <t>254801920.1570750</t>
  </si>
  <si>
    <t>17928627.1570750</t>
  </si>
  <si>
    <t>3254b4be-ac53-4a29-ad23-972be75bc24b</t>
  </si>
  <si>
    <t>1.1.1.1.1.3.1.1.2</t>
  </si>
  <si>
    <t>254801920.54633</t>
  </si>
  <si>
    <t>17928627.54633</t>
  </si>
  <si>
    <t>1.1.1.1.1.3.2</t>
  </si>
  <si>
    <t>6.3.1.5.3.2</t>
  </si>
  <si>
    <t>Чистовые работы по поверхности потолков</t>
  </si>
  <si>
    <t>1.1.1.1.1.3.2.1</t>
  </si>
  <si>
    <t>6.3.1.5.3.2.1.1</t>
  </si>
  <si>
    <t>Окраска поверхностей потолков с предварительной огрунтовкой поверхностей / в 2 слоя</t>
  </si>
  <si>
    <t>Позиция включает объемы: 222,4+83,6+50+5,1</t>
  </si>
  <si>
    <t>478a6ca3-0d25-4222-a9b0-4491b9343f07</t>
  </si>
  <si>
    <t>e8137cae-2b7d-4e33-9b8f-0ac63510ca78</t>
  </si>
  <si>
    <t>1.1.1.1.1.3.2.1.1</t>
  </si>
  <si>
    <t>Краска для высококачественной отделки Antega Строитель (моющаяся), цвет RAL 9003, КМ1</t>
  </si>
  <si>
    <t>254801923.391225</t>
  </si>
  <si>
    <t>17928900.391225</t>
  </si>
  <si>
    <t>1.1.1.1.1.3.2.1.2</t>
  </si>
  <si>
    <t>254801923.54634</t>
  </si>
  <si>
    <t>17928900.54634</t>
  </si>
  <si>
    <t>1.1.1.1.1.3.2.2</t>
  </si>
  <si>
    <t>1.1.1.1.1.3.2.2.1</t>
  </si>
  <si>
    <t>254801940.54634</t>
  </si>
  <si>
    <t>17929454.54634</t>
  </si>
  <si>
    <t>1.1.1.1.1.3.2.2.2</t>
  </si>
  <si>
    <t>Краска для высококачественной отделки Antega Строитель (моющаяся), цвет серый шелк RAL 7044, КМ1</t>
  </si>
  <si>
    <t>254801940.391225</t>
  </si>
  <si>
    <t>17929454.391225</t>
  </si>
  <si>
    <t>1.1.1.1.1.3.2.3</t>
  </si>
  <si>
    <t>1.1.1.1.1.3.2.3.1</t>
  </si>
  <si>
    <t>Краска огнестойкая Antega Строитель НГ, цвет - белый RAL 9003, КМ0</t>
  </si>
  <si>
    <t>254801941.758336</t>
  </si>
  <si>
    <t>17929455.758336</t>
  </si>
  <si>
    <t>1.1.1.1.1.3.2.3.2</t>
  </si>
  <si>
    <t>254801941.54634</t>
  </si>
  <si>
    <t>17929455.54634</t>
  </si>
  <si>
    <t>1.1.1.1.1.3.2.4</t>
  </si>
  <si>
    <t>1.1.1.1.1.3.2.4.1</t>
  </si>
  <si>
    <t>254801942.54634</t>
  </si>
  <si>
    <t>17929456.54634</t>
  </si>
  <si>
    <t>1.1.1.1.1.3.2.4.2</t>
  </si>
  <si>
    <t>Краска огнестойкая Antega Строитель НГ, цвет темно-серый RAL 7016, КМ0</t>
  </si>
  <si>
    <t>254801942.758336</t>
  </si>
  <si>
    <t>17929456.758336</t>
  </si>
  <si>
    <t>1.1.1.1.1.3.2.5</t>
  </si>
  <si>
    <t>1.1.1.1.1.3.2.5.1</t>
  </si>
  <si>
    <t>Краска огнестойкая Antega Строитель НГ, цвет серый шелк RAL 7044, КМ0</t>
  </si>
  <si>
    <t>254801943.758336</t>
  </si>
  <si>
    <t>17929457.758336</t>
  </si>
  <si>
    <t>1.1.1.1.1.3.2.5.2</t>
  </si>
  <si>
    <t>254801943.54634</t>
  </si>
  <si>
    <t>17929457.54634</t>
  </si>
  <si>
    <t>1.1.1.1.1.4</t>
  </si>
  <si>
    <t>6.3.1.5.4</t>
  </si>
  <si>
    <t>Монтаж потолочных конструкций</t>
  </si>
  <si>
    <t>1.1.1.1.1.4.1</t>
  </si>
  <si>
    <t>6.3.1.5.4.1.1</t>
  </si>
  <si>
    <t>Монтаж подвесного потолка / из Аквапанелей</t>
  </si>
  <si>
    <t>Акустические подвесные панели из минерального стекловолокна АКУФОН ПРОЛАЙН БАФФЛ, кромка окрашена, КМ1
цвет - голубой RAL NCS S 2030-R80B - 9,0 м2;
цвет - голубой RAL NCS S 2030-R80B - 31,7 м2;
цвет - зеленый RAL NCS S 2060-G40Y - 5,7 м2;
цвет - зеленый RAL NCS S 2060-G40Y - 1,5 м2;
цвет - оранжевый RAL NCS S 2060-Y30R - 14,1 м2;
цвет - оранжевый RAL NCS S 2060-Y40R - 52,0 м2;
цвет - желтый NCS S 1070-Y20R - 4,5 м2;
цвет - желтый NCS S 1070-Y20R - 26 м2;
цвет - белый RAL 9003 - 2,5 м2.</t>
  </si>
  <si>
    <t>31f0cce8-2c10-4d50-97c2-6b4add5a1db9</t>
  </si>
  <si>
    <t>6f7b5bd4-421f-4077-8516-796d4fef9b1c</t>
  </si>
  <si>
    <t>1.1.1.1.1.4.1.1</t>
  </si>
  <si>
    <t>Прочие материалы_</t>
  </si>
  <si>
    <t>254801926.714896</t>
  </si>
  <si>
    <t>17929986.714896</t>
  </si>
  <si>
    <t>fdf8c0a8-2572-4068-9aa9-e798fd9f8bff</t>
  </si>
  <si>
    <t>1.1.1.1.1.4.1.2</t>
  </si>
  <si>
    <t>Плита Аквапанель_</t>
  </si>
  <si>
    <t>254801926.703444</t>
  </si>
  <si>
    <t>17929986.703444</t>
  </si>
  <si>
    <t>2c475c37-a5f6-40fd-88b8-63c49f8c7850</t>
  </si>
  <si>
    <t>1.1.1.1.1.4.2</t>
  </si>
  <si>
    <t>6.3.1.5.4.1.2</t>
  </si>
  <si>
    <t>Монтаж подвесного потолка / типа Армстронг, Грильято</t>
  </si>
  <si>
    <t>2666ca34-b663-41c7-b8b7-caa2f71855b8</t>
  </si>
  <si>
    <t>fd6369e7-760a-4bf3-8c56-a6af236cf5cf</t>
  </si>
  <si>
    <t>1.1.1.1.1.4.2.1</t>
  </si>
  <si>
    <t>Подвесные акустические панели / Белый Frost / Ecophon Solo Baffle  / 1200х600х40 мм</t>
  </si>
  <si>
    <t>-Подвесной потолок из минерального стекловолокна Ecophon Focus А (цвет-белый) 1200х600х25, Кромка А-15, Профиль Т 24, КМ1
- Акустические подвесные панели из менерального стекловолокна вертикальные Техносоло НГ 1200х600 мм, цвет - белый, КМ1</t>
  </si>
  <si>
    <t>254801927.771980</t>
  </si>
  <si>
    <t>17929985.771980</t>
  </si>
  <si>
    <t>8c133341-6867-4eb3-aeed-d36d4f4ac2f0</t>
  </si>
  <si>
    <t>1.1.1.1.1.4.2.2</t>
  </si>
  <si>
    <t>Подвесной потолок ГРИЛЬЯТО_/черный/100*100*40мм</t>
  </si>
  <si>
    <t>254801927.54694</t>
  </si>
  <si>
    <t>17929985.54694</t>
  </si>
  <si>
    <t>51caa66c-e71e-43fd-a4e1-7e32d0bfe5c5</t>
  </si>
  <si>
    <t>1.1.1.1.1.4.2.3</t>
  </si>
  <si>
    <t>Подвесной потолок ГРИЛЬЯТО_ / белый / 100х100х40мм</t>
  </si>
  <si>
    <t>254801927.1196508</t>
  </si>
  <si>
    <t>17929985.1196508</t>
  </si>
  <si>
    <t>7c413101-029a-4584-ace7-69ad01fdbaa7</t>
  </si>
  <si>
    <t>1.1.1.1.1.4.3</t>
  </si>
  <si>
    <t>6.3.1.5.4.2.1</t>
  </si>
  <si>
    <t>Надбавка за монтаж подвесного потолка при высоте более 3,2 м, включая использование лесов и подмостей</t>
  </si>
  <si>
    <t>11bf38a8-1e54-4d46-8d49-39254e318eaa</t>
  </si>
  <si>
    <t>9ed057e5-7f60-48cb-ae6a-bf5b2768c125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</si>
  <si>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</si>
  <si>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</si>
  <si>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</si>
  <si>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</si>
  <si>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</si>
  <si>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</si>
  <si>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</si>
  <si>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</si>
  <si>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</si>
  <si>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</si>
  <si>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</si>
  <si>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</si>
  <si>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</si>
  <si>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</si>
  <si>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</si>
  <si>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</si>
  <si>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E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</si>
  <si>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</si>
  <si>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</si>
  <si>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</si>
  <si>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</si>
  <si>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</si>
  <si>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</si>
  <si>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</si>
  <si>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</si>
  <si>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</si>
  <si>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</si>
  <si>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</si>
  <si>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</si>
  <si>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</si>
  <si>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</si>
  <si>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</si>
  <si>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</si>
  <si>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</si>
  <si>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</si>
  <si>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</si>
  <si>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</si>
  <si>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</si>
  <si>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</si>
  <si>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</si>
  <si>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</si>
  <si>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</si>
  <si>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</si>
  <si>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</si>
  <si>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</si>
  <si>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</si>
  <si>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</si>
  <si>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</si>
  <si>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</si>
  <si>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</si>
  <si>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</si>
  <si>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</si>
  <si>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</si>
  <si>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ООО "МФ-СТРОЙ"</t>
  </si>
  <si>
    <t>заменить на ЦСП смесь</t>
  </si>
  <si>
    <t>заменить на Сетка штукатурная_/пластиковая/5*5</t>
  </si>
  <si>
    <t>заменить на Смесь цементно-песчаная М200</t>
  </si>
  <si>
    <t>ПГ согласована стяжка полусухая. При выполнении полусухой стяжки применяется цемент М500 и мытый песок.</t>
  </si>
  <si>
    <t>Согласен</t>
  </si>
  <si>
    <t>Замечание не понятно.</t>
  </si>
  <si>
    <t xml:space="preserve">ПГ согласована цементная штукатурка в спортзалах (высотой от 8м) по металлической сетке 10х10х0,8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</si>
</sst>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1"/>
      <color rgb="FF000000"/>
      <name val="Calibri"/>
    </font>
    <font>
      <b/>
      <sz val="11"/>
      <color rgb="FFFFFFFF"/>
      <name val="Times New Roman"/>
      <family val="1"/>
      <charset val="204"/>
    </font>
    <font>
      <sz val="12"/>
      <color rgb="FF2F5487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4"/>
      <color rgb="FF8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2F5487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/>
    </xf>
    <xf numFmtId="0" fontId="0" fillId="4" borderId="2" xfId="0" applyFill="1" applyBorder="1"/>
    <xf numFmtId="4" fontId="7" fillId="4" borderId="7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3" borderId="7" xfId="0" applyNumberFormat="1" applyFont="1" applyFill="1" applyBorder="1" applyAlignment="1">
      <alignment horizontal="center" vertical="center" wrapText="1"/>
    </xf>
    <xf numFmtId="4" fontId="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7" xfId="0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Border="1" applyAlignment="1">
      <alignment horizontal="right" vertical="center" wrapText="1"/>
    </xf>
    <xf numFmtId="164" fontId="12" fillId="0" borderId="7" xfId="0" applyNumberFormat="1" applyFont="1" applyBorder="1" applyAlignment="1">
      <alignment horizontal="center" vertical="center"/>
    </xf>
    <xf numFmtId="0" fontId="0" fillId="3" borderId="0" xfId="0" applyFill="1"/>
    <xf numFmtId="0" fontId="13" fillId="3" borderId="7" xfId="0" applyFont="1" applyFill="1" applyBorder="1" applyAlignment="1">
      <alignment horizontal="right" vertical="center"/>
    </xf>
    <xf numFmtId="4" fontId="13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10" fillId="6" borderId="7" xfId="0" applyFont="1" applyFill="1" applyBorder="1" applyAlignment="1">
      <alignment horizontal="right" vertical="center" wrapText="1"/>
    </xf>
    <xf numFmtId="164" fontId="11" fillId="6" borderId="7" xfId="0" applyNumberFormat="1" applyFont="1" applyFill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164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zoomScale="70" zoomScaleNormal="70" workbookViewId="0">
      <pane xSplit="9" ySplit="7" topLeftCell="J8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20" customWidth="1"/>
    <col min="2" max="2" width="21.570312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  <col min="22" max="35" width="9.140625" hidden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50" t="s">
        <v>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35" ht="15" customHeight="1" x14ac:dyDescent="0.25">
      <c r="A3" s="51" t="s">
        <v>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35" ht="15" customHeight="1" x14ac:dyDescent="0.25">
      <c r="A4" s="52" t="s">
        <v>6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35" ht="40.700000000000003" customHeight="1" x14ac:dyDescent="0.25">
      <c r="A5" s="48" t="s">
        <v>17</v>
      </c>
      <c r="B5" s="48" t="s">
        <v>18</v>
      </c>
      <c r="C5" s="48" t="s">
        <v>19</v>
      </c>
      <c r="D5" s="48" t="s">
        <v>20</v>
      </c>
      <c r="E5" s="48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53" t="s">
        <v>7</v>
      </c>
      <c r="K5" s="54"/>
      <c r="L5" s="54"/>
      <c r="M5" s="54"/>
      <c r="N5" s="54"/>
      <c r="O5" s="55"/>
      <c r="P5" s="56" t="s">
        <v>780</v>
      </c>
      <c r="Q5" s="57"/>
      <c r="R5" s="58"/>
      <c r="S5" s="56">
        <v>9701212867</v>
      </c>
      <c r="T5" s="57"/>
      <c r="U5" s="58"/>
    </row>
    <row r="6" spans="1:35" ht="15.7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39" t="s">
        <v>26</v>
      </c>
      <c r="K6" s="41"/>
      <c r="L6" s="48" t="s">
        <v>26</v>
      </c>
      <c r="M6" s="39" t="s">
        <v>29</v>
      </c>
      <c r="N6" s="41"/>
      <c r="O6" s="48" t="s">
        <v>30</v>
      </c>
      <c r="P6" s="39" t="s">
        <v>26</v>
      </c>
      <c r="Q6" s="41"/>
      <c r="R6" s="48" t="s">
        <v>26</v>
      </c>
      <c r="S6" s="39" t="s">
        <v>29</v>
      </c>
      <c r="T6" s="41"/>
      <c r="U6" s="48" t="s">
        <v>30</v>
      </c>
    </row>
    <row r="7" spans="1:35" ht="31.3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5" t="s">
        <v>27</v>
      </c>
      <c r="K7" s="5" t="s">
        <v>28</v>
      </c>
      <c r="L7" s="49"/>
      <c r="M7" s="5" t="s">
        <v>27</v>
      </c>
      <c r="N7" s="5" t="s">
        <v>28</v>
      </c>
      <c r="O7" s="49"/>
      <c r="P7" s="5" t="s">
        <v>27</v>
      </c>
      <c r="Q7" s="5" t="s">
        <v>28</v>
      </c>
      <c r="R7" s="49"/>
      <c r="S7" s="5" t="s">
        <v>27</v>
      </c>
      <c r="T7" s="5" t="s">
        <v>28</v>
      </c>
      <c r="U7" s="49"/>
    </row>
    <row r="8" spans="1:35" ht="30" customHeight="1" x14ac:dyDescent="0.25">
      <c r="A8" s="45" t="s">
        <v>31</v>
      </c>
      <c r="B8" s="46"/>
      <c r="C8" s="46"/>
      <c r="D8" s="46"/>
      <c r="E8" s="46"/>
      <c r="F8" s="46"/>
      <c r="G8" s="46"/>
      <c r="H8" s="46"/>
      <c r="I8" s="47"/>
      <c r="J8" s="7"/>
      <c r="K8" s="7"/>
      <c r="L8" s="7"/>
      <c r="M8" s="8">
        <f t="shared" ref="M8:O11" si="0">SUM(M9)</f>
        <v>21918840.049999997</v>
      </c>
      <c r="N8" s="8">
        <f t="shared" si="0"/>
        <v>31848249.939999998</v>
      </c>
      <c r="O8" s="8">
        <f t="shared" si="0"/>
        <v>53767089.989999995</v>
      </c>
      <c r="P8" s="7"/>
      <c r="Q8" s="7"/>
      <c r="R8" s="7"/>
      <c r="S8" s="8">
        <f t="shared" ref="S8:U11" si="1">SUM(S9)</f>
        <v>29710550.729999997</v>
      </c>
      <c r="T8" s="8">
        <f t="shared" si="1"/>
        <v>31848249.939999998</v>
      </c>
      <c r="U8" s="8">
        <f t="shared" si="1"/>
        <v>61558800.670000002</v>
      </c>
      <c r="Y8" s="9">
        <f t="shared" ref="Y8:AA11" si="2">SUM(Y9)</f>
        <v>24758792.339999996</v>
      </c>
      <c r="Z8" s="9">
        <f t="shared" si="2"/>
        <v>26540208.289999999</v>
      </c>
      <c r="AA8" s="9">
        <f t="shared" si="2"/>
        <v>51299000.629999995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42" t="s">
        <v>35</v>
      </c>
      <c r="D9" s="43"/>
      <c r="E9" s="43"/>
      <c r="F9" s="43"/>
      <c r="G9" s="43"/>
      <c r="H9" s="43"/>
      <c r="I9" s="44"/>
      <c r="M9" s="6">
        <f t="shared" si="0"/>
        <v>21918840.049999997</v>
      </c>
      <c r="N9" s="6">
        <f t="shared" si="0"/>
        <v>31848249.939999998</v>
      </c>
      <c r="O9" s="6">
        <f t="shared" si="0"/>
        <v>53767089.989999995</v>
      </c>
      <c r="S9" s="6">
        <f t="shared" si="1"/>
        <v>29710550.729999997</v>
      </c>
      <c r="T9" s="6">
        <f t="shared" si="1"/>
        <v>31848249.939999998</v>
      </c>
      <c r="U9" s="6">
        <f t="shared" si="1"/>
        <v>61558800.670000002</v>
      </c>
      <c r="Y9" s="9">
        <f t="shared" si="2"/>
        <v>24758792.339999996</v>
      </c>
      <c r="Z9" s="9">
        <f t="shared" si="2"/>
        <v>26540208.289999999</v>
      </c>
      <c r="AA9" s="9">
        <f t="shared" si="2"/>
        <v>51299000.629999995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42" t="s">
        <v>38</v>
      </c>
      <c r="D10" s="43"/>
      <c r="E10" s="43"/>
      <c r="F10" s="43"/>
      <c r="G10" s="43"/>
      <c r="H10" s="43"/>
      <c r="I10" s="44"/>
      <c r="M10" s="6">
        <f t="shared" si="0"/>
        <v>21918840.049999997</v>
      </c>
      <c r="N10" s="6">
        <f t="shared" si="0"/>
        <v>31848249.939999998</v>
      </c>
      <c r="O10" s="6">
        <f t="shared" si="0"/>
        <v>53767089.989999995</v>
      </c>
      <c r="S10" s="6">
        <f t="shared" si="1"/>
        <v>29710550.729999997</v>
      </c>
      <c r="T10" s="6">
        <f t="shared" si="1"/>
        <v>31848249.939999998</v>
      </c>
      <c r="U10" s="6">
        <f t="shared" si="1"/>
        <v>61558800.670000002</v>
      </c>
      <c r="Y10" s="9">
        <f t="shared" si="2"/>
        <v>24758792.339999996</v>
      </c>
      <c r="Z10" s="9">
        <f t="shared" si="2"/>
        <v>26540208.289999999</v>
      </c>
      <c r="AA10" s="9">
        <f t="shared" si="2"/>
        <v>51299000.629999995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42" t="s">
        <v>41</v>
      </c>
      <c r="D11" s="43"/>
      <c r="E11" s="43"/>
      <c r="F11" s="43"/>
      <c r="G11" s="43"/>
      <c r="H11" s="43"/>
      <c r="I11" s="44"/>
      <c r="M11" s="6">
        <f t="shared" si="0"/>
        <v>21918840.049999997</v>
      </c>
      <c r="N11" s="6">
        <f t="shared" si="0"/>
        <v>31848249.939999998</v>
      </c>
      <c r="O11" s="6">
        <f t="shared" si="0"/>
        <v>53767089.989999995</v>
      </c>
      <c r="S11" s="6">
        <f t="shared" si="1"/>
        <v>29710550.729999997</v>
      </c>
      <c r="T11" s="6">
        <f t="shared" si="1"/>
        <v>31848249.939999998</v>
      </c>
      <c r="U11" s="6">
        <f t="shared" si="1"/>
        <v>61558800.670000002</v>
      </c>
      <c r="Y11" s="9">
        <f t="shared" si="2"/>
        <v>24758792.339999996</v>
      </c>
      <c r="Z11" s="9">
        <f t="shared" si="2"/>
        <v>26540208.289999999</v>
      </c>
      <c r="AA11" s="9">
        <f t="shared" si="2"/>
        <v>51299000.629999995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42" t="s">
        <v>44</v>
      </c>
      <c r="D12" s="43"/>
      <c r="E12" s="43"/>
      <c r="F12" s="43"/>
      <c r="G12" s="43"/>
      <c r="H12" s="43"/>
      <c r="I12" s="44"/>
      <c r="M12" s="6">
        <f>SUM(M13,M66,M148,M169)</f>
        <v>21918840.049999997</v>
      </c>
      <c r="N12" s="6">
        <f>SUM(N13,N66,N148,N169)</f>
        <v>31848249.939999998</v>
      </c>
      <c r="O12" s="6">
        <f>SUM(O13,O66,O148,O169)</f>
        <v>53767089.989999995</v>
      </c>
      <c r="S12" s="6">
        <f>SUM(S13,S66,S148,S169)</f>
        <v>29710550.729999997</v>
      </c>
      <c r="T12" s="6">
        <f>SUM(T13,T66,T148,T169)</f>
        <v>31848249.939999998</v>
      </c>
      <c r="U12" s="6">
        <f>SUM(U13,U66,U148,U169)</f>
        <v>61558800.670000002</v>
      </c>
      <c r="Y12" s="9">
        <f>SUM(Y13,Y66,Y148,Y169)</f>
        <v>24758792.339999996</v>
      </c>
      <c r="Z12" s="9">
        <f>SUM(Z13,Z66,Z148,Z169)</f>
        <v>26540208.289999999</v>
      </c>
      <c r="AA12" s="9">
        <f>SUM(AA13,AA66,AA148,AA169)</f>
        <v>51299000.629999995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42" t="s">
        <v>47</v>
      </c>
      <c r="D13" s="43"/>
      <c r="E13" s="43"/>
      <c r="F13" s="43"/>
      <c r="G13" s="43"/>
      <c r="H13" s="43"/>
      <c r="I13" s="44"/>
      <c r="M13" s="6">
        <f>SUM(M14,M37,M45)</f>
        <v>3570644.12</v>
      </c>
      <c r="N13" s="6">
        <f>SUM(N14,N37,N45)</f>
        <v>8426805.5</v>
      </c>
      <c r="O13" s="6">
        <f>SUM(O14,O37,O45)</f>
        <v>11997449.620000001</v>
      </c>
      <c r="S13" s="6">
        <f>SUM(S14,S37,S45)</f>
        <v>10859608.24</v>
      </c>
      <c r="T13" s="6">
        <f>SUM(T14,T37,T45)</f>
        <v>8426805.5</v>
      </c>
      <c r="U13" s="6">
        <f>SUM(U14,U37,U45)</f>
        <v>19286413.740000002</v>
      </c>
      <c r="Y13" s="9">
        <f>SUM(Y14,Y37,Y45)</f>
        <v>9049673.5499999989</v>
      </c>
      <c r="Z13" s="9">
        <f>SUM(Z14,Z37,Z45)</f>
        <v>7022337.9199999999</v>
      </c>
      <c r="AA13" s="9">
        <f>SUM(AA14,AA37,AA45)</f>
        <v>16072011.469999999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42" t="s">
        <v>50</v>
      </c>
      <c r="D14" s="43"/>
      <c r="E14" s="43"/>
      <c r="F14" s="43"/>
      <c r="G14" s="43"/>
      <c r="H14" s="43"/>
      <c r="I14" s="44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7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37.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18.75" x14ac:dyDescent="0.25">
      <c r="A20" s="10" t="s">
        <v>82</v>
      </c>
      <c r="B20" s="10"/>
      <c r="C20" s="24" t="s">
        <v>83</v>
      </c>
      <c r="D20" s="12"/>
      <c r="E20" s="12"/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56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18.75" x14ac:dyDescent="0.25">
      <c r="A25" s="10" t="s">
        <v>109</v>
      </c>
      <c r="B25" s="10"/>
      <c r="C25" s="24" t="s">
        <v>110</v>
      </c>
      <c r="D25" s="12"/>
      <c r="E25" s="12"/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18.75" x14ac:dyDescent="0.25">
      <c r="A26" s="10" t="s">
        <v>114</v>
      </c>
      <c r="B26" s="10"/>
      <c r="C26" s="24" t="s">
        <v>115</v>
      </c>
      <c r="D26" s="12"/>
      <c r="E26" s="12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37.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56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/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/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18.75" x14ac:dyDescent="0.25">
      <c r="A33" s="10" t="s">
        <v>140</v>
      </c>
      <c r="B33" s="10"/>
      <c r="C33" s="24" t="s">
        <v>110</v>
      </c>
      <c r="D33" s="12"/>
      <c r="E33" s="12"/>
      <c r="F33" s="18" t="s">
        <v>61</v>
      </c>
      <c r="G33" s="19">
        <v>0.32</v>
      </c>
      <c r="H33" s="20"/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18.75" x14ac:dyDescent="0.25">
      <c r="A34" s="10" t="s">
        <v>143</v>
      </c>
      <c r="B34" s="10"/>
      <c r="C34" s="24" t="s">
        <v>115</v>
      </c>
      <c r="D34" s="12"/>
      <c r="E34" s="12"/>
      <c r="F34" s="18" t="s">
        <v>79</v>
      </c>
      <c r="G34" s="19">
        <v>1E-3</v>
      </c>
      <c r="H34" s="20"/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37.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42" t="s">
        <v>154</v>
      </c>
      <c r="D37" s="43"/>
      <c r="E37" s="43"/>
      <c r="F37" s="43"/>
      <c r="G37" s="43"/>
      <c r="H37" s="43"/>
      <c r="I37" s="44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0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0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0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18.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0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0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0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42" t="s">
        <v>193</v>
      </c>
      <c r="D45" s="43"/>
      <c r="E45" s="43"/>
      <c r="F45" s="43"/>
      <c r="G45" s="43"/>
      <c r="H45" s="43"/>
      <c r="I45" s="44"/>
      <c r="M45" s="6">
        <f>SUM(M46,M51,M55,M60,M63)</f>
        <v>829136.31</v>
      </c>
      <c r="N45" s="6">
        <f>SUM(N46,N51,N55,N60,N63)</f>
        <v>3169066.4</v>
      </c>
      <c r="O45" s="6">
        <f>SUM(O46,O51,O55,O60,O63)</f>
        <v>3998202.71</v>
      </c>
      <c r="S45" s="6">
        <f>SUM(S46,S51,S55,S60,S63)</f>
        <v>8118100.4299999997</v>
      </c>
      <c r="T45" s="6">
        <f>SUM(T46,T51,T55,T60,T63)</f>
        <v>3169066.4</v>
      </c>
      <c r="U45" s="6">
        <f>SUM(U46,U51,U55,U60,U63)</f>
        <v>11287166.83</v>
      </c>
      <c r="Y45" s="9">
        <f>SUM(Y46,Y51,Y55,Y60,Y63)</f>
        <v>6765083.6999999993</v>
      </c>
      <c r="Z45" s="9">
        <f>SUM(Z46,Z51,Z55,Z60,Z63)</f>
        <v>2640888.67</v>
      </c>
      <c r="AA45" s="9">
        <f>SUM(AA46,AA51,AA55,AA60,AA63)</f>
        <v>9405972.3699999992</v>
      </c>
      <c r="AD45" s="4">
        <v>254801881</v>
      </c>
      <c r="AE45" s="4">
        <v>17909368</v>
      </c>
    </row>
    <row r="46" spans="1:35" ht="7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56.2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1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56.2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1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1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1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1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9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1"/>
        <v>5990.81</v>
      </c>
      <c r="AD52" s="4" t="s">
        <v>229</v>
      </c>
      <c r="AE52" s="4" t="s">
        <v>230</v>
      </c>
      <c r="AF52" s="4" t="s">
        <v>231</v>
      </c>
    </row>
    <row r="53" spans="1:35" ht="56.2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1"/>
        <v>3223.75</v>
      </c>
      <c r="AD53" s="4" t="s">
        <v>235</v>
      </c>
      <c r="AE53" s="4" t="s">
        <v>236</v>
      </c>
      <c r="AF53" s="4" t="s">
        <v>237</v>
      </c>
    </row>
    <row r="54" spans="1:35" ht="56.2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1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291.58999999999997</v>
      </c>
      <c r="K55" s="15">
        <v>411</v>
      </c>
      <c r="L55" s="14">
        <f>J55+ROUND(K55, 2)</f>
        <v>702.58999999999992</v>
      </c>
      <c r="M55" s="14">
        <f>ROUND(J55*I55, 2)</f>
        <v>63070.92</v>
      </c>
      <c r="N55" s="14">
        <f>ROUND(I55*ROUND(K55, 2), 2)</f>
        <v>88899.3</v>
      </c>
      <c r="O55" s="14">
        <f>M55+N55</f>
        <v>151970.22</v>
      </c>
      <c r="P55" s="14">
        <f>IFERROR(ROUND(SUM(S56,S57,S58,S59)/I55, 2),0)</f>
        <v>291.58999999999997</v>
      </c>
      <c r="Q55" s="16">
        <v>411</v>
      </c>
      <c r="R55" s="14">
        <f>P55+ROUND(Q55, 2)</f>
        <v>702.58999999999992</v>
      </c>
      <c r="S55" s="14">
        <f>ROUND(P55*I55, 2)</f>
        <v>63070.92</v>
      </c>
      <c r="T55" s="14">
        <f>ROUND(I55*ROUND(Q55, 2), 2)</f>
        <v>88899.3</v>
      </c>
      <c r="U55" s="14">
        <f>S55+T55</f>
        <v>151970.22</v>
      </c>
      <c r="V55" s="9">
        <f>ROUND(P55 / 1.2, 2)</f>
        <v>242.99</v>
      </c>
      <c r="W55" s="9">
        <f>ROUND(Q55 / 1.2, 2)</f>
        <v>342.5</v>
      </c>
      <c r="X55" s="9">
        <f>ROUND(R55 / 1.2, 2)</f>
        <v>585.49</v>
      </c>
      <c r="Y55" s="9">
        <f t="shared" si="11"/>
        <v>52559.1</v>
      </c>
      <c r="Z55" s="9">
        <f>ROUND(T55 / 1.2, 2)</f>
        <v>74082.75</v>
      </c>
      <c r="AA55" s="9">
        <f>Y55+Z55</f>
        <v>126641.85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7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1"/>
        <v>42678.01</v>
      </c>
      <c r="AD56" s="4" t="s">
        <v>252</v>
      </c>
      <c r="AE56" s="4" t="s">
        <v>253</v>
      </c>
      <c r="AF56" s="4" t="s">
        <v>254</v>
      </c>
    </row>
    <row r="57" spans="1:35" ht="56.2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20"/>
      <c r="I57" s="20">
        <v>910</v>
      </c>
      <c r="J57" s="21">
        <v>12.33</v>
      </c>
      <c r="M57" s="22">
        <f>ROUND(ROUND(J57, 2)*I57, 2)</f>
        <v>11220.3</v>
      </c>
      <c r="P57" s="23">
        <v>12.33</v>
      </c>
      <c r="S57" s="22">
        <f>ROUND(ROUND(P57, 2)*I57, 2)</f>
        <v>11220.3</v>
      </c>
      <c r="V57" s="9">
        <f>ROUND(ROUND(P57, 2)/1.2, 2)</f>
        <v>10.28</v>
      </c>
      <c r="Y57" s="9">
        <f t="shared" si="11"/>
        <v>9350.25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1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1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1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56.2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1"/>
        <v>230780.64</v>
      </c>
      <c r="AD61" s="4" t="s">
        <v>274</v>
      </c>
      <c r="AE61" s="4" t="s">
        <v>275</v>
      </c>
      <c r="AF61" s="4" t="s">
        <v>276</v>
      </c>
    </row>
    <row r="62" spans="1:35" ht="56.2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1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1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93.7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1"/>
        <v>1553216.67</v>
      </c>
      <c r="AD64" s="4" t="s">
        <v>288</v>
      </c>
      <c r="AE64" s="4" t="s">
        <v>289</v>
      </c>
      <c r="AF64" s="4" t="s">
        <v>290</v>
      </c>
    </row>
    <row r="65" spans="1:35" ht="93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1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42" t="s">
        <v>299</v>
      </c>
      <c r="D66" s="43"/>
      <c r="E66" s="43"/>
      <c r="F66" s="43"/>
      <c r="G66" s="43"/>
      <c r="H66" s="43"/>
      <c r="I66" s="44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42" t="s">
        <v>302</v>
      </c>
      <c r="D67" s="43"/>
      <c r="E67" s="43"/>
      <c r="F67" s="43"/>
      <c r="G67" s="43"/>
      <c r="H67" s="43"/>
      <c r="I67" s="44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7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56.2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2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2"/>
        <v>10818.5</v>
      </c>
      <c r="AD70" s="4" t="s">
        <v>315</v>
      </c>
      <c r="AE70" s="4" t="s">
        <v>316</v>
      </c>
      <c r="AF70" s="4" t="s">
        <v>317</v>
      </c>
    </row>
    <row r="71" spans="1:35" ht="56.2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2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2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2"/>
        <v>45265.68</v>
      </c>
      <c r="AD73" s="4" t="s">
        <v>331</v>
      </c>
      <c r="AE73" s="4" t="s">
        <v>332</v>
      </c>
      <c r="AF73" s="4" t="s">
        <v>333</v>
      </c>
    </row>
    <row r="74" spans="1:35" ht="56.25" x14ac:dyDescent="0.25">
      <c r="A74" s="10" t="s">
        <v>334</v>
      </c>
      <c r="B74" s="10"/>
      <c r="C74" s="17" t="s">
        <v>309</v>
      </c>
      <c r="D74" s="12"/>
      <c r="E74" s="12" t="s">
        <v>335</v>
      </c>
      <c r="F74" s="18" t="s">
        <v>61</v>
      </c>
      <c r="G74" s="19">
        <v>1</v>
      </c>
      <c r="H74" s="20"/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2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2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56.25" x14ac:dyDescent="0.25">
      <c r="A76" s="10" t="s">
        <v>340</v>
      </c>
      <c r="B76" s="10"/>
      <c r="C76" s="17" t="s">
        <v>309</v>
      </c>
      <c r="D76" s="12"/>
      <c r="E76" s="12" t="s">
        <v>335</v>
      </c>
      <c r="F76" s="18" t="s">
        <v>61</v>
      </c>
      <c r="G76" s="19">
        <v>1</v>
      </c>
      <c r="H76" s="20"/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2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2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2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2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56.2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2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2"/>
        <v>9067.59</v>
      </c>
      <c r="AD81" s="4" t="s">
        <v>361</v>
      </c>
      <c r="AE81" s="4" t="s">
        <v>362</v>
      </c>
      <c r="AF81" s="4" t="s">
        <v>220</v>
      </c>
    </row>
    <row r="82" spans="1:35" ht="56.2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2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2"/>
        <v>9067.59</v>
      </c>
      <c r="AD83" s="4" t="s">
        <v>366</v>
      </c>
      <c r="AE83" s="4" t="s">
        <v>367</v>
      </c>
      <c r="AF83" s="4" t="s">
        <v>220</v>
      </c>
    </row>
    <row r="84" spans="1:35" ht="56.2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2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2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56.2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2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2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2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2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2"/>
        <v>81011.13</v>
      </c>
      <c r="AD90" s="4" t="s">
        <v>391</v>
      </c>
      <c r="AE90" s="4" t="s">
        <v>392</v>
      </c>
      <c r="AF90" s="4" t="s">
        <v>220</v>
      </c>
    </row>
    <row r="91" spans="1:35" ht="56.2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2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2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37.5" x14ac:dyDescent="0.25">
      <c r="A93" s="10" t="s">
        <v>401</v>
      </c>
      <c r="B93" s="10"/>
      <c r="C93" s="24" t="s">
        <v>402</v>
      </c>
      <c r="D93" s="12"/>
      <c r="E93" s="12" t="s">
        <v>403</v>
      </c>
      <c r="F93" s="18" t="s">
        <v>61</v>
      </c>
      <c r="G93" s="19">
        <v>1.3</v>
      </c>
      <c r="H93" s="20"/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2"/>
        <v>314754.27</v>
      </c>
      <c r="AD93" s="4" t="s">
        <v>404</v>
      </c>
      <c r="AE93" s="4" t="s">
        <v>405</v>
      </c>
      <c r="AF93" s="4" t="s">
        <v>406</v>
      </c>
    </row>
    <row r="94" spans="1:35" ht="37.5" x14ac:dyDescent="0.25">
      <c r="A94" s="10" t="s">
        <v>407</v>
      </c>
      <c r="B94" s="10"/>
      <c r="C94" s="24" t="s">
        <v>408</v>
      </c>
      <c r="D94" s="12"/>
      <c r="E94" s="12"/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2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2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2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42" t="s">
        <v>420</v>
      </c>
      <c r="D97" s="43"/>
      <c r="E97" s="43"/>
      <c r="F97" s="43"/>
      <c r="G97" s="43"/>
      <c r="H97" s="43"/>
      <c r="I97" s="44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3">ROUND(ROUND(J99, 2)*I99, 2)</f>
        <v>8989.32</v>
      </c>
      <c r="P99" s="23">
        <v>97.71</v>
      </c>
      <c r="S99" s="22">
        <f t="shared" ref="S99:S106" si="14">ROUND(ROUND(P99, 2)*I99, 2)</f>
        <v>8989.32</v>
      </c>
      <c r="V99" s="9">
        <f t="shared" ref="V99:V106" si="15">ROUND(ROUND(P99, 2)/1.2, 2)</f>
        <v>81.430000000000007</v>
      </c>
      <c r="Y99" s="9">
        <f t="shared" ref="Y99:Y127" si="16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3"/>
        <v>37285.919999999998</v>
      </c>
      <c r="P100" s="23">
        <v>12.33</v>
      </c>
      <c r="S100" s="22">
        <f t="shared" si="14"/>
        <v>37285.919999999998</v>
      </c>
      <c r="V100" s="9">
        <f t="shared" si="15"/>
        <v>10.28</v>
      </c>
      <c r="Y100" s="9">
        <f t="shared" si="16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3"/>
        <v>66612.09</v>
      </c>
      <c r="P101" s="23">
        <v>1094.0999999999999</v>
      </c>
      <c r="S101" s="22">
        <f t="shared" si="14"/>
        <v>66612.09</v>
      </c>
      <c r="V101" s="9">
        <f t="shared" si="15"/>
        <v>911.75</v>
      </c>
      <c r="Y101" s="9">
        <f t="shared" si="16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3"/>
        <v>339341.94</v>
      </c>
      <c r="P102" s="23">
        <v>945</v>
      </c>
      <c r="S102" s="22">
        <f t="shared" si="14"/>
        <v>339341.94</v>
      </c>
      <c r="V102" s="9">
        <f t="shared" si="15"/>
        <v>787.5</v>
      </c>
      <c r="Y102" s="9">
        <f t="shared" si="16"/>
        <v>282784.95</v>
      </c>
      <c r="AD102" s="4" t="s">
        <v>443</v>
      </c>
      <c r="AE102" s="4" t="s">
        <v>444</v>
      </c>
      <c r="AF102" s="4" t="s">
        <v>445</v>
      </c>
    </row>
    <row r="103" spans="1:35" ht="56.2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3"/>
        <v>30000.26</v>
      </c>
      <c r="P103" s="23">
        <v>1019.55</v>
      </c>
      <c r="S103" s="22">
        <f t="shared" si="14"/>
        <v>30000.26</v>
      </c>
      <c r="V103" s="9">
        <f t="shared" si="15"/>
        <v>849.63</v>
      </c>
      <c r="Y103" s="9">
        <f t="shared" si="16"/>
        <v>25000.22</v>
      </c>
      <c r="AD103" s="4" t="s">
        <v>449</v>
      </c>
      <c r="AE103" s="4" t="s">
        <v>450</v>
      </c>
      <c r="AF103" s="4" t="s">
        <v>451</v>
      </c>
    </row>
    <row r="104" spans="1:35" ht="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3"/>
        <v>524732.02</v>
      </c>
      <c r="P104" s="23">
        <v>1374.45</v>
      </c>
      <c r="S104" s="22">
        <f t="shared" si="14"/>
        <v>524732.02</v>
      </c>
      <c r="V104" s="9">
        <f t="shared" si="15"/>
        <v>1145.3800000000001</v>
      </c>
      <c r="Y104" s="9">
        <f t="shared" si="16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3"/>
        <v>7820.43</v>
      </c>
      <c r="P105" s="23">
        <v>40.270000000000003</v>
      </c>
      <c r="S105" s="22">
        <f t="shared" si="14"/>
        <v>7820.43</v>
      </c>
      <c r="V105" s="9">
        <f t="shared" si="15"/>
        <v>33.56</v>
      </c>
      <c r="Y105" s="9">
        <f t="shared" si="16"/>
        <v>6517.03</v>
      </c>
      <c r="AD105" s="4" t="s">
        <v>459</v>
      </c>
      <c r="AE105" s="4" t="s">
        <v>460</v>
      </c>
      <c r="AF105" s="4" t="s">
        <v>215</v>
      </c>
    </row>
    <row r="106" spans="1:35" ht="37.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3"/>
        <v>7969.97</v>
      </c>
      <c r="P106" s="23">
        <v>68.400000000000006</v>
      </c>
      <c r="S106" s="22">
        <f t="shared" si="14"/>
        <v>7969.97</v>
      </c>
      <c r="V106" s="9">
        <f t="shared" si="15"/>
        <v>57</v>
      </c>
      <c r="Y106" s="9">
        <f t="shared" si="16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6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6"/>
        <v>59231.82</v>
      </c>
      <c r="AD108" s="4" t="s">
        <v>473</v>
      </c>
      <c r="AE108" s="4" t="s">
        <v>474</v>
      </c>
      <c r="AF108" s="4" t="s">
        <v>220</v>
      </c>
    </row>
    <row r="109" spans="1:35" ht="93.7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6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6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93.7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6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6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6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6"/>
        <v>11629.47</v>
      </c>
      <c r="AD114" s="4" t="s">
        <v>493</v>
      </c>
      <c r="AE114" s="4" t="s">
        <v>494</v>
      </c>
      <c r="AF114" s="4" t="s">
        <v>220</v>
      </c>
    </row>
    <row r="115" spans="1:35" ht="56.2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6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6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12.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6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6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6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6"/>
        <v>231.99</v>
      </c>
      <c r="AD120" s="4" t="s">
        <v>511</v>
      </c>
      <c r="AE120" s="4" t="s">
        <v>512</v>
      </c>
      <c r="AF120" s="4" t="s">
        <v>220</v>
      </c>
    </row>
    <row r="121" spans="1:35" ht="112.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6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6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12.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6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6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6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6"/>
        <v>120.99</v>
      </c>
      <c r="AD126" s="4" t="s">
        <v>527</v>
      </c>
      <c r="AE126" s="4" t="s">
        <v>528</v>
      </c>
      <c r="AF126" s="4" t="s">
        <v>220</v>
      </c>
    </row>
    <row r="127" spans="1:35" ht="112.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6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42" t="s">
        <v>534</v>
      </c>
      <c r="D128" s="43"/>
      <c r="E128" s="43"/>
      <c r="F128" s="43"/>
      <c r="G128" s="43"/>
      <c r="H128" s="43"/>
      <c r="I128" s="44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56.2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7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7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7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7"/>
        <v>3660.33</v>
      </c>
      <c r="AD133" s="4" t="s">
        <v>550</v>
      </c>
      <c r="AE133" s="4" t="s">
        <v>551</v>
      </c>
      <c r="AF133" s="4" t="s">
        <v>220</v>
      </c>
    </row>
    <row r="134" spans="1:35" ht="56.2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7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7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7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7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7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7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7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7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7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7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7"/>
        <v>2886.44</v>
      </c>
      <c r="AD144" s="4" t="s">
        <v>600</v>
      </c>
      <c r="AE144" s="4" t="s">
        <v>601</v>
      </c>
      <c r="AF144" s="4" t="s">
        <v>220</v>
      </c>
    </row>
    <row r="145" spans="1:35" ht="37.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7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7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7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42" t="s">
        <v>617</v>
      </c>
      <c r="D148" s="43"/>
      <c r="E148" s="43"/>
      <c r="F148" s="43"/>
      <c r="G148" s="43"/>
      <c r="H148" s="43"/>
      <c r="I148" s="44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42" t="s">
        <v>620</v>
      </c>
      <c r="D149" s="43"/>
      <c r="E149" s="43"/>
      <c r="F149" s="43"/>
      <c r="G149" s="43"/>
      <c r="H149" s="43"/>
      <c r="I149" s="44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42" t="s">
        <v>636</v>
      </c>
      <c r="D153" s="43"/>
      <c r="E153" s="43"/>
      <c r="F153" s="43"/>
      <c r="G153" s="43"/>
      <c r="H153" s="43"/>
      <c r="I153" s="44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56.2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93.7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8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8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8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8"/>
        <v>6988.56</v>
      </c>
      <c r="AD158" s="4" t="s">
        <v>652</v>
      </c>
      <c r="AE158" s="4" t="s">
        <v>653</v>
      </c>
      <c r="AF158" s="4" t="s">
        <v>220</v>
      </c>
    </row>
    <row r="159" spans="1:35" ht="93.7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8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8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5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8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8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8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8"/>
        <v>12749.46</v>
      </c>
      <c r="AD164" s="4" t="s">
        <v>668</v>
      </c>
      <c r="AE164" s="4" t="s">
        <v>669</v>
      </c>
      <c r="AF164" s="4" t="s">
        <v>220</v>
      </c>
    </row>
    <row r="165" spans="1:35" ht="56.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8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8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56.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8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8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42" t="s">
        <v>684</v>
      </c>
      <c r="D169" s="43"/>
      <c r="E169" s="43"/>
      <c r="F169" s="43"/>
      <c r="G169" s="43"/>
      <c r="H169" s="43"/>
      <c r="I169" s="44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19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19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19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187.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19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19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19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21918840.049999997</v>
      </c>
      <c r="N178" s="28">
        <f>SUM(N8)</f>
        <v>31848249.939999998</v>
      </c>
      <c r="O178" s="28">
        <f>M178+N178</f>
        <v>53767089.989999995</v>
      </c>
      <c r="P178" s="26"/>
      <c r="Q178" s="26"/>
      <c r="R178" s="26"/>
      <c r="S178" s="28">
        <f>SUM(S8)</f>
        <v>29710550.729999997</v>
      </c>
      <c r="T178" s="28">
        <f>SUM(T8)</f>
        <v>31848249.939999998</v>
      </c>
      <c r="U178" s="28">
        <f>S178+T178</f>
        <v>61558800.669999994</v>
      </c>
      <c r="Y178" s="9">
        <f>SUM(Y8)</f>
        <v>24758792.339999996</v>
      </c>
      <c r="Z178" s="9">
        <f>SUM(Z8)</f>
        <v>26540208.289999999</v>
      </c>
      <c r="AA178" s="9">
        <f>Y178+Z178</f>
        <v>51299000.629999995</v>
      </c>
    </row>
    <row r="179" spans="1:35" ht="22.5" x14ac:dyDescent="0.25">
      <c r="A179" s="45" t="s">
        <v>728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7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39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1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39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1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39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1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39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1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39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1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39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1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39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1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39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1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39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1"/>
    </row>
    <row r="189" spans="1:35" ht="31.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39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1"/>
    </row>
    <row r="190" spans="1:35" ht="47.2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39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1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39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1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39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1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39" t="s">
        <v>770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1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39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1"/>
    </row>
    <row r="195" spans="1:21" ht="31.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39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1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39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1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39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1"/>
    </row>
  </sheetData>
  <sheetProtection password="C644" sheet="1" formatColumns="0" autoFilter="0"/>
  <autoFilter ref="A7:U7"/>
  <mergeCells count="59">
    <mergeCell ref="A2:U2"/>
    <mergeCell ref="A3:U3"/>
    <mergeCell ref="A4:U4"/>
    <mergeCell ref="J5:O5"/>
    <mergeCell ref="P5:R5"/>
    <mergeCell ref="S5:U5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6:K6"/>
    <mergeCell ref="S6:T6"/>
    <mergeCell ref="U6:U7"/>
    <mergeCell ref="A8:I8"/>
    <mergeCell ref="C9:I9"/>
    <mergeCell ref="C10:I10"/>
    <mergeCell ref="L6:L7"/>
    <mergeCell ref="M6:N6"/>
    <mergeCell ref="O6:O7"/>
    <mergeCell ref="P6:Q6"/>
    <mergeCell ref="R6:R7"/>
    <mergeCell ref="C11:I11"/>
    <mergeCell ref="C12:I12"/>
    <mergeCell ref="C13:I13"/>
    <mergeCell ref="C14:I14"/>
    <mergeCell ref="C37:I37"/>
    <mergeCell ref="C45:I45"/>
    <mergeCell ref="C66:I66"/>
    <mergeCell ref="C67:I67"/>
    <mergeCell ref="C97:I97"/>
    <mergeCell ref="C128:I128"/>
    <mergeCell ref="C148:I148"/>
    <mergeCell ref="C149:I149"/>
    <mergeCell ref="C153:I153"/>
    <mergeCell ref="C169:I169"/>
    <mergeCell ref="A179:U179"/>
    <mergeCell ref="H180:U180"/>
    <mergeCell ref="H181:U181"/>
    <mergeCell ref="H182:U182"/>
    <mergeCell ref="H183:U183"/>
    <mergeCell ref="H184:U184"/>
    <mergeCell ref="H185:U185"/>
    <mergeCell ref="H186:U186"/>
    <mergeCell ref="H187:U187"/>
    <mergeCell ref="H188:U188"/>
    <mergeCell ref="H189:U189"/>
    <mergeCell ref="H195:U195"/>
    <mergeCell ref="H196:U196"/>
    <mergeCell ref="H197:U197"/>
    <mergeCell ref="H190:U190"/>
    <mergeCell ref="H191:U191"/>
    <mergeCell ref="H192:U192"/>
    <mergeCell ref="H193:U193"/>
    <mergeCell ref="H194:U1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tabSelected="1" topLeftCell="A91" zoomScale="70" zoomScaleNormal="70" workbookViewId="0">
      <selection activeCell="C110" sqref="C110"/>
    </sheetView>
  </sheetViews>
  <sheetFormatPr defaultRowHeight="15" x14ac:dyDescent="0.25"/>
  <cols>
    <col min="1" max="1" width="20" customWidth="1"/>
    <col min="2" max="2" width="21.5703125" bestFit="1" customWidth="1"/>
    <col min="3" max="3" width="63" customWidth="1"/>
    <col min="4" max="4" width="17" customWidth="1"/>
    <col min="5" max="5" width="22.28515625" customWidth="1"/>
    <col min="6" max="7" width="16.42578125" customWidth="1"/>
    <col min="8" max="8" width="5.85546875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50" t="s">
        <v>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35" ht="15" customHeight="1" x14ac:dyDescent="0.25">
      <c r="A3" s="51" t="s">
        <v>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35" ht="15" customHeight="1" x14ac:dyDescent="0.25">
      <c r="A4" s="52" t="s">
        <v>6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35" ht="40.700000000000003" customHeight="1" x14ac:dyDescent="0.25">
      <c r="A5" s="48" t="s">
        <v>17</v>
      </c>
      <c r="B5" s="48" t="s">
        <v>18</v>
      </c>
      <c r="C5" s="48" t="s">
        <v>19</v>
      </c>
      <c r="D5" s="48" t="s">
        <v>20</v>
      </c>
      <c r="E5" s="48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53" t="s">
        <v>7</v>
      </c>
      <c r="K5" s="54"/>
      <c r="L5" s="54"/>
      <c r="M5" s="54"/>
      <c r="N5" s="54"/>
      <c r="O5" s="55"/>
      <c r="P5" s="56" t="s">
        <v>780</v>
      </c>
      <c r="Q5" s="57"/>
      <c r="R5" s="58"/>
      <c r="S5" s="56">
        <v>9701212867</v>
      </c>
      <c r="T5" s="57"/>
      <c r="U5" s="58"/>
    </row>
    <row r="6" spans="1:35" ht="15.7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39" t="s">
        <v>26</v>
      </c>
      <c r="K6" s="41"/>
      <c r="L6" s="48" t="s">
        <v>26</v>
      </c>
      <c r="M6" s="39" t="s">
        <v>29</v>
      </c>
      <c r="N6" s="41"/>
      <c r="O6" s="48" t="s">
        <v>30</v>
      </c>
      <c r="P6" s="39" t="s">
        <v>26</v>
      </c>
      <c r="Q6" s="41"/>
      <c r="R6" s="48" t="s">
        <v>26</v>
      </c>
      <c r="S6" s="39" t="s">
        <v>29</v>
      </c>
      <c r="T6" s="41"/>
      <c r="U6" s="48" t="s">
        <v>30</v>
      </c>
    </row>
    <row r="7" spans="1:35" ht="31.3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5" t="s">
        <v>27</v>
      </c>
      <c r="K7" s="5" t="s">
        <v>28</v>
      </c>
      <c r="L7" s="49"/>
      <c r="M7" s="5" t="s">
        <v>27</v>
      </c>
      <c r="N7" s="5" t="s">
        <v>28</v>
      </c>
      <c r="O7" s="49"/>
      <c r="P7" s="5" t="s">
        <v>27</v>
      </c>
      <c r="Q7" s="5" t="s">
        <v>28</v>
      </c>
      <c r="R7" s="49"/>
      <c r="S7" s="5" t="s">
        <v>27</v>
      </c>
      <c r="T7" s="5" t="s">
        <v>28</v>
      </c>
      <c r="U7" s="49"/>
    </row>
    <row r="8" spans="1:35" ht="30" customHeight="1" x14ac:dyDescent="0.25">
      <c r="A8" s="45" t="s">
        <v>31</v>
      </c>
      <c r="B8" s="46"/>
      <c r="C8" s="46"/>
      <c r="D8" s="46"/>
      <c r="E8" s="46"/>
      <c r="F8" s="46"/>
      <c r="G8" s="46"/>
      <c r="H8" s="46"/>
      <c r="I8" s="47"/>
      <c r="J8" s="7"/>
      <c r="K8" s="7"/>
      <c r="L8" s="7"/>
      <c r="M8" s="8">
        <f t="shared" ref="M8:O11" si="0">SUM(M9)</f>
        <v>21909487.239999998</v>
      </c>
      <c r="N8" s="8">
        <f t="shared" si="0"/>
        <v>31848249.939999998</v>
      </c>
      <c r="O8" s="8">
        <f t="shared" si="0"/>
        <v>53757737.179999992</v>
      </c>
      <c r="P8" s="7"/>
      <c r="Q8" s="7"/>
      <c r="R8" s="7"/>
      <c r="S8" s="8">
        <f t="shared" ref="S8:U11" si="1">SUM(S9)</f>
        <v>29701197.920000002</v>
      </c>
      <c r="T8" s="8">
        <f t="shared" si="1"/>
        <v>31848249.939999998</v>
      </c>
      <c r="U8" s="8">
        <f t="shared" si="1"/>
        <v>61549447.859999999</v>
      </c>
      <c r="Y8" s="9">
        <f t="shared" ref="Y8:AA11" si="2">SUM(Y9)</f>
        <v>24750998.329999998</v>
      </c>
      <c r="Z8" s="9">
        <f t="shared" si="2"/>
        <v>26540208.289999999</v>
      </c>
      <c r="AA8" s="9">
        <f t="shared" si="2"/>
        <v>51291206.620000005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42" t="s">
        <v>35</v>
      </c>
      <c r="D9" s="43"/>
      <c r="E9" s="43"/>
      <c r="F9" s="43"/>
      <c r="G9" s="43"/>
      <c r="H9" s="43"/>
      <c r="I9" s="44"/>
      <c r="M9" s="6">
        <f t="shared" si="0"/>
        <v>21909487.239999998</v>
      </c>
      <c r="N9" s="6">
        <f t="shared" si="0"/>
        <v>31848249.939999998</v>
      </c>
      <c r="O9" s="6">
        <f t="shared" si="0"/>
        <v>53757737.179999992</v>
      </c>
      <c r="S9" s="6">
        <f t="shared" si="1"/>
        <v>29701197.920000002</v>
      </c>
      <c r="T9" s="6">
        <f t="shared" si="1"/>
        <v>31848249.939999998</v>
      </c>
      <c r="U9" s="6">
        <f t="shared" si="1"/>
        <v>61549447.859999999</v>
      </c>
      <c r="Y9" s="9">
        <f t="shared" si="2"/>
        <v>24750998.329999998</v>
      </c>
      <c r="Z9" s="9">
        <f t="shared" si="2"/>
        <v>26540208.289999999</v>
      </c>
      <c r="AA9" s="9">
        <f t="shared" si="2"/>
        <v>51291206.620000005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42" t="s">
        <v>38</v>
      </c>
      <c r="D10" s="43"/>
      <c r="E10" s="43"/>
      <c r="F10" s="43"/>
      <c r="G10" s="43"/>
      <c r="H10" s="43"/>
      <c r="I10" s="44"/>
      <c r="M10" s="6">
        <f t="shared" si="0"/>
        <v>21909487.239999998</v>
      </c>
      <c r="N10" s="6">
        <f t="shared" si="0"/>
        <v>31848249.939999998</v>
      </c>
      <c r="O10" s="6">
        <f t="shared" si="0"/>
        <v>53757737.179999992</v>
      </c>
      <c r="S10" s="6">
        <f t="shared" si="1"/>
        <v>29701197.920000002</v>
      </c>
      <c r="T10" s="6">
        <f t="shared" si="1"/>
        <v>31848249.939999998</v>
      </c>
      <c r="U10" s="6">
        <f t="shared" si="1"/>
        <v>61549447.859999999</v>
      </c>
      <c r="Y10" s="9">
        <f t="shared" si="2"/>
        <v>24750998.329999998</v>
      </c>
      <c r="Z10" s="9">
        <f t="shared" si="2"/>
        <v>26540208.289999999</v>
      </c>
      <c r="AA10" s="9">
        <f t="shared" si="2"/>
        <v>51291206.620000005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42" t="s">
        <v>41</v>
      </c>
      <c r="D11" s="43"/>
      <c r="E11" s="43"/>
      <c r="F11" s="43"/>
      <c r="G11" s="43"/>
      <c r="H11" s="43"/>
      <c r="I11" s="44"/>
      <c r="M11" s="6">
        <f t="shared" si="0"/>
        <v>21909487.239999998</v>
      </c>
      <c r="N11" s="6">
        <f t="shared" si="0"/>
        <v>31848249.939999998</v>
      </c>
      <c r="O11" s="6">
        <f t="shared" si="0"/>
        <v>53757737.179999992</v>
      </c>
      <c r="S11" s="6">
        <f t="shared" si="1"/>
        <v>29701197.920000002</v>
      </c>
      <c r="T11" s="6">
        <f t="shared" si="1"/>
        <v>31848249.939999998</v>
      </c>
      <c r="U11" s="6">
        <f t="shared" si="1"/>
        <v>61549447.859999999</v>
      </c>
      <c r="Y11" s="9">
        <f t="shared" si="2"/>
        <v>24750998.329999998</v>
      </c>
      <c r="Z11" s="9">
        <f t="shared" si="2"/>
        <v>26540208.289999999</v>
      </c>
      <c r="AA11" s="9">
        <f t="shared" si="2"/>
        <v>51291206.620000005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42" t="s">
        <v>44</v>
      </c>
      <c r="D12" s="43"/>
      <c r="E12" s="43"/>
      <c r="F12" s="43"/>
      <c r="G12" s="43"/>
      <c r="H12" s="43"/>
      <c r="I12" s="44"/>
      <c r="M12" s="6">
        <f>SUM(M13,M66,M148,M169)</f>
        <v>21909487.239999998</v>
      </c>
      <c r="N12" s="6">
        <f>SUM(N13,N66,N148,N169)</f>
        <v>31848249.939999998</v>
      </c>
      <c r="O12" s="6">
        <f>SUM(O13,O66,O148,O169)</f>
        <v>53757737.179999992</v>
      </c>
      <c r="S12" s="6">
        <f>SUM(S13,S66,S148,S169)</f>
        <v>29701197.920000002</v>
      </c>
      <c r="T12" s="6">
        <f>SUM(T13,T66,T148,T169)</f>
        <v>31848249.939999998</v>
      </c>
      <c r="U12" s="6">
        <f>SUM(U13,U66,U148,U169)</f>
        <v>61549447.859999999</v>
      </c>
      <c r="Y12" s="9">
        <f>SUM(Y13,Y66,Y148,Y169)</f>
        <v>24750998.329999998</v>
      </c>
      <c r="Z12" s="9">
        <f>SUM(Z13,Z66,Z148,Z169)</f>
        <v>26540208.289999999</v>
      </c>
      <c r="AA12" s="9">
        <f>SUM(AA13,AA66,AA148,AA169)</f>
        <v>51291206.620000005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42" t="s">
        <v>47</v>
      </c>
      <c r="D13" s="43"/>
      <c r="E13" s="43"/>
      <c r="F13" s="43"/>
      <c r="G13" s="43"/>
      <c r="H13" s="43"/>
      <c r="I13" s="44"/>
      <c r="M13" s="6">
        <f>SUM(M14,M37,M45)</f>
        <v>3561291.31</v>
      </c>
      <c r="N13" s="6">
        <f>SUM(N14,N37,N45)</f>
        <v>8426805.5</v>
      </c>
      <c r="O13" s="6">
        <f>SUM(O14,O37,O45)</f>
        <v>11988096.810000001</v>
      </c>
      <c r="S13" s="6">
        <f>SUM(S14,S37,S45)</f>
        <v>10850255.43</v>
      </c>
      <c r="T13" s="6">
        <f>SUM(T14,T37,T45)</f>
        <v>8426805.5</v>
      </c>
      <c r="U13" s="6">
        <f>SUM(U14,U37,U45)</f>
        <v>19277060.93</v>
      </c>
      <c r="Y13" s="9">
        <f>SUM(Y14,Y37,Y45)</f>
        <v>9041879.5399999991</v>
      </c>
      <c r="Z13" s="9">
        <f>SUM(Z14,Z37,Z45)</f>
        <v>7022337.9199999999</v>
      </c>
      <c r="AA13" s="9">
        <f>SUM(AA14,AA37,AA45)</f>
        <v>16064217.460000001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42" t="s">
        <v>50</v>
      </c>
      <c r="D14" s="43"/>
      <c r="E14" s="43"/>
      <c r="F14" s="43"/>
      <c r="G14" s="43"/>
      <c r="H14" s="43"/>
      <c r="I14" s="44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168.7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18.7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93.75" x14ac:dyDescent="0.25">
      <c r="A20" s="10" t="s">
        <v>82</v>
      </c>
      <c r="B20" s="10"/>
      <c r="C20" s="32" t="s">
        <v>83</v>
      </c>
      <c r="D20" s="35" t="s">
        <v>783</v>
      </c>
      <c r="E20" s="36" t="s">
        <v>785</v>
      </c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131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38.450000000000003" customHeight="1" x14ac:dyDescent="0.25">
      <c r="A25" s="10" t="s">
        <v>109</v>
      </c>
      <c r="B25" s="10"/>
      <c r="C25" s="32" t="s">
        <v>110</v>
      </c>
      <c r="D25" s="62" t="s">
        <v>781</v>
      </c>
      <c r="E25" s="60" t="s">
        <v>784</v>
      </c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38.450000000000003" customHeight="1" x14ac:dyDescent="0.25">
      <c r="A26" s="10" t="s">
        <v>114</v>
      </c>
      <c r="B26" s="10"/>
      <c r="C26" s="32" t="s">
        <v>115</v>
      </c>
      <c r="D26" s="63"/>
      <c r="E26" s="61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18.7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131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>
        <f t="shared" ref="H31:H32" si="10">$I$29*G31*0.065*1000</f>
        <v>242.48250000000002</v>
      </c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>
        <f t="shared" si="10"/>
        <v>266730.75</v>
      </c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48" customHeight="1" x14ac:dyDescent="0.25">
      <c r="A33" s="10" t="s">
        <v>140</v>
      </c>
      <c r="B33" s="10"/>
      <c r="C33" s="32" t="s">
        <v>110</v>
      </c>
      <c r="D33" s="62" t="s">
        <v>781</v>
      </c>
      <c r="E33" s="60" t="s">
        <v>784</v>
      </c>
      <c r="F33" s="18" t="s">
        <v>61</v>
      </c>
      <c r="G33" s="19">
        <v>0.32</v>
      </c>
      <c r="H33" s="20">
        <f>$I$29*G33*0.065*1000</f>
        <v>77594.400000000009</v>
      </c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48" customHeight="1" x14ac:dyDescent="0.25">
      <c r="A34" s="10" t="s">
        <v>143</v>
      </c>
      <c r="B34" s="10"/>
      <c r="C34" s="32" t="s">
        <v>115</v>
      </c>
      <c r="D34" s="63"/>
      <c r="E34" s="61"/>
      <c r="F34" s="18" t="s">
        <v>79</v>
      </c>
      <c r="G34" s="19">
        <v>1E-3</v>
      </c>
      <c r="H34" s="20">
        <f>$I$29*G34*0.065*1000</f>
        <v>242.48250000000002</v>
      </c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18.7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42" t="s">
        <v>154</v>
      </c>
      <c r="D37" s="43"/>
      <c r="E37" s="43"/>
      <c r="F37" s="43"/>
      <c r="G37" s="43"/>
      <c r="H37" s="43"/>
      <c r="I37" s="44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1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1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1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1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1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1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42" t="s">
        <v>193</v>
      </c>
      <c r="D45" s="43"/>
      <c r="E45" s="43"/>
      <c r="F45" s="43"/>
      <c r="G45" s="43"/>
      <c r="H45" s="43"/>
      <c r="I45" s="44"/>
      <c r="M45" s="6">
        <f>SUM(M46,M51,M55,M60,M63)</f>
        <v>819783.5</v>
      </c>
      <c r="N45" s="6">
        <f>SUM(N46,N51,N55,N60,N63)</f>
        <v>3169066.4</v>
      </c>
      <c r="O45" s="6">
        <f>SUM(O46,O51,O55,O60,O63)</f>
        <v>3988849.9</v>
      </c>
      <c r="S45" s="6">
        <f>SUM(S46,S51,S55,S60,S63)</f>
        <v>8108747.6200000001</v>
      </c>
      <c r="T45" s="6">
        <f>SUM(T46,T51,T55,T60,T63)</f>
        <v>3169066.4</v>
      </c>
      <c r="U45" s="6">
        <f>SUM(U46,U51,U55,U60,U63)</f>
        <v>11277814.02</v>
      </c>
      <c r="Y45" s="9">
        <f>SUM(Y46,Y51,Y55,Y60,Y63)</f>
        <v>6757289.6899999995</v>
      </c>
      <c r="Z45" s="9">
        <f>SUM(Z46,Z51,Z55,Z60,Z63)</f>
        <v>2640888.67</v>
      </c>
      <c r="AA45" s="9">
        <f>SUM(AA46,AA51,AA55,AA60,AA63)</f>
        <v>9398178.3599999994</v>
      </c>
      <c r="AD45" s="4">
        <v>254801881</v>
      </c>
      <c r="AE45" s="4">
        <v>17909368</v>
      </c>
    </row>
    <row r="46" spans="1:35" ht="22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150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2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22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2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2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2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2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24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2"/>
        <v>5990.81</v>
      </c>
      <c r="AD52" s="4" t="s">
        <v>229</v>
      </c>
      <c r="AE52" s="4" t="s">
        <v>230</v>
      </c>
      <c r="AF52" s="4" t="s">
        <v>231</v>
      </c>
    </row>
    <row r="53" spans="1:35" ht="168.7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2"/>
        <v>3223.75</v>
      </c>
      <c r="AD53" s="4" t="s">
        <v>235</v>
      </c>
      <c r="AE53" s="4" t="s">
        <v>236</v>
      </c>
      <c r="AF53" s="4" t="s">
        <v>237</v>
      </c>
    </row>
    <row r="54" spans="1:35" ht="187.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2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248.35</v>
      </c>
      <c r="K55" s="15">
        <v>411</v>
      </c>
      <c r="L55" s="14">
        <f>J55+ROUND(K55, 2)</f>
        <v>659.35</v>
      </c>
      <c r="M55" s="14">
        <f>ROUND(J55*I55, 2)</f>
        <v>53718.11</v>
      </c>
      <c r="N55" s="14">
        <f>ROUND(I55*ROUND(K55, 2), 2)</f>
        <v>88899.3</v>
      </c>
      <c r="O55" s="14">
        <f>M55+N55</f>
        <v>142617.41</v>
      </c>
      <c r="P55" s="14">
        <f>IFERROR(ROUND(SUM(S56,S57,S58,S59)/I55, 2),0)</f>
        <v>248.35</v>
      </c>
      <c r="Q55" s="16">
        <v>411</v>
      </c>
      <c r="R55" s="14">
        <f>P55+ROUND(Q55, 2)</f>
        <v>659.35</v>
      </c>
      <c r="S55" s="14">
        <f>ROUND(P55*I55, 2)</f>
        <v>53718.11</v>
      </c>
      <c r="T55" s="14">
        <f>ROUND(I55*ROUND(Q55, 2), 2)</f>
        <v>88899.3</v>
      </c>
      <c r="U55" s="14">
        <f>S55+T55</f>
        <v>142617.41</v>
      </c>
      <c r="V55" s="9">
        <f>ROUND(P55 / 1.2, 2)</f>
        <v>206.96</v>
      </c>
      <c r="W55" s="9">
        <f>ROUND(Q55 / 1.2, 2)</f>
        <v>342.5</v>
      </c>
      <c r="X55" s="9">
        <f>ROUND(R55 / 1.2, 2)</f>
        <v>549.46</v>
      </c>
      <c r="Y55" s="9">
        <f t="shared" si="12"/>
        <v>44765.09</v>
      </c>
      <c r="Z55" s="9">
        <f>ROUND(T55 / 1.2, 2)</f>
        <v>74082.75</v>
      </c>
      <c r="AA55" s="9">
        <f>Y55+Z55</f>
        <v>118847.84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262.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2"/>
        <v>42678.01</v>
      </c>
      <c r="AD56" s="4" t="s">
        <v>252</v>
      </c>
      <c r="AE56" s="4" t="s">
        <v>253</v>
      </c>
      <c r="AF56" s="4" t="s">
        <v>254</v>
      </c>
    </row>
    <row r="57" spans="1:35" ht="150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34">
        <f>I55*G57</f>
        <v>151.41</v>
      </c>
      <c r="I57" s="37">
        <v>151.41</v>
      </c>
      <c r="J57" s="21">
        <v>12.33</v>
      </c>
      <c r="M57" s="22">
        <f>ROUND(ROUND(J57, 2)*I57, 2)</f>
        <v>1866.89</v>
      </c>
      <c r="P57" s="23">
        <v>12.33</v>
      </c>
      <c r="S57" s="22">
        <f>ROUND(ROUND(P57, 2)*I57, 2)</f>
        <v>1866.89</v>
      </c>
      <c r="V57" s="9">
        <f>ROUND(ROUND(P57, 2)/1.2, 2)</f>
        <v>10.28</v>
      </c>
      <c r="Y57" s="9">
        <f t="shared" si="12"/>
        <v>1555.74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2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2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2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22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2"/>
        <v>230780.64</v>
      </c>
      <c r="AD61" s="4" t="s">
        <v>274</v>
      </c>
      <c r="AE61" s="4" t="s">
        <v>275</v>
      </c>
      <c r="AF61" s="4" t="s">
        <v>276</v>
      </c>
    </row>
    <row r="62" spans="1:35" ht="187.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2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2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206.2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2"/>
        <v>1553216.67</v>
      </c>
      <c r="AD64" s="4" t="s">
        <v>288</v>
      </c>
      <c r="AE64" s="4" t="s">
        <v>289</v>
      </c>
      <c r="AF64" s="4" t="s">
        <v>290</v>
      </c>
    </row>
    <row r="65" spans="1:35" ht="337.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2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42" t="s">
        <v>299</v>
      </c>
      <c r="D66" s="43"/>
      <c r="E66" s="43"/>
      <c r="F66" s="43"/>
      <c r="G66" s="43"/>
      <c r="H66" s="43"/>
      <c r="I66" s="44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42" t="s">
        <v>302</v>
      </c>
      <c r="D67" s="43"/>
      <c r="E67" s="43"/>
      <c r="F67" s="43"/>
      <c r="G67" s="43"/>
      <c r="H67" s="43"/>
      <c r="I67" s="44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56.2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37.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3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3"/>
        <v>10818.5</v>
      </c>
      <c r="AD70" s="4" t="s">
        <v>315</v>
      </c>
      <c r="AE70" s="4" t="s">
        <v>316</v>
      </c>
      <c r="AF70" s="4" t="s">
        <v>317</v>
      </c>
    </row>
    <row r="71" spans="1:35" ht="93.7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3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3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3"/>
        <v>45265.68</v>
      </c>
      <c r="AD73" s="4" t="s">
        <v>331</v>
      </c>
      <c r="AE73" s="4" t="s">
        <v>332</v>
      </c>
      <c r="AF73" s="4" t="s">
        <v>333</v>
      </c>
    </row>
    <row r="74" spans="1:35" ht="187.5" x14ac:dyDescent="0.25">
      <c r="A74" s="10" t="s">
        <v>334</v>
      </c>
      <c r="B74" s="10"/>
      <c r="C74" s="17" t="s">
        <v>309</v>
      </c>
      <c r="D74" s="38" t="s">
        <v>786</v>
      </c>
      <c r="E74" s="12" t="s">
        <v>335</v>
      </c>
      <c r="F74" s="18" t="s">
        <v>61</v>
      </c>
      <c r="G74" s="19">
        <v>1</v>
      </c>
      <c r="H74" s="33">
        <f>I74/I71</f>
        <v>30</v>
      </c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3"/>
        <v>622854.38</v>
      </c>
      <c r="AD74" s="4" t="s">
        <v>336</v>
      </c>
      <c r="AE74" s="4" t="s">
        <v>337</v>
      </c>
      <c r="AF74" s="4" t="s">
        <v>312</v>
      </c>
    </row>
    <row r="75" spans="1:35" ht="112.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3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187.5" x14ac:dyDescent="0.25">
      <c r="A76" s="10" t="s">
        <v>340</v>
      </c>
      <c r="B76" s="10"/>
      <c r="C76" s="17" t="s">
        <v>309</v>
      </c>
      <c r="D76" s="38" t="s">
        <v>786</v>
      </c>
      <c r="E76" s="12" t="s">
        <v>335</v>
      </c>
      <c r="F76" s="18" t="s">
        <v>61</v>
      </c>
      <c r="G76" s="19">
        <v>1</v>
      </c>
      <c r="H76" s="33">
        <f>I76/I75</f>
        <v>32.510320205288409</v>
      </c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3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3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3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3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37.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3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3"/>
        <v>9067.59</v>
      </c>
      <c r="AD81" s="4" t="s">
        <v>361</v>
      </c>
      <c r="AE81" s="4" t="s">
        <v>362</v>
      </c>
      <c r="AF81" s="4" t="s">
        <v>220</v>
      </c>
    </row>
    <row r="82" spans="1:35" ht="7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3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3"/>
        <v>9067.59</v>
      </c>
      <c r="AD83" s="4" t="s">
        <v>366</v>
      </c>
      <c r="AE83" s="4" t="s">
        <v>367</v>
      </c>
      <c r="AF83" s="4" t="s">
        <v>220</v>
      </c>
    </row>
    <row r="84" spans="1:35" ht="37.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3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3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168.7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3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3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3"/>
        <v>81011.13</v>
      </c>
      <c r="AD88" s="4" t="s">
        <v>387</v>
      </c>
      <c r="AE88" s="4" t="s">
        <v>388</v>
      </c>
      <c r="AF88" s="4" t="s">
        <v>220</v>
      </c>
    </row>
    <row r="89" spans="1:35" ht="7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3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3"/>
        <v>81011.13</v>
      </c>
      <c r="AD90" s="4" t="s">
        <v>391</v>
      </c>
      <c r="AE90" s="4" t="s">
        <v>392</v>
      </c>
      <c r="AF90" s="4" t="s">
        <v>220</v>
      </c>
    </row>
    <row r="91" spans="1:35" ht="37.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3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3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150" x14ac:dyDescent="0.25">
      <c r="A93" s="10" t="s">
        <v>401</v>
      </c>
      <c r="B93" s="10"/>
      <c r="C93" s="24" t="s">
        <v>402</v>
      </c>
      <c r="D93" s="38" t="s">
        <v>786</v>
      </c>
      <c r="E93" s="12" t="s">
        <v>403</v>
      </c>
      <c r="F93" s="18" t="s">
        <v>61</v>
      </c>
      <c r="G93" s="19">
        <v>1.3</v>
      </c>
      <c r="H93" s="33">
        <f>I93/G93/I92</f>
        <v>40</v>
      </c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3"/>
        <v>314754.27</v>
      </c>
      <c r="AD93" s="4" t="s">
        <v>404</v>
      </c>
      <c r="AE93" s="4" t="s">
        <v>405</v>
      </c>
      <c r="AF93" s="4" t="s">
        <v>406</v>
      </c>
    </row>
    <row r="94" spans="1:35" ht="281.25" x14ac:dyDescent="0.25">
      <c r="A94" s="10" t="s">
        <v>407</v>
      </c>
      <c r="B94" s="10"/>
      <c r="C94" s="32" t="s">
        <v>408</v>
      </c>
      <c r="D94" s="35" t="s">
        <v>782</v>
      </c>
      <c r="E94" s="38" t="s">
        <v>787</v>
      </c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3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3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3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42" t="s">
        <v>420</v>
      </c>
      <c r="D97" s="43"/>
      <c r="E97" s="43"/>
      <c r="F97" s="43"/>
      <c r="G97" s="43"/>
      <c r="H97" s="43"/>
      <c r="I97" s="44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4">ROUND(ROUND(J99, 2)*I99, 2)</f>
        <v>8989.32</v>
      </c>
      <c r="P99" s="23">
        <v>97.71</v>
      </c>
      <c r="S99" s="22">
        <f t="shared" ref="S99:S106" si="15">ROUND(ROUND(P99, 2)*I99, 2)</f>
        <v>8989.32</v>
      </c>
      <c r="V99" s="9">
        <f t="shared" ref="V99:V106" si="16">ROUND(ROUND(P99, 2)/1.2, 2)</f>
        <v>81.430000000000007</v>
      </c>
      <c r="Y99" s="9">
        <f t="shared" ref="Y99:Y127" si="17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4"/>
        <v>37285.919999999998</v>
      </c>
      <c r="P100" s="23">
        <v>12.33</v>
      </c>
      <c r="S100" s="22">
        <f t="shared" si="15"/>
        <v>37285.919999999998</v>
      </c>
      <c r="V100" s="9">
        <f t="shared" si="16"/>
        <v>10.28</v>
      </c>
      <c r="Y100" s="9">
        <f t="shared" si="17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4"/>
        <v>66612.09</v>
      </c>
      <c r="P101" s="23">
        <v>1094.0999999999999</v>
      </c>
      <c r="S101" s="22">
        <f t="shared" si="15"/>
        <v>66612.09</v>
      </c>
      <c r="V101" s="9">
        <f t="shared" si="16"/>
        <v>911.75</v>
      </c>
      <c r="Y101" s="9">
        <f t="shared" si="17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4"/>
        <v>339341.94</v>
      </c>
      <c r="P102" s="23">
        <v>945</v>
      </c>
      <c r="S102" s="22">
        <f t="shared" si="15"/>
        <v>339341.94</v>
      </c>
      <c r="V102" s="9">
        <f t="shared" si="16"/>
        <v>787.5</v>
      </c>
      <c r="Y102" s="9">
        <f t="shared" si="17"/>
        <v>282784.95</v>
      </c>
      <c r="AD102" s="4" t="s">
        <v>443</v>
      </c>
      <c r="AE102" s="4" t="s">
        <v>444</v>
      </c>
      <c r="AF102" s="4" t="s">
        <v>445</v>
      </c>
    </row>
    <row r="103" spans="1:35" ht="150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4"/>
        <v>30000.26</v>
      </c>
      <c r="P103" s="23">
        <v>1019.55</v>
      </c>
      <c r="S103" s="22">
        <f t="shared" si="15"/>
        <v>30000.26</v>
      </c>
      <c r="V103" s="9">
        <f t="shared" si="16"/>
        <v>849.63</v>
      </c>
      <c r="Y103" s="9">
        <f t="shared" si="17"/>
        <v>25000.22</v>
      </c>
      <c r="AD103" s="4" t="s">
        <v>449</v>
      </c>
      <c r="AE103" s="4" t="s">
        <v>450</v>
      </c>
      <c r="AF103" s="4" t="s">
        <v>451</v>
      </c>
    </row>
    <row r="104" spans="1:35" ht="187.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4"/>
        <v>524732.02</v>
      </c>
      <c r="P104" s="23">
        <v>1374.45</v>
      </c>
      <c r="S104" s="22">
        <f t="shared" si="15"/>
        <v>524732.02</v>
      </c>
      <c r="V104" s="9">
        <f t="shared" si="16"/>
        <v>1145.3800000000001</v>
      </c>
      <c r="Y104" s="9">
        <f t="shared" si="17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4"/>
        <v>7820.43</v>
      </c>
      <c r="P105" s="23">
        <v>40.270000000000003</v>
      </c>
      <c r="S105" s="22">
        <f t="shared" si="15"/>
        <v>7820.43</v>
      </c>
      <c r="V105" s="9">
        <f t="shared" si="16"/>
        <v>33.56</v>
      </c>
      <c r="Y105" s="9">
        <f t="shared" si="17"/>
        <v>6517.03</v>
      </c>
      <c r="AD105" s="4" t="s">
        <v>459</v>
      </c>
      <c r="AE105" s="4" t="s">
        <v>460</v>
      </c>
      <c r="AF105" s="4" t="s">
        <v>215</v>
      </c>
    </row>
    <row r="106" spans="1:35" ht="131.2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4"/>
        <v>7969.97</v>
      </c>
      <c r="P106" s="23">
        <v>68.400000000000006</v>
      </c>
      <c r="S106" s="22">
        <f t="shared" si="15"/>
        <v>7969.97</v>
      </c>
      <c r="V106" s="9">
        <f t="shared" si="16"/>
        <v>57</v>
      </c>
      <c r="Y106" s="9">
        <f t="shared" si="17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7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7"/>
        <v>59231.82</v>
      </c>
      <c r="AD108" s="4" t="s">
        <v>473</v>
      </c>
      <c r="AE108" s="4" t="s">
        <v>474</v>
      </c>
      <c r="AF108" s="4" t="s">
        <v>220</v>
      </c>
    </row>
    <row r="109" spans="1:35" ht="356.2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7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7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337.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7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7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7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7"/>
        <v>11629.47</v>
      </c>
      <c r="AD114" s="4" t="s">
        <v>493</v>
      </c>
      <c r="AE114" s="4" t="s">
        <v>494</v>
      </c>
      <c r="AF114" s="4" t="s">
        <v>220</v>
      </c>
    </row>
    <row r="115" spans="1:35" ht="22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7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7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393.7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7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7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7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7"/>
        <v>231.99</v>
      </c>
      <c r="AD120" s="4" t="s">
        <v>511</v>
      </c>
      <c r="AE120" s="4" t="s">
        <v>512</v>
      </c>
      <c r="AF120" s="4" t="s">
        <v>220</v>
      </c>
    </row>
    <row r="121" spans="1:35" ht="393.7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7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7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37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7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7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7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7"/>
        <v>120.99</v>
      </c>
      <c r="AD126" s="4" t="s">
        <v>527</v>
      </c>
      <c r="AE126" s="4" t="s">
        <v>528</v>
      </c>
      <c r="AF126" s="4" t="s">
        <v>220</v>
      </c>
    </row>
    <row r="127" spans="1:35" ht="393.7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7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42" t="s">
        <v>534</v>
      </c>
      <c r="D128" s="43"/>
      <c r="E128" s="43"/>
      <c r="F128" s="43"/>
      <c r="G128" s="43"/>
      <c r="H128" s="43"/>
      <c r="I128" s="44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93.7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37.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8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8"/>
        <v>3660.33</v>
      </c>
      <c r="AD131" s="4" t="s">
        <v>545</v>
      </c>
      <c r="AE131" s="4" t="s">
        <v>546</v>
      </c>
      <c r="AF131" s="4" t="s">
        <v>220</v>
      </c>
    </row>
    <row r="132" spans="1:35" ht="112.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8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8"/>
        <v>3660.33</v>
      </c>
      <c r="AD133" s="4" t="s">
        <v>550</v>
      </c>
      <c r="AE133" s="4" t="s">
        <v>551</v>
      </c>
      <c r="AF133" s="4" t="s">
        <v>220</v>
      </c>
    </row>
    <row r="134" spans="1:35" ht="37.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8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8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8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8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8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8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8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8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8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8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8"/>
        <v>2886.44</v>
      </c>
      <c r="AD144" s="4" t="s">
        <v>600</v>
      </c>
      <c r="AE144" s="4" t="s">
        <v>601</v>
      </c>
      <c r="AF144" s="4" t="s">
        <v>220</v>
      </c>
    </row>
    <row r="145" spans="1:35" ht="18.7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8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8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8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42" t="s">
        <v>617</v>
      </c>
      <c r="D148" s="43"/>
      <c r="E148" s="43"/>
      <c r="F148" s="43"/>
      <c r="G148" s="43"/>
      <c r="H148" s="43"/>
      <c r="I148" s="44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42" t="s">
        <v>620</v>
      </c>
      <c r="D149" s="43"/>
      <c r="E149" s="43"/>
      <c r="F149" s="43"/>
      <c r="G149" s="43"/>
      <c r="H149" s="43"/>
      <c r="I149" s="44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42" t="s">
        <v>636</v>
      </c>
      <c r="D153" s="43"/>
      <c r="E153" s="43"/>
      <c r="F153" s="43"/>
      <c r="G153" s="43"/>
      <c r="H153" s="43"/>
      <c r="I153" s="44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93.7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150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9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9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9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9"/>
        <v>6988.56</v>
      </c>
      <c r="AD158" s="4" t="s">
        <v>652</v>
      </c>
      <c r="AE158" s="4" t="s">
        <v>653</v>
      </c>
      <c r="AF158" s="4" t="s">
        <v>220</v>
      </c>
    </row>
    <row r="159" spans="1:35" ht="300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9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9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20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9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9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9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9"/>
        <v>12749.46</v>
      </c>
      <c r="AD164" s="4" t="s">
        <v>668</v>
      </c>
      <c r="AE164" s="4" t="s">
        <v>669</v>
      </c>
      <c r="AF164" s="4" t="s">
        <v>220</v>
      </c>
    </row>
    <row r="165" spans="1:35" ht="112.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9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9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112.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9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9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42" t="s">
        <v>684</v>
      </c>
      <c r="D169" s="43"/>
      <c r="E169" s="43"/>
      <c r="F169" s="43"/>
      <c r="G169" s="43"/>
      <c r="H169" s="43"/>
      <c r="I169" s="44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20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20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20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37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20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20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20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21909487.239999998</v>
      </c>
      <c r="N178" s="28">
        <f>SUM(N8)</f>
        <v>31848249.939999998</v>
      </c>
      <c r="O178" s="28">
        <f>M178+N178</f>
        <v>53757737.179999992</v>
      </c>
      <c r="P178" s="26"/>
      <c r="Q178" s="26"/>
      <c r="R178" s="26"/>
      <c r="S178" s="28">
        <f>SUM(S8)</f>
        <v>29701197.920000002</v>
      </c>
      <c r="T178" s="28">
        <f>SUM(T8)</f>
        <v>31848249.939999998</v>
      </c>
      <c r="U178" s="28">
        <f>S178+T178</f>
        <v>61549447.859999999</v>
      </c>
      <c r="Y178" s="9">
        <f>SUM(Y8)</f>
        <v>24750998.329999998</v>
      </c>
      <c r="Z178" s="9">
        <f>SUM(Z8)</f>
        <v>26540208.289999999</v>
      </c>
      <c r="AA178" s="9">
        <f>Y178+Z178</f>
        <v>51291206.619999997</v>
      </c>
    </row>
    <row r="179" spans="1:35" ht="22.5" x14ac:dyDescent="0.25">
      <c r="A179" s="45" t="s">
        <v>728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7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39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1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39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1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39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1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39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1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39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1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39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1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39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1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39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1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39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1"/>
    </row>
    <row r="189" spans="1:35" ht="47.2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39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1"/>
    </row>
    <row r="190" spans="1:35" ht="31.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39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1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39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1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39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1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39" t="s">
        <v>770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1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39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1"/>
    </row>
    <row r="195" spans="1:21" ht="15.7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39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1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39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1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39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1"/>
    </row>
  </sheetData>
  <mergeCells count="63">
    <mergeCell ref="H195:U195"/>
    <mergeCell ref="H196:U196"/>
    <mergeCell ref="H197:U197"/>
    <mergeCell ref="D25:D26"/>
    <mergeCell ref="D33:D34"/>
    <mergeCell ref="H189:U189"/>
    <mergeCell ref="H190:U190"/>
    <mergeCell ref="H191:U191"/>
    <mergeCell ref="H192:U192"/>
    <mergeCell ref="H193:U193"/>
    <mergeCell ref="H194:U194"/>
    <mergeCell ref="H183:U183"/>
    <mergeCell ref="H184:U184"/>
    <mergeCell ref="H185:U185"/>
    <mergeCell ref="H186:U186"/>
    <mergeCell ref="H187:U187"/>
    <mergeCell ref="C128:I128"/>
    <mergeCell ref="C148:I148"/>
    <mergeCell ref="H188:U188"/>
    <mergeCell ref="C153:I153"/>
    <mergeCell ref="C169:I169"/>
    <mergeCell ref="A179:U179"/>
    <mergeCell ref="H180:U180"/>
    <mergeCell ref="H181:U181"/>
    <mergeCell ref="H182:U182"/>
    <mergeCell ref="S6:T6"/>
    <mergeCell ref="U6:U7"/>
    <mergeCell ref="A8:I8"/>
    <mergeCell ref="C9:I9"/>
    <mergeCell ref="C149:I149"/>
    <mergeCell ref="C11:I11"/>
    <mergeCell ref="C12:I12"/>
    <mergeCell ref="C13:I13"/>
    <mergeCell ref="C14:I14"/>
    <mergeCell ref="C37:I37"/>
    <mergeCell ref="C45:I45"/>
    <mergeCell ref="E25:E26"/>
    <mergeCell ref="E33:E34"/>
    <mergeCell ref="C66:I66"/>
    <mergeCell ref="C67:I67"/>
    <mergeCell ref="C97:I97"/>
    <mergeCell ref="C10:I10"/>
    <mergeCell ref="H5:H7"/>
    <mergeCell ref="I5:I7"/>
    <mergeCell ref="J5:O5"/>
    <mergeCell ref="P5:R5"/>
    <mergeCell ref="R6:R7"/>
    <mergeCell ref="A2:U2"/>
    <mergeCell ref="A3:U3"/>
    <mergeCell ref="A4:U4"/>
    <mergeCell ref="A5:A7"/>
    <mergeCell ref="B5:B7"/>
    <mergeCell ref="C5:C7"/>
    <mergeCell ref="D5:D7"/>
    <mergeCell ref="E5:E7"/>
    <mergeCell ref="F5:F7"/>
    <mergeCell ref="G5:G7"/>
    <mergeCell ref="S5:U5"/>
    <mergeCell ref="J6:K6"/>
    <mergeCell ref="L6:L7"/>
    <mergeCell ref="M6:N6"/>
    <mergeCell ref="O6:O7"/>
    <mergeCell ref="P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ТКП</vt:lpstr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МирзаяновИИ</cp:lastModifiedBy>
  <dcterms:created xsi:type="dcterms:W3CDTF">2025-08-27T14:03:38Z</dcterms:created>
  <dcterms:modified xsi:type="dcterms:W3CDTF">2025-09-25T15:44:16Z</dcterms:modified>
  <cp:category/>
</cp:coreProperties>
</file>