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05" yWindow="-105" windowWidth="19425" windowHeight="10425" activeTab="1"/>
  </bookViews>
  <sheets>
    <sheet name="ТКП" sheetId="1" r:id="rId1"/>
    <sheet name="Лист1" sheetId="2" r:id="rId2"/>
  </sheets>
  <definedNames>
    <definedName name="_xlnm._FilterDatabase" localSheetId="0" hidden="1">ТКП!$A$7:$U$7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3" i="2" l="1"/>
  <c r="N252" i="2"/>
  <c r="O252" i="2" s="1"/>
  <c r="L252" i="2"/>
  <c r="N251" i="2"/>
  <c r="O251" i="2" s="1"/>
  <c r="L251" i="2"/>
  <c r="N250" i="2"/>
  <c r="O250" i="2" s="1"/>
  <c r="O248" i="2" s="1"/>
  <c r="L250" i="2"/>
  <c r="O249" i="2"/>
  <c r="N249" i="2"/>
  <c r="L249" i="2"/>
  <c r="M248" i="2"/>
  <c r="N247" i="2"/>
  <c r="O247" i="2" s="1"/>
  <c r="L247" i="2"/>
  <c r="N246" i="2"/>
  <c r="O246" i="2" s="1"/>
  <c r="L246" i="2"/>
  <c r="O245" i="2"/>
  <c r="N245" i="2"/>
  <c r="L245" i="2"/>
  <c r="N244" i="2"/>
  <c r="O244" i="2" s="1"/>
  <c r="L244" i="2"/>
  <c r="N243" i="2"/>
  <c r="O243" i="2" s="1"/>
  <c r="L243" i="2"/>
  <c r="N242" i="2"/>
  <c r="O242" i="2" s="1"/>
  <c r="L242" i="2"/>
  <c r="M241" i="2"/>
  <c r="J240" i="2" s="1"/>
  <c r="N240" i="2"/>
  <c r="M239" i="2"/>
  <c r="N238" i="2"/>
  <c r="J238" i="2"/>
  <c r="M238" i="2" s="1"/>
  <c r="O238" i="2" s="1"/>
  <c r="M237" i="2"/>
  <c r="J236" i="2" s="1"/>
  <c r="N236" i="2"/>
  <c r="M235" i="2"/>
  <c r="M234" i="2"/>
  <c r="M233" i="2"/>
  <c r="M232" i="2"/>
  <c r="M231" i="2"/>
  <c r="M230" i="2"/>
  <c r="M229" i="2"/>
  <c r="M228" i="2"/>
  <c r="M227" i="2"/>
  <c r="M226" i="2"/>
  <c r="J221" i="2" s="1"/>
  <c r="M225" i="2"/>
  <c r="M224" i="2"/>
  <c r="M223" i="2"/>
  <c r="M222" i="2"/>
  <c r="N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J206" i="2" s="1"/>
  <c r="M207" i="2"/>
  <c r="N206" i="2"/>
  <c r="N203" i="2" s="1"/>
  <c r="M205" i="2"/>
  <c r="J204" i="2" s="1"/>
  <c r="N204" i="2"/>
  <c r="M202" i="2"/>
  <c r="J200" i="2" s="1"/>
  <c r="M201" i="2"/>
  <c r="N200" i="2"/>
  <c r="M199" i="2"/>
  <c r="M198" i="2"/>
  <c r="J197" i="2" s="1"/>
  <c r="N197" i="2"/>
  <c r="M196" i="2"/>
  <c r="M195" i="2"/>
  <c r="J194" i="2" s="1"/>
  <c r="N194" i="2"/>
  <c r="M193" i="2"/>
  <c r="M192" i="2"/>
  <c r="N191" i="2"/>
  <c r="N184" i="2" s="1"/>
  <c r="L191" i="2"/>
  <c r="J191" i="2"/>
  <c r="M191" i="2" s="1"/>
  <c r="O191" i="2" s="1"/>
  <c r="M190" i="2"/>
  <c r="M189" i="2"/>
  <c r="N188" i="2"/>
  <c r="J188" i="2"/>
  <c r="M188" i="2" s="1"/>
  <c r="O188" i="2" s="1"/>
  <c r="M187" i="2"/>
  <c r="J185" i="2" s="1"/>
  <c r="M186" i="2"/>
  <c r="N185" i="2"/>
  <c r="M183" i="2"/>
  <c r="N182" i="2"/>
  <c r="J182" i="2"/>
  <c r="L182" i="2" s="1"/>
  <c r="M181" i="2"/>
  <c r="M180" i="2"/>
  <c r="M179" i="2"/>
  <c r="N178" i="2"/>
  <c r="J178" i="2"/>
  <c r="M178" i="2" s="1"/>
  <c r="O178" i="2" s="1"/>
  <c r="M177" i="2"/>
  <c r="M176" i="2"/>
  <c r="M175" i="2"/>
  <c r="N174" i="2"/>
  <c r="J174" i="2"/>
  <c r="M174" i="2" s="1"/>
  <c r="O174" i="2" s="1"/>
  <c r="M173" i="2"/>
  <c r="M172" i="2"/>
  <c r="J171" i="2" s="1"/>
  <c r="N171" i="2"/>
  <c r="M170" i="2"/>
  <c r="J165" i="2" s="1"/>
  <c r="M169" i="2"/>
  <c r="M168" i="2"/>
  <c r="M167" i="2"/>
  <c r="M166" i="2"/>
  <c r="N165" i="2"/>
  <c r="N164" i="2" s="1"/>
  <c r="M162" i="2"/>
  <c r="J158" i="2" s="1"/>
  <c r="M161" i="2"/>
  <c r="M160" i="2"/>
  <c r="M159" i="2"/>
  <c r="N158" i="2"/>
  <c r="M157" i="2"/>
  <c r="M156" i="2"/>
  <c r="M155" i="2"/>
  <c r="M154" i="2"/>
  <c r="N153" i="2"/>
  <c r="L153" i="2"/>
  <c r="J153" i="2"/>
  <c r="M153" i="2" s="1"/>
  <c r="O153" i="2" s="1"/>
  <c r="M152" i="2"/>
  <c r="M151" i="2"/>
  <c r="M150" i="2"/>
  <c r="M149" i="2"/>
  <c r="J148" i="2" s="1"/>
  <c r="N148" i="2"/>
  <c r="M147" i="2"/>
  <c r="M146" i="2"/>
  <c r="M145" i="2"/>
  <c r="M144" i="2"/>
  <c r="J143" i="2" s="1"/>
  <c r="N143" i="2"/>
  <c r="M142" i="2"/>
  <c r="M141" i="2"/>
  <c r="J140" i="2" s="1"/>
  <c r="N140" i="2"/>
  <c r="M139" i="2"/>
  <c r="M138" i="2"/>
  <c r="M137" i="2"/>
  <c r="J136" i="2" s="1"/>
  <c r="N136" i="2"/>
  <c r="M135" i="2"/>
  <c r="M134" i="2"/>
  <c r="M133" i="2"/>
  <c r="M132" i="2"/>
  <c r="J131" i="2" s="1"/>
  <c r="N131" i="2"/>
  <c r="M130" i="2"/>
  <c r="M129" i="2"/>
  <c r="M128" i="2"/>
  <c r="J127" i="2" s="1"/>
  <c r="N127" i="2"/>
  <c r="N123" i="2" s="1"/>
  <c r="N122" i="2" s="1"/>
  <c r="M126" i="2"/>
  <c r="M125" i="2"/>
  <c r="J124" i="2" s="1"/>
  <c r="N124" i="2"/>
  <c r="M121" i="2"/>
  <c r="N120" i="2"/>
  <c r="J120" i="2"/>
  <c r="M120" i="2" s="1"/>
  <c r="N119" i="2"/>
  <c r="M118" i="2"/>
  <c r="J117" i="2" s="1"/>
  <c r="N117" i="2"/>
  <c r="M116" i="2"/>
  <c r="J114" i="2" s="1"/>
  <c r="M115" i="2"/>
  <c r="N114" i="2"/>
  <c r="M113" i="2"/>
  <c r="M112" i="2"/>
  <c r="M111" i="2"/>
  <c r="M110" i="2"/>
  <c r="J109" i="2" s="1"/>
  <c r="N109" i="2"/>
  <c r="M108" i="2"/>
  <c r="M107" i="2"/>
  <c r="M106" i="2"/>
  <c r="M105" i="2"/>
  <c r="N104" i="2"/>
  <c r="J104" i="2"/>
  <c r="L104" i="2" s="1"/>
  <c r="M103" i="2"/>
  <c r="M102" i="2"/>
  <c r="M101" i="2"/>
  <c r="M100" i="2"/>
  <c r="N99" i="2"/>
  <c r="L99" i="2"/>
  <c r="J99" i="2"/>
  <c r="M99" i="2" s="1"/>
  <c r="O99" i="2" s="1"/>
  <c r="M98" i="2"/>
  <c r="M97" i="2"/>
  <c r="N96" i="2"/>
  <c r="J96" i="2"/>
  <c r="L96" i="2" s="1"/>
  <c r="M95" i="2"/>
  <c r="M94" i="2"/>
  <c r="J93" i="2" s="1"/>
  <c r="N93" i="2"/>
  <c r="M92" i="2"/>
  <c r="J87" i="2" s="1"/>
  <c r="M91" i="2"/>
  <c r="M90" i="2"/>
  <c r="M89" i="2"/>
  <c r="M88" i="2"/>
  <c r="N87" i="2"/>
  <c r="M86" i="2"/>
  <c r="M85" i="2"/>
  <c r="M84" i="2"/>
  <c r="M83" i="2"/>
  <c r="J82" i="2" s="1"/>
  <c r="N82" i="2"/>
  <c r="M81" i="2"/>
  <c r="M80" i="2"/>
  <c r="M79" i="2"/>
  <c r="M78" i="2"/>
  <c r="J77" i="2" s="1"/>
  <c r="N77" i="2"/>
  <c r="N76" i="2" s="1"/>
  <c r="M75" i="2"/>
  <c r="N74" i="2"/>
  <c r="N67" i="2" s="1"/>
  <c r="J74" i="2"/>
  <c r="M74" i="2" s="1"/>
  <c r="O74" i="2" s="1"/>
  <c r="M73" i="2"/>
  <c r="J72" i="2" s="1"/>
  <c r="N72" i="2"/>
  <c r="M71" i="2"/>
  <c r="M70" i="2"/>
  <c r="M69" i="2"/>
  <c r="J68" i="2" s="1"/>
  <c r="N68" i="2"/>
  <c r="M66" i="2"/>
  <c r="M65" i="2"/>
  <c r="M64" i="2"/>
  <c r="J62" i="2" s="1"/>
  <c r="M63" i="2"/>
  <c r="N62" i="2"/>
  <c r="M61" i="2"/>
  <c r="M60" i="2"/>
  <c r="M59" i="2"/>
  <c r="M58" i="2"/>
  <c r="J57" i="2" s="1"/>
  <c r="N57" i="2"/>
  <c r="M56" i="2"/>
  <c r="J51" i="2" s="1"/>
  <c r="M55" i="2"/>
  <c r="M54" i="2"/>
  <c r="M53" i="2"/>
  <c r="M52" i="2"/>
  <c r="N51" i="2"/>
  <c r="M50" i="2"/>
  <c r="M49" i="2"/>
  <c r="M48" i="2"/>
  <c r="M47" i="2"/>
  <c r="J46" i="2" s="1"/>
  <c r="N46" i="2"/>
  <c r="M45" i="2"/>
  <c r="M44" i="2"/>
  <c r="M43" i="2"/>
  <c r="M42" i="2"/>
  <c r="J41" i="2" s="1"/>
  <c r="N41" i="2"/>
  <c r="M40" i="2"/>
  <c r="M39" i="2"/>
  <c r="M38" i="2"/>
  <c r="J36" i="2" s="1"/>
  <c r="M37" i="2"/>
  <c r="N36" i="2"/>
  <c r="M35" i="2"/>
  <c r="J34" i="2" s="1"/>
  <c r="N34" i="2"/>
  <c r="M33" i="2"/>
  <c r="M32" i="2"/>
  <c r="N31" i="2"/>
  <c r="N24" i="2" s="1"/>
  <c r="N23" i="2" s="1"/>
  <c r="L31" i="2"/>
  <c r="J31" i="2"/>
  <c r="M31" i="2" s="1"/>
  <c r="O31" i="2" s="1"/>
  <c r="M30" i="2"/>
  <c r="J29" i="2" s="1"/>
  <c r="N29" i="2"/>
  <c r="M28" i="2"/>
  <c r="M27" i="2"/>
  <c r="M26" i="2"/>
  <c r="J25" i="2" s="1"/>
  <c r="N25" i="2"/>
  <c r="M19" i="2"/>
  <c r="M18" i="2"/>
  <c r="M17" i="2"/>
  <c r="M16" i="2"/>
  <c r="J15" i="2" s="1"/>
  <c r="N15" i="2"/>
  <c r="N14" i="2"/>
  <c r="N13" i="2" s="1"/>
  <c r="N12" i="2" s="1"/>
  <c r="N11" i="2" s="1"/>
  <c r="N10" i="2" s="1"/>
  <c r="U8" i="2"/>
  <c r="T8" i="2"/>
  <c r="T253" i="2" s="1"/>
  <c r="S8" i="2"/>
  <c r="N252" i="1"/>
  <c r="O252" i="1" s="1"/>
  <c r="L252" i="1"/>
  <c r="N251" i="1"/>
  <c r="O251" i="1" s="1"/>
  <c r="L251" i="1"/>
  <c r="N250" i="1"/>
  <c r="N248" i="1" s="1"/>
  <c r="L250" i="1"/>
  <c r="N249" i="1"/>
  <c r="O249" i="1" s="1"/>
  <c r="L249" i="1"/>
  <c r="M248" i="1"/>
  <c r="O247" i="1"/>
  <c r="N247" i="1"/>
  <c r="L247" i="1"/>
  <c r="N246" i="1"/>
  <c r="O246" i="1" s="1"/>
  <c r="L246" i="1"/>
  <c r="N245" i="1"/>
  <c r="O245" i="1" s="1"/>
  <c r="L245" i="1"/>
  <c r="O244" i="1"/>
  <c r="N244" i="1"/>
  <c r="L244" i="1"/>
  <c r="N243" i="1"/>
  <c r="O243" i="1" s="1"/>
  <c r="L243" i="1"/>
  <c r="O242" i="1"/>
  <c r="N242" i="1"/>
  <c r="L242" i="1"/>
  <c r="M241" i="1"/>
  <c r="N240" i="1"/>
  <c r="J240" i="1"/>
  <c r="M240" i="1" s="1"/>
  <c r="O240" i="1" s="1"/>
  <c r="M239" i="1"/>
  <c r="N238" i="1"/>
  <c r="J238" i="1"/>
  <c r="M238" i="1" s="1"/>
  <c r="O238" i="1" s="1"/>
  <c r="M237" i="1"/>
  <c r="N236" i="1"/>
  <c r="J236" i="1"/>
  <c r="M236" i="1" s="1"/>
  <c r="O236" i="1" s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J221" i="1" s="1"/>
  <c r="M222" i="1"/>
  <c r="N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J206" i="1" s="1"/>
  <c r="N206" i="1"/>
  <c r="M205" i="1"/>
  <c r="N204" i="1"/>
  <c r="N203" i="1" s="1"/>
  <c r="J204" i="1"/>
  <c r="M204" i="1" s="1"/>
  <c r="M202" i="1"/>
  <c r="M201" i="1"/>
  <c r="J200" i="1" s="1"/>
  <c r="N200" i="1"/>
  <c r="M199" i="1"/>
  <c r="M198" i="1"/>
  <c r="N197" i="1"/>
  <c r="J197" i="1"/>
  <c r="M197" i="1" s="1"/>
  <c r="O197" i="1" s="1"/>
  <c r="M196" i="1"/>
  <c r="M195" i="1"/>
  <c r="N194" i="1"/>
  <c r="J194" i="1"/>
  <c r="M194" i="1" s="1"/>
  <c r="O194" i="1" s="1"/>
  <c r="M193" i="1"/>
  <c r="J191" i="1" s="1"/>
  <c r="M192" i="1"/>
  <c r="N191" i="1"/>
  <c r="N184" i="1" s="1"/>
  <c r="M190" i="1"/>
  <c r="M189" i="1"/>
  <c r="J188" i="1" s="1"/>
  <c r="N188" i="1"/>
  <c r="M187" i="1"/>
  <c r="M186" i="1"/>
  <c r="J185" i="1" s="1"/>
  <c r="N185" i="1"/>
  <c r="M183" i="1"/>
  <c r="J182" i="1" s="1"/>
  <c r="N182" i="1"/>
  <c r="M181" i="1"/>
  <c r="M180" i="1"/>
  <c r="M179" i="1"/>
  <c r="J178" i="1" s="1"/>
  <c r="N178" i="1"/>
  <c r="M177" i="1"/>
  <c r="M176" i="1"/>
  <c r="M175" i="1"/>
  <c r="J174" i="1" s="1"/>
  <c r="N174" i="1"/>
  <c r="M173" i="1"/>
  <c r="M172" i="1"/>
  <c r="J171" i="1" s="1"/>
  <c r="N171" i="1"/>
  <c r="M170" i="1"/>
  <c r="M169" i="1"/>
  <c r="M168" i="1"/>
  <c r="M167" i="1"/>
  <c r="J165" i="1" s="1"/>
  <c r="M166" i="1"/>
  <c r="N165" i="1"/>
  <c r="N164" i="1"/>
  <c r="N163" i="1" s="1"/>
  <c r="M162" i="1"/>
  <c r="M161" i="1"/>
  <c r="M160" i="1"/>
  <c r="M159" i="1"/>
  <c r="J158" i="1" s="1"/>
  <c r="N158" i="1"/>
  <c r="M157" i="1"/>
  <c r="M156" i="1"/>
  <c r="M155" i="1"/>
  <c r="J153" i="1" s="1"/>
  <c r="M154" i="1"/>
  <c r="N153" i="1"/>
  <c r="M152" i="1"/>
  <c r="M151" i="1"/>
  <c r="J148" i="1" s="1"/>
  <c r="M150" i="1"/>
  <c r="M149" i="1"/>
  <c r="N148" i="1"/>
  <c r="M147" i="1"/>
  <c r="M146" i="1"/>
  <c r="M145" i="1"/>
  <c r="M144" i="1"/>
  <c r="N143" i="1"/>
  <c r="J143" i="1"/>
  <c r="M143" i="1" s="1"/>
  <c r="O143" i="1" s="1"/>
  <c r="M142" i="1"/>
  <c r="M141" i="1"/>
  <c r="N140" i="1"/>
  <c r="J140" i="1"/>
  <c r="L140" i="1" s="1"/>
  <c r="M139" i="1"/>
  <c r="J136" i="1" s="1"/>
  <c r="M138" i="1"/>
  <c r="M137" i="1"/>
  <c r="N136" i="1"/>
  <c r="M135" i="1"/>
  <c r="J131" i="1" s="1"/>
  <c r="M134" i="1"/>
  <c r="M133" i="1"/>
  <c r="M132" i="1"/>
  <c r="N131" i="1"/>
  <c r="M130" i="1"/>
  <c r="M129" i="1"/>
  <c r="M128" i="1"/>
  <c r="N127" i="1"/>
  <c r="J127" i="1"/>
  <c r="M127" i="1" s="1"/>
  <c r="O127" i="1" s="1"/>
  <c r="M126" i="1"/>
  <c r="M125" i="1"/>
  <c r="N124" i="1"/>
  <c r="N123" i="1" s="1"/>
  <c r="N122" i="1" s="1"/>
  <c r="J124" i="1"/>
  <c r="L124" i="1" s="1"/>
  <c r="M121" i="1"/>
  <c r="N120" i="1"/>
  <c r="N119" i="1" s="1"/>
  <c r="J120" i="1"/>
  <c r="M120" i="1" s="1"/>
  <c r="M118" i="1"/>
  <c r="J117" i="1" s="1"/>
  <c r="N117" i="1"/>
  <c r="M116" i="1"/>
  <c r="J114" i="1" s="1"/>
  <c r="M115" i="1"/>
  <c r="N114" i="1"/>
  <c r="M113" i="1"/>
  <c r="M112" i="1"/>
  <c r="M111" i="1"/>
  <c r="M110" i="1"/>
  <c r="J109" i="1" s="1"/>
  <c r="N109" i="1"/>
  <c r="M108" i="1"/>
  <c r="M107" i="1"/>
  <c r="M106" i="1"/>
  <c r="M105" i="1"/>
  <c r="J104" i="1" s="1"/>
  <c r="N104" i="1"/>
  <c r="M103" i="1"/>
  <c r="M102" i="1"/>
  <c r="M101" i="1"/>
  <c r="J99" i="1" s="1"/>
  <c r="M100" i="1"/>
  <c r="N99" i="1"/>
  <c r="M98" i="1"/>
  <c r="M97" i="1"/>
  <c r="J96" i="1" s="1"/>
  <c r="N96" i="1"/>
  <c r="M95" i="1"/>
  <c r="M94" i="1"/>
  <c r="J93" i="1" s="1"/>
  <c r="N93" i="1"/>
  <c r="M92" i="1"/>
  <c r="M91" i="1"/>
  <c r="M90" i="1"/>
  <c r="M89" i="1"/>
  <c r="J87" i="1" s="1"/>
  <c r="M88" i="1"/>
  <c r="N87" i="1"/>
  <c r="M86" i="1"/>
  <c r="M85" i="1"/>
  <c r="J82" i="1" s="1"/>
  <c r="M84" i="1"/>
  <c r="M83" i="1"/>
  <c r="N82" i="1"/>
  <c r="M81" i="1"/>
  <c r="M80" i="1"/>
  <c r="M79" i="1"/>
  <c r="M78" i="1"/>
  <c r="N77" i="1"/>
  <c r="N76" i="1" s="1"/>
  <c r="J77" i="1"/>
  <c r="L77" i="1" s="1"/>
  <c r="M75" i="1"/>
  <c r="J74" i="1" s="1"/>
  <c r="N74" i="1"/>
  <c r="M73" i="1"/>
  <c r="N72" i="1"/>
  <c r="J72" i="1"/>
  <c r="M72" i="1" s="1"/>
  <c r="O72" i="1" s="1"/>
  <c r="M71" i="1"/>
  <c r="J68" i="1" s="1"/>
  <c r="M70" i="1"/>
  <c r="M69" i="1"/>
  <c r="N68" i="1"/>
  <c r="N67" i="1" s="1"/>
  <c r="M66" i="1"/>
  <c r="M65" i="1"/>
  <c r="M64" i="1"/>
  <c r="J62" i="1" s="1"/>
  <c r="M63" i="1"/>
  <c r="N62" i="1"/>
  <c r="M61" i="1"/>
  <c r="M60" i="1"/>
  <c r="M59" i="1"/>
  <c r="M58" i="1"/>
  <c r="J57" i="1" s="1"/>
  <c r="N57" i="1"/>
  <c r="M56" i="1"/>
  <c r="M55" i="1"/>
  <c r="M54" i="1"/>
  <c r="M53" i="1"/>
  <c r="J51" i="1" s="1"/>
  <c r="M52" i="1"/>
  <c r="N51" i="1"/>
  <c r="M50" i="1"/>
  <c r="M49" i="1"/>
  <c r="J46" i="1" s="1"/>
  <c r="M48" i="1"/>
  <c r="M47" i="1"/>
  <c r="N46" i="1"/>
  <c r="M45" i="1"/>
  <c r="J41" i="1" s="1"/>
  <c r="M44" i="1"/>
  <c r="M43" i="1"/>
  <c r="M42" i="1"/>
  <c r="N41" i="1"/>
  <c r="M40" i="1"/>
  <c r="M39" i="1"/>
  <c r="M38" i="1"/>
  <c r="M37" i="1"/>
  <c r="J36" i="1" s="1"/>
  <c r="N36" i="1"/>
  <c r="M35" i="1"/>
  <c r="N34" i="1"/>
  <c r="J34" i="1"/>
  <c r="L34" i="1" s="1"/>
  <c r="M33" i="1"/>
  <c r="J31" i="1" s="1"/>
  <c r="M32" i="1"/>
  <c r="N31" i="1"/>
  <c r="N24" i="1" s="1"/>
  <c r="N23" i="1" s="1"/>
  <c r="M30" i="1"/>
  <c r="J29" i="1" s="1"/>
  <c r="N29" i="1"/>
  <c r="M28" i="1"/>
  <c r="M27" i="1"/>
  <c r="M26" i="1"/>
  <c r="J25" i="1" s="1"/>
  <c r="N25" i="1"/>
  <c r="M19" i="1"/>
  <c r="M18" i="1"/>
  <c r="M17" i="1"/>
  <c r="M16" i="1"/>
  <c r="J15" i="1" s="1"/>
  <c r="N15" i="1"/>
  <c r="N14" i="1"/>
  <c r="N13" i="1" s="1"/>
  <c r="N12" i="1" s="1"/>
  <c r="N11" i="1" s="1"/>
  <c r="N10" i="1" s="1"/>
  <c r="U8" i="1"/>
  <c r="T8" i="1"/>
  <c r="T253" i="1" s="1"/>
  <c r="S8" i="1"/>
  <c r="S253" i="1" s="1"/>
  <c r="M41" i="2" l="1"/>
  <c r="O41" i="2" s="1"/>
  <c r="L41" i="2"/>
  <c r="L57" i="2"/>
  <c r="M57" i="2"/>
  <c r="O57" i="2" s="1"/>
  <c r="L82" i="2"/>
  <c r="M82" i="2"/>
  <c r="O82" i="2" s="1"/>
  <c r="M127" i="2"/>
  <c r="O127" i="2" s="1"/>
  <c r="L127" i="2"/>
  <c r="M143" i="2"/>
  <c r="O143" i="2" s="1"/>
  <c r="L143" i="2"/>
  <c r="L194" i="2"/>
  <c r="M194" i="2"/>
  <c r="O194" i="2" s="1"/>
  <c r="L109" i="2"/>
  <c r="M109" i="2"/>
  <c r="O109" i="2" s="1"/>
  <c r="L15" i="2"/>
  <c r="M15" i="2"/>
  <c r="L34" i="2"/>
  <c r="M34" i="2"/>
  <c r="O34" i="2" s="1"/>
  <c r="M87" i="2"/>
  <c r="O87" i="2" s="1"/>
  <c r="L87" i="2"/>
  <c r="M119" i="2"/>
  <c r="O120" i="2"/>
  <c r="O119" i="2" s="1"/>
  <c r="M136" i="2"/>
  <c r="O136" i="2" s="1"/>
  <c r="L136" i="2"/>
  <c r="M204" i="2"/>
  <c r="L204" i="2"/>
  <c r="M236" i="2"/>
  <c r="O236" i="2" s="1"/>
  <c r="L236" i="2"/>
  <c r="M117" i="2"/>
  <c r="O117" i="2" s="1"/>
  <c r="L117" i="2"/>
  <c r="L29" i="2"/>
  <c r="M29" i="2"/>
  <c r="O29" i="2" s="1"/>
  <c r="L68" i="2"/>
  <c r="M68" i="2"/>
  <c r="M165" i="2"/>
  <c r="L165" i="2"/>
  <c r="M200" i="2"/>
  <c r="O200" i="2" s="1"/>
  <c r="L200" i="2"/>
  <c r="M77" i="2"/>
  <c r="L77" i="2"/>
  <c r="M93" i="2"/>
  <c r="O93" i="2" s="1"/>
  <c r="L93" i="2"/>
  <c r="M197" i="2"/>
  <c r="O197" i="2" s="1"/>
  <c r="L197" i="2"/>
  <c r="M36" i="2"/>
  <c r="O36" i="2" s="1"/>
  <c r="L36" i="2"/>
  <c r="M131" i="2"/>
  <c r="O131" i="2" s="1"/>
  <c r="L131" i="2"/>
  <c r="M158" i="2"/>
  <c r="O158" i="2" s="1"/>
  <c r="L158" i="2"/>
  <c r="L171" i="2"/>
  <c r="M171" i="2"/>
  <c r="O171" i="2" s="1"/>
  <c r="M206" i="2"/>
  <c r="O206" i="2" s="1"/>
  <c r="L206" i="2"/>
  <c r="L46" i="2"/>
  <c r="M46" i="2"/>
  <c r="O46" i="2" s="1"/>
  <c r="M114" i="2"/>
  <c r="O114" i="2" s="1"/>
  <c r="L114" i="2"/>
  <c r="M124" i="2"/>
  <c r="L124" i="2"/>
  <c r="M140" i="2"/>
  <c r="O140" i="2" s="1"/>
  <c r="L140" i="2"/>
  <c r="M148" i="2"/>
  <c r="O148" i="2" s="1"/>
  <c r="L148" i="2"/>
  <c r="N163" i="2"/>
  <c r="L185" i="2"/>
  <c r="M185" i="2"/>
  <c r="L25" i="2"/>
  <c r="M25" i="2"/>
  <c r="M51" i="2"/>
  <c r="O51" i="2" s="1"/>
  <c r="L51" i="2"/>
  <c r="M62" i="2"/>
  <c r="O62" i="2" s="1"/>
  <c r="L62" i="2"/>
  <c r="L72" i="2"/>
  <c r="M72" i="2"/>
  <c r="O72" i="2" s="1"/>
  <c r="M221" i="2"/>
  <c r="O221" i="2" s="1"/>
  <c r="L221" i="2"/>
  <c r="M240" i="2"/>
  <c r="O240" i="2" s="1"/>
  <c r="L240" i="2"/>
  <c r="U253" i="2"/>
  <c r="L120" i="2"/>
  <c r="M104" i="2"/>
  <c r="O104" i="2" s="1"/>
  <c r="L74" i="2"/>
  <c r="M96" i="2"/>
  <c r="O96" i="2" s="1"/>
  <c r="M182" i="2"/>
  <c r="O182" i="2" s="1"/>
  <c r="N248" i="2"/>
  <c r="N22" i="2" s="1"/>
  <c r="N21" i="2" s="1"/>
  <c r="N20" i="2" s="1"/>
  <c r="N9" i="2" s="1"/>
  <c r="N8" i="2" s="1"/>
  <c r="N253" i="2" s="1"/>
  <c r="L174" i="2"/>
  <c r="L178" i="2"/>
  <c r="L188" i="2"/>
  <c r="L238" i="2"/>
  <c r="L109" i="1"/>
  <c r="M109" i="1"/>
  <c r="O109" i="1" s="1"/>
  <c r="U253" i="1"/>
  <c r="O120" i="1"/>
  <c r="O119" i="1" s="1"/>
  <c r="M119" i="1"/>
  <c r="M131" i="1"/>
  <c r="O131" i="1" s="1"/>
  <c r="L131" i="1"/>
  <c r="L93" i="1"/>
  <c r="M93" i="1"/>
  <c r="O93" i="1" s="1"/>
  <c r="L117" i="1"/>
  <c r="M117" i="1"/>
  <c r="O117" i="1" s="1"/>
  <c r="M31" i="1"/>
  <c r="O31" i="1" s="1"/>
  <c r="L31" i="1"/>
  <c r="M62" i="1"/>
  <c r="O62" i="1" s="1"/>
  <c r="L62" i="1"/>
  <c r="M165" i="1"/>
  <c r="L165" i="1"/>
  <c r="L174" i="1"/>
  <c r="M174" i="1"/>
  <c r="O174" i="1" s="1"/>
  <c r="L182" i="1"/>
  <c r="M182" i="1"/>
  <c r="O182" i="1" s="1"/>
  <c r="O248" i="1"/>
  <c r="L104" i="1"/>
  <c r="M104" i="1"/>
  <c r="O104" i="1" s="1"/>
  <c r="M148" i="1"/>
  <c r="O148" i="1" s="1"/>
  <c r="L148" i="1"/>
  <c r="L158" i="1"/>
  <c r="M158" i="1"/>
  <c r="O158" i="1" s="1"/>
  <c r="M191" i="1"/>
  <c r="O191" i="1" s="1"/>
  <c r="L191" i="1"/>
  <c r="M206" i="1"/>
  <c r="O206" i="1" s="1"/>
  <c r="L206" i="1"/>
  <c r="M221" i="1"/>
  <c r="O221" i="1" s="1"/>
  <c r="L221" i="1"/>
  <c r="N22" i="1"/>
  <c r="N21" i="1" s="1"/>
  <c r="N20" i="1" s="1"/>
  <c r="M87" i="1"/>
  <c r="O87" i="1" s="1"/>
  <c r="L87" i="1"/>
  <c r="L96" i="1"/>
  <c r="M96" i="1"/>
  <c r="O96" i="1" s="1"/>
  <c r="L57" i="1"/>
  <c r="M57" i="1"/>
  <c r="O57" i="1" s="1"/>
  <c r="M185" i="1"/>
  <c r="L185" i="1"/>
  <c r="M74" i="1"/>
  <c r="O74" i="1" s="1"/>
  <c r="L74" i="1"/>
  <c r="M136" i="1"/>
  <c r="O136" i="1" s="1"/>
  <c r="L136" i="1"/>
  <c r="M200" i="1"/>
  <c r="O200" i="1" s="1"/>
  <c r="L200" i="1"/>
  <c r="M68" i="1"/>
  <c r="L68" i="1"/>
  <c r="L46" i="1"/>
  <c r="M46" i="1"/>
  <c r="O46" i="1" s="1"/>
  <c r="N9" i="1"/>
  <c r="N8" i="1" s="1"/>
  <c r="N253" i="1" s="1"/>
  <c r="L15" i="1"/>
  <c r="M15" i="1"/>
  <c r="M114" i="1"/>
  <c r="O114" i="1" s="1"/>
  <c r="L114" i="1"/>
  <c r="L178" i="1"/>
  <c r="M178" i="1"/>
  <c r="O178" i="1" s="1"/>
  <c r="L25" i="1"/>
  <c r="M25" i="1"/>
  <c r="L29" i="1"/>
  <c r="M29" i="1"/>
  <c r="O29" i="1" s="1"/>
  <c r="L36" i="1"/>
  <c r="M36" i="1"/>
  <c r="O36" i="1" s="1"/>
  <c r="M41" i="1"/>
  <c r="O41" i="1" s="1"/>
  <c r="L41" i="1"/>
  <c r="M51" i="1"/>
  <c r="O51" i="1" s="1"/>
  <c r="L51" i="1"/>
  <c r="L82" i="1"/>
  <c r="M82" i="1"/>
  <c r="O82" i="1" s="1"/>
  <c r="M99" i="1"/>
  <c r="O99" i="1" s="1"/>
  <c r="L99" i="1"/>
  <c r="M153" i="1"/>
  <c r="O153" i="1" s="1"/>
  <c r="L153" i="1"/>
  <c r="M171" i="1"/>
  <c r="O171" i="1" s="1"/>
  <c r="L171" i="1"/>
  <c r="L188" i="1"/>
  <c r="M188" i="1"/>
  <c r="O188" i="1" s="1"/>
  <c r="M203" i="1"/>
  <c r="O204" i="1"/>
  <c r="L127" i="1"/>
  <c r="L120" i="1"/>
  <c r="L236" i="1"/>
  <c r="L143" i="1"/>
  <c r="L197" i="1"/>
  <c r="M34" i="1"/>
  <c r="O34" i="1" s="1"/>
  <c r="M124" i="1"/>
  <c r="M140" i="1"/>
  <c r="O140" i="1" s="1"/>
  <c r="O250" i="1"/>
  <c r="L72" i="1"/>
  <c r="M77" i="1"/>
  <c r="L194" i="1"/>
  <c r="L204" i="1"/>
  <c r="L240" i="1"/>
  <c r="L238" i="1"/>
  <c r="M24" i="2" l="1"/>
  <c r="O25" i="2"/>
  <c r="O24" i="2" s="1"/>
  <c r="O77" i="2"/>
  <c r="O76" i="2" s="1"/>
  <c r="M76" i="2"/>
  <c r="M14" i="2"/>
  <c r="M13" i="2" s="1"/>
  <c r="M12" i="2" s="1"/>
  <c r="M11" i="2" s="1"/>
  <c r="M10" i="2" s="1"/>
  <c r="O15" i="2"/>
  <c r="O14" i="2" s="1"/>
  <c r="O13" i="2" s="1"/>
  <c r="O12" i="2" s="1"/>
  <c r="O11" i="2" s="1"/>
  <c r="O10" i="2" s="1"/>
  <c r="M184" i="2"/>
  <c r="O185" i="2"/>
  <c r="O184" i="2" s="1"/>
  <c r="O124" i="2"/>
  <c r="O123" i="2" s="1"/>
  <c r="O122" i="2" s="1"/>
  <c r="M123" i="2"/>
  <c r="M122" i="2" s="1"/>
  <c r="M164" i="2"/>
  <c r="O165" i="2"/>
  <c r="O164" i="2" s="1"/>
  <c r="O68" i="2"/>
  <c r="O67" i="2" s="1"/>
  <c r="M67" i="2"/>
  <c r="O204" i="2"/>
  <c r="O203" i="2" s="1"/>
  <c r="M203" i="2"/>
  <c r="M123" i="1"/>
  <c r="M122" i="1" s="1"/>
  <c r="O124" i="1"/>
  <c r="O123" i="1" s="1"/>
  <c r="O122" i="1" s="1"/>
  <c r="M14" i="1"/>
  <c r="M13" i="1" s="1"/>
  <c r="M12" i="1" s="1"/>
  <c r="M11" i="1" s="1"/>
  <c r="M10" i="1" s="1"/>
  <c r="O15" i="1"/>
  <c r="O14" i="1" s="1"/>
  <c r="O13" i="1" s="1"/>
  <c r="O12" i="1" s="1"/>
  <c r="O11" i="1" s="1"/>
  <c r="O10" i="1" s="1"/>
  <c r="M164" i="1"/>
  <c r="M163" i="1" s="1"/>
  <c r="O165" i="1"/>
  <c r="O164" i="1" s="1"/>
  <c r="O163" i="1" s="1"/>
  <c r="O77" i="1"/>
  <c r="O76" i="1" s="1"/>
  <c r="M76" i="1"/>
  <c r="M24" i="1"/>
  <c r="O25" i="1"/>
  <c r="O24" i="1" s="1"/>
  <c r="O23" i="1" s="1"/>
  <c r="O203" i="1"/>
  <c r="O68" i="1"/>
  <c r="O67" i="1" s="1"/>
  <c r="M67" i="1"/>
  <c r="O185" i="1"/>
  <c r="O184" i="1" s="1"/>
  <c r="M184" i="1"/>
  <c r="O163" i="2" l="1"/>
  <c r="O23" i="2"/>
  <c r="O22" i="2" s="1"/>
  <c r="O21" i="2" s="1"/>
  <c r="O20" i="2" s="1"/>
  <c r="O9" i="2" s="1"/>
  <c r="O8" i="2" s="1"/>
  <c r="M163" i="2"/>
  <c r="M23" i="2"/>
  <c r="M22" i="2" s="1"/>
  <c r="M21" i="2" s="1"/>
  <c r="M20" i="2" s="1"/>
  <c r="M9" i="2" s="1"/>
  <c r="M8" i="2" s="1"/>
  <c r="M253" i="2" s="1"/>
  <c r="O253" i="2" s="1"/>
  <c r="O22" i="1"/>
  <c r="O21" i="1" s="1"/>
  <c r="O20" i="1" s="1"/>
  <c r="O9" i="1" s="1"/>
  <c r="O8" i="1" s="1"/>
  <c r="M23" i="1"/>
  <c r="M22" i="1" s="1"/>
  <c r="M21" i="1" s="1"/>
  <c r="M20" i="1" s="1"/>
  <c r="M9" i="1" s="1"/>
  <c r="M8" i="1" s="1"/>
  <c r="M253" i="1" s="1"/>
  <c r="O253" i="1" s="1"/>
</calcChain>
</file>

<file path=xl/sharedStrings.xml><?xml version="1.0" encoding="utf-8"?>
<sst xmlns="http://schemas.openxmlformats.org/spreadsheetml/2006/main" count="3336" uniqueCount="1103">
  <si>
    <t>Указать название организации (на бланке организации)</t>
  </si>
  <si>
    <t>{"tkp_id":null,"is_full":true,"with_vat":true,"price_type":"c4c5aea1-b5cd-11e8-80e5-005056881952","estimate_id":5121666,"estimate_version_id":6661205,"tkp_form_id":308534,"fill_recommended_prices":true}</t>
  </si>
  <si>
    <t>3</t>
  </si>
  <si>
    <t>aXohyeHVdZ+7vmRgQdweDcB7/ooCZcQFgB9Bf6eGhjnKsK7LNZG2zgUjE+xp6BrlI/0m5zETDuOoQ18uhQiUJUbBGcn+J/PKY5/pELKrqpMWU2H3+CUoxqINNgIESzAmkG8Av7GRhB/oj9W+YjgxnpEeqPS26dmt8F4YMFXzBTc=</t>
  </si>
  <si>
    <t>ТЕХНИКО-КОММЕРЧЕСКОЕ ПРЕДЛОЖЕНИЕ (ТКП)</t>
  </si>
  <si>
    <t>г. Москва, ул. Люблинская, вл. 72, корп. 34, Школа на 2200 мест</t>
  </si>
  <si>
    <t>Стоимость, указанная в предложении, включает в себя все необходимые затраты на выполнение полного комплекса работ, с НДС</t>
  </si>
  <si>
    <t>Предельная стоимость производства работ (ПСПР)</t>
  </si>
  <si>
    <t>МФ-СТРОЙ ООО</t>
  </si>
  <si>
    <t>9701212867</t>
  </si>
  <si>
    <t>eF7s/XuTHMeRJ4p+lTKZrRnV6MyTERmRD6zNH0Cz2VsQ+kE0MOeOBmOyquqqHdqIoC5J7ezetTUj+NDjUCNSorTDwxdEanZmzO7uXhAERBBPs/MJsr7C+Qz3A9yIqKzq7uqIhLtXehbm7lDqRj+qu38/j8jwn4d7hP/n7735n34y/t757706+Mn3Nr/3HwY//un4qvvKjZ/++Meb3xv/x9H4x7MvfO+N+QvMx//5+vdGr7366ms3rn/v/F+aT+xvMR8ef3Xz+vEvu17/tuvHv8699o3jl7nPqz9WD6rb1bfV7enb01/1qsfukzvm/ePqfnWvVz2ZvlV9U39qX/Uz8+/93gv2hb3q6+qh+9aD4Cu/7/7e6LXXXj965cbgzdkfvSDcV8dvvPnKq+ZrV1772/7RCcA33nzlzf+089NX5l/7L5un2d6YvPLvaWz/8/Xr5jf9zU9+ZH739cUPmY9eeeNHE/Ox++Kbr/907L74t6+8+dc/+g+DN09/9SevvzIa/8jBsV+370ZqpAfjgYiGenQUCTEuoiIZ6yhJdKKzohCllvZ17ufnrOcYtJAiy7LT3/sP49ffeOW1G/PXmO8LmejNOfzJa6+/Ov9emhQ6Ve5bk1d+/OMfvT6282F842h89COH9Y0F/v/iG4wXVxkMM4VpI+FD8tIqSN545d8THwEflO1VoKz0PH5V/b76b9Xn1cfVJ9UXkX1XfWb+9/vqD9U/mfdfuq/8vlfdMl/4ffW76lPz6X81H9mf+L15Lr8yL7jlf+rk+WtyXbS+iXuGxZPpTbNWmNVlszd9p3povvbp9NduFblfPXbfuz39YLNnXmG+l0vz0QO3rDyNe2aK96p/tp/bNcctVD0pk6RXParuTW9O3/ZSTs9fS9dF+cvp2wbsfYPvicU3/ZUjXa+2Bv9jS9Zw7VVPDcV71V1D7En1J/ORXUHvOzM8qB5Ofz39uXn9venb9rXGSPeqr93P2Q+tHe6Zn/p6+p55f9f+ten79suzBf0t9/79mbXMT7xfPXX2e1z/EfPC+ReemLX7ibO3AfzUfOle9cD8hds9+0vMED2Zvm3w3+yZifa76kuvsdX5a2pdxr5Vm/CeMdivatNaq58egZmpnzgHdccazL3kzimW5hm6ZR4z83x5n6JL+vy+XhfLz6p/iAy2r8yz/0X1f/bMO/M/H8oDff7KulCWeWJcmiyy3IfsUJ+/ti5kZu4+ccvFW2YiGK/4v5n3vomsz1/I1wXxEzst7ULx7Wyd+9iM9x98KC/q8xfXhvJz87TY5+qeWzlOyMUT644P9JY+v7U20J+40XegzVN/26C8X33nVsAGM7+oz7/4HCI2S9db0w/M+5+bLxmf4oO+rc9vrw3676u7xr3bhfZR7AP3kj7/0trAGbtO/276buwm6s3ad3ptuKPP76wTZvUwsp6qV/3Gv9D/O33+360N3xdGd/zSTM57M90wg+pD2dfn+2tD+Y9ulbKS8y2zrH4dN6uYS9n5H2TrgvqZXTetfzIPzm2jZN63Tur69RtW4VkhbPDfPbneegmszdBfGvx/2LShyef+tfQHa4OGmwOXs/OX1wbVFzY40M2Yd7Pze/+i5+3u+iz+rHm7tzZosxXWH8xsGgODpvN+dn5/bQxwT95Bdv7lf9Gz+GBthn7mLH55bdBwc+BKdv7K2qASV9/D7PzVf9Hz9nB9Fn/WvL26NmitrL7XsvPXVmHw5mtvDn58hsD1790YvDqe/Vo6idObexA2L0q9yoZqiMxP3vjJ61ft93bNr3z9lcGPt/+fP33lJ6+a3+ahOFmi+GeH13Zf2C2823W7zHgPX3394MbrUJB7fpB7zCAPbBoIgtFa69wCzbKM4EH55krDfui36CEjVtyQX/UDvMoIEDzc1krnrgaG+xoPwr9+5ehofGO1Z/0v/Db9C3bEuKH/oR/mD9lhgieAtdi5HwYmwIULqwFdyfV+4uTKw+r+9N3ZBqcrJ3hynDa7P9tzcvui1QPzfv5186V3XdLw0eyHph94yUmtzpsprtZF8EMfqotS63UB+ry2989nG/m3Z3pxetN86a1j9ei35tYacd+tbvde+Dff77l8zmObJ/UhfHF9CH1w/p2BY6ffujBVvwlMv7UFMR9ZEerm2ePT2dr77pN3qqfmI/fFBydUa53BtvmyOy7/a/MlD2fZ7emvA1N1bRztVH3mNF0XusA0zew0XRem6reBabpKQLUSoOA0dZPPRVh25ayn6td1ddwTV63xYPrO9Nc9WyPnJrB1XWaS9l6YTfNZ7d18Bb5/cgW+7dURW2s0g5nJL8zZAZbedeEMzOnczul1Yao+CszpYl2AvnQO/kHPLrWnC4SsoJpPbls38batlHnbfe+u23Dy5ky31sjFFYPFgWm4LlSBaVjYabguTNXvAtOwXBegj06ui9V35t/3q+/sptVsduqedeyBspI1wgY59XWhC8y80s68dWHa9k+8LFkTnurjsyFjz5ZcPHX1qvdcicPjmU+2lZb/hyuNtEuhcYFmjhqXPR//3vwL33fVm09m5YZmCr9fy1S7lH5rS1+nv3IFPVYtPDrzl0JB1vpMFOJpswy2cuYZ839twP3zP0vM/F8bpuq/Bh6AtdWc/9ZM7rtmjp7MBrga4FnIb/MC9+aFxQ88dcRGxJo5/o750ROVaW79fuQemumZgyHmBeZbgVm+NjvcsXY4YYXISXJPnWNglq8LeGCWCzvL14Wp+vvALF/bEQR/6OZK/5466VsfgbKbCN+41z2xhcJ3erUAttuMs9NP1d/bT8zbt03ll1tr5ApZk9cFLjBb7emUtWGqPg7M1nRdgJa2Y7+0Jf+BWbY2jG7r1a38tkj59rM3AtYGNTDnUjvn1oWp+iQw59S6AH1h9Or707dPeEArCm72zNL5iS3Q+Nj8E9itcrsCdoPrl+ZL783P2cyEsllKoxNHn9wq+29mq6r7Fc84Lbq1Rouc0Pt2bvfOSAT71X/jk0ReCf/i+qgEngCbBFsbpurTwBOg1wXoxBNwZnLOxYKtqjLa1s5yNxvs/D55fsz+xDyke+iUw+xsjIzSnhMWs2Xz9PNQR1VuCtmCet1bnP27Z2eX/Wsng0/7Ny0k97B9uyRHzDdDT9LaLLv0JC1jdl9zxgk8N+sCHnhubPZubZiqzwLPzdryNP/kBPQs8Xasrk/k6W6bqVy7Bndw1Z02dUuqHf+zP+sLQGcJ/rvmsfjAu+LS9qrXZ7QTZ2bs7G8+QvPi+oAGHgGbGVwbpurzwCOwtrTO72bbeTPX8U2dtn7r2HnMT1bPthBCex9rg3/XrLx2FholX6/F3wSm4bogBqahTeatDZM/JjPTcG1pnS9mNd+NSqRJhzw58fMvOOVhVl+zRhtt//36rOxdN4fd9p7dCH5n+p7b3ns4K0J31zg8scdUbfzwc7cS18u6fQwsJJkIZSeZ+VfX/2Y1pJBuWZs9HaroOMg9FirP+qKx7ayi2lj0XvVtXVTtJfji+gjaMYiuX79hx6D+N48Cj5pNWK4NaHUr8KitK49VfWkm/Xf2MYMt7evCaWbkTZetCexTvrg+aIF5ZtOTa8MUuG1B5mvLF33kRKyTsLPbTVxi3CzD953WcOHg9K3e+V71D3H1cVx9EZ+41mUmp6e/3pyJ4YfxZm8cvTp45cf+Wbo2lv6pkNtM3dow+Y/AmKmwtqSKvRHgZMnzE7trYHfhflY9aWf810UtMP42h7U2TNVXgfFfW5rCXnPk8pHuTqj6zpUHvdmtX3X8exz0zqZKYKDXxSEw0Db9g8X0V+43HY0PBm/+tfmaQZgNR3I4HCTRWE10pIpkEhVFPokGKk0GqVbi6Ggwe+Xrr/3t7INy9s+C2/jH48VZlJPkwCfuhHn8fltHf0/muxp2nO57vh6dqHFeerm96s1bpn2hON+HqzCoUf6L+UGRgo3Rwom90n9ij4mawlPDHffZ8/PZY+Kj8XzA54IsnX0/nX0mOvDHcMUDg35ahzy0ZIKjhZtxV/1crjJxETguqNl2zU/lGgMVyyW7ftoJLFN7Yzx68xWPhzNO4KevDse+ETrrBoSP0QV/XCNVJu1FrmKZ1sz5GuuDEVqP+KOfOJf4TJCZD+JFIsTlR7jBiDBPautslm+xXHjK+zM9a7Tt7A5H7675Vnm+T2RzxheG6bTgC0WyuSsTv0OkElj2eAACuPVnz6DeC6Deo6LWeNSolWbfgN4PgN6ngoZPfbD3urEEPtVaSFlkcX1yZdmBEaGf8VDPgB6cIct4dVKKNEnSOCl8eK9S8cKX6kYvtAy3yJTUsijjOqu77IgocE+s28yeJuBrhH/nZI5aBo0MBolyNrH0obxIRQl/6KD+xt1Fs7h0evqOuwB5vn1v09jugmHzff8er0jO96lkOnY3wu9qyOg78DV+yHtkyBoPGelo/Ij3yYjhE57sZYTMZJHGsvQhP6QiZ3MyokhUUsSpV8deJcOFL9IoH5MmWVaKkIchoe3SxYScjH97do47DVoZDBPpZEJuhogT/tQh3YytoL1bfetKmx67lLnd1Z0nyk87oRe8Xsi7vmwJYdwQkWzHbkgG3BAVfQduyA95jwxZ4yEj3ZAf8T4ZMfyB4HJDROTrckNUuPCFvE03REFr4dbPXgduKOSI/OmjOXIVtDMYKNoRxcqH9CIVKfzJg7qi31aPjYd52xUSPK4Tis4D2eTh+71Z1fu9uqbR1YUZ7xOMf6RxPERqHTueNOB4qOg7cDx+yHtkyBoPGel4/Ij3yYjh05/L8RCRr8vxUOHCl+42HQ8FbbfxT9j1pI3YddDSYKgE1xOKg4hY4U8f1Pn8cZHM+W6exPG5myfVAx+RLZEad0Mk07G7UQF3Q0XfgbvxQ94jQ9Z4yEh340e8T0YMn/Bc7oaIfF3uhgoXvmC36W4oaLuOc8IORzWiz4K2BoMlOZxQvENEC38C23c5vfq0yvQXJiiynThvzwv9H03fcZHS/Fbi79wBef9h5i2hjJMi0u/YSemAk6Ki78BJ+SHvkSFrPGSkk/Ij3icjhj8iXE6KiHxdTooKF77Mt+mkKGhPrPPCFrr9ZZO3+tvXXv8bDweaqwo5K93IogjaHIaV6KnMm/DXv1HxLi/XIdsCfdUXs87Y9mxH7YDmO3P1bYI3Z4XjLoF0r/eDG4OfTmZn6qsvo0xm9cd3erLnDoA+mX5Qf+nDKNu0771P9BaV/vJ6Hxwu257+zR+98gZkflW/nb5ffeNOUv6pcm2wDWV3z/+3rilmfSb11MWM1aPexf6ubZ7+jz6CL1IJahRBCLnf2GExWkNs9txg24+VeYqu3xC9TbnZS3vTv3OM/mRvWrStfI7ViBt6M6azCz8WHREeVg+PD4XZ7/hMsE01QQYzwavjwRs/fR00yx95dyleogLMYQDH//En4xtv+ACecSdxkiQ+iDtUiAUM4n947cc/BS0UPnD/jgpuWU8EwDkfB7GeLOJE+RD2qQjFsnAIQLQKzXlhiOY5o9b6L21fubJ/5YUr+9f2XnxhJpCzzV2Rm7fCvJXft0upIbHZk9/f9JeTXiJTBHrpBUW4OFJJGfvn8w/IaIF+eoEWYn9ju3Mz2/9gZmMf5MtkyEBXvVpYNcNvmGz0wxx2yRyA/pYQXM2AG9Abp4YgRGGPTEEjKYCnj7HquTmsM7EWFS3Q+f0EuugsP5xlYeSpt1r6gIwZ6A9/0tYq8jIZKdAt/gQYWMm01AFrXiFjxHhHygx4RqhNhH0m1G6CDZ8EzXE2FSvQ9bUZZFOgWqxJal4zHolIHuUyUrIU0TDNkmiQZpnOEl2mw3rCBMPvV+tJ4mFIDcFDQXiGYwml5wvUG1hhgnUfj4ucPJZVQdPoAIP4W+4upfoW30fLnXoX19k9WYr175+I9V2o63aYey/M7smzIeFmz8SCT90vtF9zMaGJImehsn3Fk/nXpr+YvuO++tR8/+70166U9KG97Om+uzIg/v6PZvsCJ/YJ6r832y6YdTGwjfjcT92qPncXHt2qvuzluueuDPOM1BbnSGn4SMHDcR+LbU4Wy4KigQUiop5fR1TvA/hYvcTJallyNLBChOE+GjucNJb1SAONFUN1RhLLgqWBRBshPSOTM2F/AxVU6H+GnzAuVPv4XWLlh3A+bYSl8+A0s1GdCVCzcIDKyRqxBJLjqvCIHrBywz58JG5KpiFle8jGzsnfweBoMhxng2gwFGWkhBxGAzXMokzpYTaclKXI1fXu5a93P/mC8F8R2mAKGL3O5S8jD8QKhJO/tXT8kZWNs7SFu8HKXWRnv6aTDfP/ZDNL7GdpSE8yUtdw6qvqSUYWiMUUoSftXXLfxD3/qLzEyYdFSUp/gLzDSaQ7LclIAuvOIGORFXFRKB+VPieVzsRknsSl976OS6z0ECt5m1oyr7VkHtaSnKwRyx9ZSwYH9ICVGvbZo1ATZVLIOPdu6x+ysXNScjIaZZN8OIqKfDSKVGkE6FANRtEkG0g5GA6LIq+X0E6lZOozxQXhv5SswRQwep1LSUYeiAWILiXdCfqn7l7kO3YbddZjZCEpFUBSMppAw02wqqRkZIFYU9uTlIx8WCRlEnvzjDucRLqTlIwksG4NMBYikbFKvZsAfU4qnUlKncW5N+d6iZUeYkVvU1IWtaQswpKSkzVi+SNLyuCAHrBSwz57JGqFUIFkwSEbuVkBvBzq8UQNoiTLdCTEuIiK5KiMkkQnOisKUepaa3WqKL2muCBKrClg9DpXlIw8EOsPVFF+Oquft62H7hsdedOlzJ/MyrBdSzl7Vuz92fmu31af9oTc1DbbbT73biFtcfLXcP6ryklGFoj1FCEnQzXkjERYdGTg6rIdTiLd6UhGElhfBhmLQsTmb/io9DmpdKYj06SMlXez5xIrP8RC3qaQLGshWYaFJCdrxMJHFpLhET1g5YZ9+ijcilxoFUv/3dds7Mx/f/Vf3H+bCwUS1IstHfz3569l8+2g5TJF7gP/3q3Ri1SUyzNo9YP+X5y4J9PWQM6yznaT8C2Xd753qsv9pq1ivHeqMLJuhDl9Z9bhe95uyUd7Sybn+1Tq3R7yl4GLn8noFR49/ByKO+QfgLxHhqzxkMHnTtwh/wDifTJi+ONBXl9Ts0xm9rp+/5GJQyp2tmP+OslTqUsV594F8yoZMHxZR51BKDIhCl0WgXMz10h43ey43o1bCpwrkI33haokaGcwTKRj8uO8SMUJf/ZIrqnn+tf/yWW13p++N+vcaBv8/dLdyGmzWR42W1IYj0Nk1LHHCahtMvoOPE7gmCMZssZDRnqcwB3PZMTwWc/ncYjY1+dxqIDhK3a7HoeC98RWZAceJ+RzZCPyrpuoWZ8Tax/Si1Sk8OeP6HWC3UW3pDSuhQi7Y9eSbu4KKc27LLXt0+w7VQTcDZVRB+4m3dyzNPYsjT1LYy9EY49MQ+NpIF1QurlvWexbFvuWxX6IxT6ZBfyx4HNLROzrc0tUwPBlvV23RMHbbSAUdkxpI3YZtDUYKsExhQIiIlb4Mwh1Tbfcztz7PpRbMjXeiIi0Y2+kNnezfHM3t9cEiUBzazKVDtyQ2twz+PcM/r0Q/j0yfo3Hj/Q/anPfwN838PdD8PfJ8OGTnux4pEzTvJQ6TpUP+yEVO5vjEbo0/0vyQM7pKhkwfOFGOZ60kGWuUhnnXgNfI+Ht3vGEXI9qRN95G7ba9YScDxEt/DnEOJ+77urnxZUZs024h7NrFe2Hd3uu7tyWBP3CtWq7N/v6g+lb0/dtuzbzBR/NLamM9yJS7dh7aRM8lZu7qTBvxpOlxosZrbWrzL/a/KuNZ8tCW3lUhh04NW2CqXJzz9DaM7T2DK09Q2vP0NoztPYMrb0ArT0yLY2nhfR12gRX5ea+YbVvWO0bVvuG1b5htW9Y7RtW+wFW+2RW8EeP7ALzIimUTOPUu2gcUqGzecC8NJGMrXD1lu9eJeOFOxCUAxQ6l1mZ5nHqLaO4RsJrAdcrlYXNftn0wguG/KBuJAFuxdPKZdMLJxhOSxHhLjuHFe+a9vZFsMerHrr7hh8f56ZmbnF601ZILF82ZXuYuhfdsZdcTd+zvnLez/R+fY+UeZm9mOi7+cvvuuurnxoHa+/FmvVBXdxyZT9xd1DV1Ru/jO0PPOmJxF07FXC6RJMue6OW7q+2CT7XScJY5b69s9sgX1jFqA576dZT+xVXcmLEx53p+7WlH89ygNMPThSruEoVY9pZPcq35rtvLepTntjLwh7a32tGyAyNu2PhnemvY5+dXqTaSaPsBLHRV67++v1eudkrY2HfSfsu3ewJYd/8z842lcByLR7bJdZUgMBLO+GFxeFLrKkQl8uGWS6xpoJbliorXmKtysRE5f5SYCrEtd1iLY2gl0bMy2J2g7VsvMGaTA/o+vE3WKskCV1gTQYL9P24C6zl4gJrGb7AmgwZ6P9Xiwzr2mmpN/phDrtkDkCHS4j96gus5eICa9l8gTWZgkZSAE8fY9Vzc1hnQjgqWqDjIxegiyIPHWUkYwb6QtwF1uFF5GUyUKBHhN5frYO2vEKGiPGLlPEvpUhSFbhr75AKm+n66jKTQsvANLhKBgt0fKjAXRZFKoosYNhrJKwW7NFEHRW5GESF0ONIJVkWFaORiMZpWk7SSToqJ+MZnWBI/+qgnUOyJ8L6UGCf4VhC6fmC/wZWmA0AH4+LnDyWVUHT6AB3Bj4/3gQ4ju8f1jdGV3908em77ubqk5Ho49m5Wdeb6Vb1cfVJVH1pwrwPza/7nXn/h+orn222OG2j4baBh64+FtucLBDnyBDx64PqGx+TlziZsJygFbHXZe5wEunsBC0niWVp0EACGjbnhTI+KwnEzYxcOjtCW8aZ/3I/VnaIRb6N8G8eBNYXRcvwRdGsrBELHzl+CY3nASsz7KNHYZbrosySOC199A7Z6M0aZotJnuTDMsrFOI+USERUZBMZ5YOJLI8yPdFrUZneLdsLsvGeQ58pYPQ6V5mMPBALEFRlfjpva9KzRRXuCJTtmvK4um2bkSzniMwX3QWAxYZIEtd/xHwik8Alf5ym0HBTrCoqGVkg1laEqGy+5I+TD4+09NHY4aTRnbBkJIH1boCRaMzHMFLpTFeKJHQzCys9xLreprCsb42W4VujWVkjFj+ysAwO6AErNeyzR6GmDQAdl9rH7pCNnROWw+FoPJikZaSVGkUqLybRIEu0+alhcSSGg6NU109sp8Iy9Znigmy87tBnChi9zoUlIw/EAgQVlh8t98Pr2U/dfqYtUbrp+vD9ar5f+Wn1odun/Lj6zLx9frzL+Xn1SfWFef+Vfc3/NJ982bt8oEWv+tBnpC1OI2m4kVaVnIwsEKsuQnIG9zEZmbCIzSSWWvuo7HBS6U5wMpLAOj3AaAipk7jwn6/sc3LpTHEWRVwEFCcnPcSC36birC+VluFLpVlZI9Y+suIMDugBKzXsw0ehJoRI8jxWXp11yEbP3QW4ufBcdup2WOwe2K0sG8nmy2Q7KnYPXg9IhLu8TDAUu7sC62/rGzLuu9bLThfaPSz77Xlj5JkgdC2ZZx12H7tuzXXB9v3p37njYLNvzK6TrivYqzs9Uf+a0J1OROsomHVwdes+hC9SEWoUQgC6RcW4itVmT5v/27LxzPzf/pub/7t/bRl5YT8qXEG5qy6/fv2Gj9s2lRuwpg4hYkPF5ESAwAI6uDZtKCYnQgSWzq2oOYngMEVzAOvJvNBx4s3D9akQ11ZMniZ1EXnZWEROpQV0qZQi8mANORUr0KUia8jLRQ158N7qy2TIQLfahvI2TDb6YQ67ZA5A57dCDXm5cWoIwjXkVAoaSQE8fYxVz81hLaHdJ6MF+jty4KJFrJQP8gEZMtADYkvIgxXkVJxANwitIC9DlrxCRojxhZTBFyqVmXGPgdCOCJupgFwIlaRxFqgfp2IF+jxc/bhWWVbEmdes10hQ3XQYlyN5JHU0SPJBZIyhInt1WiSTJBuLUTEoVe1igkFyw/4ANVAOlI+nCY4llJ4vnG5ghQmpfTwucvJAbMdBY+1biyD5djhIntfzSFfN82D6lo/5FidzDWcOj1J9LLY5WSA2FlePRzmJsORUAgdLdjiJdJZR4SSB3dQFjEWaZGmsS38YzMmls4yKCrbpZKWHWMLbiOvq6C5NZhmV2b8+1rusrBELHzkwCQ7oASs17MNHoWZlt07jwvs4HrLRm2dUaoodXx/kFcMX6qunQmTBfZZazqiUgeuDqHCBWz9QlfdF9fXxDTVnrtCz7TXv1t3b7R039bU19mYa17D9kc2LzK7Eue1SJo98XLeoXBWMawv5ESpCjUIIQLfIj8xSI71o1s/qnr1qaPp+fZ6zoaPVNpUJcHeoBfVJBAjcC8KoylA2hAoRuA20ol4kgsPsAAGsp/I49x656lMBri8XIjd303SWD0lFUz6ETA3oEPH5ECHyUEKEDBboEXEJkVTMEyIzE/sgXyZDBnrFNoSzYbLRD3PYJXMAejt6QsQAPzUEwYQImYJGUgBPH2PVc3NYS2j3yWiBLo8cd2RFoNTpgAwZ6ARxCZHwGvIyGSjQFUIzIqLQAVteIUPEOETK8KfSTIDSa9dDKmiehIjWRRmobLhKRgp0eah0SFHoPPbvPV0jAXWqbTgoRsV4EuVHgzxS5WAcDdI8iSZ5Kcq8SEayqJfmYHzbENpTY9xQMkTiWELp+SLhBlaYaNjH4yInD8ROGjRMvuWKDp+6+kIXJN+1HYl7LjKzB1Qen7xod/kO3XvVd726lPB/mAjutr1Ad/pWr/qs+o13kLc4jaPhxoFHrT4W25wsENuGiIg1dAiFkwlLwiTx75HtcBLpLmHCSAK7ZwsYC6Hi1K9c+5xMOkuXiLyMhf8yHVZ+iFW+jbBvHvzJOl8iwwEgJ2vEwkeOW8IjesDKDfvwUbhJneVxFkiXcJFzMjOXuS4nSkX5wLxMiPEwKpLJMEoSneisKESpawHWqcz0btJeSFOsKWD0OpeZjDwQCxBUZnrOPN+cNQawn5gv19fqfFJ9lvRqUfqtzd+4fgHvB46ncBpBw42wqpxkZIFYVduQk4xMmOSkd5XY4STSnZxkJIH1aICxKGOtlY9In5NIZ2oyTwNX3V1ipYdYy9sUk2ktJtOwmORkjVj2yGIyOKAHrNSwTx6JWiICOvmQjdu88mb+QHZceuNdeS7UfU8DbHW4UTUMK0YFniy9EUmo9oaId3mVWLH25u+dpLOXbxtxt9mbvjN9z+i5u5vH5dZvLXTgyaoc10YqPtV8Klh5Q2SqYEzbqLwhItQohAB0s8obey7Zh3ObihOYZETIylBdDREgMKUIV4sNdTVEiMBk4oo6kAgOk0YEWC+XcemdgX0qwPXV1ei6pkY11tRQaQE9Hb6mRuUiWFNDBQt0dciaGrWoqVHhmhoqZKC3a0MPGyYb/TCHXTIHheSAr6lRG6eGIFxTQ6WgkRTA08dY9dwc1hLafTJaoLsjhxMq1t4n84CMGOj/cCU14SXkZTJQoBeEltSoXAdseYUMEeMLKaOfyiKWqQ/zIRUzT0VNqlKt4tz7cF0lQwV6PFRJTaqywkgObxh7jYTUQh2NRkmSTcpI5VkRqTRJo6EwH2k9ybP0KC1EomdkgoFrQ8RODV5DNTUaxxJKzxfiNrDChLk+Hhc5eSA2yKDh7z+63gCue0BUl8fcsoUxJiZ+6I443K2/+pn2L6VbnIQ1nDA8xvSx2OZkgdjhQ0SgwcQGIxOmxIb3XOAOJ5HuEhuMJLDbq4CxUGmcZ16H2edk0l1mI6C2LrGyQ6zbbQRy83BO14mNcO9hVtaIZY8ciYTG84CVGfbBozBrUtlc3BZ5jVoGWt3UYV5D+9heSLNGtuky267yGoFLZS9S8QJ3eqDCzntLq/3SB9WfZneufll9Uv2mVne3zSsfnW5B6opcpjddbfUDdxGrPZ3ck8LmPh7Z4usnPTVrH+UxwxbVDApmhjaSHkSEGoUQgK5OeuTudtWwSbepgIHbQQjtGcp+EAECd3/gkrIh+0GECNz3WVEsEsFhdnwA1lNZnHkHuE8FuL7sR765mxbmrdzcVfVtq2nWmAmhUgT6RnwmJLfnwgKZECpYoHNEZkKyRSYk2OX0Mhky0D+2IaANk41+mMMumQPQua2QCck2Tg1BOBNCpaCRFMDTx1j13BzWEtp9Mlqg66PHH6kKHi+mYgZ6Q1wuJLyIvEwGCvSJ0FyI0DINni+mYsS4RsoESJVMy1gEAjUiaqZ0SJYXJn4pfFCvkqEC3R4qHZKLRMrYf17rGgmpk3DlkcwSJSOtbNPliRxFZZ4kkflj5aCc6ETqmkww3m0I9Kkxbygd0tj67yxLKD1fZNzAChMd+3hc5OSB2FaDRs3/YA952LZ29vSHPR48C4zNp9N3pm9N3+9Vf29PFrtWJ7bD8oPqtrt61bhF815Fwuu/tjitoOFWgIekPhbbnCwQm4XwOHX6i+nbPiYvcTJhyZF4F+0dThrdZUgYSWA3agEjkdraQO9T3udk0lmGRAYzJJzsEEt5GwHePMyreyen4d7JrKwRix45QgmN5wErM+yDR2FWpjLQFvqQjZsTkslRVmZaD6NxkaWRGqgkGgzMT41HxaCYDLNyrIbXuxeS3i27C2ljQz+fKWD0OheSjDwQqw9USH7pDojcnP6qN/3ZcYmNvY0mqp667/zcpVlmSRZ36mR+jX/1mQyV2jDaQMNtsKqMZGSBWFHhMjJcasPIhEVGijggJBmJdCckGUlg/RlgLNJUZ3Go1oaRSmdKMo+Vd2/jEis7xFreppKseyKn4Z7IrKwR6x5ZSYbG84CVGfbJozCTqjBRXR7QklzsnJYcTgo5HioVDdVIRkqUo2g4SCdRIoUuZC70UNcW6FRLevezL9RnyBGmgNHrXEsy8kCsP3Atea++8XD6d9VDKxGnN6s7s33HJNmwb9rHc4uTp4bzXFUvMrJArJsIvRgqj2EkwiQXvQv+DieR7uQiIwms0wKMhTYLdOGdV31OJp2pRaF1nAT0Iic/xHrdpl4sa70Y7unLyhqx7pH1YnhED1i5YR8+Cre8VGUsvY/jIRs5JxiVmORJPiyjXIxz89pEREU2kVE+mMjyKNMTPRlf714wKp8pLtTbswhTwOh1LRg5eSAWIKhg/LTebbzds91A7b00Llld31t41+1HPp2+a2/Inn3RacnCKklXfOx6iQbqujlNoeGmWFFTcrJArK0ITWmvHvom7vlH5SVOPjzS0kdjh5NGZ8KSkwTWtwFGIlztzUmkO12ZBJKEl1jpIVb1FmWlqhuJqnAjUVbWiKWPLitDA3rASg375FGoqULFhfZxO2TjZs/8bc5USIdH/bwFNBfq/eUQSbVMsrujft790ItUvMuLw3N61E+dPOqXhY/6Uc2gYGZo4agfFaFGIQSgW3QWLeJ0s1fGwr5Lr1+/ETbvNhU88OwDQoMG9jWpAIEHHRCiMnjsjwoReMRhRcFIBLfsklY89iekjKX2IexTEa7t3J+Sm7sqNW/KvNU3IKrGrqJkikBHiT/3V9j9M/+5PzJYoKfEnftTi66iKtxVlAwZ6CzbUNGGyUY/zGGXzAHo6ejn/tSiq6hq7ipKpqCRFMDTx1j13BzWEtp9Mlqg71shCLHXjpc+0Adk0EB/iDv4F15FXiYDBXpF8MG/QmcBY14hY8Q4R9IMkDItday8BXWHVNg8J/9EouzZylz7sF4lYwV6PtTRPymzUpSBm2+ukaA6HQcq77ZsggFwQ8BPDYIDZ/+UxLGE0vOFyg2sMOGyj8dFTh6I/TVoGM109o/TChpuBXiM6mOxzckCsWsID1aDZ/84mbCkSvwl25w0ukuVMJLAbtgCRqLMvWPR56TRWaIkePCPlR1iHW8jwpvHeXUDURVuIMrKGrHikUOU4ME/VmbYp47ETKlQTHPIRu75PfmXBU7+1VepIEwBo9e5jGTkgVh+oDKS5eQfpw003AarikhGFoglFS4igyf/OJmwiMjQyT9OIt3JSEYSWIcGGYtUJt79jT4nkc6EZPDcHys7xEreppCsm4eqcPNQVtaIVY8sJIPn/liZYZ87CjMTz6UqdMs2G7vn99xfFjj3pxTWFDB6nStJRh6I9QeuJInn/jh5ajjPVdUiIwvEuolQi6H6GEYiTGLRu+DvcBLpTiwyksA6LchY2Btm/Zm7PieVzuRiw8E/Vn6IBbtNwahqwRjus8nKGrHwkQVjw8E/Vm7Yp4/CzcBUKtCp75CN3fN78i8LnfzTWFPA6HUuGRl5IFYgqGRkPfnHaAoNN8WqqpKRBWJxRajKZ5z8Y+TDIy59NHY4aXQnLRlJYJ0bZCQaCr4ZmXSnLMNH/zjpIZb1NoVl3e1Phbv9sbJGrH10YRk++sdJDfvokagZsRe6zZaNXH32zyi4Ls/+ebXzBZU1ktTLJLs7+6d8eC9S8S6vDs/p2b9MHB/9KxqO/hGtoGBWaOPoHxGhRiEEoFsc/cs2e5k9+Jeb/8dys1fYTwr7UWlPA3r3ELepNIAHIRByNLTJSQQIPPSA0JfhQ4BEiMDjDitqRyI4zDkHgPXMX0rj0jvEfSrE9Z0CzDd3VWHeys1dXXf/U43d/8gUgS4TfwqwNCI9dAqQChboM5GnABfd/1S4+x8ZMtBttiGoDZONfpjDLpkD0OmtcApw0f1PNXf/I1PQSArg6WOsem4OawntPhkt0PmtEI9keVx4C6sOyKCBDhF3CjC8irxMBgp0i+BTgGVRBox5hYwR4x0pM0CXaVLKJE5KH+5DKm6eY4BayCQXKpbKB/YqGSzQ96HOAQqRaJGlKk69JSnXSGCdmAOVe1s+wXC4If6nhsShk4DNfWzOsITS8wXODawwwbOPx0VOHojtNmhQzXUSkNEKGm4FeMjqY7HNyQKxiQiPWMMnARmZsKROAiXcjDS6S50wksDu3wJGQimVitjfrbrPyaWz5En4OCAnO8Ri3kaoNw/46j6AKtwHkJU1Ytkjxyrh44CczLCPHoWZMFoxL4LJEy56z++BwDx0ILC5k43HFDB6natJRh6IBQiqJnkOBDLaQMNtsKqWZGSBWFThWjJ8IJCRCYuWDB4IZCTSnZpkJIF1aYCxyFRZJEWoGSAnmc7kZPhQICc7xGreppysmwGqcDNAVtaIlY8sJ8OHAjmZYZ89CjNVCJ0UMk68IuqQjd/zeywwDx0LLLGmgNHrXE8y8kCsQHA9ST0WyMhTw3muqhkZWSBWToRmDFXMMBJhkoyB2m1GIt1JRkYSWLcFGItMJGWcCu/M6nNy6UwxNp0L5OSHWLHb1Ix1Q0AVbgjIyhqx8pE1Y9O5QE5u2MePwq1UeZKouC7VPiMaueg9vwcD88DBQN3cyMZjChi9rkUjJw/EEgQVjZwHAzlNoeGmWFFXcrJArK4IXdl8MJCTD4+89NHY4aTRmbjkJIH1boCR0A1F4JxUutOWwZOBrPQQ63qL0lLXTQF1uCkgK2vE4keXlsGTgazUsM8ehZrO8yyJc/+NE2zsrLJsEoztHgn0pqIuaNFALhP5Mrl1Hwmk4l1eFv5lHwmkWkHBrNDCkUAqQo1CCEC3OBIoxKZ5i4VtBFgEGwFScQOPQSCUZ2BHkwoQeOQBISWDZwCpEIGHHVaUiURwy25oxTOAKitiGVB/RIRrOwKo5eauTs2bMm/avGWzY4C6sRkgmSbQTbZ6DJAMFugncccA9aIZoA43AyRDBrrKNtSzYbLRD3PYJXMAOjr6MUC9aAaom5sBkiloJAXw9DFWPTeHtYR2n4wW6P/owYdI0zgtfaAPyKCBPrG1Y4BkoEDPCD0GKBOtA8a8QsaIcZCUGaDTJMt1XASCNCJsnlOAKhVZWcSF8mG9SsYK9HyoQ4BlJtNcxbl3PbhGguq0XFbIUX6UR8M0TyKVjSdROVLDKLWHOSflYJCO60kdDH8bAn1qCBw4AqgljiWUXuf5EkYeiH01aBD90fSt6TsuY2LDYltsU/2m+r0J2L6oPo9M+Gz+MZ98aD76ymVKfJy3ODlrOGd4QOpjsc3JArE3iAhPQ0XanExYUiJJLLX2UdnhpNJdWoSRBHZrFjAaQpRGmfjP/HFS6TAtkgTk4SVWfoj1u43Ibh7f1U0AdbgJICtrxNpHD02CI3rAyg379JG4iTIt48x/7I+N3fNbcVMEjv3pFGsKGL3OFSQjD8QKBFWQrBU3jKbQcFOsKiwZWSAWV4SwfEbFDSMfFnkZqLhhpNGdtGQkgXVugJFoSrkwMulQWQYLbjjpIZb1NoVl3RRQh5sCsrJGrH0rCMtgwQ0nNeyjR6GmiqyMlXcH+pCN3PN7+q8InP7TCmsKGL3OZSUjD8T6A5WV5NN/nDw1nOeqmpGRBWLdRGjGUK0MIxEesRg4/cdJpDu5yEgC67MAY6GFjhMV0IuMVLrTi+HDf6z8EAt2m4Kxbgqow00BWVkjFj66YAwf/mPlhn36KNzyskizOPNmBg7Z2D2/F5AVobN/GmsKGL3OJSMjD8QKBJeMDBeQcdpAw22wqpxkZIFYVRFyMpjbZmTCpCe9pz52OIl0pycZSWA9GmAsdJ6KJBbSOyJ9TjKdKcrgBWSs7BCreZt6su4FqMO9AFlZI1Y+sp4MXkDGygz77FGYKQM1K+JE++gdstF7frsjFLHXFBd0hjUFjF7ncpKRB2IBgspJpu4InFbQcCusKigZWSCWVbigDHZH4GTCIigDcpKRRndykpEE1qUBRiLNlY7zQKEkI5XOxGSwOQIrO8Ra3qaYzGoxGe6Ix8oaseqRxWSwOQIrM+yTR2FWppkKtUZgI9ft5RHeTP0F3dT3IRPFMrm1Xx5BxLu8KPwLvzyCaAUFs0Ibl0cQEWoUQgC62eURPSOqb+RBg25T4QLPzMJ1ZjAPTgQIPB8Ll48Nd0YQIQJPxq4oDYngMEdiIdYr41A+mghwfVdGFJu7utzczRLzJurrIvLG6yKoFIGOsd3rIqhggZ4ReV1EvrguIth86zIZMtA5tqGWDZONfpjDLpkD0LWtcF1EvnFqCMLXRVApaCQF8PQxVj03h7WEdp+MFuj6yMFGadbKUvswH5AxA71he7dFUIECfSL0tghRKBEw5hUyRoxrpEwAkReZjlXqQ31IRc1zWYTIy0SHGkaToQLdHuquiFTneRJn3rXgGgnpc5sPKUNXRRQ4llB6nedDGHkg9tCgITNXPoTRChpuBXhA6mOxzckCsTMIj1PD+RBGJl3mQxhpdJcPYSSB3ZUFjIStfQ30iuZk8hykQzjZIZbyNgK8eZhXN/fT4eZ+rKwRix45QgmnQziZYR88CrO0CDaKZuPmhORACJVpVUaZGOlIqSKPhnqUR5NhfpQciUJnWfdH+8rQjREl1hQwep0LSUYeiNUHKiRXqtMW/kd2i9MGGm6DVWUkIwvEigqXkeE6bUYmLDIyWKfNSKQ7IclIAuvPAGMhlcqCjVkYqXSmJLNYeHdwLrGyQ6zlbSrJuuWfDrf8Y2WNWPfISjI0ngeszLBPHoWZ8bdlHtDJh2zsnJYcaZEVqcgjPRzLSI3LgdGdhY7EJCl1PhrIwbAe2061pHc/+0LW1KHGawoYva61JCcPxPoD15LPvCZC+XhucfLUcJ4r6kVOFoh1E6EXA+UxnESY5KI3ObHDSaQzuchJAuu0AGMhRZxmfrXIyaQztSgS43e8y9glVn6I9bpFvZjVffyycB8/VtaIdY+sF8MjesDKDfvwUbhJkedx5iV3yEbu+b2utgxcEpEJrClg9DoXjIw8EAsQVDByXlfLaQoNN8WqmpKRBWJtRWjK5utqOfnwSEsfjR1OGt0JS0YSWN8GGYlgtTcnkQ51Zei2WlZ6iFW9TVkpalkZbnXHyhqx9K0gK0O31bJSwz55FGrSKmbvHushG7duz/cJ78hdqAPbELtymd26D/hR8S6vCv+yD/hRraBgVmjhgB8VoUYhBKBbdIdWsdrsadcdOmzZbSpu4HEHhOwMbWUSAQLPNiB0ZPCkHxUi8FTDihqRCG7ZC6160s84HFn6EPapCNd21C9LN3czZd60eas7Q2ey6agfmSLQR7Z61I8MFugjcUf9Mjk/6pcFO25dJkMGusk2hLNhstEPc9glcwA6OfpRPwP81BAEj/qRKWgkBfD0MVY9N4e1hHafjBbo+1aIO1IRuvWYDBroD1s760cGCvSK4LN+pU4DxrxCxohxjrQZoJSdA/46ESpsnsN+ZZoWZZx6y/2ukqECHR/qsJ8o80ImAajXSFCf2zyJvZjVR/NCluJoQvl1nihh5IHYUoMG0KyJEkZTaLgp4DGqj8U2JwvEbiEiYn1GooSRT5eJEkYa3SVKGElgt2shI9EQLDMyeR4yJZz0EMt6GwHfPOyr+/pl4b5+rKwRa98KEUswU8JJDfvo0aiZ+MGftjxkI/f8Fmybkfba4kJdooSwBYxf57qSkQdiAYLqSnrFNiNPDee5qmhkZIFYOBGiMZTmYCTCoxZDFduMRLrTi4wksE4LMhY2fSwCgpGRSoeCMVyyzckPsWC3qRjrxn5ZuLEfK2vEwreCYgyXbHNywz59JG4i1cFOLGzsnt8LI4xmTH22uJBprC1g/DrXjIw8EEsQXDMy3BjBaQMNt8GqepKRBWJZRejJ0I0RnEyYBKX/xghOIt0JSkYSWJcGGQuli2AvFk4unSnK4JURrOwQi3mberJu7JeFG/uxskYsfGQ9GbwygpUZ9tGjMCvKslSxUD52h2zsnt97bO1es88WF+pO2ghbwPh1riYZeSAWIKiaZLrIltMKGm6FVfUkIwvEsgrXk8GLbDmZsOjJgJpkpNGdmmQkgXVpkJGwGwDebe8+J5POtGTwIltWdoilvE0tWff1y8J9/VhZIxY9spYMXmTLygz74JGYmb8XF4GqUi5y5r+/+i8nRFRQK74xHr35yms3PIRJUjGQp25q6qB1tkwzdAAwDBYjAI/PAHrRXqSiXZ5MDaYFyryPjMy76yoX7xsp96R6OP1g+rPq/vSDzZ4Rfveqp9VDu3/4bXVn+o474Xf2Ze8sXnivemy+f89HeSvLz/eptM8simHeq62Js3NAxeZuLs2bCiyEVBYKzwJ+qMNC3zPQ9wz0vQD0PTJ0jYcOPsxhke8b5PsG+X4A+T4ZOfyRIS+/ItVSCBkn3pDnkAr9TF3/M6CDS/uFXd5LGefe1PJVMl74wo+q75eZAxwX2gf3GgmumxozuNYD/GWT/2rzALsMle833Tev9ZnT+Z2cX5dh/0WEu7yOMxxfN598bfcprJtylfjuUPo3fjdX3e9Nb/aqp+47D5wHu18fbb9vU2i96S/sL63u+A+/u1/9sM6zuU/Mb3cH6M3X7K974n76ofvlj6vb9Tn6Oz1pz8ybL08/8Jl3i2reZQfDeC6eiFCjEALQLc7F55u9PBb2ndzsFbN36WavtF8LXEe7TWWxHK3wnZInAgSeCoTvujSckidCBJ4HXHFHhQhuWTSseEpeKRGn3inYpyJc3yn50ijjxLzVzXCzovGEPJUe0AnjT8inUgVPyFPBAr0w8oR8sTghH+wudJkMGeiJVwun5ptLxUY/zGGXzAHo7gjB1PyEfLFxagjCJ+SpFDSSAnj6GKuem8M6E0tR0QL9HnmHLpM6ltqH+YCMGegKcQfkw4vIy2SgQIcIPSBfqjJgyytkiBi3SBl/mevSuErtnbaHVNg85+OFkmWZBPqvXCVjBfo9VACtRFGmod3vaySoTgUXUovRUR7pI1tyICZlVGQDd/IpzYuyzIfp0YxNMLR+ddBuGYH718fyQlbiWELp+YLwBlaYQNzH4yInD0TqCRqh3zLx8u3qO1eZ+lbPROb3bf2A+fTx9P3qux/VAfFX5rvvuXjaxt0PXHz+q97//e5/9V/wscVpBA03AjxK9bHY5mSByKchotRgUSojE5YigiTgGnc4mXRXR8BIApvOBAyGsHUEofCYkUp3hQSWYKCUgJMfYj1vI86bR3t1J7Ms3MmMlTVi6SMHKuERPWDlhn36SNxSmaRx4n0eD9nYza5cSsVQmtdFmR6rSOmjLBpO8kmUjwepOhIDlenJ9e4Vpb/iIG/q0uE1BYxe14qSkwdiBYIqys+q2y7Bct9VnDYKSPc9oyKlX0VyEtdw4nAVqXvB+345uSAW1Ba0JCcTFi3pXR12OGl0JiQ5SWBdGWAkikLGmbcGo8/JpDsdGeR3iZUfYhVvUUfmdYezPNzhjJU1Ytmj68jgiB6wcsM+fCRuqrRFRv4cxCEbPSckJ6XW43SURkIXw0iIcREVyVEZJYlOdFYUotTPqlrlEJJeTX0hF1hTwOh1LiQZeSCWIKiQPHF1Z6ixhbuG6a3q6fQD8wV7GZPQ4WYWnPQ1nD5cTvpYbHOyQKyoCCHZfF0nJx8WOSkCN4zscDLpTlEyksA6NcBgqCyNU39DpT4nlc4kZR5IY19iZYdYzdsUlHVvszzc24yVNWL5IwvK0HgesDLDPnkUZqlUaZwHxCQXOXfGaXNRWGs1Yoel4oF9R9lENkuWyXZUKq78ifeLVLjAAjWo2vN2Onv2ASfbAu1pXcJ9p95sNErRyME77mT8cUm3qEu6q+98ZtiimkHBzNBCSTcVoUYhBKBblHTrzV62OSvsduXcoi7sLl1Zt4/ENpUEsLINIUsDFd1UgMAyNpTODFR0UyECC9hWFJBEcJjSNYD1pBZmKgaEIRHi2kq683RWyp03Njsj0wI6SXwpt0rLUCk3GSzQS+JKufNFs7M83OyMDBnoKdtQ0obJRj/MYZfMAejm6KXc+aLZWd7c7IxMQSMpgKePseq5OawltPtktECHRw5ElEjjzH91Fxkz0AfiSrnDi8jLZKBATwgt5S60DNjyChkixh9Sxl8kSuSpjHPtw31Ixc1Uyy0SrWUSa+8G/VUyWKDnQxVzS6FyqdNYekPhaySsFuxRPjzKJqNJNEjSLFKl0lGpBkWkyzRNhCxzMarpBKPfhrCfGgEHqrnzFMcSSs8XJzewwsTKPh4XOXkgNtmgQfQtE+Den6VMZkHwPVfePTvnfNvdNWxvFD5TlPPQ1oBP3+5V/8NeKefi8Ns+e2xx2kPD7QGPVXvQYPX6jWN7TN+1NUynrNGb7UPMrmt2X/zV9Ne9MjE/p5OGsh9GeyG2KzFhsXeJfYmTCFeaxstkh5NJd2kaRhLYzWLIYMgyzkqvq+hzUuksTZOmeREr74S7xEoQ4UTaiC/nUWbdWy0P91ZjZY1Y+sgBUpEEj+QdsJLDPn8Uck79KxmX3tqmQzZ+Nl+zOZM+HeZpvM/lhVw1khTLJDvL03jhXqTCBe4+QSVmi3maW+4+uif11+/Pqsbdr34IztoQjaJgRmkja0NEqFEIAehmQtjewWO17h8XY3bffWTL8d3lSNWfXCeSt90QfmPva3p6ephm4+rG9Hb12N41XSfaXjB/4ffVf6s+r74wbx9Xn5h/P63+u9c9bFPNAtwWwwjeQB6ICBC4B4YSsqE8EBEicPdrRYVKBIfZ9wJYT2Vx5h3gPhXg+rJAus4CqcYsEJUW0AXjs0BSh4pefkAGC/TByCyQWmSBgh3gLpMhA/1wGyrdMNnohznskjkoJAd8FkhtnBqCcBaISkEjKYCnj7HquTmsJbT7ZLRAd0cOcvK0iOsjo2diHCpmoAfEZYHCi8jLZKBAPwjNApWlDtjyChkixhtSxj9VKs3j3BtxHFJRc+WAykLEqfcBu0qGCvR6qAyQypQo48SbELxGQuqE0TARg8lREg3U0VGkjtQkKtR4HKXKxN0m+j6aDGuvGIyqG3YSqJF1KP+jcSyh9HzxdwMrTAzu43GRkwdi6w4anC8SFiYEv3v6vIy9zudMLHcy5J71mTyT5ej932991FO6584D21f4EwRbnJbScEvB42Efi21OFohNS0z46h2OlziJsORrkliEEjaMVLpL2DCSwG4YA0ZDxUUSCJsZiXSWrslFLkLNg1gJItb8NgLBeThYN6LMw40oWVkjVj56JBMe0gNWctinj0JuJtO18rE7ZGO3aCBUz9qgrmy5gVAgXZM10pTLNEPpmrYbCAWyNUS0y7Np9QZC3h4MVv89sF0inf774ERuxsdmK8/O96mMuu0NlOebu4U0b+bfMjVvmXkrN3dFouw7+5GwH4k8sA5SWSo8S/jumOsdZKjtGWp7htqeobZnqO0ZanuW2p6ltmep7YWo7ZGpaTw18K6Z6y1kmO0bZvuG2b5htm+Y7Rtm+5bZvmW2b5nth5jtk5nBnzby0i2kTvK00IFT44dU7GzNh7JcCS2zWHoXtqtkvHCngdpsEaVURSlEsN6WgtdNjusLX9dZqUJwO6WxhVKmgkaHYSU6vjhwl/NFKlxgioTD891e9Bm6V911xbJvHWfG552EnlTfuK2VWTehOy5F/t3sN9yxpbZ19ajbVKkrGFxK/UFdh/to9htm7Ytmmyyzn59l4R/U3Y6+dQl1uy0z+wPzHkc+W29Rbb3srxgrIIgINQohAN2iFPi4+LeI054P9DYVNDBhg9ng8cbhL1EBArMz8I2bhvoEIkRgXmbFDRkiOExGBmC9Ig1kX/pUgOurT7BtOY3ALhLzVjcfMsquqVaBShHog/G1CqLpyCoVLdALI4sV8kWxQh4uVqBCBnri1QK2+e5UvtEPc9glcwB6OEI4Ni9WyDdODUG4WIFKQSMpgKePseq5Oawz0RQVLdD30bf4EiM5vYrzgIwZ6A5xxQoNq8jLZKRArwitVpBCyYA1r5AxYpwjZQbooshFrLyWPaSiZipXkIkq8lh5n7GrZKxAz4cLofMy1UVcBAoWKFAd1nIwLJMkjfRQpZEqB3lUDAcyKlSWySLR6igfz9gEY+tXB+0WLARD1gt5Y5Olsyyh9HxReAMrTCTu43GRkwcieQUN0T9x3XlPxMCuJbCtVZiFz390kfK75u1n/nKGJ/YYwcfVJ1H1pQnvPqw+r35n3v+h+spnnS1O62i4dRAh68JAd+1JivBWwu3e1vaV7cP+1d7Wbs8oTmM9qXtRL5+dTb1+Q2ymJ2o4ZM+1Oxbuuz23nfFw+kt7ZNiEx4vWx+6n7A9t5O59kW7maXUnrh79WS/PxGapQrfEb3NaGpFORMTZwfvuGZmwVFIE+mHscBLpro6CkQQ2kwsYC53IOPVuTPc5mXRWSCFkoG/yJVZ6CE/URog6D1SLuowi3CqXlTVi3SPHWLKMbeB8ltoBKzXso0ehJlRmwrJU+9gdsrGb3d0yHukiHxRRNlHjSA0mw2h4ZN6VgyxPRDEa5HJ0vXsp7PUTF/ISawoYvc6lMCMPxAIEl8JzZXffaOB7RoQ9mN1xf5weut0zr7LZqoezw5fVk/lVLu4efKeJ3eeHO6VIkyTZm31qPtywb0X4bnxGW2m4reDC2Mdim5MFYvFFiM5QcoeRCJPm9B932OFk0p3oZCSB9XyAwSjKWIcuW2Fk0pnoVCqPlZffJVZ+iEW/TdVZt+vMw+06WVkjFj6y6gyP6AErN+zDR+KWJEUa+5/HQzZ2sx1YrcdyONZRORqKSA21VadH0ojVVAlZiFFR1mtop7LTGzBeKBobTnkVOIhe17KTkwdiBYLKzr8/UWxk9OU/Vveqb50SvW/vA/xyO03dwTCR2i5M7io8txX7to/7Fid3Dee+oozkZIFYTREyMrR3ycmERUcG+75zMulMR3KSwLoywGDIJC79u3t9Tibd6UgjOpSP3iVWeohFvEUZWdTdOotwt05W1oiFjywjhVKBLPYBKzfss0fhlrrrCDMfuUM2ck5FZpMiyexpsYlMJpEaZWVUHJVlNBqPVZKlk0Gial/QqYr0PrkXCoE1BYxe5yqSkQdiAYKqyI+W6uJv9+yn1f26Lv6mvYTa1tHP0vafVh+6dP3H1Wfm7fN6E/PyQaRFr/rQZ48tTntouD1WVZaMLBALbBvKkpEJk7K01ZRnmexwMulOWTKSwHo3wGCIkCvrcxLpTFgWRVz4LxdgpYdY19sUlnXXziLctZOVNWLdIwvL4IAesFLDPnkUakIIHajhOGQjV18DbQVVh2cr/enuQjaS1MskOztb6YV7kQp3eXH4/5uzle6nntZtO564RvG367OV7vricMVk01lLW3D5pCcCCdot6igo2Ci0cOqSilCjEALQLU5dZpu9zB68dC1YhOvD4kO+TUUOPH6CEL+B7DwVIPCsCVzTho9eUiEuC1aWo5dUcJjTJRDryUTEpQ9hn4pwbWcvi3Rzt1DmTZu3bHb2smjsFkqmCPTR+LOXUkkZOntJRgv00rizl8WiXWgRbhdKhgz01G1IeMNkox/msEvmAPRz9LOXxaJdaNHcLpRMQSMpgKePseq5OawltPtktEDnR46AhJYqdFM0GTTQIeIOXzYsIy+TkQL9IvTwZVravgRea14hY8S4R9IUKFJpZ0GglIWKm+f4pSyFSIx/94ftV8lggd4Pdf5S5Sq1Ny7lXsNeI2G1YIfjPBvmkyQ6KqSIlBRpNEiGOjpSR+UwKQpRTGo6wQC8YceBGoQHDmAWKY4llJ4vVG9ghQnXfTwucvJAbPBB4/hby+cubcDsjhzOS8tbPoLJaR8Ntw8ifl31CGbWzhHMzL23QctmaT6cncIs01xtFjJ4DJPT2oiNV0TMHUw4MTJhSTiFjmFyEuku38RIArvrDRiLXIpAwUCfk0lnCafwMUxWegh/1Ea0Oo9Z6+ajRbj5KCtrxLpHDrfCxzBZqWEfPRI1kQiVxNJ/iQsbvVkpU5IXw7SUkUwHo0hNBjoyv3RgfmpUFqN8nA4m6nr3itjrKC4UCmsKGL3OFTEjD8QKBFXEoHOYB6+M33x9YP+58f8a1ErZvNJmqt52fVDNJ/MTmdVnLsdkdPPxAc0flEmZiORKYmLUP796kDhJaOTgLGPmsmL2b7rXZkmykTWe3uS0sIZbGK6pf7B95cLuhd7uhSsXfvjD/mbPJd8eOp39wIUZH5w3QYUNNmrr2Yyh7W2zaU8hvGUzduazd6qH53svvpgl0vzvyqbRyiczgOet4abvuXdlyHTbnKZDOAqEQA4lpRiJdKuPGYl0p48ZSWCdNGQslJKBC7T7nFS6E8gmTo6V9hG8xEoQ4aDalMiqlsjhHqCsrBErH1kiC3usUgcyEpzksM8fiZzOZGFUsvDyO2Tj51TySJaplGIYHZWpea2SKipkkkRjMSzLYS4y8/Lr3atkb4B7odBYU8Doda6SGXkgFiGoSgYeG01Ub6aEzfe/dt+1BVwn5bHPGFucxtBwY8AFrY/FNicLxAqL0JbBzVdGJiziMnyOlJFJd+qSkQTWuwEGI02SWOXe8ehzUulMXdrtLO+xw0us9BDLepvasm4mWISbCbKyRqx8dG3ZcJCUkxv24aNws7UGZVwEiji42D2/J0ll6CRphjUFjF7nwpKRB2IFggpL/pOkjPbQcHusqi0ZWSBW2Da0JSMTJm0ZOknKyKQ7bclIAuveAIMhCqO9Cu949DmpdKYtG86SctJDrOxtasus1pZZWFtyskasfGRt2XCWlJMa9tmjUBNZkpRxGpCWXOxcm+rNhaiyirHDQ6WBXcm8kWy+TLajQ6WB4tuLVLjLq0Snh0pn5z/tVciP3VfuGaH4qLrtI7hFJahgBHHnNavf2hrb6a+nP58VFtgzqL+0G6fTd3rV78x3b/k4vEjloFEcIPjnJzqF2DRv/jm1TYULPMmCUJ6hjDkRIPDUClxQNhzjJEIEHldZUSkSwWHOqQCsp7Iilt4R7lMRru8YZ7G5W5Sbu2Vi3oR5k/VRzsY2mmSaQM+IP8qpRPgkJxUs0DUiT3IuumgW4S6aZMhA99iGgDZMNvphDrtkDkAPuMJJzkUXzaK5iyaZgkZSAE8fY9Vzc1hLaPfJaIH+jxx/WJEei8wH+oAMGugTcSc5w6vIy2SgQM8IPcgpE4PRb8wrZIwYB0mZAbkqpczi0us0D6mwec5xilKWSRZnyof1Khkr0POhjnGWtvY8DVxsdo0E1elhdZTno3EaDUVRRCrTMhqk46HtOHQkhtngqNCjGZtgxNsQ61Oj3tApzgLHEkrPFxs3sMLExz4eFzl5ILbWoIHz2aTJvCbdmzuZhZ32nqO7NnaOzD/3zXef1q+6b77xePYqn3G2OI2j4caBB6w+FtucLBD7iIg4NphBYWSy7NgbmMAD3nAGhZFJdxkURhLYXVzAYORJLP2HB/ucTDpLoGRFoGH4JVZ6iFW+jfhvHgXWLSqLcItKVtaIhY8cwAQH9ICVGvbRo1BTRZLGpVfrHrKRcyozUcmgEKNRlI2TNFKjchiVKtVRNimzyXBcTFQ6ud69yvSGKBeKEmsKGL3OVSYjD8T6A1WZX9Z3dx7fFTL9hfngnelbi7sxzmRjei/Mv/Wk+nr6f7gDfm/PLtj8svqk+s33a6F6dfD634zffHPRzvJZf8nJ1Sf1UcA7x7d9ngVQ/cldNPr2/BU1nLv2qKY73Dn7ulPHd83rHYIil6X3ONQW55hp+JitKn4ZWSB8AEL82qzfN3HPf4zzJU4+LBLYGz7vcNLoTv8yksA6YcBIuPyRj0ifk0hn8jcJbKFeYmWH8D5tqt+6VWYRbpXJyhqx8pHVrxaBAT1gpYZ98CjUZFrkRfBiEC52Tv7mciKPsrKIsqFQkSrK1Lx2Mo6S7KhQR+MyOZpnkTqVv96w/ELZ3O7JYwoYva7lLycPxAIElb+fnpaWUGWrZhe81TJ3+8Ll2Uf7r9545Y2fvPb6m2/0Lmxd7e/v9a6oxKOFo4UkPqV3Z+XvS2p3IY5/MbtQw14k97P6UhJ3zb5vGLY4h0HDhwGuaGG2mDM/b21XHza1d4TM7hWxxWP1DviiFcH5ueU3e9WHp28Zee3EaI3efOW1G260/v3r4/+0eerqvur2+XrA/639U/bqwNvTm7bRwK3qNwbJJ9Vn7mLA6rfS/JHfpebdV/ajP1S3pBnq2Y/6Rmmbc5QQfguh2ANlV5xEeKS6P9e1w0mkM7HOSQKrGSBjUWSx8Kt1TiadqXWRpmVIsLMSRPjLFgV7WTclLcNNSVlZIxY+smBvGNIDVnLYx49CTqpSChVn3r2yQzZ6TrMXg0SLvNBRqnVut7d1VNp3o1E60lIlo2xQm6BTza58prhQX5qOMAWMXueanZEHYg3qUrOfuMqvQbnvXNn+i9blu28ItjiHQMOH4F/1erNeZxwlhNtqQa8zEulWrzMS6U6vM5LACgbAWKSyiMvA6QxOKs+HYOckiHCWbQr2utlrGW72ysoasfLxCHZOctjnj0JOqUTJLFCkfMhGzwl2MUjHqTTf1MNBFqlynEfD4aiIZF6OxVDIohzUj22ngl37THGhro5HmAJGr3PBzsgDsQZBBftysxXY8V5OkhpOEi6JfSy2OVkgFk6EZAxVJHMyYdGMiT/VtsNJpDvNyEgC67MAY2G7Q6jM66D6nFQ604xSBosyWPkhlus2JaOsJWO4zSgra8TKR5aM4RE9YOWGffoo3NKkTGSsvTHcIRu7+aUu9SLZ8aUuykf2Qpk2ki2XyXZ0qUsRuNSFCnd5mWjjUhfXJG9xoZ+95eV9t8d5Z17iO32vVz11Fb/vGsXnNKCP1BaVlIKRwl3k4kP4IhWhRiEEoHP7oU97eeB+FirO5fV09ftZmkt7qTiBR9LhGjF8TQsVIvAw+orqjwhu2besek2LN0XYp6Jb2xUtpdrcLfXsWpYybbqWhUwN6Nvw17LIJCRTfkAGC3RuuGtZynR+LUsZbPJ3mQwZ6ODa0MCGyUY/zGGXzAHoz+jXshjgp4YgeC0LmYJGUgBPH2PVc3NYS2j3yWiBbo8cQmjzbKbKh/mAjBnoAnG3soQXkZfJQIGOEHorSx605RUyRIw7pIy/VIkwqj4QZhFR89zJUmbBKXCVjBTo9FA3sqRpFrTpNRJSJ4zKcjgpxsPoqMhUpFSW2xqlJBrpJEvFYDhJBqMZmWC02hCnUyPWwIUs9WFiMEsoPV9c28AKE9v6eFzk5LGsB5pGBxj03joOZae/6lUfRa7gyLYV/XZe/2LvYvm17TLqbmi5d7I7aHWr+qz6n1EivFeLbXHaQsNtAY9EfSy2OVkg9vzai1MZ+bDkPIJ1MoxEust5MJLA7roCxkLLOBAfM/LoLOGhUhloOHOJlR9iYW8j2JuHfHXzzTLcfJOVNWLxI0cr4RE9YOWGffQo3KQszOOYen3vIRs7Jy3TNC9GudCRGI5EpJKJjoqjpIyEHpRCjhM1Ko+udy8tvQL6QqmxpoDR61xaMvJArEBQaflfjVq8Wz2wmrFXfeNqor+1VdHhPkn3XCtOH/ctTu4azn1VKcnIArGawqXk9BfTt31MXuJkwiIikzgpfUx2OJl0pyIZSWBdGWAwVGCvo8/JozMVKYK7TpdY+SHW8DZVZN1mswy32WRljVj3yCpSZmWcepePA1Zu2EePwk2ILI3zQJk1FzmrIpvEYbtVMtpH7kKZNZAzb8vk1l0lQ4S7vCo8X1UyRFIKRqqNKhkiQo1CCEBXV8lUt6o/RIFCGSJUYMYQrhqftQFJxAnMEsI1YUOhDBEiMD+4otgjgsNkBiHWU+ErLogI11csk2/ulkVdLJM1FstQqQFdXLvFMlSwQB+HLJbJFsUywbaZl8mQgX6uDeVrmGz0wxx2yRyAbm2FYpls49QQhItlqBQ0kgJ4+hirnpvDWkK7T0YLdH3kwEGoIvbfz3tAxgx0g+0Vy1CBAp0htFgmDdryChkixiVSxl+KPDOoA9EVETVPsYwspVTBahkqVKDXQ1XL6KQsZcCo10hIXUiRismRSlSUHJWpPSCcRWUpRKSH4+FoNEmElPWEDkatDeE5NXINVcs0NWnysITS6zylwcgDsR0GDX5PV8tc9RTLzAtifnTySh4T/tqXPbGXsNyuex89qe7NXiLzJNlIvY/dFqd5NNw88CDVx2Kbk8WyA29g0V78ysiHJfdh4lztY7LDyaS73AcjCewGLGAw8izObbBylkmfk0ln2Y8yiUtvScIlVnqI1b6NEHAeCOZ18iPc0JaVNWL5I8cwwQE9YKWGffQo1LIyL2LtjSkO2cg5tTkRepLKSRpNZH4UqTwT0WAoj6JCJelwmJX2Hsnr3avNQAFNgTUFjF7napORB2L9IanNzYW2LH50LBxDt/ptcVLVcKpw5WiYvr24Ad62/Zz+3N1w+Pb0Vz6C25wEEatqe6KSkU/HopKRSXeikpEE1rMBBqNJVDIy6UxUCl0EahQusfJDrOptqsq6OWYZbo7Jyhqx/pFVpSjDhdmc3LAPH4mbykuzPHqfx0M2dvObaOYPZcdX0Xifzgtl2cBW52KZbUdFNiIJVdkQ8QKzj1Dp56ps3HXS37l6mzt28/Dp7JJB8413bNl0z1413aseuB3G20YJGnnhPnrsbp52fXTqHzKfPrCF1zd71bduB/K+eeED94LpL9xm5J1N992nbrPybt3VcnGB9fyXub9wqoF7/Tee1NXc79lXOsT3febdoppXwczbRr0PEaFGIQSgO673+TTyriTbVKjApGd70paIE5joREnWUL0PEeKyHuWp9yGCwyQ3AdZL0zTOtQ9hn4pwbfU+Ikk2zTth30n7Lq1rf8rG2h8qTaDnxdf+KBHqsvgDMlig60XW/pSL2p9gz8vLZMhA79uGRDdMNvphDrtkDkAXt0LtT7lxagjCtT9UChpJATx9jFXPzWEtod0nowW6QXKEo4SKE++G6gEZM9Al4mp/wovIy2SgQMcIrf0ppA7Y8goZIsY9UsZfpIXIy1gUPtiHVNg8xT8izUVuojntw3qVjBXo91DVPzLXqU5i5dXE10hQLdYjZX5xnosolaMiEmI8jgZGG0RHIsvEYJQMh2XtZYLxdMNWAjWmDpT/iPpxBdOE8vOF3g20MOG3j8hFViKIzTtoXH7rZAjeEHvPioF+Z77wnS0Bqh73DnekEDJJrlidmV682suSZPpeqV3/LvOaWerjYfUkOm7j5TPZFqvJNNxk8Eh22WqN2xa3z1+/fuMH21cu7F7o7V64cuGHP+zPGl7Z1goPXSO0n5kXfnC+N8uP9arP7I6G3a0w37ppX7vUYuvFF7NEzi2fXbxqX/IPts3XrBrr/HwkzJvrkrXZq/5x3uErMDCbvpHZZh0ZxJ4sPHAPHu9mpcKUjiqUj8oOK5XO8lGsLLB74oDhyETgorc+K5PuElJlFjrjzUsQ4dTaCHfroNful7iUVP2Bj/guL3HEAkgO2aRIAlntA15y2CeQQs62LChFnHsfy0M+fvWFQSIf5FpHclSOIzUeD6JycFTanyr0WOqjPBtc715e++udRCKwtoDx615eMxJBrERQeb1oqjXPWtXHyc2Xtsavj9945c3eC71gZ9yns1p7J7jt77GC8oPe9xeNbT8T3hzlFquVNNxKCEW93H0sqKZ7W9tXtg/7V3tbuz3hOsT6Y/xtViMg1m64eA029WKlwiJek9hbYLvDyqRD7crIAus5AaMhU+Ma/I9Jn5VLZ+o1eD8RLz2Ex2hVu4q5dg03g+Uljlj/6Nq1jG0O6Sy3A15u2AeQwi0rkjwuvDu+h3zsnHAdyTKVUgyjozIdRUpJFRUySaKxGJblMBdZPl7HvrDXFka4SqwtYPy6F66MRBDLEFS4/v2Jqqrbdv/wXvWtk2RGhBnpuZ2m7mrLRJ0+EXrflUoBtnwZraHh1oALVB+NbVYaiCW2FYnJSIVJYiZe77DDSqVDjcnIAuviAMMh0jjVPiZ9ViadKUyVxNJ/CpSXH2Jtb1ViyrnEDDeP5SWOWP/IElMoFRf+o6C85LAPIIlcmao4CW2OcrFzGjObFEk2OUqiiUwmkRplZVQclWU0Go9VkqWTQaJqn9CpxvT6C6MxU6wtYPy615iMRBDrEFRjfrRUen87fJH6d73q0+rD6svqq+rj6jPz9nl9ZvTyQaRFr/rQZ5AtVoNouEFWlpmMNBDLbCsyk5EKl8y0ZaBnueywculQZzKywLo5wHjoOEm8WY8+K5POdGZRxEVoK5OTH2J9b1VnpnOdGW7VykscsQCSdWZwUA94uWGfPwo3ZTS0Tn3kDvnIdXvdujdCMLpRNbDL5Bl26z4KSga8vDb861lQn323yPZVMPu2cBiUDFGjIALgnTwN6p2u22SswHMwCDnbfByUDBR4+AUuVsPnQckYgedeVhWhRHSYIy8Q+5XBGk8iwDUeCNX2GGhm3+X2XX0ZvGHSdCKUThTogls9EkpHC/TBuDOhBs78UGhtZh/qy3TUQEfchkC3ZDb6DTR26TQUkgb6ZKjFfnoggmdD6Sw0kgV4HlnLnlsAWwK8TwcM9IsrRTne0PyAjhnoIls7H0pHCnSU0AOiqiwD1rxCx4hxl5QZILIyj2UoGCSi5jkgmhfaxEneSXCVDhXoBFHnQ0ut8jj1GvUaDelzm6LJg8dDNY4mlF/3KRpGIogtPGio3kGKhtEgGm4QeODqo7HNSgOxQ4mIacMpGkYqnadoGLl0mKJhZIHdIgaNh/QXVfRZmTwXKRpOfoj1vY0IcBEH6nmKJtwQl5c4YgFcKXgJpWg4uWGfPwo3qWPlvWvokI+bE5lS67EcjnVUjoYiUkMto0IdyUiVqRKyEKOirFfRTkWm9NnCiMwMawsYv+5FJiMRxCIEFZnAWnOR9uqLMW67GzPe9pHfYiWv4eRXFpSMNBDraSuCkpEKl6BUPio7rFQ61JOMLLD+DDQceeYdjz4rk870pMpj5eV3iZcfYilvVU9mcz0ZbjjLSxyx/pH1ZGNpOSc57ANIIieSOPNfA8hHbqYoy0IkuS6ikZBlpIrJOBqkOon0SOYDkRZZOd8u7lRRendnjaLM0bYA8eteUTISQSxDUEX5yaJs6P705+4CjQfVfbtDeaKGyG5Oug1O+337sROZ1Yc9e3GM/ehro0P/ZN7uuGOM9pI7e62ae5cH2xSxWkrDLbWy/GSkgVh+EfLzkTeqe4mVCZP6FN4syA4rlQ7VJyMLrPMDDIdZ5v2HqPqsTDpTn1rnsdY+gpd4CSLW/VblZz6Xn+EWl7zEEesfWX6GR/WAlxz2CaSQE/ZqZxU62cjF7vm99i0PnmwssLaA8etefzISQaxDcP25</t>
  </si>
  <si>
    <t>nmvfGK2k4VaCa0+Wa98YjYBYuRHKNbxxykiFSbp6dzx2WJl0qFwZWWD9JmA07JUcoTw8I5POlGvDpW+c9BD+olXdWsx1a7iJJi9xxOpH1q1Nl75xcsM+fhRuaVHGmXfGHvKR6/akpHdP2OjQspGdXGa3/pOSRMDLa8O/npT02XeLbF8Fs28rJyWJEDUKIgAe5KQkESvwRAhCyz7rpCQR6LJaZT0pScS4rEOZTkoS0WGOfgDsJ0XwpCQR4PpOSgrbOlPY1pnCts4U6fykZGPvTDpRoAtu+aQkFS3QB2NPSpbHJyXD/TPpqIGOuA2Bbsls9Bto7NJpAP3dKicly43TA9FwUpLKQiNZgOeRtey5BbAlwPt0wEC/SI5y8ixQYXZAxwx0kS2elKQiBTpK8EnJIg9Y8wodI8ZdUmaAyBIVqPo6JKPmOSlZZLkMn5SkQgU6QdRJSZFI82Rpr1Wv0aA+tzmfInRUsh4pME0ov85zPpxEEHt40Fh9TTkfTitpuJXg4SxHzofTCIhdT0ScHMz5cFLpNufDyaS7nA8nC+ymM2A0hIrzQM6Hk8lzkPNhpYfwF22ElPPAUsybVIqGJpWsxBGrHzkaasj5sHLDPn4UbipNYhXI+bCRm/V/H490kQ+KKJso89rBZBgNj8y7cpDliShGg1yOrnevWgNnL+uSV4QtYPy6V62MRBCrEFy1nq2Uv21V2XHC6HZv0az8vhNnT360kKV1k5/Z54c7pUiTJNmbfWo+3LBvRbhYntNYGm4suHj10dhmpYFYgBHyM1Qsz8mESX3OCz7P6k9GLh3qT0YWWAcIGA8ZS+0tAuizMulMfyp7WNO783KJlyBi7W9Vgc5bTYqGVpOsxBELIFmBqqKMc++0PeAlh30CKeSMztRx6V3wD/nYPb/3fxSh05pCYm0B49e9BmUkgliHoBq03fs/OMlrOPmVNSUjDcSSitCU4S1NRipMojJ0/wcnlQ41JSMLrEcDDUfhz5T2WZl0pynD93+w8kMs5a1KynlrSdHQWpKVOGL9o0vK0KAe8HLDPn8kbqEF8pCP2/N7aXEROn0pUqwtYPy615OMRBCLEFRP8l9azGkQDTfIyhqTkQZijW1FYzJS4dKYoUuLObl0KDIZWWCdHGg8UhFKnDMy6UxkNlxazMoPsb63KjLnfSVFQ19JVuKIBZAsMhsuLWblhn3+KNxkEfsXyEM+bua/v3IE1fWFePzLJjXZ7ulJbxm70ZGqga7O02W6XZ2eVKHTk1TAy2sFz+nJJ9UDm7V2W44fzL7w8MQxSnfmcfoz8+99Jxrt92bp7sf2VQ9s9eL01z7iW2TiCka8jWONVIgaBREArz7WWG72Sn9RyDYZK/D4BkJ3BvPlRITAwxpwOdlwnpGKEXhMY1WZSESHOaABsJ9KsywOCkAixjUeabTNH0VWH2QUzS0fyfSA3hB/kDHLwgcZyWiB7hB5kFEct3wUDS0fyaiBPrEN7WzJbPQbaOzSaSgkDfxBRnHc8lE8o+UjmYVGsgDPI2vZcwtgS4D36YCBnpAcgMgk1YEDVwd01EDviDvKGF5TXqYjBfpI6FFGmZWh82tX6CAxrpIyCYqiyLVIgzeCU4HzHGeURZElaRG4GusqHS3QG+JONIo8T7WWcd2nZwntNRpaC3eixsMyywbR0PxrC8iHUZFMhlGS6ERnRSFKXTvMYPDbEPVTA+DgoUaNownl5wuTG2hhQmUfkYusRBBbbdAQ+sShxieuIPwdd0rx7Vkd+OxqdHuQ7475xnvuHqBH7qWP7RFGe/vQ7AW/m530MwH07BfNsi/T93ru0N/d6Tsnv3Sr+m3136LTgXr13QuX//zq5nF4Hh3H58bRV3+y0bv9q9Ob9gfN+yfV1/NLiKa/6olIbOrpzzdtzfodR+Bh9SQ6fcX7Zk9tpiKUYthiHToNHzp4hL0YvZdee334WrT9+uSnr7/Z07LobV+7sn949cKV3pULB/0Xe1FP91yR/vUbdgynfzd9N3ZlVjfNoJrxqW73/qyXbCrdc9a5fkP1TLi0KXI7HnH1aMN+7896oszUZh4y4DarARG7rfCwf/oLf5HZS6xUWNJN3nV1h5VHh6kmRhbYrW7IWJjnxH9ots9KpbNcU8MhTU56CP/XRri8CJrn/TFFQ39MVuKIxY8c6alSB0b1gJcc9gGkkCtzqaWJvEIHNbn4OSWux2U+VoWORuOJLYAaZlE5UONIJ+MjLWU2GR7VA9ypEvfueBslnmFtAePXvRJnJIJYieBK/KzydfVNZ05rzs5iHmz1/rz/5xd6h+YPj99Y3Pn5y9mloEbvPjJfc7/invkw2UwbTmkyWkrDLYUQvi6EsHGJjQpuV99Vj6OTJjrfq/7ByNy3DOXb07fP97Tt6eTeSaeDN5dt9d3cVt/ZIOZez5nfBA7GbsVCOf/jLLI4b197HGPYG11mh2Q3e+4e1QcuJLFx1O1ZWHW3Z+MQV6322PzlWy5jaYHfcdp7cfvq+ZmO71Ufmt9nY6IHNm46vz2ZjP/mzUHv4PXXJuM33njltRuDH/eKJEsMpqu9y6/8+79+s7f12o3R6+M3x72DK/s9FxZYbX/Txlq/OW+/8Jmsc5y/lQbC71Lz7iv70R+qW6HcHOOkQPgzuJgP5/AYmfBo+ThJfVR2WKl0KOcZWWDVBGA4lCrzWPib7fRZyTwPgp6THsKNtiro5w1KRUODUlbiiAWQLOhFnoWG9YCXHfYZpLDLS6HKUgbK4w75CC5KyOoxVNc7LSHz39NoZHveyFcv8+2qhizzH564SAYMzJdDZberIZvvds/Op57axbZ31vku5Z+pqXrX3ChEe5x18WJAIRmRvYKxb6WQjAhRoyAC4J28Hz8kVolYl9fh1QvJnnE/PhUoMGOO0pjBejIiRmCufFXxSESHSZID7Gf+WBEr7cPYJ2NcYz1ZMS8ly5tLyajMgF4RX0omRUjl/ICOFugVsaVk+XEpWbA36WU6aqBrbENKWzIb/QYau3QaQB+3SilZvnF6IBpKyagsNJIFeB5Zy55bAFsCvE8HDPSF5HgkzctYev33AR000C/iKsnCS8rLdKRA7witJNNFyJpX6BgxPpIyBUzQVhYy9rfbPiTj5qkjU6n5myqQM7pKBwv0hLgyMpkmWmex9lr2Gg2sRXs0FjI7mkyiVB4lNs81jgYikdGRyDIxGCXDYVl7nWD82xD9k2PgYBlZgeMJJeiLlBt4YaJlH5GLrEQQu27QKPrWyeh4cfG7+5qLkO9N37G5mN4Lwfvxv6w+qX7z/Z5IEpdv6f3vl93HLw5e/5vezuuD/9RLhMp6L7724x//zfhGD/wH59+5axMw7vLTWYjuLgm4606F2dZ49ssPfSOxxToSGj4S8HB5nhz7xhjja9sP0GWmfvaM5FVsM1y33DZGXfRnewQ+mb5r85DHlynYbJtLW81efnJP5PEsU/mwrgy8fb536bIdQs8fdK/ME5XZ3+LLVkX4dBXjMCF2a1vcKWAkxJS1CtWgMTLpMGnFyAK7YQ4YDSnLPJal9pHps5LpLGmVKhXnXoKXeAkiHGgbsfYi4p43iBYNDaJZiSMWQnqYGBzVA15y2IeQQs4GQKUM7Bse8vFzSasT+YOgWH9jPHrzlddueDiTtLry8TQyvWzkmS3zDCWrwmgxCvw4X+WFe5EMd3lGNRgXqrPdpakfGGlrdJ1t5Ww+u+nqhx5N3++5rs0f2LtVj8ubpu/7OBlZW57vk4mdWQHDzFZbAGeb09K/G71Lx6/w+OG7jBb0Xgj0Hh20xoMGbypazPshzPt0zPBHgLymZnmSJCp8ATYR+plNpWdAB+8rpUWZqzj1wr1KhwtfyVE7S3li4Jax9C6N12hw3cy4vvA/nVVPBO6zuSBkU6MenRdBo8PAEp1RHIioLpLxAhNEUG/0R1fjYPdR3B2MJ5xRwBXVlRFPw7stVGbLCzpjXQQVokZBBMCrvnJ1Ebl/lmyTgQITQYitjlBlLhUhMOuD2bsIVkNQMQLzPSvuSlDRYTI9APupLM68Y9wnI1xfLYQUdS2ETBprIcjMgD4OXwtRpFmwFoKMFujkkLUQMlnUQshg78PLdNRAV7daeDLfmZHJRr+Bxi6dBtCvEaKUeS2EwX56IMK1EGQWGskCPI+sZc8tgJ0JW8iAgS6QvMklVJqLwJJ5QIcN9Iu4aojwovIyHSnQO0KrIYSWSR6w5xU6SoyXpEyDZ4SuVNw89RDNcSsZK9AZthm0krA6CZ8fjVKd5pF5oY7UyLYyEAMRZVkxVuVwkB0d1VMmGM++Omi3GiIYJZqotqn1l4cmlJ8v8m2ghYl+fUQushJB5HKgYfFHZ0NfV5Vwb+ly2urevM/qb1yL1m9t/NyrPrPHgE1EfS/UAIvTHBpuDkSg6reILQJwtw39wpUHuLMXJyyx2XPnoY8PwprvxlJHMt10P2ZfZX/Lj2xZh/vC19a6PzK/v/51m7M6k1n7W1eXYI3eq+7U9wbfdi0jbtsNCzc8l6PF67+tRyzqySR0cHqbdSQQubY2InFGJjzVBj4eO6w8uqs14GSBTXMCxqIp+mdk0lmhQamT8AFZVoYI79RGJLuIZ+dNYWVDU1hW4ojVjysI46SHfQgp9J4VXHDxm9UanBCJQS3carGBl6YRwbKRZrlMs5tSAy/Yi2Sw8CwrVMN+6fI4j0PVA1Ke75PRdl09kIYWMCp+hccP35erqwf8oPfooDUeNHgbrq4e8GPep2OGz2vyKqlSnRVCxknpw35Ixs5WPiDyQhZZomPtvY35Kh0xfHlGbcZIKQqtRB5n3hNr12iA3fy43qV/CW6zpE3wiyRobzBakocJ1g4Q4cKfRaiP+afFpQn2xMG9ngu8TQw/qxR4Om/mM2vq+N78sl97YGNWZfDYR9D4ptT6JiLLrn2T2jTvcvMuFfZdZt6pxL5L7bvCvNP2I12EfBiVZxc+TG3uWXJ7ltyeJbdnye1ZcnuW3J4ltxcit0cnp/HksL5Obe5bbvuW277ltm+57Vtu+5bbvuW2H+K2T+cGfw75fCIR+xp9IhUx3KW07BMpgE/4xA7r6mRDBkI1spBBs8PAEv1iQ10dES+w2ADqGL+Y3R1UfTerq/uFO3F3p+cuvX/qttL/NNvMtuftFldLzq/Xv9+r7roGyd+YF7zn96H33I2XMy+6aV9yz22gf+MuzbSXUj6pHvReMJ/bnfAnp6+vrD6qbrmfue26ADy0f/DD6hOD+qvq99UncwDx9+d/wZJ54i6af+i+8iR0DynV/Mu+jLP4jwhRoyAS4W2T4QHrHRCJhmecbqQCBVY4IPIIDZV/RIzA2oZVcwREdJiaBoD98sx/A1+fDHCNhX+2qZ6cN9WTzU31yPSAnnhBD6yCZBEu/qOCBXpibPHfcU892dBTj4wa6I9Xi+AWyRLbUy9MY5dOQyFpwAO0RfHfcU89+YyeemQWGskCPI+sZc8tgJ2NsKiAgc6QnncSsfLK/gM6ZqBfxFX+BReUl+lAgc4RWviXlgFbXqFDxHhIyvgXRVKUcea17CEZNk/RnxQ6UaHk91U6WKATRAXVaZIKGTLsNRpWC3akx0elGbJoONY6UsNxERVHwzRKJrLIBvJoOBzoGZ1gtP3qoM2qv4YY1sTcGkcTys8XlzfQwsTmPiIXWYkg6iqgQfs/24jY3XJzb36RsL2B56mL2l0Xj3m139cuarbVb7PP/+hC+XfN28/M21uzl9t4ft7644mNuj+uPomqL02M/WH1efU78/4P1VebvTQJ97PjNKCGG3DlmJaRBqLMBBH7BkbkJVYqLFV2SZz6mOywMumwzo6RBbbEBzAaMk2Uj0iflUhnZXZCBvbvL/HyQziDNiLGRdw4bysnG9rKsRJHrH70YCc0qAe83LCPH4WbLMoidCLmkI+eE6XjwTg9GpYiyko1ilQqVVSk+TDSo6EciKxQST6+3r0o9drCiNIMawsYv+5FKSMRxDoEFaWfzi9jdGcpqkdWX07fmf56+kunLV/o1fcxPp1+YOSmEa3f/5HVpCboC3eL4zSBhptgZVnJSAOxsCJk5bNSKoyEWMRl8MJITiYdiktGFljvBhiNQimvn+6zEulMXObhAxyc9BBreqvact7hTDZ0OGMljlgCydoyNKYHvNSwDx+Fmi5F8Nj9IR+9eXOzetp2XEUUEo+Nl9cXapltR1VEabCKiIgXmLWEar9/tvdyW01Xd6N1W5J3jBx8xx1+ved2GG2F0LwQaLbVaL9tPpt307WdaX9df+dkOY87YOsKgGxx0nczIWm/eG+2q+nqfB5Ofxnbu9ef9ESToCTaS8Hs1UrZDxGiRkEkwtsmwwNmOhEaNXi+mIgQmNfEiM5wvQ8RIzCluaqcJKLDZDMB9jNeSXr3hPtkhGss+LEF9rK0lffJvOqnuf8ZmSPQc+KrfnLRUPZDRQt0ndiyn+P+Z7Kh/xkZNdCBtiG0LZmNfgONXToNoF9bpeznuP+ZfEb/MzILjWQBnkfWsucWwJYA79MBA50hOVrRWRqn3qXzgA4a6B9xdT/hJeVlOlKgl4QW/pi1WwTMeYUOEuMsKXNAJiopg9f/U2Ezlf5kiTAxjvJhvUrHCnSEqMoflSkpY+09rnSNBtViHRbDI31kWyoMxyJSqhxERTYaRoOjvDjSenh0NDmasQkGyA17A9QgOVj409g84ixNKD9fKN1ACxNO+4hcZCWC2I+jxtmPqydRfYDn3qzwxwbHtkP4zemv5jVAX1RfVp+b97+tPq6+si2vPjQf/t72t6o+taU+1Ze9q1uBHp9brBbScAvBw9Y6/L9+A0L8Qoj4NitxxI4lIiAO1wIxUmFK12gfkx1WJh2maxhZYHeMAaOhVRpsP85JpbOETSrjMpSx4eSH8BBtBJKLcHLe3Es2NPdiJY5Y/8gxUHBQD3i5YR9ACjeRF3kZ6MB7yEdvdupbTPLR0SSLxEhK2wasjIpknEdJohOdFYUodS3hOlWqoYROibUFjF/3SpWRCGIdgirVLxf3rAZTOVatijQxosXI1OqR3OxNP5j+fHEWXSTT9xpTOYwG0XCDwIWpj8Y2Kw3EMouQmcG8CyMTJpUZKgpiZNKhymRkgXVygNFIy7jQoXQPI5XOVKYUceF9dC7x8kOs7q2qzHKuMssGlclJHLH8kVWmKmKlfNwOeLlhH0AKN1GmSeyv1DvkYzfbDk2HA1GIJEpFNo6UEEVUJuNhNBrL8kiPijTJ69HtVGR6l6cLRsRgbQHj17nI5CSCWIagItO2qH1iTzNWD6e/6hmpeNspyAf1NX/fuQLz6lb1Weaju8VKV8PpriohOWkg1lCEhHxGeTknISYlmWgflR1WKt1JSU4WWE8GGI60iBPllVp9ViqdSUmh49y7pl3i5YdYw9uUkmlSS8m0oe8dK3HEMkiWksFBPeDlhn0AKdx0WcZa+cgd8pGbV5jr6wuB2GGFeUgrNvZCKMJNt2FgMRrwZIW5DlWYU/EuLxUrVpj/se6j9KT6zm0o3rFF4vPi8SdR9a1RfO845XffXSP50CjBn5mPj29wrrPhd3rC5sgf2t/kY7xFZqxgjNuoEadC1CiIAHjVb5wlH/Rsv/PrN+zxTyPDv3bFCbfNF4yt/8598U8+IttkIsACOoQkDe1qUhECq+VQGjNUTU7FCKyTW1U8EtFhCuQA9muoJqciXF81eSptIbm9rj2117qnui4pT0VjSTmZKNBV4kvKdaaDJeVktEBfiSwpT8WipDwN9qq6TEcN9JhtCGtLZqPfQGOXTgPoBlcoKTfYTw9EuKSczEIjWYDnkbXsuQWwJcD7dMBAj0iPTvIsi7NQfEJFDfSSuJry8JryMh0p0FdCa8plmoqAOa/QQWJcJmUSZCpJsmCvBipsppryRGVlXGof1qt0rEBPiKopL5TKjVmVD+o1GlSn9vOj9CjPZTRMhIjUsBhFQ50VkRgNVDbORK5kPWGCIXHDXgA1LA7VlNd3G4FpQvn5gucGWpgA2kfkIisRxAYcNLL+yDVweOwOUc8uk5wXjtseC//NVVB/7sqlv6g+rf57L5HepXWLlbeG84YHrz4a26w0ENuIiNA1WPfNSYUlj5LEVnidpbLDSqXDPAojC+w2LmA4dKxS73j0WZl0lkbJdeAG50u8/BCreBvR3iLmk/M0imyI+ziJI9Y/cqASHNQDXm7Y54/CTYkkLkLqm4vc83s+MQ1Vfacp1hYwft1rSUYiiFUIqiXXcD6R00IabiG46qy+NXb4pbvw6LEtUmrMRm2z8kMsx63IUUYqLHLUO+V2WHl0qEUZWWB9IWAspE7jzLt10Gel0pkYbTiEyMoP4QZaFaPpXIymDWKUkzhi9SOL0YZDiKzcsA8ghVuRqjTOvWvkIR87p0YLmaRayySSxWgSqWySRsNUiiiXg/EwGWRlbuPWztVo6rOFUaMKawsYv+7VKCMRxDIEVaO36nslb5+oFFoqD3py3Pvmkfn0sbuh/LZ74R3XYufxyW46xxui/2BE6pdWut4yX/y4+qz60GexLVaLabjF4Oq0vo59I802ZfpnelOl1QMj6b+O/bXa26wMESs0Qp8+8j6mL7EyYZGnIk68VHZYqXSoUBlZYB0kYDh0rEvvePRZmXQmUEul8rBE5WSI8A2tSlQ1l6gNHVdZiSMWQLJEbRjWA1522GeQwk7LQhlx5qV3yEfPqdS0yHQxyXU0yoo0Uul4FA3UQEVjISeDMhkNzfvr3atU5bOFUakaawsYv+5VKiMRxEoEVam/m/561qbRHmG8604sLpew9394Obram950Otb11nlSfWNfUafsn9RHHc00N++lv/Zpi9UwGm4YuBj10dhmpYFYcOGKc/qL6ds+Ki+xUmGRnKEdUUYeHepNRhZYXwcYi8YdUUYq3QnOWIfUJic9xBrfqtqc92hMG3o0shJHLH50tRkY0wNeatjHj0JN2vuW05DS5GI3P+RYL5NG3HV5yDGkJbNGtsUy244OORZ+vBfJeJeXihUPOd4ySu6uVXYnijHdXQl3rOybvmfz6e444/1e9WX1SfWbuv/N6ROOH5nvfLpp+3h/VN2afU2Gr1GjUlcw6q2cdiRC1CiIAHjVP9mu6JF3k2ebDBN4cgOuN8NnGYkIgac04DKy6SwjESPwfMaqEpGIbtn/rHiWUeVJrL2HR/pkiGs8zJjbI4y2P05azs8xZs3nGKkcgd6QcI6xEOFzjFS0QHeIPceYHZ9jDLZsvExHDXSKbWhnS2aj30Bjl04D6OBWOceYbZweiIZzjFQWGskCPI+sZc8tgC0B3qcDBnpDcgCiVSy87vGAjhnoH5GnGIMryst0pEAvCT3FmKU6YM0rdIwYX0mZAVKrLItz787JIRk20yHGPE1LHfufsqt0sEA/iDrFKMuiyGScePcIr9GwWrAjPT4qk6KMhmOtIzUcF1FxNEyjZCKLbCCPhsOBntEJBr0N4T418A0eY2zuAHSGJpSfLzxuoIUJkX1ELrISQWyxQWPnfzaBsi3YeegqzV3k/E11v3o6vVnX8iyqeFyyxdX8zD7/o+tN+655+5l5e2v28uO6INuO1sTSH1efRDb6qz6sPq9+Z97/ofpqs5cmoXLnLVYDargB4eGtj8Y2Kw3EjiMi/A0XoDNSYUm3BPvgcDLpMOHCyAK74wsYjTzRcaF8VPqsVDpLuAgZa+91z5d4+SHcQRtR4yJ2zOcZl4bWqqzEEesfOeAJDuoBLzfsA0jhVtg2OCpUgs7FzqlSVSSTcqSySBU6jVQ+FtFglCZRqpKjXI4niUrrx7ZTVeoNxowqbW4J5LEFjF/3qpSRCGIZgqrSPy7qdB64+8ldUc9bs4N/s9vJn7rUzrvVE/PlU+rTvsSV8+gN8/80SRp64XBaRcOtsrLUZKSBWGrhUrOhsoeRCovUTPynV3ZYmXQoNRlZYD0dYDSEMkt65nXbfVYunWnNPA1U5V7i5YdY5FvVmvOei2lDz0VW4ogFkKw1g4N6wMsN+wRSuIkkFWWcep/JQz56TmxmkyLJJkdJNJHJJFKjrDTCtCyj0XiskiydDBJVO4VOxabXYxixWWJtAePXvdhkJIJYh6Bi8+xNbvbT6n5dPnTTyc9f1bdOVJ/aI4z16cWPq8/r3dHLB5EWveBxRkaDaLhBVtaZjDQQyyxcZzZsaTJSYdKZwSveGKl0KDQZWWDdHGA4bCFRcE+TkUpnOrMo4iKkMzn5Idb3VnXmvOti2tB1kZU4YgEk68zgoB7wcsM+gBRumczyuPAm/A/52Nky8s2Z9+qwfFz7WF4QKmlkWS6z7Kx83DsqF8l4gZVyUP1HLB+3L3E/8dD9xOJrPbu7deo6twfVvWfWk1NtoWC2aKOenApRoyAC4Llq8myzN/s3FvVHef2vkNev33AD6B3Vuz3b5dLVNzxwb7dt9/S6O9I9V8DwxAyY/Za91GT6CxcJ3HYRwT2fZbbJlgEW7SEEb6iEnYpwWctylrBTMQKL81YUqFR0mLI8gP1K2xIuD+xwUjGur4ZdiU3zTtbl6yppLF8n0wN6Y3z5uiqzYPk6GS3QHSPL11WyKF9XwXaQl+mogU65DdFuyWz0G2js0mkA/ekK5esG++mBCJevk1loJAvwPLKWPbcAtgR4nw4Y6AnJkU+q49KrQg/omIG+EVe+Hl5RXqYjBXpIaPm6TkXAmlfoGDF+kjQDlDYIgk14qLh56tdVnglVJnHhdfRX6WiBnhBVwK5FkmVlEZfegqJrNLAuzpNaDdVwHA1GNtUzkGU0OJJpVOZyOM71cCTVcMYnGHc37DRQY+9QBbtq7jd0hiaUny9Cb6CFidJ9RC6yEkFs70HD93VWsPdeuNjf9TrvLVYzargZ4WG1j8Y2Kw3EniciBg4mfTipsCR9ROxd/3dYmXSX8+Fkgd1yhoxGLvMyzvz95vqsbDpL+zSUsrPyQ/iFNiLIRRwp6rSPamjpykocsQSSg5+GUnZWbthnkMJNijzN81h59z0P+fjNuvsMR+PBJC0jrdQoUnkxiQZZoiMlhsWRGA6OUl0/uJ0KVK8tjECVWFvA+HUvUBmJIBYiqEBto77IaNXPXSvJz22vn0+r/+n6+1w+aCg64rSShltpZf3JSAOx+LaiPxmpsOjPcNERJ5UOBSgjC6zzAwyHUGkZl5l3m6XPSqYz/dlQdsTKD7Hst6o/560lVUNrSVbiiCWQrD8byo5YuWEfQQo3IfMiKwO3dxzy8ZvfXzl/MvX1TiuQvLv/RmKmTXRLsUy3owokkfhLpi6SAQOznVCJuNwA0onE+fWU05+Zfx7ZD+veh482l75m20U+dTUsP7cbmPYlPVe7MitqeeL2Nh/Zm9Crp+bje9VdtzH6lmvzc2+mPu1t6Lbo5ZsltWq/PLsu09U6TX8Z92xNTU8a5Xm3etJTiT2h+aiWqXVljXvtd7MXqs2kfmnRcz0s355ttfoGZIs8IAo2ILg6KCO071l9PjPb/drgH0x/bTjctFvElujdUxaszf4zV0nkrBf7iL5IJqpRRCEkZ7dzCjs9RFS5K/Jnm99pZDgbSn9nm0FVf6ru+5hsk5kAc74I5R2sfiIiBGZ44YK6qfqJiBGY211VKRPRYbK6APvJMtdx6h3lPhnjGquflK1+0vZdZt/l8zqotLkOikoUqAnwdVBCZDpcCEWFC1QF2EKo9LgQKthD8zIdNVAatBFGWDIb/QYau3QaQIe6SiFUunF6IBoKoagsNJIFeB5Zy55bAFsCvE8HDHSK5FgszYwo9i6gB3TQQD+Jq4RqWFNepkMFuktoKZTQMgvY8wodJMZrUiaBSHKdpXmchYqhiMB5iqFSlWVS5YE9hKt0tEB3iCqGUlqJotCx8pr2Gg2sU8upSiZlmUZFoo4ipbNBNEiG4ygdyqRUw6M0n9TTJrgF0LD/Qd0GCBZDKRxNKD/fZkEDLcyGgY/IRVYiy0qhaXxW2Ug4vVdwe/qBj+oWK1UNp4qIXH1sjYL+3nHH4V71h+oTmfeq39rKL3cc6OZsc8L92Af21eZHbsw3N1wz49undjZ8xtpmNRZiTxYRHIfTUoxUWNJSInTnEieTDrNSjCywW+KA0ShKqctYl16H12dl011aKs5CWSlOeggH0UY4uQgq5w18VUMDX1biiBWQHAkVceFdRg54qWGfQAq1vChEJmMZOA3Pxs8J1XIiCjFJVVQWuYrUeCCjYZKMoyOtjkbjvJgkk+6LorJgUZTG2gLGr3uhykgEsQ5BheqXNhE0k6fLx+WdRJ3f8vmwzmLdd8mUO7Vm+9/0hvaZYYvVDBpuBriInX5gj5/P9GhPJNP3RKPsZKSHWHQRsjOYk2FkwqQ6vbHuDiuTDlUnIwuszwOMRipzGRf+nbc+K5nORKcMnQS9xMsPsdq3qjrnjXxVQyNfVuKIBZCsOlUR1/LrrOzk5IZ9BCnchC50msWl9vE75OPnZKcc6WGaKHv1/GQYqVIkUTnQwygZjswXCq3SfHi9e9npDTGM7MywtoDx6152MhJBLERQ2XnL1h7ZI5+2ZMddLe/0l9OWx5fL36o+89/Hu8XKV8P5wvWlj8Y2Kw3EMorQkfbqpm/inl8Yv8RKiEdO+njssPLoUEwyssB6MsBYNJcVMXLpTEuKIk69suMSLz/EEt6qlszmWrKhxS0rccQiSNaSwUE94OWGfQIp3LTSWR6nobJ6LnpOShZZIUf5UR4N0zyJVDaeROVIDaO0TJNyUg4G6bheSjuVkt6hNlIyx9oCxq97KclIBLEOQaXk2WOd1W+q31df2UOa0fysZvWh+egrpyp9pLdYSWs46ZX1JCMNxFKK0JPhdDgjFRYlmcRS+6jssFLpUEwyssC6MsBw5CoNZBb7rFS605JJEt6Y5CSIWMRbFZPzfpeqod8lK3HECkgXk8FRPeAlh30EKeTMM1mkAXqHfPSsnGxSie2eyfRqZaMPiwZ2mUyX2a3/TCYR8PLy8K9nMts6k0kcEAUbkOfoTCaRqEYRhZC0JzJ1fZ994MbJbTJc4BkThJgOJvmJCIEHSuAauengJREj8CTJquKXiA5zhARgPymzWIY2SIkQ13justzcFTqx7+z983px/3zRfO6SShTo99s+d0mFC/T82HOXxfG5y2Azz8t01ED330ZkYMls9Bto7NJpAJ3mKucui43TA9Fw7pLKQiNZgOeRtey5BbAlwPt0wECfSA6vGs9dUkED3WSb5y6pUIHesp1zl1SQGKdJmQSFyG0Yqn2wD8mweU5dyizVygRsoUOXVLBAX4g6dJkqncoyTr2GvUbD+twmgvLgmcsSRxPKr/tEECMRxB4idKOgpUQQI2kNJw2PUX00tllpILZBEbFrOBHESKXrRBAjlWXP3kBl1ViYkQV2FxowHNooFO0dkD4rlecjEcRJELGItxHuLYK+eZNg1dAkmJU4YgUkRyqNiSBOcthHkEJOZ1rHOpQH4mL3/Bao56FzkbWNELaA8etcTHISQaxDUDG5coE6J18N57uqjuSkgVhFETryGQXqnIRY1GSgQJ2TR3dSkpMF1o8BxqIp/cJJpTspGa5PZ+WHWMHbVJI6qZWkbuhhy0ocsQbSlWS4Pp2VG/YBpHBTQhVxEShPZ2P3/F6wkYdOOuqmDkxeW8D4dS8kGYkgliGokOS6YIPTDBpuBri+xF2wwUkPseYidGeo9oaTCY/gDF2wwcmkQ8nJyALr8QCjIa1/87fV67Ny6UxzNtyvwcoPsdi3qjnnvS51Q69LVuKI9Y+sORvu12Dlhn0CKdyETHQal95V8pCP3vN7/XAeOhNZV4YgbAHj173oZCSCWIegonOV64c5qWo4VbiwXOf1w5zGQizTCJkaTLNzUmHSqd5Qd4eVSYc6lZEF1ksCRiPLiyzWpbcetM9KpjOhGr59mJUewj+0qlPnPTF1Q09MVuKIBZCsU8O3D7NSwz6AFGq6LKWOs8xH75CPXreHLb3rjRGeaSM7tcxu7YctqYCXF4d/PWzZ0mFL6oAo2IA8P4ctqUQ1iiiEpD1kWdSHLYvQYUsqXODBEoSSDm74EhECT5FgBHLwsCUVI/D4yKrSl4hu2auueNhSiCQLXkdHxbi+05badrnUtsultl0u9bzLpW7uckkmCnT8LZ+2JMMFun7kaUt93OVSN3S5JKMG+v82AgNLZqPfQGOXTgPoNVc4bamPu1zqZ3S5JLPQSBbgeWQte24BbAnwPh0w0CmSo6um05Zk0EA/2eJpSzJUoLts5bQlGSTGa5ImQVmWOouLUL6EiJvnuKWQRWH+arDJJRkt0BuizluKzIAVZZx5TXuNBva5zTIFQgIT7CscTSi/7rNMjESWhULT+KyyWQDNMjFS1XCqiOh0nVkmRmMhNlkRsXE4y8RIpeMsEyOTDrNMjCywm9yA0UhTUZQNaSZGNs9DmomTHsJBtBFNLmLKeZNL3dDkkpU4YgUkB0INaSZOatgnkEJNlmmSqdgGv2f5HfLxe35r8IvgYU6NtQWMX/dClZEIYh2CClW2GnxGM2i4GeAiFlmDz0gPsegiZGcwJcPIhEl1hmrwGZl0qDoZWWB9HmQ0pLDt9EKZIEYynYnOpiJ8Tn6I1b5V1TlvcqkbmlyyEkcsgGTV2VSEz8kN+whSuOmiVGVYdXLRe36vECmCJz8zrC1g/LpXnYxEEOsQVHWufoUII18N5wuXlz4a26w0EKsoQkY+6woRRkI8atLHY4eVR4dakpEF1pFBxqKxqIiRS2dSsukOEU5+iCW8VSk573GpG3pcshJHLIJkKdl0hwgnN+wTSOEmE1mU4fOcXPSe36uNi+B5zqYOTV5bwPh1LyUZiSDWIaiUbOdqY07SGk56ZT3JSAOxlCL0ZDgbzkiFRUmGrzbmpNKhmGRkgXVlgOGQeRbrUC6ckUp3WrLhamNWgohFvFUxOe9xqRt6XLISR6yAdDHZcLUxKznsI0ghZ55JXQR7XLLR6/bYZeljZ/Rh0chOL7Nb/7FLIuDl5eFfj122deySOCAKNiDP0bFLIlGNIgoh+U/uwKXc7NUfKTtRRGTnghk0uxnaSyPD3pD7O8P3dvWn6r6P0zaZE/AYCkJxBwsBiAiBZ07gQrrpbCYR47JKZjqbSUSHOWUCsF+mVBmnXjfUJ2Nc49lM2wkzs50wM9sJM5t3wtTNnTDJRIHqoO2zmVS4QH2APZt53AlTN3TCJKMGioQ24gdLZqPfQGOXTgPoWlc5m3ncCVM/oxMmmYVGsgDPI2vZcwtgS4D36YCBTpEchKVmAS2UD/QBHTTQT7Z5NpMKFegu4WczhQrY8wodJMZrUiaBlNr8eRU4cXBIBs5zODPXItVpqMHkVTpaoDtEHc4s86zMyzQuvWCv0cA6tTwpkmxylEQTmUwiNcrKqDgqy2g0HqskSyeDRNWPYXAzoGHfg7ohEDycWeJoQvl1nzJiJILYbYRuKZxNGdlPTRh3x8S0b9modha12kqkngl0P7SxX/Vx9Zl5+/xHs3D+8kGkTez+oc8gW6wG0XCDwCNdH41tVhqIzVREcBtOJzFSYUon+Qs4d1ipLHv+BiqrBsuMLLB72YDhKLM8VkkoqGbk0lk+qSgCNztc4uWHWODbCAcXQeG8U6Zu6JTJShyxApIjmeCgHvBywz6BJG66THRcerczD/noPb9l7mXocGUdwiBsAePXudDkJIJYh6BCc+Uyd06+Gs53VR3JSQOxiiJ05DPK3DkJsajJQJk7J4/upCQnC6wjA4xFY36Gk0tnUrKhzJ2VH2IJb1NKZvNWmVlDq0xW4ohFkCwlG8rcWblhn0ASN1HIQgTv4WPj9/xe1FGGjkxmzT2cPLaA8eteSzISQSxEUC3JdVEHpxk03AxwiYm7qIOTHmLVRUjPUH0OJxMezRm6qIOTSYeqk5EF1ucBRiNPShWnMiQ7Gcl0JjsbLupg5YdY7VuVnfNumVlDt0xW4ogFkCw7Gy7qYOWGfQQp3FKVZjYW9E7aQz5+z+9FxmXoeGUmsbaA8etedjISQSxEUNm5ykXGnFQ1nCpcWnZ0kfH1Gz57bbPaC7FUI7RqMN3OSYVJrHrj3R1WJh2KVUYWWE8JGY0yVYWI88TrDfqsdDqTq+HLjFnpIZxEq2p13jMza+iZyUocsQSS1Wr4MmNWathHkEJN5EmhVBor7SN4yEfQ/PdXM8laT92gHn1jPHrzlddueFgT5Gho/zNtoKlLuUwzdI4zjBWjMedHOb1gL5LBLs+nBsMCdeSt+uTjQ6MZvEfkjFxMz/fJiM8sa2HIq61qs0NJmW0YV6jQMkYlofAk4EdKLPI9i3wvhHyPjlzjkYOPkVjg+xb4fgj4Ph04fKqTV05dJJlUgezZIRn6mYMEz4AOPktgVvmskNLILx/gq3TA8PUadZxAJyJXKo/9avEaDa+bHNe79DehYwKZaoR/ph11Rx7HD/ciGS78QYT6nH+y5fzu8LmttrrnDqBXX1tHNH1/dnjb1fnMqv7fsy+cZc7clxfeKngeP1PWXxHZdu2vbG/T3J6fza3nygvrvoIqnMqpC/eljfsyRPYskT1LZC9EZI9OROOJYL2ZNt7M8Ni3PPYtj/0Qj306D/gzRXZuaaGk8RVF5oN+SIbO5txkLlSel3HpBXyVDhjuHFDOLU3KMkmMgb1p4Ws0vCd2UK2X+MsmJ9fe7TjWcYR8nG5kcSZ4DPm4Fm/Hqe/I8eG9SMa7vOqveDnOH63DcnfGfDe/0Kbn7q2xdSBPoupb4/necT7svvnYbkh/MP2Z+XjJxd2eX1HTE73pTfuj1Xc+3ltk3sueoZU7aHwQXyRD1CiIAHjVV8bST3vVrUh4Z9E2GSrw/DtiIz9YdEJECDzsjtmfD14KQ8UIPOW+6s47Ed2y617xUhhdBFrh9skI13clTJbZi2By+84K2czeEJMn9b0wmW68F4bMFugX8ffC6FIFr4UhowU6RuS1MJleXAuTBbvDXKajBrrH1SKiRUZCb/QbaOzSaQC9HSEIml8LY7CfHojwtTBkFhrJAjyPrGXPLYCdjXaogIFukZzcEWWRx9q7ih7QUQNdJe5emPCa8jIdKdBhQq+FkboQAXNeoYPE+E3SJDARl5kG/vDxkIyb51YYm0UPbTxfpWMFukJUnCu0SE2Y66+Fu0bD6nQUqCTO0glGwK8O2ixzc1FwMA7OcDSh/HyxcgMtTLzsI3KRlciySmgaH2AgzXa6gtEMGm4GeNBaX637wG4CzCxiDHBvxrQnEmsN/2HlbVauiNqNNqJeRiZM1WtJ6KwFI5UOy9cYWWBrZwDDoctY+AVCn5VKZ6VrTSctOPkhVv42YsRFpDjvY5U19LFiJY5Y/8jhTdNJC05u2AeQwk0W9v4m7WN3yMdudlXMZJAOdHEUFUlaRGo4yqJhNhpEIz0Rw4GUxXBwdL17Aep1fUaA5lhbwPh1L0AZiSCWIagAvWUEl205cNseEbBnBu65aoWHtcqsz1nUlw9WX5lvzwoW3rWCtFf9j+m75kOj26Zv+8yxxWoODTcHXIh6OBp2s3SX7TpQC9S6aGP6q+mve9ZqvdnBFPN2r1cm7oCCVe6P0uvXb8hkcQBDF5uZMN+9E1ePNnrJptwQm0n6Z0JuJnnP/J13qq/jppMajNZELPUYqZv6mLzEyoRF6iaxSLxcdli5dKh1GVlgXS1gPISMk9zHpM/KpDOpK5KsVLEMqV1Oigg306ranTfayhoabbESRyyBZLVrUMhYe4f1gJcd9iGksCuzUstYei/eP+Sj5wTvaJSOjwZyEg1KmUdqkGVRoeQwGstBMdRJUg5Gzyqs5RC8XqdhBG/TXeNeW8D4dS94GYkgViKo4P3ECLh7i53F6U3X/+rm9FdziftF9aU9b1v9tvq4+qpnXv6h+fD31R+MUv7UfOmT6svehS0hvK5ni9UYGm4MuNz10dhmpYFYZBE6M3wimJEKi9AMnwhmZNKhzGRkgfVwgNFIiyQu/RUDfVYunQlNGW7nysoPsba3qjKLucpsaMzEShyxAJJVZnBQD3i5YZ9ACrc8Ew1313CxcxIzL9TRZKiLqJTDMlJjnUZFORpFR8PJxPyeYjTM1pHUVz5bGIlZYm0B49e9xGQkgliGoBLzd9NfV1/PWpD2qrtuH3C5DL7/w8vRVdvU02a9p28ZEepae9b7rq5JqUv9Gy9g3qf+Z3mL1TAabpiV5SYjDcRqC5ebtljDR+UlViosctMbyOyw8uhQbDKywLo6wFgokcQytKnJSKVLrVn3xzirNTn5IRb5VrXmvNdL1tDrhZU4YvVbRWv6B/WAlxv2AaRwK+z5fhWqueViN7snUR3l+WicRkNRFJHKtIwG6dhe6j04EsNscFTo0fXutab22eKCqO9sQNgCxq9zrclJBLEMQbXm2Z6C9Uamv7Wg2/S0xzWruzaFHZl/7pvvPq1fdd9843HT1Yqc1tFw66wqODlpIJZcuOAM729yUmERnOEGg5xUutOcnCywLg8wHEWc+1uZ9VmZdCY5syJWge1NVn6Itb5NyZnPe8LkDT1hWIkj1j+y5AwO6gEvN+zzR+KWGKnlDQIP+ci5uw43F87LCskOL+cI1ITmopFtvsy2o8s5stANVFS8y0vFipdz3HLq7pv6no2ZKAxdOPVl9Un1mzrz7buZ47/Ov6uDvU62yLwVjHcbl3NQIWoURAA8d4bLXc6RbborOtLZP2r2jzfS3CbDX16L+S7soCIEnkKGy8uGCzuoGIHnj1fVjUR0mIPHAPul5g8Gr+ygYlzflR25tHd0pPUdHblovKODTA/oHvF3dOSiCN7RQUYL9I/IOzpysbijIw82hrlMRw30km2IaUtmo99AY5dOA+j0Vrijw2A/PRDhOzrILDSSBXgeWcueWwBbArxPBwz0hOSIJBeBRfOAjhnoG3E3dIRXlJfpSIEeEnpDR16UAWteoWPE+EnKDJDGcxrcufLhPiTj5rmgQ6apSDIdl95K7at0tEBPiLqiQ+os1VrHuVd7XqOBtWhHenxUJkUZDcdaR2o4tn1Th2mUTGSRDeTRcDjQMz7BQLhhB4AaDIfu6Kjpg2lC+flC5gZamLDZR+QiKxHEths0nv5nExnbk5APXdW4i6a/sUHc9Ob8Ko557bgr+nEpltnnf7QpmOm75u1n5u2t2cvnCZb6Juhbtqg8MoH4V9WH1efV78z7P1RfbfbSJLTnv8VqQA03IDzq9dHYZqWB2IVERL/hLAwjFZYsjPIncndYmXSYhGFkgd0EBoyGUFlipYN3TPqsbDpLxAgZa6/auMTLD+ER2ogdFxHkvO9U3tB3ipU4Ygkkhz3BQT3g5YZ9BkncijQvQ7VNh3z8nDQtskKO8qM8GqZ5EqlsPInKkRpGaZkm5aQcDNJxvZp2Kk1DmZoUawsYv+6lKSMRxEIElaZnq3+q31S/N1Lyi+rzqPrE/uN05SfVV66c3Ed6i5W0hpNeWU4y0kCspa3ISUYqLHKyoaiHkUqHepKRBdaXAYZDFVlcBst6GLl0pyaT8LFFVoKIVbxVOZnO5WTaICc5iSOWQLqcDI7qAS857DNIIWceyrIM3OhyyEfPlvZszootOizpSX0sjVBUjSyLZZadlfQoH96LZLzLq8R6SnrqS3Uf19uRH5nvfGrrTMxHt2Zfkw1VPUTqCka9laoeIkSNggiAd1zVk8/qeLwP+TYZMDB7iZCewToeIkJgrhKuKJvqeIgYgVnKVaUiER0mPwmwn7LZPW85WZ8McY1lPK6PpG2/k+fzWh7VXMtD5Qj0i/haHtt2IljLQ0ULdIzYWh51XMujGmp5qKiB7rENAW3JbPQbaOzSaSgkDUItj9o4PRANtTxUFhrJAjyPrGXPLYAtAd6nAwZ6Q3IUolXs75x3QMcM9I+4Wp7wivIyHSnQS0JrebJUB6x5hY4R4yspM0BqKfI4D5z7pcJmKuXJk9w2TfeCvUoHC/SDuEqeUpcqibV3PlyjYbVgYZkVSycY/jZE/NQQOFjIo3E0ofx8gXIDLUyw7CNykZUIYp8NGkU/h4U8jAbUcAPCA10fjW1WGohtR0T4G868MFJhybwEbmTYYWXSYeKFkQV20xcwGllZxKXyUemzUuku79JQxcPJD+EO2ogaF7GjnqddGvq1shJHrH/kgKepioeTG/YBpHAr8lLGWeg8NRc7p0pVkUzKkcoiVeg0UvlYRINRmkSpSo5yOZ4kKq0f205VaaiGJ8PaAsave1XKSASxDEFV6R8XFz8+sGesb7tbIt+qHk/fr++ArG/nebd6Yr58Sn3al9hXSL1h/p8mSdKQzmG0ioZbZWWpyUgDsdTCpWb4qkhOKixSMwndTM7JpEOpycgC6+kAoyHSMs4Lr9vus3LpTGvmxl+FSnw4+SEW+Va15rzbY97Q7ZGVOGIBJGvN4KAe8HLDPoEUbiKRogg09znkoze7LnJSJNnkKIkmMplEapSVRpiWZTQaj1WSpZNBomqn0KnYDNUBNXcC8tgCxq97sclIBLEOQcXm2YJx/z2RVln2qk+rD91+5sfVZ+bt83p39PJBpEWv+tBnkC1Wg2i4QVbWmYw0EMssXGc2bGkyUmHSmcFickYqHQpNRhZYNwcYjqyMi+CeJiOVznRmUcRFSGdy8kOs763qzHmfxbyhzyIrccQCSNaZwUE94OWGfQAp3AzOLHwukYud1ZlN8rHdAnLvgmOEY9HALpPZMru1F5AT8QIr5KC6by0F5ETqCka9lQJyIkSNggiAZ0R2XUAu5KyCXPsQb5MRA2vmEHozWEFORLgsJVkryIkYgbVxq+pDIjpMVRzEfkkRriAnQlxjBXm5uSuKxL4T8wryormCnMoR6BhbriCnogV6RmwFeXFcQR5stHiZjhroH9vQzZbMRr+Bxi6dBtDXrVJBXmycHoiGCnIqC41kAZ5H1rLnFsCWAO/TAQO9ITn4aKogp2IG+scWK8ipSIFespUKcipGjK8kzYCizGL/CfxDMmqeAvIsTRMdrh+nYgV6QVT9eFbKRMaZdzm4RoP63OZOVLB8vMTRhPLrPnfCSASxtwaNoTvInTAaRMMNAg9bfTS2WWkgtg4RsWw4d8JIpevcCSOVDnMnjCywW7eA4RBZnCrlo9JnpfJc5E44+SHW9zZiwEUkOO/omjd0dGUljlgAyeFLU+6Ekxv2AaRwE0obfeVdIw/52D2/9eAqVA9ezwCELWD8OpeZnEQQyxBUZnZUD85pFQ23yqpak5MGYqmFa81wPTgnFSatmfqY7LAy6U5qcrLAejrAaKR2Y8S7M9JnpdKZ1GwoB2flh1jj25SaxbyTa9HQyZWVOGL9I0vNhnJwVm7YB5DCTaZFGatAmQ4bu+f3QgwVqgYvmhr4eG0B49e91GQkgliGoFLz+bsQg9OAGm7AlVUpIw3EqgxXpeEdUE4qLKo0eCEGJ5MOVSkjC6xThIxGlsahDVBOKp2p0oYLMVj5IdxBq6pUzFVpQ3NUVuKI9Y+sShsuxGDlhn0AKdxkorM48bI75GNnbyE/seRbsdnhbeTax9boTtnENkmW2XZUTJ77M/8XyXiBxXJQ2fhF9bWRfLeNKLTl5PNScpcXf2g+NVpwpiPvWmFo9ynNK+9X31qhOH1n+uvpL81nj3pWZLr68ttGOz4JblMSKSsY5TaKyKkQNQoiAN7xLeReh7tNRgosl0PIzVDxOBUhsDgOoyKDxeNUjMCyuFX1IREdpiAOYj+hYxnajSRCXF/xeJHWJeOFbCwZJzMDuj98ybiQZbBknIwW6P+QJeOFXJSMF8GeiZfpqIFesA21bMls9Bto7NJpAD3bCiXjBvvpgQiXjJNZaCQL8Dyylj23ALYEeJ8OGOgDySFHquPCuz16QMcM9Iq4kvHwivIyHSnQN0JLxkWmAta8QseI8ZCUGaBEmsQqFJgRUfOUjAtV5CJQlH+VjhXoBVEl46JMEhFn3gl7jQbVibnhoBgV40mUHw3ySJWDcTSwbbgmeSnKvEhGsqgX6mCI2xDcU8PcUMl4/SyAaUL5+YLhBlqYgNhH5CIrEcSOGjRSvuVSI09N5FvHyXdtNY9Lp7hw2dXsTN/zH8W+V33Xq9Mt/8MmX2xoPX2rV31W/cY7zFus1tFw68AjVh+NbVYaiN1DRDgbzp4wUmHJniT+csAdViYdZk8YWWA3bwGjIdM40YEj2JxUusue5GUsch/BS7wEEYt9GwHhIiyct3EtGtq4shJHLIDkWCY8qge85LCPIIWck+n++7AO+di5/MkJuRVUlW+MR2++8toND2OSqPR6AyMoVSNPscwzlDkJo8VoxePkiRfuRTLc5fnUYFygIvwnowVvzo4QTt+v7vWOEynT9+u6mcC1PEspFh9RowDV+T6Z7ZlFMUx3tTWx3lS1PR2LwrwrhX2n7Lt8c1cm/u3VXToxhScG3zazbPYsmz3LZs+y2bNs9iybvRCbPTobjWcD3j6zZPYtmX1LZt+S2bdk9i2Z/RCZfToZ+CNGXrFFmalEhLdWiNDPbK08Azp8dyWXMlEy9jdOvEoHDPcVyC0WA0mpWHpX32s0vCcicus0OisWkME9FN3IIg1aHQaW6O8afB4RLzBNAnV4n842LqoH1tO5nP/P3UGlZdd34ta5E6/2FhfMXnSnJ20NwUPzzQ98FtgiW2DZW3DWDhAhahREALzj2gFvvfo2GSkwb4LYbAnWDhARArMk8D2UptoBIkZgfmTV3REiOkxmBGA/qU346PV9fTLENdYO2K7lxbxreaGbCwio9IAuEV9AoKQMFxBQ0QJ9IraAQB8XEATbtV2mowZ6xtVio8VOkd7oN9DYpdMAujdCJLQoINAbpweioYCAykIjWYDnkbXsuQWws4EOFTDQEZI33VQZp17PeEDHDHSNuAKC8IryMh0p0EFCCwhULgLWvELHiHGTlBkgZF4ksf+yxEMybKYKgqRMdR6oQ79KBwv0g7j4VkqR5nHhTcRco2F1cUY5KI8KOYy0Hg8jNcyOooEaZ1Fa5ELqUVpOiq6vnXP/+mia+DfD0YTy88XIDbQwcbKPyEVWIoi0EjSA/uRkKHzHFQJ8U+8KP6m+s1+eflDXCVwdv/7qa6PXXu9duXC5VyaJrkPlT6rPqi98xthiNYaGGwMeqPaqLwz/x9W9JQuc3jIwjKNks3dh7+r2zoWeO4P6B/ODH5t/f199Wv333mmzfl59dP36DfPtb2c77qfs6z6e/up8T5g/4k7B3pze7NX7+PfdLoY9DPuB+Q3Tn7md+7fPL0bAZ/VtVqsjEnyIoDtc4cBIhanCIfUx2WFl0mGFAyMLbHoVMBp5HufKK7T6rFS6q3CQSUDtXuIliHBFbUSsi7h13sWyaOhiyUocsQCSg63wqB7wksM+ghRyZWpLvJWP3SEfu+f1Jmb7b6gKIsfaAsave0nMSASxDkElMf9NzJwG0XCDwGWxj8Y2Kw3EMtuKzmSkwqQzQzcxc1LpUGgyssB6OcBwpEVs/I2PSp+VSmdCs+EmZlZ+iPW9VZ0572JZNHSxZCWOWADJOrPhJmZWbtgHkMIttTcx+2ucDvnYddnFUgaFY3OnknyZ3dpriYh4gRlTqO5bZy0R0QIKZoFWaomIEDUKIgDecS2RSGfNLL2Zk20yYmAqFSE7gzVFRITLipK1poiIEZgyXVUmEtFhkqUA+2VpHufe0rY+GeIaa4psM8symdcUNfexJNMDusaWa4qoaIG+EVtTdNzHsmjoY0lGDfSQbShnS2aj30Bjl04D6OZWqSk67mNZPKOPJZmFRrIAzyNr2XMLYEuA9+mAgY6QHH4oFfsvUjmgYwa6xhZriqhIgQ4SXFOUZQFrXqFjxLhJygyQhS50nGsf7EMybJ6aIpmVQuVxGqopooIF+kFUTZEs8zw1kZc3F32NhvW5TaCEz9SUOJpQft0nUBiJIDbYoIF0BwkURoNouEHgQauPxjYrDcT+ISKSDSdQGKl0nUBhpNJhAoWRBXb/FjAcpY6zLBRBM1J5LhIonPwQ63sbYeAiGJy3siwaWlmyEkcsgOQIpimBwskN+wCSuCnzTCqvtDrkY+dkZlloUY4meSSGAxmp8UhHg2SgIzEpJrmaiFE+GF3vXmYG0i1lc68ljy1g/DqXmZxEEMsQVGauULqePrt0ndMYGm4MuMQ0VG7XkttVrD8BFLLXFwbemb7vmjK57Jf57s/rHzN63XVdemJ1us1s3XWNmh5U93v1HYKPe57LYxoq43nq4NPeC7MeUjai+L79Gyd+w63qN+fdSCeuvaktxvcM+DbrgCN8URtinJMKkxj37lTssDLpTotzssBKAcBoiNJ4vDT3cemzculMjItEB8vmWQki3GCbarycd/ssG7p9shJHrIBkNR4e1QNecthnkEJOJklplklviHzIR6/bgiavFzAKu7lvVLHMbt0FTVS8y6vDv9yCJqoFFMwCbRQ0USFqFEQAvOOCpkAhExUpMH+LUJyhQiYqQmC2Fi4kGwqZqBiBedpVJSIRHSZDC7CfVLkKHM7qkzGur5KplLaSad5eqRSNlUxkekCf2G4lExkt0CkiK5lKsahkKoO9Oy/TUQNdYxui2ZLZ6DfQ2KXTAPq3FSqZDPbTAxGuZCKz0EgW4HlkLXtuAWwJ8D4dMNATkiMPVcZa+zAf0DEDfWN7lUxkpEAPCa5kykXAmlfoGDF+kjIDhJS6KOLMWx10SMbNU8okEqUSW30XqGUiowV6QlQtkxBZlqVp7O9UcY0G1gn5skgnWhXRqBgL21s4jYrB0TAq9HCiJkfDYjDqvpgpDRUzlRJHE8qv+ywTIxHE9ho0iKZmmfIkLQBZJkZjaLgx4MFq9UW9QfALV8/lkjLVvVl2yHxj+r7dUrA9p+x+waPqUV35Zc30M5squn+iDcFdZ8lZyurhyVTTiQZWsy94mxZs9swfQKa81n1pU56IrPeCMchDawn7qtt2G6X6hpy1YpxAiD1bxB5COGvFSKXjrBUjkw6zVowssDvmgNHIlYylv2lkn5VLd1krmcS5Ny13iZcgwq22EYAvwnA5z1o1dDpmJY5YAcmxY3hUD3jJYZ9BCrmizNIs2M+Kjd7ze1gh2POqTLG2gPHrXt8zEkEsRFB9z39YgdMgGm4QuMb30dhmpYFYZ1tRmoxUmJRm6LACJ5UOpSYjC6ybAwxHatuTJ979qD4rl86kZsNpBVZ+iAW+VaU5b5xaNjROZSWOWAHJSrPhtAIrN+wTSOGWylKrWAaOK7DR67Y8yiujjXRUjezKZXZrL48i4l1eHP4Fl0cRLaBgFmilPIoIUaMgAuCduO/JO/+3yVCBWWGE4gzWRxERLotJ1vooIkZg9ndVhUhEh8n7QuyXqkALnD4Z4hrLo2yP5DKbl0ep5vIoKj2gT2y5PIqKFugUseVR6rg8SjWUR1FRA11jG5rZktnoN9DYpdNQSBqE8ii1cXogGsqjqCw0kgV4HlnLnlsAWwK8TwcMdITkwKOpPIqKGegaWyyPoiIFOshWyqOoGDFukjIDsiwv4tSL+pCMmqc4SmdFnsf+S0Wv0rECvSCqNCpLtdax9ga912hQn9vEiQoWRmkcTSi/7hMnjEQQ+2rQ8LmDxAmjQTTcIPBQ1Udjm5UGYtsQEcaGEyeMVLpOnDBS6TBxwsgCu20LGA6ZxFJ4ax36rFSei7wJJz/E+t5GDLiIBPU8b9LQSpyVOGIBJIcvTXkTTm7YB5DCTeSljqX3kTzkY/f81t+rYH1OhrUFjF/3MpORCGIZgspM5vp7RmNouDHgEjNUf99WUf35M0X1d9wvNS+IzD/3zUg8rfX9/fqXna2xZ7tXymB7Mv319Jf2b5pXfhCvdNOURBfvK9V7wfw2y99GNWYQHO5g8b5wxfsfCYP8t/bd76R595V3hdlmnYsIN9lKnMBIhSlOSH1MdliZdBgmMLLAqhTAaKgkVqnyUemzUuksTGis5OckiHDQrcYJ87bNZUPbZlbiiAWQHCc0VvJzksM+ghRyqijScH0VF7tu66u0j52R/nkTuzRZZrf2+ioiXmASGarc11lfRbSAglmglfoqIkSNggiAV92K8lkfPe8exzYZKTCrjNCbwfIqIsJlKclaXkXECMweryoQiegweWOA/VSm4zJUV0+EuMbyqsKWV5Xz8qq8ubyKSg/oElsur6KiBfpEbHlVflxeFWzYfJmOGugZ25DMlsxGv4HGLp0G0L2tUl6Vb5weiIbyKioLjWQBnkfWsucWwJYA79MBAx0hOe5o6KNHxgx0jS2WV1GRAh0kuLyqoY8eGSPGTVJmgPnzhYpT7x7WIRk2T32VCRazVMf+mxqu0sEC/SCqwEqKXIsyVtqH9RoNq5NNoMuXLZ1g5NsQ41Oj32CFVWO7wLM0ofy6T30xEkHsrEEDaGrqC9jghNEYGm4MRKDa5m1PgPQQ9m6n1hqRMA4MYhsUEZeH80CMVJYVSgMVeAAfzgMxMukwD8TIArsJDRgNkZZx7r+kss/KpbtEUFMjEk6CCHfVRlS7iG2LeSKooU88K3HECkgOyBobkXCSwz6DJHIqy/M4Vz56h3z0nt+TCTpYMlZibQHj171uZiSCWIigurmDkwmMBtFwg8C1s4/GNisNxDrbitJkpMKkNIMnExipdCg1GVlg3RxgOLIyLvznavusVDpTmk0nEzj5Idb3VoXmvP902dB/mpU4YgEkC82mkwmc3LAPIIWbwZnFuvSxO+Rj123BkTfVfUHWsUOInVhmt+aCIzLe5bXhX2zBEdkCCmaBFgqOyBA1CiIAntHa8wud5KzwSPsQb5MRA/OtCNkZKDwiIwRmV+FqMlx4RMYIzKuuJhPJ6DAZVYj9kiJUeESGuLbCI5mITfNOzgqPDP6mwiM6PaBrbLXwiI4W6BtxhUcGzrzwqDazD/VlOmqgh2xDOVsyG/0GGrt0GkA3Ry88sthPD0Sw8IjOQiNZgOeRtey5BbAlwPt0wEBHSA4/woVHdMxA19ha4REdKdBBtlB4RMeIcZOkGWBPhQSCNDJqnrojpctChMqO6FiBXhBVdqTNn1Rx7r/XiQb1uc2eZIGqIyNicDSh/LrOnrASQeyuQaNo9uwJq0E03CDwiNVHY5uVBmLzEBHGhrInrFS6zZ6wUukse8LKArt5CxgOkcWpUj4qfVYqz0H2hJcfYn1vIwZcRIJilj2pP/AR3+UljlgAyeFLOHvCyw37AFK4CaVF6MJVPnbPb3F7FijSkYnE2gLGr3uZyUgEsQxBZSZrcTurMTTcGHCJGSxUj1evVHe/4h8bS9VP/QJgoTqrkRHrfysCmJEKkwBOfUx2WJl0qH8ZWWDdL2A0UuNgAnXqrFQ6078Ndeq8BBGep1UBLOcCONx6mJc4YgEkC+CGOnVecthHkEIuVeaplMrH7pCPnfnvr2YyWF1v1rhvjEdvvvLaDQ9lgsT10jTiNm2imahlmqFCojBWjG6d1xJ5wV4kg12eTA2GBWrTz+zNlkZD3a7+dLIkqK4nmr7Xc9VBj538spulD6Y/q+5X3/loGSmanu+TuZ1Z/8LkVlv+6sIBZQsHMvNO2hKC1H6UFuadSuw7ad+l9p19ndL2nX2JykMrJJW2wtOG54wt1z3Ldc9y3bNc9yzXPct1z3Lds1z3LNc9y3XPct2zXPdCXPfoXDWeKzizbKnuW6r7luq+pbpvqe5bqvuW6r6lum+p7luq+5bqvqW6H6K6T6cKf1TJy34hRJIpEeiKckjGfiYp+Qzs4Lxkkai0TI0j9i6LV+mA4Q4HlZwUmdBK51mgCdE1GmA3PWaArfP5yybP2V4NbqipjKwHI8QhCxodBpXkNS1qH9qLZLTLzmXF+ttlt1nddXsON91Nz9/UF1Qvymtvz3ZxZu097SbQh9O3qkczn+pulv5ms2eTkebbD6e/mn5gf9BHf4tMf9nJcBbfEiFqFEQAvONuqt6ijW0yUmCtEWKzJlh0S0QIrCyC78E0Fd0SMQJrilbdXSGiw1QTAewndRn7e/r2yRDXWHSr5/W2jX1U6cyAbhBfb1ukebjelooW6Amx9bbquN423EeVjhroEVeLtRabTGqj30Bjl05DIWnAY6dFva3aOD0QDfW2VBYayQI8j6xlzy2AnQ1vqICBPpC+X6fSJM60D/UBHTXQL+IqbsNryst0pEDvCK24lTLLA+a8QgeJcZKUSZDmSZ4WceadvIdk3DxFt1JkZZLEwpsbuUoHC/SFqMBWF3lmDOuvwb5Gw+p050iJVCQiSmQ5iJQuVDQYjfMoKwdHiZgcDQeDbstubSQZins1jiSUnS82biCFiY99RC6yEkHkpKCh862laPm7U/vO1QMTCVd/qD62BQHV/6f6qvqiLrQ9TuHPPhdJMn3PvVNJ9ah65DPOFqtxNNw48Kh1eR9gs3d89d7xtYCziuSFRezZUreVcL/6tu5idd81lzK/pld9aAxrW2LdNC/7Q3XbvOSRrW+2R4Xv2b5O5pUPqvvnr1+/kVlzZjOb9oYiWf6BD2xfK1eQcf+U/X2232a1PSJn2EYczsiEpWYisOrtsDLpsGaCkQU2YQsYDVnoONFeFdNn5dJd0URqpI//cNQlXoYID9VGKLsIaPW8aiLcDpaXOGIFpEdh4WE94GWHfQop7OrwIvUq9kM+frZwYnOmrTpL/ngdmxHBWSPHfJljR8mf1If2IhktcKsLqmBJyR8rzay0/aT61N6yIupbVmxrzZvmB5zoe+Sahd6bNTqtHs2+/GT6rtODH9hq1Vs+w2yRDaNghmklLUSEqFEQAfCO00KNvaDIgIE7Y22oUiJC4C4YRm2Gs0NEjMD9r1V1JBEdZuMLYL+GXlBkiGvMDuW2ssqWUiWleSdsPZWwNVbCFlUJW1QlbFGVsEVVwhZVCfsTwv6EsD8hk3l6KWtOL1FNA3S0+PSSEGUZzi9R4QKdLTa/lB3nl4KtSi/TUQOdbhui3JLZ6DfQ2KXTALrIVfJL2cbpgWjIL1FZaCQL8Dyylj23ALYEeJ8OGOhFyZGN7cuTe4X/AR000LHi0ksNa8rLdKhA/wrNL4kiVQF7XqGDxLhZyiSQZSZVEdeB3tkAkIibJ7+kdZEVWbh2kgoW6AxR+aVCq9JMiMS7c3CNhtWCHWfJ0SAVaaSlGkVKJSoaZkkZqTTRwvyXD8t6zgSD6oaNBFpgHcwv5TiSUHa+8LuBFCYE9xG5yEoEsXsHjc4/suGdPT7qsiT3eosyy0VGpL4p1UTpD+0Xp+/PM0y+s7n3baLlvq8F0/1FJkpu6g1h72WT2r9Qb7EaUcONCA+TfTS2WWkgNjTbCJ4ZmTCldPx+aoeVSoc5HUYW2N1kwHCoooylDh2EZeTSYU5Hx9q7E3uJlyDCKbQRPS5iyHye0gk3JOYljlgByYFPeFQPeMlhn0EKuSxLk1Ch9SEfPadNj8SREEe6jIZ6Yl4xHCVRUSp7g0wisiSRw0nHVw5abRpK+zS2rvJZAsaue23KSASxDEG16YdGQj6wpTSRu4TkfvX4R1ZBZhv+EpotVn4azm9l2chIA7FowmXj9BfTt31UXmKlwqIbkzjXPio7rFQ61I2MLLA+CzAcqSpjlfuo9FmpdCYbZfj6QE56iNW6VdFYzEVjuMsnL3HE+kcWjaExPeClhn38KNTKvIi1VyYd8pGbXR44mAzywdEokpnRlWo4KaJCyDRKZanMn1C6yGst1aFg9EYGRjCWWEvA2HUvGBmJIJYgqGD85+k77tqVp04nppt6Q2ofsS1WYhpObGWlyEgDsVK2ohQZqbAoxTRUw8NIpEOdyMgC66gAgyFS65lC+4uMXDoTikksvfQu8dJDrNKtCsVyLhTDXTp5iSOWP7JQDI3pAS817PNHoZaWQsX+OpdDPnazY5XDMtNJOo50UVhVWRTRMJ9k5tNkNBgMskwOxte7VorKZ4kLUjS2bPFZAsauc6XISQSxBoGVor1ZyO0q3qt7mVR33Z3G35ov37WJb3dqb/oLdz7wzmbP/MQX1W+rL91Ry0+cvqy+Sr36f4vVGBpujFXVJScNxPIKV5fha5w5qbCoyyRwR/8OK5Xu9CUnC6x/AwyHyNLY4PJx6bNy6Uxf6vA9zqz8EIt7mwJTJLXAFA1tLVmJI1ZAssAMDuoBLzfsE0jhVpRZGedeD3zIx252g3M2GqnBsIx0mmSRUsMkGibyKMrT0UCqo5HS2fB61wpT+yxhFGZjSxefJWDsuleYjEQQixBUYf7RyEiXsz55t8SJE4r2ZoiZjDxzj3T1nUtzJxvSm/naYjWFhptiZX3JSAOxusL1ZXj3kpMKl770MdlhZdKhvGRkgXVugNEQqXFloT4hnFy6k5dxFlKXnPQQC3ur6nLeJk80tMljJY5Y/+jqMjCmB7zUsM8fhVpeyLgIXBTPRm5WGJmW2ShVaaSS8ciWTo6jYaZFNJoU42IgkonM1fWutaU38DXaUmItAWPXvbZkJIJYgqDa8kujFu/ZW8sa1WXP3bVhu8O940703HG3ZbjL0MjCk9FOGm6nlYUnIw3EwtuK8GSkwiI8U/9issPKpEPhycgC6/gAoyGyPI+N+/GR6bOS6Ux5Ch2XIenJyQ+x7rcqPecN6kRDgzpW4ogVkCw9g4N6wMsN+whSuMksy0Wgic4hHz2nPlM1VOOj0TjSiVWqmcii4VhOovJI5bmVqkk5uN61+vSKEaM+U6wlYOy6V5+MRBCrEFR93jpxzdqvZkrycXXbqc/b9lD49IPpr6e/dH3vzPdkYdTkRrKpXM/gNHTzMKcNNNwGKytLRhqIdRWuLN2NfN/EPf+4vMRKiEVfBnph7bAy6VBfMrLAOjfAaGjbycd/YKDPyqUzeSl1oFLjEi8/xMLeqrxM5/IybZCXnMQRyyBZXgYH9YCXG/YJpHATSuQq1l71fMhHb7a5OVaqEEkSDZJ0Eik5GUbDMkmjyUAcJYXS41R1Ly+9aRcjLxXWEjB23ctLRiKIVWgFedm0UQmQloz8NZz/ytKSkQZiTW1RWjISYpGWyh+J7rAy6VBaMrLAOjbAaEhRJnEiQtqSkUxn2jLL4jJw6IeVH2JVb1Vbqrm2bGh9yEocsQ6StWVwUA94uWEfQQo3obKsCPX3O+Tj58RlMh7mw9FERoORKCI1PBpHxTjNonQ0GqrRkS6KpJ7YHYrL0mcJIy411hIwdt2LS0YiiGUILC6P+0+c6RdhPp1+UD2y91U+W3b6rLHFag0Nt8bKUpORBmKJhUvNhvw4IxUmkRnav2Rk0qHIZGSB9XCA0RClNu4sDYlMRjKdiUwdK2+h2yVeeojFvVWNOe9EJho6kbESRyyAZI0ZGtMDXmrYB5BCTSTaKEx/e8BDPnqz7cthnmdlUkSDfHwUqfFkHA3EOImEGiVH6XBwNBGT610rTH9HJiMxM6wpYPS6l5iMRBCrEFRifmpbktl+Z73qd9X96XvTt6fvVI+rb6Y3q6+r2+aju05d6oY2vJyMNZzxyjKSkQZiFYXLyGfuWDISYhGT4VvQOal0qCYZWWCdGWA4Gm9B5+TSmZhU4WM+nPQQy3irYjKbi8mGXlqsxBHLIFlMhsb0gJca9vmjUJNShzr2HvKxmzXnmaRZdpQNIyGs7hTZyCjQkXb1mWPztXEhu9+tFN6owWjJHGsKGL3utSQjEcQiRNCSt6dvGcF4395v6corb08/6L1g2+LeM994Ov3A3ZV++/vP1paMFtBwC6ysLRlpIBbVFrUlIyEmbem/XHWHlUqH2pKRBda3AYZDFzJW3gHps1LpTFqGb0pnpYdY1VuVlvP2OqKhvQ4rccQqSJaW4ZvSWalhHz8KNZGlSey/MeyQj52Tlno8NH9B51FxZE/9HE2OosF4UkbDfJAXw/F4XIqj651LS28OxUhL9K3xMHrdS0tGIohFCCotfzf9dfX1/OT4N+6ay2+ru/OKy2+MqLxffd3cboeTsYYzXllKMtJALKJwKdmQ7WakwiIivevjDiuPDhUkIwusCwOMhcxLHefeEemzculMQibhk+Cc9BCrd6sSct5sRzQ022Eljlj9yBIyNKYHvNSwzx+FmtQii4U3XXDIx85JyGxSJNnkKIkmMplEapSV5qfKMhqNxyrJ0skgWUN7xvps0lkJib5OHkavewnJSASxCEEl5Eeu2c5j</t>
  </si>
  <si>
    <t>VyM5u0TdZbrvu/rKt6Y3q9uL/uHf9apPqw+rL6uvqo+rz8zb53UX8csHkRa96kOfQbZYDaLhBllZYTLSQKyxcIXZcJE6IxUWhZnE3pzGDiuTDjUmIwusjwOMhspiXYYkJiOVziRmUYS3KTn5IZb3VjXmvE+PaOjTw0ocsf6RNWZwUA94uWEfQAo3JdI8zr2bc4d87GbXqKfFJEmHRZRIpSOVqywaTNJhVKqjUqV5lgzT4fXORabymeKClOgb5WH0OheZnEQQqxBUZC56Otpc9xP7zqlLeyinerTo8+gvXNhiJavhZFcVkJw0EAsoXECGtyg5qbAIyLqk/Ix+5CTSnX7kZIF1X4DByMqi9PdS67NS6Uw/JnHpnW+XeOkhFu425aOcd+GRDV14WIkjVj+yfAyN6QEvNezjR6GWZWkZl959uUM+dlY+NqnCv33t9b/xsCQpwsCeoxRN3FK5zO3GT3/8Y5/UC0DFyLwsTg1SbbAKP9qLZLTLy0LIsEAt95nRbK6csfpTz9XD1Uex7SXl1TdG3Z04cm23E90OYXW/+rZXfVR9Un3aq+70hJWAVvx915uf4b5fPbJ1ku7tvnn/6MzR7lvVLZ9htsiGUTDD1LrvR6+8AZl2PogvkiFqFEQAvOorY86nxpiRvVrY/qOvX79hh+y0vX9t7f1lJP23QGyTCS0v1QFCcJFaPfKGvS+RES7rzwBChPaME78Vd8gYl6VlAOOqspKIbtlnBdBB5aJIiji03UiFeEYKBjCiZOAZndR/afvKlf0rtVI6vLb7ghFCctO8S+07Zd9p+y6z73L7rrDvSvMuTew7Yd/Zn0jtT6T2J1L9fbukWu5Wbm0mXsV1iW4aoCNemObw1dcPbviWxjMDKcoycK3MD+hwgc54ARcycNZ652aj9oPazj7Ul+mogU65DZ1uyWz0G2js0mkAXeiCRnCuBLBb2BunByLEYo/OQiNZgOeRtey5BbAlwPt0wEAvSg52zLKkA5fXH9BRAz3rT9paVF6mQwU62J8EJsIyyFRpFbDnFTpIjJ8lzQKl80wF27NScUug732zccE4Mw/SJFNpnCgf2Kt0sEBv+GbTunBmOhizJnmc5z6s12hYn9NcTOrP3JvYW+JIQtl1n4phJILY0YOG7yumYhjJajhZeLzro7HNSgOxGQmPchtSMYxUuk3FMBLpMBXDyAK7FwwZjCxVwVQMI5XnIRXDSQ+xcLcR4i0CvXnfMNnQN4yVOGL1I0cnDakYTmrYx49CTWgt4yxQLc7G7nmtFk/912ga8ZhiLQFj1714ZCSCWIOg4pG/WJzTIBpukJUFJiMNxBILF5jhYnFOKiwCM1gszsmkQ4XJyALr4gCjIZK4CGZvGKl0pjAbisVZ+SGW91Yl5rx3mGzoHcZKHLH+kSVmQ7E4KzfsA0jhVmZ57G8WfchH7nm90yIN1gYprCVg7LqXmIxEEGsQVGK2cKUFJ2MNZ7yyhmSkgVhD4RqyYZOSkQqLhgxcacHJo0MFycgC68AgY6HT4I0WnFQ6U5DhGy1Y6SEW71YF5LxBmGxoEMZKHLH4kQVk+EYLVmrYx49CTRtxnIa2KLnIPa/X7ab+7InRjxprCRi77vUjIxHEEgTVjwy37XJaQMMtsLKeZKSBWFLhevJZt+1yEmJRleHbdjmpdCgsGVlgPRtkONLMn2DqszLpTFeGL9tlpYdY1FvVlfOmYLKhKRgrccQiSNaV4ct2Walhnz4KtbQQcRral+Qi97y2BEtj7bOE0ZUZ1hIwdt3rSkYiiCWIoCupHcE4GWs445V1JCMNxBLaoo5kJMSkI0MdwTipdKgjGVlgPRlkOISKVeLdEemzculMSYY7grHSQyzjrSrJeUcw2dARjJU4YhkkK8lwRzBWatjnj0JNSxPYhXYoucg5JSkG5ZEcZSIy6nISKZnqaCjKIhqXeSKOhke5VuPrXStJr6Y2SjLHWgLGrnslyUgEsQRBleSt6qERkE5JfmJ04+3pO9N3e9U/GBH5nduZ/Lp6Yt7frcslpU6S6XtCzt7HOqBitlitoOFWWFldMtJALKsIdRm8gIKRSdeykpFKh7KSkQXWrUGGo1FWMnLpTFYmgYPbl3jpIdb0VmXlvBuYbOgGxkocsf6RZaWwVwf4T2Ef8LLDPoIkdirVRRZn3iX/kI+fE5fJeJgPRxMZDUZ2S3N4NI6KcZpF6Wg0VKMjXRRJPbU7FJe5zxJGXDZ2tvBZAsaue3HJSASxEMHF5eJCtjMXqJlPpx9Uj+y1a7NqyuOL2p5Mfz47teMqK5MN6R3WLVZraLg1VhaZjDQQiyxcZDaUVjJSYVGZyp9z3WFl0qHIZGSB9XCQ0dB5bFD5uPRZuXQmMnWsvOfBLvHSQ6ztrYrMeb8w2dAvjJU4Yv0ji8zQmB7wUsM+fxRqUuU6zksfu0M+dk5fyuJooNNsFCW5EaRKJINoWGjzA8UkOSqSwXg8t0CH+tIb/xp9WWItAWPXvb5kJIJYg8D68oSkrM/kPK5uO6V528hOozNdqeX9mZLM9YZKNpJNlbiLhYJbl4w20HAbrKwqGWkgVlW4qnxmYpyREIu2TPyn+XZYmXSoLRlZYH0bYDRSe5VJaP+SkUpn0lKVgZ2uS7z8EOt6q9py3idMNvQJYyWOWAXJ2jI4qAe83LAPIIWbyJI0TkKbl1zsZjWWY6UKkSTRIHEbnZNhNCyTNJoMxFFSKD1O1eB61+LSK7MvyLSx54XPEjB2nYtLTiKIRWgFcdm0RflsYcnJX8P5w4XlyS3bZ3Rg4OSGWGfbU5uchFjUpvInP3ZYmXSnNjlZYJ0dYDS0MOu6COxkcnLpTG5mWVx65fQlXn6Ilb5NuZnO+4qlDX3FWIkjlkGy3BSZigvtI3fASw77CFLIFUpJEWfeAsRDPnozwZmW2Si1Z8qT8cgd+4mGmRbRaFKMi4FIJjJX17sWnMLrzI3iRF75DqXXveJkJIJYh6CK80sjSe5Vd43ceuxqMut7h06oMPOl73ouqf7YfOkd+43qjutTdseK0WerVJ+dtljtpOF2gitTH41tVhqI1RcuQsOJdE4qLPIzUNi9w8qkQ/nJyALr+yCjUcpY+q/V67Ny6Ux+Ch28p4iVH2LZb1V+irn8bGicxUocsQDS5WdoUA94uWGfQAq3TKZZXHgd8CEfu1knnmw0UoNhGek0ySKlhkk0TORRlKejgVRHI6Wz4fXOxae3ZsKIT4k1BYxe9+KTkQhiFYKKzz8aUfnwGdKTrC8ZTaHhplhZXzLSQCyvrehLRios+jKYTOdk0qG+ZGSB9W6A0WhKpnNS6Uxe6uAZc1Z6iHW9VXU579STNnTqYSWOWP7I6jI0pge81LCPH4WaKNLAcclDPnJOW+bDMtNJOo50UZSRGhZFNMwnmfk0GQ0GgyyTg/H1zrWl9JnCaMsUawoYve61JSMRxBoE1Zb/bDTj7eqBE5GzTj3VXSclvzVfvmvFpvni/d70F+6G9TubPfMTX1S/rb6sPq4+rT6Zyc6vUq8C2GI1hoYbY2V1yUgDsbzC1WW4Sw8nFS51qX1UdlipdCgvGVlg/RtgONIiFv7L9/qsVLqTlzp42JyVH2Jtb1Vfztv0pA1teliJIxZAur4MDeoBLzfsA0jhJpMyj1XgFiM2dk5hloPJIB8cjSKZJcq8dlJEhZBplMpSmT+hdJHX2qtLhenVIkZhKqwpYPS6V5iMRBCrEFhhzhuJL5qG+y+33mIlpuHEVlaLjDQQiyVcLTbsRTJSYVGLqXeV32El0qFWZGSBdVWQwZBZ4T+X2Wel0plWTAK3B17ipYdYpFuVivOGPGlDQx5W4ojVjywVQ2N6wEsN+/hRqJVCxzJUY8lFblZjKY6EONJlNNQTKypHSVSUahKpUSKyJJHDyRp6hgvlM4URihprChi97oUiIxHEGgQVih+6Pjv3pm9Fbj/yfvX4R839Gzn5aTi/lfUiIw3EitmKXmSkwqIXkzjXPio7rFQ6VIyMLLAuCzAchYhzb4Koz8qkM8EY7rTDSg+xWLcqGOeddtKGTjusxBHLH1kwhjvtsFLDPn0katLEb97n8ZCPnPnvrzZnnusvmwTh3772+t94yJLEYEgJZk0ck2KZ442f/vjHPpUXgIpReJkVrLE2WIW/nP8iGe3y6hAyLFDGfVY9mTXAqf7Uc0d562sm7bmY6pvqSe9ElaLNN7vby43a+7ZnE9HTd6Y3zTfvT3/ufuaBbaHTq+5O33L5afdrpu/bLz2d3Y7uM8UW2RQKZopa8f3olTcgE80H8UUyRI2CCIBXfWWM/7RXfRilm/a9cu+FmP0jZ/94H5BtMonldTlAAi5Jg5erUxEuq80AQrjSFHHiT0HtkDEuy8gAxlUlJBHdsoMKoINKQ5lIGSjS75MxnhF+AZAo0XdGFfVf2r5yZf9KrYsOr+2+YGRP/n278FnoVhttJl55dInODOguF8wOX3394IZvOTszkVVZBrKpP6DDBbrMBVyI3a31zs2M/oPazj7Ul+moga6zDVFtyWz0G2js0mkA3d6CRnCuBLBb2BunByLEYo/OQiNZgOeRtey5BbAlwPt0wEAvSI5MVGkUrvfqogM6aKBj/Elba8rLdKhA//iTwDw4A7Isk4A9r9BBYtwkZRKUZVoIHYhRD8m4JdBzvtm4XpxN36Ym5pSBGo6rdLRAb/hm07pw5vFKZGZrb0ov2Gs0sBbtJC0HupRFlAoxMUp8PI7M1FPRkcgyMRglw2FZO55gcNywG0ALkOPQmcAcRxLKzhdGN5DChNI+IhdZiSD236BR9onmYKeCY3frhDsAaGJne2DQRtO3bVeH31W/rW713vgzqW3n2d7haz+9cXTxtcHrR73Dn/5k/PpLr9wY+yyzxWoZDbcMIqL95+k7rn2Fu0jMHYb8pbFBfd9wz/bhnb47fXd+kvLD6pPqj9U/VF9Un9ur1P5gPvjUfPH/tJ9+6T754vr1G9U/OhO/fb63d7jVO+yliUqinTT5C/u9T9w2x/360o8H1e3z9jd9Vf0mEr0XiyTpRb20Z9Mmcc++/HN7E7IbJXs/iBml6l7PXo/cE0liItmeG9AH7v3t6c/Mt++fb/4rsvei7fxm/kw++zPm5X+m0mIz1eZ1d+Lqkf35Ts3Sa5/lGVtiLSJStZkXHVtEJpmxiHo+LZKWcjOV67IIklx3j46Q6aY4OVE+NB979ibtHz+1xTl9f/al2w6eWaLrnc1H7vj2PXf7ubHcYi/U/cJ7Lt99euG+DTJuz/3Cb82vN7+6N2v+mCautfhm/Wk2+zSef27fz75/PCxlkqQvmLG1o/p+9d33g4Z+ardvfbu0T6pH03ccGvMN+8W3p++4+ZWoTSU6nl+JzpPoL3imi3dSImeX1ptFuR6bdGAQrDWEEN0vyiLJdbRTJlee31kiVLEps7XZpQOjYC2SinSzTI4tYv/vUazbrIoVkVJuI33ByISloMYbJu6w8uiwmoaRBTafDxiL5pQJI5fO6mnCjWFZ6SHi+Ta2/hcJgHlj2LShMSwrccTix7NrzUkO+wRSyD1rN5aLny3DbtovbLOYRvu4XZBpc0+ydJnbmotpiGiBGUHoNt9zUUxDNIWCmaKVYhoiRI2CCIBnrW2LaW5F3kMk22SkwFxhG5KTiBCYGERIyYaKGSJGYEZwVZlIRIdJBQLsJ4U0nsabnOqTMa6xYqacV8wUzRUzVGZAn9h2xQwVLtAvYitmiuOKmWBn2Mt01ED/2IZstmQ2+g00duk0gL5tlYqZYuP0QDRUzFBZaCQL8Dyylj23ALYEeJ8OGOgFybGHzAsVOBF0QEcN9IxtlsxQoQIdJLRkRskiDdjzCh0kxk9SZoEubamPjhNvFHpIBs5UMyMKE+qVsfBu9FylowX6Q1TNTCmSTEsVOIZ8jQb2Oa2Z0cGamRJHEsqu+5oZRiKIPTZoMN1lzQyjZTTcMvDA1Rjn9ObCd4EdBPuNE9eMVw/IGW6bLXKdHO0vcN+6e3zB+XmbwVr8eftXPprdIlQ9jc23zMfuy+YrD8/3tkev/eSvX7vRe+m10U/fcEko92sf1SmlDyOhzQ/94USqfL7jMX3/vMuL/8csSSwHl2g7bQo7EcwH92sij2a7LN/b+utXRoN//1pvd2yWvx+/Mrq627sqdG/LfPg3PZmXtuHk98wff7KYYbVVT1zcPv2V/RnzJ2c/dfnP0jmMfzvb7XnqDHpvfpe754d78x916bLZjxqjfGMNPXv5HPjj4zvhe6L8j1K5V9s/mujZT9okW/WZIfy2w+uegDvT9w2BJy7Fb6w5mwfmBXfcb5xZx35rlvq3L9nsTX82TypeuXDZFRf0lqsLPjHmt6UCN23C7zfnbSrwM1HvXn1kjx791r77nT199JV3n2Kb9RFD7HO3sePCyKTTJB8jjw6TfIwssCkGwFg07/Iwcnkeknyc9BACpI3disWexbx5etrQPJ2VOGLxYwq0OdlhH0EKu2cGkFwE67PzdrHs7Oy8N5K7IOtLewIck3KZY0fpPu+O1EUyWuB2JjRCWSHdZ3Wt/cGHTtieSvg9mEkt+wIf+y0yewVj30aGjwpRoyAC4B1n+LQP6TYZKXBvswW9SUUI3MdE6Mhwho+KEbiBuaJGpKLD7FwC7CdlEivlg9gnQ1xfgk+JOsGnksYEH5kZ0AsSEnypkMEEHxku0BMiE3wqWST4VLBf+mU6aqBHbEMyWzIb/QYau3QaQNe2QoLPYD89EOEEH5mFRrIAzyNr2XMLYEuA9+mAgU6QHHcIWZSB5uoHdNRAx4hM8IUXlZfpUIH+EZrgk1kiAva8QgeJcZOUWSALJbIyll7ch2TcPPk9M2OlyAO3El+lgwV6Q1R6T+dpWmSBbhTXaFgt2CM9zlVWllE2ObJtz4pJNBxNykiK8ejo6EhPiuFkRicY8jbE+bSwN5TdU40Ng8+ShLLzBccNpDABso/IRVYiiM01aOz8yXGUu8iWnMpTuWB5+p552VsutfW2S67cn2eYbJezd2ysbFufTd+2Z6ju1BkUF1z/3B3qvD/9YPqez15brPbScHvBQ9lnm+zErsKpFOBmrylzd+HHw/Eby0m669dv/F//76vbO9cuX7jyfz0MZ+OyE8m4zVN7F9Xt3oUD860LmR3JMun9fz94+jSqvoqE3pyd4rOpqXfm5+GWUmU9oaO06B1c6e/+W5v0yu3fgOTY7A/KcvGDFts8weZsdHD5svuFmxbzqV0bm8K81Xvh8p8J9z2b+DqbGnMN9BbJMcf4bGosca/6vPrIN/O2WWceYje4ja0JRiZdpsI4eXSXCuNkgd2HB4yFVIE0GCeP5yANxkoP4anbiOkXkb2o02CzD3zEd3mJIxY+ejhqwxDlXQsPeNlhHz8KuzrMSrwZokM+fjYLdkIt20igs2yYtwjTBAWyiasQy1w7yYZJfwhzkYwWuPcHVfSfuxbEX5v3dWfib+27R8gc2UzCLyqZrEy1lyXYb98zH6absueUpv0bD6e/tjrf1jSZuGB2/cH0V+bvunqo+SUID92fe2LDg/tzCI9soZeTwN/5bLpFtqmC2bSVHBsRokZBBMA7zrF5E+jbZKTA7cU2hCwRIXArESFQG3JsRIzAPcRVxScRHWbzEGA/qctAp6g+GSJLjg2hF6mwgY6TkECTIpw/o6IF+k5s/kwe589kQ/6MihroQ1FaGzo1dumwgW5qlXyZ3Dht+IZ8GZWFRrIAzxtr2XMLYEuA9+mAgQ6NHKCEZsoBHTLQwyGTZcEF5GU6UqCfg+bKwhiv0DFivF2bE+CQDJknS5aKVOu49Drqq3SsQI+HSpI1Qb1Gg9rh7S7e1N6F+dZbAHaqghaGQW07wCWiBTrn/zUDXKJNgcqhlQCXCFGjIALgPbuIlIgUqAfaCHCJCIHuv50Al4gR6PhXDXCJ6DAuH2C/xiJSIsR1B7hU2EDH2XKAS0UL9J3YADc9DnDThgCXihroQ7kCXCpsoJtaJcBNN04bviHApbLQSBbgeWMte24B7GyASwUMdGgcAS4VMtDDtRjgUpEC/VwrAS4VI8bbtTkBDsmQeQJcmWV5Gkuvo75Kxwr0eKgAtwnqNRrUDgNcb8rJBLiqEbYOWhgGte0Al4gW6Jz/1wxwiTYFKodWAlwiRI2CCIC3SlNhKgmgVGgj9iUiBCqDdmJfIkagJlg19iWiw6gBgP0ab8inYlx38EuFDXSqLQe/VLRAv4oNftVx8Ksagl8qaqB/5Qp+qbAVEjYh+FUbpw3fEPxSWWgkC/C8sZY9twB2NvilAgZ6NI7glwoZ6OJaDH6pSIGOrpXgl4oR4+7anACHZMhMwa9SeZbHMnDFKRks0OXhot8mrNdoWDsMf/2HeU38qxtxZ0Ebw7C2Hf8S0QL98/+a8S/Rpgpm01biXyJEjYIIgHec4PXWS2yTkQIlQRtBLhEhUAG0E+QSMQJ9/6pBLhEdxusD7CebboikYlx3kEuFDXSdLQe5VLRA54kNcvVxkKsbglwqaqAT5QpyqbCBfmqVIFdvnDZ8Q5BLZaGRLMDzxlr23ALY2SCXChjo0TiCXCpkoItrMcilIgU6ulaCXCpGjLtrcwIckiEzBbk6l8ZT+0sortLBAl0eLshtwnqNhrXLIDd0d0/WiDsP2hiGte0gl4gW6J//1wxyiTYFiodWglwiRI2CCIB3HOTm9kKgyL91tE0GDFQGbcS6RIRAIdBOrEvECJQAq8a6RHQY5w+wn8p0XHrvm+iTIa471KXCBjrQlkNdKlqgC8WGutlxqJs1hLpU1EBXyhXqUmEDvdUqoW62cdrwDaEulYVGsgDPG2vZcwtgZ0NdKmCgQ+MIdamQgR6uxVCXihTo51oJdakYMd6uzQlwSIbME+rqLC1MJOZ9vq7SsQI9HirSbYJ6jQa1y0DXK3hNoJs34i6CJoZhbTvQJaIFeuf/NQNdok2B0qGVQJcIUaMgAuDNq5lvzUqXzT/ah3ibjBgoDNqIdIkIgTqgnUiXiBGoAFaNdInoML4fYr+kCEe6RIjrjnSpsIEetOVIl4oW6EOxkW5+HOnmDZEuFTXQl3JFulTYQHe1SqSbb5w2fEOkS2WhkSzA88Za9twC2NlIlwoY6NA4Il0qZKCHazHSpSIF+rlWIl0qRoy3a3MCHJIh80S6IhWFCke6VKxAj4eKdJugXqNBtRcxO+1TT4dgzPvGePTmK6/d8FAghL3ax8DEvEUTA6PsQ8YGY6WEvaX3vPFFMtrlB6/BssCw13X6MGGojTVd65SvbdQ6fd+H28SVxfk+GfwZlRFGjxIaZ/xe3XGw3NyVOrHvhH0XvGeeSmdZfQDowAWI5bBnOexZDnuWw16Iwx6dg8ZzAMsPS2HfUti3FPYthf0QhX06BfgzweGPiKjP+KNnoAa7JKWyNJcqAPgqHTB8UUf5pWa812h43byY4bXre0f9AXSwaVjZyGEd1yeWpYXtg3uRDBcYREI90ye2bZTbBX1cfdOrvjRf+E3dE/ufqwduS/X2Zq/6XfVF9YWPyBaZyPLCzrkLSoSoURAB8Oadsqq7vervjUm/9OHdJuMFhoxt7IESEQIjxHb2QIkYgbHhqnugRHSYqBBgvyzXZRzaAyVCXPceKBU20GlR9kBDaH9ARwv0W9g90PJ4D7Rs2AOloga6L1RoAp0au3TYQGdFCEEWe6DlxmnDN+yBUlloJAvwvLGWPbcAdjbqoAIGOjSOPVAqZKCHw+6BhpC+TEcK9HPwPdAQxit0jBhv1+YEOCRD5tkDLYQQOtTL/CodLNDloYLNRqzXaFg7q/fR/njtgtRJE+w03CQcBrXt8JIKF+ifuwsvqUSAHruN8JIKUaMgEuFtk+EBnW8L0SQVIdDXthJNUjECveyK0SQVHca/AuzXFE1SIa45miTDBvqodqNJMlqgm0JGkzpZRJM6CUeTZNRAb8UUTZJhA33TCtGkTjZOGz4cTZJZaCQL8Lyxlj23AHYmmiQDBjo0hmiSDBno4dqLJslIgX6ujWiSjBHj7dqcAIdkyGuJJslggS6vzWiShLXDaDL1wTbRpGiCrZKgiWFQW48miXCB/rnDaJJIBOixW4kmiRA1CiIR3jYZHtD5thFNEhECfW070SQRI9DLrhpNEtFh/CvAfo3RJBHiuqNJKmygj2o5mqSiBbopbDQpjqNJ0RBNUlEDvRVXNEmFDfRNq0STYuO04RuiSSoLjWQBnjfWsucWwM5Gk1TAQIfGEU1SIQM9XIvRJBUp0M+1Ek1SMWK8XZsT4JAMeT3RJBUs0OW1Gk1SsNoTGpuL0Mz+01kprPLRMNGlbKIh1nHRvIkuZTC6JMIF+mtodPmlO/Vv6zP/dHwxgIkqzReeTt+Z3rQXD9zp1SWc9+2LZxcR2IsE7tmftD9j7xmwFxLYT+1lBfdn8ansmZ+/Vz2Y/sz85H2fGbbIZgD6f1xsakJrE05HhtoTez/DvenN6QcG/D1jAXdRwjc21p7d0NCrvrFnWqbvGmqL2xmemE++tT9d3XWXKNyx3zg2jD0M83j6/vS9E8dhYp9ZXiSbRaPMAjHJbyzw6kHPtmCbf6w2vbpimwwbKCswcbIdPR/Il8gggUKinVCZiBEoIVYNlYnoMOIBYj/v0tonw1t3mEyFDXS2hDA5K0VRhiNlKmCgy8VGyvI4UpYNkTIVNdDzckXKVNhAT7lKpCw3Thu+IVKmstBIFuB5Yy17bgHsbKRMBQx0aRyRMhUy0MEhI+WmNeRlOligpwMHy00wr9BhYlxem9PgkAyZJ16WSZrIrAgHzFS0QOeHCpibwV6jgXV3Gsz+M9//61eOjsY3tkxQeeBiSsshG47kcDhIorGa6EgVySQqinwSDVSaDFKtxNHRYPbKRZwt9RL98Y/Hi5lz2gKzvwj2TMsLpc8Sf+E/QWvpLpsAys6N6fLaCSIF9ls+Jj9kYrK8pIKYQH2Xj8iFCwxMToRo4ZkXPrXNMfOa6ul1KrxPoG9qgVCvNrWoUJfnDgjqanOHAvXEHtrzMjlEU32MTuXzNDvIWNcwPUhYn8f50bTjrdP0uZofVKzrmB8UrCd2c5+b+dGk73QaPlm2jvlBxbqO+UHB+jyuH2kjj3Df6HXMDyrWdcwPCtbncf1QjTzCwew65gcV6zrmBwXrifXDbcqdylNLucQisH0wowDe9IfQ+fP6MvAQm/AljsCN6BOYwVOk3tN9WehZClfEwZ30/52MX6Hxw5FfASD/f5CRawzyltcUKublNeXZmLGz5SrA5j8k4wfuSre3yFCAWqRJal4zHolIHuUyUrIU0TDNkmiQZpnOEl2mw3o3OLz8vFpPl/aXoPnz4d4fiFlTKzNoDWP25/WdrmBTQG3gfZaeSZ38PNXUD0X2zGn6F2yU3RQZDI4mw3E2iAZDUUZKyGE0UMMsypQeZsNJWYr8jJRZ2xTJQVOk6Xpfr71gNljXFMkBU4SLspsik9Eom+TDUVTko1GkSjOxhmowiibZ4P9X3bftyI1j2f7KoJ6LAO+XeR2gz9s85BQQoYBfSF26jeOyGy73zJwB/O+HikjXVCuV5Nau4EUFNMqdFZlea+US9+ZeosS5D8FaY7uxiAVZJPWczV29YBq0sogFWKQU5Uc3y4OaF+kJjSsMYWy2xNLJEUoVVdpa5tSbDXMziziQRdKD5x29YBq0sogDWKQU5f8NGn/+/W7RXjbGPD1Afv+QbYONMRprg40xCusKlnXmj+QAOXHbfAt/YLG28AcG6wpWdeYPnuTRVeyLxtrCHxisPa4fyQGy5F35A4u1hT8wWHv0h0zy6Cr4RWNt4Q8M1j/0p6tNupnLrx5NkHk/Maswl+f5SesFjV8exg9H/gJAfkUjV0eQP3lJwWLeLil5zEfd8gtA8xsaf+25PAroinRa5GQN88QyNRMZd8/EjiMjsxBuEYsY3TJ/2JSpVuMSDprLr945IgVUg0bjEg6Yyxej/Lh/gC2GmuCIYbMhklFGrF44MX7hbtJqUR1ZBDSX58kh9Z5eMA1aWQQwly9G+W6REMbZL8IRJeVIpLEL8Zqq+F3BTiz4SSjajUVAc3meHFLv6QXToJVFAHP5YpR/PA/htaivnWA//Wxy0izNlnTVfjY/Kb+g8cvD+OHIXwDIr2jk26sn31s9yy0DGnONfjav+Q2Nv3o/iwF6n6nMbuQTV8RT42NjI2SsWpQSTqme2Wi9k29in1aVSFBIJRLJ+OKtFFANGlUiQbM2HYpR/lGJ3If+JisiHUO8H6lVqESCZX9pFzT+opUIgPyKRr69evKr4rPcMqAxV6hEAM1vaPy1KxEK6IrUBm9HOy/ETD7un5yfiReGksU45oylI7evzu+gEnFQJUoHYW+kgGrQqhLxrE2HYpTvFjHcKLdIGffU8WOMzYFYuoQu71USAmSRdBa2oxdMg1YWEQCLlKL8o1n58eSlvroVmWKt3g/wa3QrMvtbu6Dxl+1W8sivaOTbyydfOZ/llgGNuUa3ktf8hsZfvVvBAF2RjuMYt0qLI9JoS6SgggQW/6TUYrSYhGX01T8dlCIFKkXqmBRQDVqVonxcORSj/Hsper1lZf3N91OKdJL1+/eC1ChF+fTugsZfthTlkV/RyLeXT35ZfJZbBjTmGqUor/kNjb96KcIAvW+c3cQ1lZwouWbTCx+JM5QSRrnzblH0/lDuTkoRKG8WyfD1rRRQDVqVIkDeXIzy4zTppJ1WKpDZakGkl5R4H79rHq23S9BulqEbi4DyZpEMX/f0gmnQyiKAvLkY5cctCYvlc4ib7CBHTiRzIwleLIRypiw3TAXlurEI6ByYSGZie3rBNGhlkXxeORSjfLobmyQoK5TJ4GxPL5gGjSwiAVlhMcrrnufnzu5WkckwQr3/PKsKWx2ZT30uaPzyMH448hcA8isa+faqybfdz3LLgMZcYasD0PyGxl97q4MCeratjgRlhJIfkwKqQasKBMgIi1E+3VZHgjJCmQzM9vSCadDKIoCMsBjl0211pARZRB7VC6ZBK4vkI6ahGOXzbXVA8Y5UR/WCadDKIoB4pxjl161OdGBHW530+LjpQVOZn9Nf0PjlYfxw5C8A5Fc08u1Vk2+7n+WWAY25xlYnr/kNjb/6VgcD9HRbHVCqI9MRx855KZgGrSoQINUpRvl8Wx1QqiPTEceOXjANWlkEkOoUo3y+rQ4o1ZHpiGPv1CVIg1YWAaQ6xSifbqujQKmOSkcc+LPbbSyiAKlOMcqrR3rZ4qTfLc+anj1W+fn8BY1fHsYPR/4CQH5FI99eLfl2+1luGdCYK2xxAJrf0Phrb3FQQO9bHG35aCZDwnrgR+p5IW6UgQgnqFuc92Lu5unUCpTmZN7luXMQF6ZBq8oDSHOKUT5fcwJKc1Qq2tjVC6ZBK4sA0pxilE+3xVGgNEfJo3rBNGhlEUCaU4zy6QYlCpTmKHVUL5gGrSwCSHOKUT7duFWBnuunUpPn/cIM0qCVRfKpwFCMcle74NRMWbOmb3pT+Zn4BY1fHsYPR/4CQH5FI99eLfkd2bPcMqAx19gF5zW/ofFX3wVjgJ6u8oBSHJWKNHakgGrQqvIAUpxilO8W8YxJraQjmo2KSGnj3lmNhizBTHRiVmndzxYHlOKoVKSxqxdMg1YWAaQ4xSg/nkegmLaCGaLCHLdDs/PRTlYRtlCnzOi5D7oXi2hQiqNTkcauXjANGllEA1KcYpRPN0vTDGSR9OR5Ry+YBq0skk8FhmKUe9ri6PRMuemjHXV+Jn5B45eH8cORvwCQX9HIt1dLvt1+llsGNOYKWxyA5jc0/tpbHBTQ01UeUIqj05HGzkPsYBq0qjyAFKcY5fP1r6AUR8ujesE0aGURQIpTjPLpdsEalOJodVQvmAatLAJIcYpRPt0sTYNSHK2P6gXToJVFAClOMcr3p/LdiW89sBUC9JZDjA77hNOnBPSW8LsNLAg2uIfdw3pDY902qyCsf7JfxWBdwb6uEatNujnfp9PnBJrGfjo/Ib+g8cvD+OHIXwDIr2jk6gjyJy8pWMw19sR5zW9o/NX3xBigK1JtY1Eap9j5TmtbwxYXN0f+vkMSxjpngpg+9NKqgDIdnQo4dqSAatCqVQFkOsUoP8YmggUeP0e0miWRatIkLGYhZvZCTszHtnjpxSIGlOmY9DGVvek1SINGFjGATKcY5btFFqfULEZBmLJhfTWCJZZOrss3YhhQpmPSz4ba0QumQSuLADKdYpS/vz6G/LWFWtvabvpZkxomK023pGv2syY/tb+g8cvD+OHIXwDIr2jk26sn31s9yy0DGnOFfhag+Q2Nv3Y/iwK6Ip1MmPQyLsRToYl0UhEnvSXKCUEZd4aN3YzeDCjjMcmHkL2VAqpBq0oEyHiKUf7e4cNhjUySbfpKJpNPWy5o/GUrUB75FY18e9XkV8NnuWVAY65RgfKa39D4q1cgDNAVqQuU+WWixMtpInKSC7FynomQcYGKy9S0hH72QqB80KhjUkA1aFWBAPlgMcq/hz9vXme9FQKUTGB02Cesk4T5u9fldl0BwQYvLftrCBZrg/AHhfUP4U9fm+VkkqWbPsfe5E/xXND4y7YqeeRXNHJ1BPmTlxQs5hqtSl7zGxp/9VYFA/SO1PngKBVEBSnWlx4bYoPnsXBpzS1VcjLzh15aFdCZL5PMwd5KAdWgVauSzyiHYpQf85R5VNbEnbRe5EykXwIJsZUhzmtDmR294WM3FgHlgyYZlu3pBdOglUUA+WAxyo9VRKmZh1kRNwZGZFCrkyYejSUk45aN1nXz/CQLygdtMizbvaRAGjSyiAXkg8UoP+4yWCzV6+Zo4XQhctSO2Mk5Ms6zpFosnkrTjUVA+aBNhmV7esE0aGURQD5YjPLrVHb9hXez1bHpAKLpc+xtPum5oPHLw/jhyF8AyK9o5NurJt92P8stAxpzha0OQPMbGn/trQ4K6Io0zEYHs1AyWR6rFWeCeBoUmeTkArWW2aWbXNCCckGbDsn2HscM0qBVBQLkgsUoP5oUamwQjhMu/Ejk4hWJP9TH7xqdHc0s/CK7sQjo7JeVR/WCadDKIvl8aShG+XE8kDvBOQtkciJ+VnJJLKeUzCw4FwzT8ePdWASU7Vh1VC+YBq0sAsh2ilE+31YHdPbLpiOMvUsKpEEriwDOfhWj/ONWyNffeFfpjk2PkZs+197m5/UXNH55GD8c+QsA+RWNfHv15NvvZ7llQGOuseXJa35D46++5cEAvVciORkzzoIEZi2RWnHixRzWgf/EgvaTVd2M7i0o3bHpqGPnwaowDVpVIkC6U4zy44nUknrLxpHomYpYtVwgTgpF9OL0Ema7SLF0YxFQumPTUcfe45lBGrSyCCDdKUb5bhHDFz5pZ4kOTBJpnYifXWZC9WTlNDs6MdWLRRwo3XHpqGNHL5gGjSziAOlOMcqPx114qtj6uBShlFlXHEXWB56TcRSj4pKO2rtuLAJKd1w66th7gjdIg1YWAaQ7xSg/7maLJUjw+B9V8Ov9+bMhIYyWcOPiJppx6zztxiIcZJH0JHpHL5gGrSySTwmGYpR/7IpfbxPoalfs0jPnpg+BdPmZ+QWNXx7GD0f+AkB+RSPfXj35Hdqz3DKgMVfYFQM0v6Hx194Vo4CuSJ1zYbFxPzRZHRsbqc3a2FAyKqoF82GhvptdsQOlPE4ekwKqQatKBEh5ilF+HM0Qxo6GKcLCyIikiyJ2oo4w5R3jM40bpqkbi4BSHqeO6gXToJVFAClPMcrfO3pCtdMJkvF/W5JVm5N8znJB4y/bnOSRX9HIt1dLvlA+yy0DGnON5iSv+Q2Nv3pzggG6IpWCLZOkktDJiXVLrYlzjK2PpQ3juFDGeTe3UjsDqjyp9GJHCqgGrSpPPlkailF+PGqJqUXwRZCFm4lIoxnxgU/ESipC0G4d0HVjEVCq45IvLdrTC6ZBK4sAUp1ilH9MUtjrNK2vUUoyqDBNn3Th8kHLBY2/bLeSR35FI99ePvnK+Sy3DGjMNbqVvOY3NP7q3QoG6Ip0ktwoYxgRfLTr499m4hnlZGJaMz/SEFw3d0MyCsoG48eOiQFVoVExinyyTh3KkX4dpzDjjVKEj24mcp49cX5y9+cFqpmryWjfj01A+WD82FHFYCo0swkgISxH+nT3Vkerw2ySTMz2FIOp0MwmgJSwHOnT3V/NKOgkT/zYUcVgKjSzST5pGsqR7mlAy6hMsNS86Z4ngsv+ni54BvIwAzj2Fwj2Kx779qLJ9+DPssyAB11h4wOR/YZnUHvrg0N6vjIECgnjx46JAVWhWRkCxITlSJ/u2SiMgo6DxY8dVQymQjOb5KOnoRzp1wdxWUaNsmRk3BFpl7idFooSNXLjmbDa8W5uj4xAYTZJxyB7ioFUaGYTQPRTjvQJJymg8Cd+7KhiMBWa2QQQ/5Qj3dfeJzVY1pxvWdbd++RH+Bc8A3mYARz7CwT7FY99e9Hkm/BnWWbAg66y98nLfsMzqL/3wSA9XRlisNyHpSKQHTGgKrQqQwyS+xQjfbpHhzIGy31YKgLZVQymQjObQHKfYqTPt0VmsNyHpSKQXcVgKjSzCST3KUb6fAM3Bst9WCoC2VUMpkIzm0Byn2Kkf7/3TT6Yd3XvG1tRvUtbGbGlXXUzxPJT/QuegTzMAI79BYL9ise+vYryXfmzLDPgQdfYDAFkv+EZVN8MoZCuUGODE5zWnoT477UPDsTS2Or0+OpbxmBB0PpohyNiQFVoVpcgQVAx0nebqNmZWVoVi9aytjpBx2Y49saKzpPiXC9h0v3YBBYEsVQmsqsYTIVmNoEEQcVI/96+vPpgrZodtS+pYEOZps9Dj+Cyv7gLnkHh9iWP/YrHvr2K8nX0WZYZ8KCrtC952W94BvXbFwzSx5COcT0tCxE8brA6v4efwSJFlnxm3lsxoCo0q0uQSLEY6e8/3lgptz7YSgF6nSJGiXcYp/ILZfS7V+d2fQHhBi8x7ywlWLDbpQQE9s+uJhiw997lAbavyQtPn26x70pfo3Xh+ZzmgmdQtnUBYL/isasj2J+8tKBB12hdALLf8Ayqty4opPcttZlGoYQh8YOKyHFND5hnRGs7Sxe8nib3oZfWhcPyRZ4+YvVGDKgKrVoXDskXi5F+tC537lsjbLUAlVWMFO9Q5knK8OfEgXCD15h31hIs2Ba9CwrsH3qXfiySPB9laV8WwYJtYhEM2H7bW5lkw9+Vvkp7m0+JLngG8jADOPYXCPYrHrs6gv3ZSwsWdJX2Ni/7Dc+gfnuLQbpCHdU8OWodCbOKPU6YLbFTEIQu3GrPpxD8q4d6aG9hweLq+iNiQFVo1t5CgsVipO82mf0spuBi7+vkSKRYz84LE4gaA/dMW0nXl7n3YhNYsLiuM8cUg6nQzCaQYLEY6R/B4mu976x7SQYX9s1Lpet2L/mQ6IJnULh7yWO/4rFvL6J8GX2WZQY86CrdS172G55B/e4Fg3SFGmyY1LRGSmFmRErnidVjIH4ydlIqTNMyfeimLMFyRZ6M2N6KAVWhWVmC5IrFSD921Gwx47RowkbO1wzSEUtn0+fdcxz0BrL4saOKwVRoZpP8sbehHOnHaiKCZ5ZRIpieiWTMEkfnQMaZu0mNVlCju7GJgJ04E8ncY/fCAqnQyiYiH0sN5Uj/aHJfiffV5IpkwGHfD/9rNLkiH9Fc8AzkYQZw7C8Q7Fc89u1FlO+2nmWZAQ+6RpMLkP2GZ1C9yUUhvS82ZhKTMZwEytY7e+1IQixdsaJ5qWfNjOT9JNCCw8pSMj97KwZUhWZlCXJ0sRjp8+2FBOzookhnaDuKwVRoZhPI0cVipO82sZwKpTgl3I4LkXoRJAjOiOF+DtRrZ4TqxyagV5PFjx1VDKZCM5vkw6mhHOnH0zesVnYxiozaCiLFPBIvvSQz44t3dAxLP2/bZQKWC63sjikGU6GZTSC5UDHS3//5darRjT3thXSSddu7cUU+qLngGcjDDODYXyDYr3js24so35Q/yzIDHnSVvVBe9hueQf29EAbpChWWWfdSlmCPsBTp9GPnxlSYCs3KUj6cGsqRfhwisnRxo9REWhVLmIldsR8FJULSyfB5oVL086RTAcuFRDoi2VEMpkIzm0ByoWKkz/e0HwHLhUQ6ItlRDKZCM5tAcqFipNcmdzXKh56aW5mON96/U75GcyvzAc0Fz0AeZgDH/gLBfsVj3148+S7rWZYZ8KBrNLcA2W94BtWbWxTS+8yFKxliYxML1lq6PHfET1wQZ3iYjQojl+FDL+VIwo6ayXTqsfeCdJAKrcqRzIdSQznSj0F/GGe/CEeUXG/INHYhXq8H1FiwEwt+Eqqf5lbC8iCZjkZ2FIOp0MwmkDyoGOnfH/Lz6oNVgI7al2S+4dq+rErmE5oLnkHh9iWP/YrHvr2K8nX0WZYZ8KCrtC952W94BvXbFwzS+246brEX5wSxVE5EKu2Jp7GkicCpk2ESZuknMpKwZFHKY2JAVWhWlyDJYjHSd5u4hVm2CEmcNZLI2a93N9CZTEpO4xxLGl06al9gyaJURxWDqdDMJpBksRjpx7MURhUEleuQdwlEOkaJ8yoQGsb4BaukMB1thmAnzmQy9thTDKZCM5vkU6mhHOnH7Sza8tFMhgRhKJF6XogbZSDCCeoW572Y+3muv4QFQjKZjewpBlOhmU0ggVAx0qtP+tn7pF/J1fb57DKfyFzwDORhBnDsLxDsVzz27UWTb8KfZZkBD7rK3icv+w3PoP7eB4P0fGUIliTKVKi2IwZUhWZlCJIkFiN9vqZWwU6YqfTrvXYUg6nQyiYqn0YN5Uifb4usYEGQSr/ea0cxmArNbAIJgoqRPt/ATcGCIJXKRHYVg6nQzCaQIKgY6a72Pir9Sq62D2FR+SH+Bc9AHmYAx/4CwX7FY99eNPkm/FmWGfCga+x9ALLf8Ayq731QSM9XhmC5j5LHxICq0KwMQXKfYqRP2NTCch+ljioGU6GZTSC5TzHSJ9wiw3IflYpAdhWDqdDMJpDcpxjp8w3cFCz3UakIZFcxmArNbALJfYqR7mvvkx4st32xncoP8S94BvIwAzj2Fwj2Kx779qLJN+HPssyAB11l75OX/YZnUH/vg0F63/uAjhH1UoZguY9KRyA773iDqdCsDEFyn2Kkz9fUaljuo9MRyI5iMBVa2URDcp9ipM+3Rdaw3EenI5AdxWAqNLMJJPcpRvp8AzcNy310OgLZW39BKjSzCST3KUb6+++vJHvzWt2tFqBXIWGkeIdy+nQB31J+t6sF4QY3tntgb3iw2wYWBPZP9rAosCva3l5JpmWSCPyGNxDuP2sRLNgmFsGAXdG+OmItIv2cI9QqyabtTEXnJ+kXPAN5mAEc+wsE+xWPXR3B/uylBQu6xkwFIPsNz6D6TAWF9Hy7IFgCpPUxMaAqNGtvIQlQMdKPmcrihVd2iq2wsESGUZOgR09GtbDgObfBT/3YBJYA6fQhmL3xAkiFZjaBJEDFSD+eGDiKefJ8Id5xQ6TXmljJA5m5t0FR6vz4pgFuZxPYo+B08qloe4rBVGhmk3yaMJQjfbeJsXJagrLE8eDiyqPiFtuNI5nCssSfY8egOyo6sEG+Ts20dxWDqdDMJpBBfjHSj9GbnIwZZ0ECs3Hl0YoTL+Z1rusnFrSfrBq7sYmBDfJN8nlVe4rBVGhlEwMZ5Bcj/ePZO687hr5eEWSSD6ZyZsu66pbZ5CfrFzwDeZgBHPsLBPsVj317EeX3bs+yzIAHXWPLDJD9hmdQfcuMQnpvckHPRu6lLMESIZMKR3bEgKrQrCxBEqFipM9306SBvSLIpGOPHcVgKjSzSf5UyVCO9PfH847XYtlR1yKTbNu+zMPkT1Zc8AwKdy157Fc89u3Fky+fz7LMgAddpWvJy37DM6jftWCQnq9rgZ0IMuqYGFAVmpWjfCg1lCN9twnsjQ692ASWB5l0NIJ/r0Urm0DyoGKkz3crtoHlQSYdjeDfa9HKJpA8qBjprk4EmfSRg7Zv6zb5QOaCZyAPM4Bjf4Fgv+Kxby+afHf1LMsMeNBVmtq87Dc8g/pNLQbp+coQLEg0qUxtRwyoCs3KECRILEb6fE2thQWJNn04ZkcxmAqtbGIhQWIx0ufbIlvYiSCbPhyzoxhMhWY2yYdQQznSP/Lm16LSV95sU3GGpnTLumqTa/OBzAXPQB5mAMf+AsF+xWPfXkT5butZlhnwoGs0uQDZb3gG1ZtcFNJ7kBi8He28EDN5s94BMxO/5kqLccwZS0duX/3fQ1mCBYk2+fyzt2JAVWhWliBBYjHSjxOIK/WtD7ZSgA4+YZR4h7FMMoa/SgqEG7zEvLOUYMFulxIQ2D+7mmDArmhfi/3qlI5aF5Vk0/ZNDTafylzwDORhBnDsLxDsVzx2dQT7s5cWLOgqrUte9hueQf3WBYP0Pnhx3k2WB6LUevNu0BPxctZEWMO4GoVbbD/zOQtLE60+JgZUhWatCyRNLEb6fGNcC0sTbSpY21UMpkIzm0DSxGKku0oTbTquaHtjv81HQxc8g8LdSh77FY99e9Hky+azLDPgQVfpVvKy3/AM6ncrGKTnK0OwNNGmg7Wdm5dhKjQrQ5A0sRjpxyMTrGJuXAxZjz8TOY+KeOoVYYtdjFzYaHw/xxIdLE106WBtRzGYCq1s4iBpYjHSXXUrLh2Gtb2h3+XjvAueQdluBYD9ise+vWjyZfNZlhnwoGt0KwDZb3gG1bsVFNIVqnJWLEpaMtqZrZG1INZPgVgVFrlMwfqxn27FcVgZSmZkb8WAqtCsDOUjzKEc6fM1tQ6WHrr025PwNy23sgkkPSxGuq9uRSZZui3Lut1K/izZBc+gcLeSx37FY99eNPmy+SzLDHjQVbqVvOw3PIP63QoG6fnKEOz4oVPHxICq0KwM5VPLoRzpEza1sMDQ6aOKwVRoZhNIYFiMdF/dSjLvEm1vuXX5xO6CZ1C4W8ljv+Kxby+afNl8lmUGPOgq3Upe9hueQf1uBYP0fCN+2HNMXTIWeysGVIVmZSifWg7lSJ+wqYUFhi6Zne0pBlOhmU0ggWEx0j11K5wm8y7x/g3OFbqVCC77e7rgGRTtViDYr3js24smXzafZZkBD7pCtwKR/YZnULtbwSE9WxniFHRuNX7smBhQFRqVocgn69WhHOnTNbWcggLD+LGjisFUaGYTQGBYjvT3399kJ7dG2GoBOuOEkeIdyumjc29eXP5uHQLhBpeiPbA3PNhtyQGB/bNVBwN2Rfv6Io91hejmIBmnMsmm6YOeIrjsxX3BM5CHGcCxv0CwX/HY1RHsz15asKCrtLh52W94BvVbXAzSFaoZJROMMkK580QqK4kfZ0O08xNlyxS876jFBcWH8WPHxICq0Kx3AcSH5Uh/fzxMe13HOypHOsm26UmhCC77+7rgGRQuR3nsVzz27cWTXxefZZkBD7pKOcrLfsMzqF+OMEhXqLOmkxdMEMXlSKSkkgRNHZGCKhb/MWGdKPdSjkAHVuPHjokBVaFZOcpnmUM50nebTGxibFKOBLW49dWJlFgn1zkNZZpSHpaeBnOgGDF+7KhiMBWa2QQQI5Yj/RjM+cUbP42Ex/12/OxiiWVcEMGdjH9FbHkM78cmoBgxfuyoYjAVmtkEECOWI/3YAwWnFRUzUdaulrKWBLPo+H/p6L3Xmvu5G5sw0LnD+LGjisFUaGUTlo+khnKkH6NbPY7SB0eUoDoWqEBJoHwiRoyey2mUSod+bAJLg1gyGNlTDKZCM5tA0qBipB+9iXB6FFIQSedx7V7m2McoRsbFztYzuvD1VTO92ASWBrFkMLJbpkEqNLMJJA0qRvrxuDgZ5DyNceWhq6U00yTMfCFuksasnqLO92MT0PGx+LGjisFUaGYTwPGxcqQfq8kspWWUEk9FbHL5EkhwVJDFs4laqWYhO7KJhNlEHlUMpkIzm+SzhKEc6btN6BxMGBdO/Mhs7GOmmdhZaCLGMchxit0NFf3YBDbGZ+qoYjAVmtkEMsYvRvqxmgRjtKOWeDNPRM7LTDybKWFx9zyJ4KeFLf3YBHQKKH7sqGIwFZrZJD8KHsqRfkxhF6H1pANhbLUU02M016juHc0cvzZb3tFqApvCsuMDSZAKzWwCmcIWI/04UziH+DcoQ+y09rzTMhE/Ly7uoL2xYZ5nx6Z+bAKbwrLDA0mYCs1sApnCFiN9vrtoGWwKyw4PJGEqNLMJZApbjPRjvCbsQkWwhHIZ1xsjNfGLCMTJyUlhNA2in/Eah01h+eGBJEyFVjbhkClsMdJdnfnh6VvK+ZZl1TtQeH4MesEzkIcZwLG/QLBf8di3F03+VohnWWbAg9aHQR+1zC8Q2W94BtXvQEEhPV8Zgo3veXKS/VYMqArNyhBkfF+M9PmaWg4b3/PkJHtPMZgKzWwCGd8XI32+LTKHje/X+n9MMZgKzWwCGd8XI32+gRuHje/XX+UxxWAqNLMJZHxfjPT5xvccNr7nyUn2nmIwFZrZBDK+L0b6cYDQu4mPmpFonTU4FIoE5iyZnaFsCpNRcu7HJrDxPU9OsvcUg6nQzCaQ8X0x0ufLjDlsfM/TjyXaUQymQjObQMb3xUjfbcLt5JWIZYma6CvJqCfBqvgNcbM0WepjlXL92AQ2vufJSfaeYjAVmtkEMr4vRvp8NyoJ2PhepB8cs6MYTIVWNhGQ8X0x0ue7O1bAbqIWB2eNUBWa2SQ/Ch7KkT7fvfYCNoUVxweSIBWa2QQyhS1G+nwndwRsCisODyRhKjSzCWQKW4z0+c4BCtgUVsijisFUaGYTyBS2GOnznSoWsCmsUEcVg6nQzCaQKWwx0q/PQtEfenoWikgOE2nT9xBGcNnf1wXPQB5mAMf+AsF+xWPfXjz5WyKeZZkBD1ofBn3UMr9AZL/hGVS/EwWFdIW6COeV45YIxhbC2DwT52IRm5jWzI80BNfPfFbAxvgiOdF+KwZUhWblCDLGL0a6qxsiRXoKLd69IquUofwc/YJnULgM5bFf8di3F01+PXyWZQY86CplKC/7Dc+gfhnCID1fGYLlPyIdhbwRA6pCszIEyX+KkX7dFUWDdbQrkulTCE3fdxrBZX9fFzyDsuUIgP2Kx769ePLr4rMsM+BB1yhHANlveAbVyxEK6X1Ip2YjtXNEL9MaD9iFhHFxhLN5nKZJLTYsH3opRxIWIMr0A4l23ukIU6FVOZKQALEY6bUc3Zk/iK+P0++oLCXzMNb2VVEyn+hd8AwKl6U89ise+/Yiyq+Pz7LMgAddpSzlZb/hGdQvSxikPU1hZDpIff8VKVXWl3wUfMEzKLy+5LFf8djVEezPXl+woKusL3nZb3gG9dcXDNKu1heZJKDelbrK+pK/h+CCZ1B4fcljv+KxqyPYn72+YEFXWV/yst/wDOqvLxikXa0vKkmg7XvGZP7mkwueQeH1JY/9iseujmB/9vqCBV1lfcnLfsMzqL++YJB2tb7oJIH336FTZX3J3/lywTMovL7ksV/x2NUR7M9eX7Cgq6wvedlveAb11xcM0q7Wl+S9PqLtzZgyf7fSBc+g8PqSx37FY1dHsD97fcGCrrK+5GW/4RnUX18wSO8v747/5e2r57a2Ab1X+onOSd7TwzjYOSDcYPO8YxIs2K1JQGD/rE8wYFe0Xb68Wybv/GGNQ4H8vUsXPIPCRSmP/YrHro5gf/bSggVdpSjlZb/hGdQvShikPTW9Kv3IgLb32qn8jVMXPIOy6wsA+xWPXR3B/uT1BQ26xvoCkP2GZ1B9fUEh7Wp9Sd4qJum7UldZX/I3u13wDAqvL3nsVzx2dQT7s9cXLOgq60te9hueQf31BYP0n2/S7Gu/pHiKEGsbQqr8HXcXPIPC600e+xWPXR3B/uz1Bgu6ynqTl/2GZ1B/vcEgvQ/xXv/56ec//NSf/vWnv7D4lX/6cY9v+vkPP+fHV3779v8+zb9Fxj8tXz5/W/89fvn05ev6B//1r2H9aX/hf1HSmp++//zTZ//r+hf88vHX+bd/+ff5v/7l5cuv/nP82377+D/xPzD+80//+DzNXz99/Lx+7vOX+K/4bf7Tx79+Xv24/ti/ffn68X/i3+U/xU98mpdv8dv/c/767eN4/8oYPzZ/jV/7r6/+77/M/x2/59vXf8zxp4RIcf56xxq+fPv25dfHn9Yv/sfK4sdf+PMOBXr/56fYBf40ffR//fJ5/bsw330HjPrOrx//+jfkt3778nfMN8bvXD5+uhNd/736Mn7gty+f4q9/9cL0b+9+72oM//Xb2w/88MJqhn/8Guavf/nyNdrsYaD1T//2ZVr/lv8zf56/RpHj5/7+9cu3x4xz/dSnL+P/naP9fnx5XrE8Lqb4xY+f/xZXsG8r+P8PcPrNZQ==</t>
  </si>
  <si>
    <t>object_element_guid</t>
  </si>
  <si>
    <t>id</t>
  </si>
  <si>
    <t>zeroParent_id</t>
  </si>
  <si>
    <t>material_guid</t>
  </si>
  <si>
    <t>work_guid</t>
  </si>
  <si>
    <t>hwd_guid</t>
  </si>
  <si>
    <t>cost_item_guid</t>
  </si>
  <si>
    <t>Номер п/п</t>
  </si>
  <si>
    <t>Код узла ИСР</t>
  </si>
  <si>
    <t>Наименование затрат</t>
  </si>
  <si>
    <t>Комментарий по ИСР</t>
  </si>
  <si>
    <t>Комментарий подрядчика</t>
  </si>
  <si>
    <t>Ед. изм.</t>
  </si>
  <si>
    <t>Коэф.расхода</t>
  </si>
  <si>
    <t>Кол-во БО</t>
  </si>
  <si>
    <t>Общее кол-во</t>
  </si>
  <si>
    <t>Цена, руб. с НДС</t>
  </si>
  <si>
    <t>Материалы/
оборудование</t>
  </si>
  <si>
    <t>СМР, ПНР</t>
  </si>
  <si>
    <t>Стоимость, руб с НДС</t>
  </si>
  <si>
    <t>Общая стоимость,
руб. с НДС</t>
  </si>
  <si>
    <t>1. Встроенное и Встроенно-пристроенное СКБ</t>
  </si>
  <si>
    <t>6bc2bba0-e4f5-480f-887f-a430a3541dda</t>
  </si>
  <si>
    <t>1.1</t>
  </si>
  <si>
    <t>6</t>
  </si>
  <si>
    <t>Затраты на строительство</t>
  </si>
  <si>
    <t>1.1.1</t>
  </si>
  <si>
    <t>6.2</t>
  </si>
  <si>
    <t>СМР корпуса без отделки</t>
  </si>
  <si>
    <t>1.1.1.1</t>
  </si>
  <si>
    <t>6.2.2</t>
  </si>
  <si>
    <t>СМР надземной части корпуса (без отделки)</t>
  </si>
  <si>
    <t>1.1.1.1.1</t>
  </si>
  <si>
    <t>6.2.2.4</t>
  </si>
  <si>
    <t>Внутренние стены и перегородки</t>
  </si>
  <si>
    <t>1.1.1.1.1.1</t>
  </si>
  <si>
    <t>6.2.2.4.2</t>
  </si>
  <si>
    <t>Устройство перегородок</t>
  </si>
  <si>
    <t>1.1.1.1.1.1.1</t>
  </si>
  <si>
    <t>6.2.2.4.2.4</t>
  </si>
  <si>
    <t>Устройство перегородок и зашивка коммуникаций ГКЛ</t>
  </si>
  <si>
    <t>1.1.1.1.1.1.1.1</t>
  </si>
  <si>
    <t>6.2.2.4.2.4.2.16</t>
  </si>
  <si>
    <t>Облицовка стен по системе Knauf / С-626 / в 2 слоя / А-6, А-9</t>
  </si>
  <si>
    <t>Выгружается из БО по объектам BIM-КЦ</t>
  </si>
  <si>
    <t>Блок 1, блок 4.1
1 ,2, 3 этаж
Обшивка стояков и коллекторов</t>
  </si>
  <si>
    <t>м2</t>
  </si>
  <si>
    <t>3caeaf31-240c-4800-9ddf-ce092caa9a99</t>
  </si>
  <si>
    <t>2b3256bf-fa66-403d-8607-d883a73d917c</t>
  </si>
  <si>
    <t>0ed13e26-7903-4b3b-80e2-92ed86dbdc43</t>
  </si>
  <si>
    <t>1.1.1.1.1.1.1.1.1</t>
  </si>
  <si>
    <t>Прочие материалы для облицовки стен из ГКЛ (лента, шпатлевка, грунтовка, шуруп, дюбель и пр.)_ / 2 слоя ГКЛ / профиль ПН/ПС 75 мм</t>
  </si>
  <si>
    <t>комплект</t>
  </si>
  <si>
    <t>246208538.1571304</t>
  </si>
  <si>
    <t>17858938.1571304</t>
  </si>
  <si>
    <t>03246ec1-2d72-4291-b360-a366560593b9</t>
  </si>
  <si>
    <t>1.1.1.1.1.1.1.1.2</t>
  </si>
  <si>
    <t>Профиль_/стоечный/50*50*0,60/3м</t>
  </si>
  <si>
    <t>пог. м</t>
  </si>
  <si>
    <t>246208538.54565</t>
  </si>
  <si>
    <t>17858938.54565</t>
  </si>
  <si>
    <t>aadfbe6a-ab19-412b-a4b6-645b6bf99174</t>
  </si>
  <si>
    <t>1.1.1.1.1.1.1.1.3</t>
  </si>
  <si>
    <t>Профиль_/направляющий/50*40*0,60/3м</t>
  </si>
  <si>
    <t>246208538.54570</t>
  </si>
  <si>
    <t>17858938.54570</t>
  </si>
  <si>
    <t>fcc6f7bc-87cc-49c1-b4ac-f6a22abb8878</t>
  </si>
  <si>
    <t>1.1.1.1.1.1.1.1.4</t>
  </si>
  <si>
    <t>Лист гипсоволокнистый ГВЛ 12,5мм Г1</t>
  </si>
  <si>
    <t>246208538.7351</t>
  </si>
  <si>
    <t>17858938.7351</t>
  </si>
  <si>
    <t>22b5ef4a-0665-11e8-80d9-005056881952</t>
  </si>
  <si>
    <t>1.1.2</t>
  </si>
  <si>
    <t>6.3</t>
  </si>
  <si>
    <t>Отделка, столярные работы, мебель и оборудование</t>
  </si>
  <si>
    <t>1.1.2.1</t>
  </si>
  <si>
    <t>6.3.1</t>
  </si>
  <si>
    <t>Отделка нежилых помещений</t>
  </si>
  <si>
    <t>1.1.2.1.1</t>
  </si>
  <si>
    <t>6.3.1.5</t>
  </si>
  <si>
    <t>Отделка СКБ</t>
  </si>
  <si>
    <t>1.1.2.1.1.1</t>
  </si>
  <si>
    <t>6.3.1.5.1</t>
  </si>
  <si>
    <t>Полы</t>
  </si>
  <si>
    <t>1.1.2.1.1.1.1</t>
  </si>
  <si>
    <t>6.3.1.5.1.1</t>
  </si>
  <si>
    <t xml:space="preserve">Подготовка полов под финишное покрытие </t>
  </si>
  <si>
    <t>1.1.2.1.1.1.1.1</t>
  </si>
  <si>
    <t>6.3.1.5.1.1.3.1</t>
  </si>
  <si>
    <t xml:space="preserve">Устройство наливных полов с огрунтовкой поверхности и проклейкой демпферной лентой / толщ. до 10 мм </t>
  </si>
  <si>
    <t>Вне зависимости от способа выполнения работ механизировано или в ручную.</t>
  </si>
  <si>
    <t>Типы 9, 9.1, 9.2, 9.3, 11, 11.1</t>
  </si>
  <si>
    <t>b30e711e-fd2e-4402-9c1c-fd9dc1b88c63</t>
  </si>
  <si>
    <t>406d96a2-5db4-4f45-9273-4d1b12717a82</t>
  </si>
  <si>
    <t>8a7cac49-151b-40fd-a08b-5e72f8ff4034</t>
  </si>
  <si>
    <t>1.1.2.1.1.1.1.1.1</t>
  </si>
  <si>
    <t>Наливной пол_ / Унифицированный по ПИК-СТАНДАРТ</t>
  </si>
  <si>
    <t>кг</t>
  </si>
  <si>
    <t>246208545.843695</t>
  </si>
  <si>
    <t>17000606.843695</t>
  </si>
  <si>
    <t>df4d871a-815e-4066-8cc1-e339f3f3c9fe</t>
  </si>
  <si>
    <t>1.1.2.1.1.1.1.1.2</t>
  </si>
  <si>
    <t>Лента кромочная демпферная_/8*100мм/20м</t>
  </si>
  <si>
    <t>246208545.55045</t>
  </si>
  <si>
    <t>17000606.55045</t>
  </si>
  <si>
    <t>41f707b9-71e7-4101-86f2-7af29d65f5fe</t>
  </si>
  <si>
    <t>1.1.2.1.1.1.1.1.3</t>
  </si>
  <si>
    <t>Грунтовка универсальный ЛАСТИМИН_ / УНКОНТ ЛЮКС LP51 А</t>
  </si>
  <si>
    <t>246208545.1139608</t>
  </si>
  <si>
    <t>17000606.1139608</t>
  </si>
  <si>
    <t>bbceaf39-544c-478f-a605-41b8d1bad350</t>
  </si>
  <si>
    <t>1.1.2.1.1.1.1.2</t>
  </si>
  <si>
    <t>6.3.1.5.1.1.6.3</t>
  </si>
  <si>
    <t>Устройство разделительного слоя / из пленки полиэтиленовой / в 1 слой</t>
  </si>
  <si>
    <t xml:space="preserve">Типы 4.4, 5, 5.1, 6, 6.1, 7, 7.1, 7.2, 8.1, 8.2, 9, 9.1
</t>
  </si>
  <si>
    <t>672f52f6-b26d-4fee-8a2b-3f641d01bb01</t>
  </si>
  <si>
    <t>91058521-be9a-4628-9277-514b8aa56189</t>
  </si>
  <si>
    <t>1.1.2.1.1.1.1.2.1</t>
  </si>
  <si>
    <t>Пленка полиэтиленовая_/200мкр</t>
  </si>
  <si>
    <t>246208547.55069</t>
  </si>
  <si>
    <t>16991708.55069</t>
  </si>
  <si>
    <t>1e9c2d25-a07a-4034-8600-2006e1c8a943</t>
  </si>
  <si>
    <t>1.1.2.1.1.1.1.3</t>
  </si>
  <si>
    <t>6.3.1.5.1.1.9.1</t>
  </si>
  <si>
    <t>Обработка полов гидрофобизирующим составом</t>
  </si>
  <si>
    <t>Типы 5, 5.1 - обеспыливание</t>
  </si>
  <si>
    <t>8110adda-1540-4bb8-b3b7-609310f23e25</t>
  </si>
  <si>
    <t>a1d4b7cf-4f07-494c-98d4-9910479c9aa6</t>
  </si>
  <si>
    <t>1.1.2.1.1.1.1.3.1</t>
  </si>
  <si>
    <t>Пропитка для бетонных поверхностей  / Элакор МБ1</t>
  </si>
  <si>
    <t>246208549.1196509</t>
  </si>
  <si>
    <t>16991709.1196509</t>
  </si>
  <si>
    <t>8ba8c8ef-7da7-49ae-a370-f7919780c284</t>
  </si>
  <si>
    <t>1.1.2.1.1.1.1.3.2</t>
  </si>
  <si>
    <t>Грунтовка силикатная КМ0 Прозрачный</t>
  </si>
  <si>
    <t>246208549.1563057</t>
  </si>
  <si>
    <t>16991709.1563057</t>
  </si>
  <si>
    <t>72759f44-7aae-11eb-80fb-005056881952</t>
  </si>
  <si>
    <t>1.1.2.1.1.1.1.4</t>
  </si>
  <si>
    <t>6.3.1.5.1.1.10.1</t>
  </si>
  <si>
    <t>Затирка, уход, полировка полов мех.способом</t>
  </si>
  <si>
    <t>Тип 4.4</t>
  </si>
  <si>
    <t>dd9e8bf2-e598-4240-a9ef-42a19e307a99</t>
  </si>
  <si>
    <t>87df31f5-7774-419b-89c0-770c519b61b1</t>
  </si>
  <si>
    <t>1.1.2.1.1.1.1.4.1</t>
  </si>
  <si>
    <t>Цемент- / Портланд / М500</t>
  </si>
  <si>
    <t>246208551.756912</t>
  </si>
  <si>
    <t>16991707.756912</t>
  </si>
  <si>
    <t>ccc006f9-4768-4303-b168-55f763d38105</t>
  </si>
  <si>
    <t>1.1.2.1.1.1.1.5</t>
  </si>
  <si>
    <t>6.3.1.5.1.1.11.2</t>
  </si>
  <si>
    <t>Устройство стяжки СКБ / армированная сеткой от 21 мм до 40мм</t>
  </si>
  <si>
    <t>Тип 7.1
40мм</t>
  </si>
  <si>
    <t>bc0e5f03-2992-4502-aa0b-a36daa7dc9b3</t>
  </si>
  <si>
    <t>21d23a99-5bd4-4d65-bcd9-e1e922edb18b</t>
  </si>
  <si>
    <t>1.1.2.1.1.1.1.5.1</t>
  </si>
  <si>
    <t>Фиксатор арматуры Звездочка_/15/4-16</t>
  </si>
  <si>
    <t>шт</t>
  </si>
  <si>
    <t>246208553.55160</t>
  </si>
  <si>
    <t>16983846.55160</t>
  </si>
  <si>
    <t>89d26042-545e-4f2c-9700-1029a9f50251</t>
  </si>
  <si>
    <t>1.1.2.1.1.1.1.5.2</t>
  </si>
  <si>
    <t>Смесь цементно-песчаная сухая_/М200</t>
  </si>
  <si>
    <t>246208553.54612</t>
  </si>
  <si>
    <t>16983846.54612</t>
  </si>
  <si>
    <t>0d69655b-e863-4a40-aa5e-ec8a8fb69e4b</t>
  </si>
  <si>
    <t>1.1.2.1.1.1.1.5.3</t>
  </si>
  <si>
    <t>Сетка эл/св_/100*100*5</t>
  </si>
  <si>
    <t>246208553.55156</t>
  </si>
  <si>
    <t>16983846.55156</t>
  </si>
  <si>
    <t>bf82eb44-b4c2-419c-ba3f-021582715b59</t>
  </si>
  <si>
    <t>1.1.2.1.1.1.1.5.4</t>
  </si>
  <si>
    <t>246208553.55045</t>
  </si>
  <si>
    <t>16983846.55045</t>
  </si>
  <si>
    <t>1.1.2.1.1.1.1.6</t>
  </si>
  <si>
    <t>6.3.1.5.1.1.11.3</t>
  </si>
  <si>
    <t>Устройство стяжки СКБ / армированная сеткой от 41 мм до 60мм</t>
  </si>
  <si>
    <t>Типы 8.3, 9.1, 9.3
60мм</t>
  </si>
  <si>
    <t>ab62b66c-87c5-4996-bbcc-d9044c8dc3c3</t>
  </si>
  <si>
    <t>52f6b76b-892a-4180-890e-fe6cef6a41a6</t>
  </si>
  <si>
    <t>1.1.2.1.1.1.1.6.1</t>
  </si>
  <si>
    <t>246208554.55160</t>
  </si>
  <si>
    <t>16985250.55160</t>
  </si>
  <si>
    <t>1.1.2.1.1.1.1.6.2</t>
  </si>
  <si>
    <t>246208554.54612</t>
  </si>
  <si>
    <t>16985250.54612</t>
  </si>
  <si>
    <t>1.1.2.1.1.1.1.6.3</t>
  </si>
  <si>
    <t>246208554.55156</t>
  </si>
  <si>
    <t>16985250.55156</t>
  </si>
  <si>
    <t>1.1.2.1.1.1.1.6.4</t>
  </si>
  <si>
    <t>246208554.55045</t>
  </si>
  <si>
    <t>16985250.55045</t>
  </si>
  <si>
    <t>1.1.2.1.1.1.1.7</t>
  </si>
  <si>
    <t>6.3.1.5.1.1.11.4</t>
  </si>
  <si>
    <t>Устройство стяжки СКБ / армированная сеткой от 61мм до 80мм</t>
  </si>
  <si>
    <t>Типы 6, 6.1, 7, 7.2, 8.1, 8.2, 9, 9.2</t>
  </si>
  <si>
    <t>69309f48-e9fb-4ccc-8a31-9b4745ed871a</t>
  </si>
  <si>
    <t>23adf7dc-e836-4d8a-ab74-26a79242b402</t>
  </si>
  <si>
    <t>1.1.2.1.1.1.1.7.1</t>
  </si>
  <si>
    <t>246208555.55160</t>
  </si>
  <si>
    <t>16986190.55160</t>
  </si>
  <si>
    <t>1.1.2.1.1.1.1.7.2</t>
  </si>
  <si>
    <t>246208555.54612</t>
  </si>
  <si>
    <t>16986190.54612</t>
  </si>
  <si>
    <t>1.1.2.1.1.1.1.7.3</t>
  </si>
  <si>
    <t>246208555.55156</t>
  </si>
  <si>
    <t>16986190.55156</t>
  </si>
  <si>
    <t>1.1.2.1.1.1.1.7.4</t>
  </si>
  <si>
    <t>246208555.55045</t>
  </si>
  <si>
    <t>16986190.55045</t>
  </si>
  <si>
    <t>1.1.2.1.1.1.1.8</t>
  </si>
  <si>
    <t>Типы 11, 11.1
68мм</t>
  </si>
  <si>
    <t>1.1.2.1.1.1.1.8.1</t>
  </si>
  <si>
    <t>Грунтовка БЕТОН-КОНТАКТ_/</t>
  </si>
  <si>
    <t>246208617.54633</t>
  </si>
  <si>
    <t>16986191.54633</t>
  </si>
  <si>
    <t>8682c7d7-b370-46ef-9c4b-39309f9aa3e8</t>
  </si>
  <si>
    <t>1.1.2.1.1.1.1.8.2</t>
  </si>
  <si>
    <t>246208617.55045</t>
  </si>
  <si>
    <t>16986191.55045</t>
  </si>
  <si>
    <t>1.1.2.1.1.1.1.8.3</t>
  </si>
  <si>
    <t>246208617.55156</t>
  </si>
  <si>
    <t>16986191.55156</t>
  </si>
  <si>
    <t>1.1.2.1.1.1.1.8.4</t>
  </si>
  <si>
    <t>246208617.54612</t>
  </si>
  <si>
    <t>16986191.54612</t>
  </si>
  <si>
    <t>1.1.2.1.1.1.1.8.5</t>
  </si>
  <si>
    <t>246208617.55160</t>
  </si>
  <si>
    <t>16986191.55160</t>
  </si>
  <si>
    <t>1.1.2.1.1.1.1.9</t>
  </si>
  <si>
    <t>Тип 5
70мм</t>
  </si>
  <si>
    <t>1.1.2.1.1.1.1.9.1</t>
  </si>
  <si>
    <t>246208618.55160</t>
  </si>
  <si>
    <t>16986408.55160</t>
  </si>
  <si>
    <t>1.1.2.1.1.1.1.9.2</t>
  </si>
  <si>
    <t>Смесь цементно-песчаная сухая_/М150</t>
  </si>
  <si>
    <t>246208618.54611</t>
  </si>
  <si>
    <t>16986408.54611</t>
  </si>
  <si>
    <t>a1146549-61c5-4487-b5c7-fb7d0d185669</t>
  </si>
  <si>
    <t>1.1.2.1.1.1.1.9.3</t>
  </si>
  <si>
    <t>Сетка эл/св_/100*100*4</t>
  </si>
  <si>
    <t>246208618.55155</t>
  </si>
  <si>
    <t>16986408.55155</t>
  </si>
  <si>
    <t>c5168317-5be2-4e9a-9785-1f0957ca2ab6</t>
  </si>
  <si>
    <t>1.1.2.1.1.1.1.9.4</t>
  </si>
  <si>
    <t>246208618.55045</t>
  </si>
  <si>
    <t>16986408.55045</t>
  </si>
  <si>
    <t>1.1.2.1.1.1.1.10</t>
  </si>
  <si>
    <t>Типы 4.4, 5.1
80мм</t>
  </si>
  <si>
    <t>1.1.2.1.1.1.1.10.1</t>
  </si>
  <si>
    <t>246208619.55045</t>
  </si>
  <si>
    <t>16987314.55045</t>
  </si>
  <si>
    <t>1.1.2.1.1.1.1.10.2</t>
  </si>
  <si>
    <t>246208619.55155</t>
  </si>
  <si>
    <t>16987314.55155</t>
  </si>
  <si>
    <t>1.1.2.1.1.1.1.10.3</t>
  </si>
  <si>
    <t>246208619.54611</t>
  </si>
  <si>
    <t>16987314.54611</t>
  </si>
  <si>
    <t>1.1.2.1.1.1.1.10.4</t>
  </si>
  <si>
    <t>246208619.55160</t>
  </si>
  <si>
    <t>16987314.55160</t>
  </si>
  <si>
    <t>1.1.2.1.1.1.2</t>
  </si>
  <si>
    <t>6.3.1.5.1.2</t>
  </si>
  <si>
    <t>Гидроизоляция, тепло-звукоизоляция, утепление</t>
  </si>
  <si>
    <t>1.1.2.1.1.1.2.1</t>
  </si>
  <si>
    <t>6.3.1.5.1.2.1.2</t>
  </si>
  <si>
    <t>Устройство обмазочной гидроизоляции с проклеиванием швов армированной лентой из стекловолокна / в 2 слоя</t>
  </si>
  <si>
    <t>Типы 7, 7.1, 7.2, 8.2, 8.3, 9.1, 9.3</t>
  </si>
  <si>
    <t>405b7847-8cb0-4821-ac01-f56e7770b070</t>
  </si>
  <si>
    <t>8a135a98-3599-429e-b287-6354f720abc7</t>
  </si>
  <si>
    <t>1.1.2.1.1.1.2.1.1</t>
  </si>
  <si>
    <t>Праймер битумный_ / Технониколь №01</t>
  </si>
  <si>
    <t>246208558.55059</t>
  </si>
  <si>
    <t>16997362.55059</t>
  </si>
  <si>
    <t>68251cd7-5dc5-41f9-86a1-86f378997b3d</t>
  </si>
  <si>
    <t>1.1.2.1.1.1.2.1.2</t>
  </si>
  <si>
    <t>Мастика_ / Технониколь / №21</t>
  </si>
  <si>
    <t>5 мм</t>
  </si>
  <si>
    <t>246208558.57391</t>
  </si>
  <si>
    <t>16997362.57391</t>
  </si>
  <si>
    <t>431b25dc-65e4-45d6-bf7f-7ea34d1a465f</t>
  </si>
  <si>
    <t>1.1.2.1.1.1.2.1.3</t>
  </si>
  <si>
    <t>Лента армированная Серпянка 150мм</t>
  </si>
  <si>
    <t>246208558.7431</t>
  </si>
  <si>
    <t>16997362.7431</t>
  </si>
  <si>
    <t>f955e3c3-158b-11e8-80d9-005056881952</t>
  </si>
  <si>
    <t>1.1.2.1.1.1.2.2</t>
  </si>
  <si>
    <t>6.3.1.5.1.2.4.1</t>
  </si>
  <si>
    <t>Устройство тепло-звукоизоляции полов / минвата / в 1 слой</t>
  </si>
  <si>
    <t>Типы 5, 6, 7, 7.2, 8.1, 8.2, 9, 9.1</t>
  </si>
  <si>
    <t>af86ab82-d73d-4a1e-bbf7-c759e5f4c78d</t>
  </si>
  <si>
    <t>712c77f6-f7c6-46fe-bc4a-fb39db44eb02</t>
  </si>
  <si>
    <t>1.1.2.1.1.1.2.2.1</t>
  </si>
  <si>
    <t>Плита минераловатная_ / Технолайт Экстра</t>
  </si>
  <si>
    <t xml:space="preserve"> Типы 5, 6, 7, 7.2, 8.1, 8.2, 9, 9.1
Технофас Экстра плотностью 90
50 мм</t>
  </si>
  <si>
    <t>м3</t>
  </si>
  <si>
    <t>246208560.846444</t>
  </si>
  <si>
    <t>16996737.846444</t>
  </si>
  <si>
    <t>d7bd6fcf-a036-4945-94a8-5933012971c1</t>
  </si>
  <si>
    <t>1.1.2.1.1.1.2.3</t>
  </si>
  <si>
    <t>6.3.1.5.1.2.4.3</t>
  </si>
  <si>
    <t>Устройство тепло-звукоизоляции полов / Пенополистирол / в 1 слой</t>
  </si>
  <si>
    <t>Тип 7.1
Утеплитель из жесткого пенополиизоцианурата (ТЕХНОНИКОЛЬ)</t>
  </si>
  <si>
    <t>4c30f206-2687-4a41-9282-cd74510970eb</t>
  </si>
  <si>
    <t>41f667bd-a8b6-4480-a1fb-1c8b8108d51e</t>
  </si>
  <si>
    <t>1.1.2.1.1.1.2.3.1</t>
  </si>
  <si>
    <t>Экструдированный пенополистирол_/плотность – 45 кг/м3</t>
  </si>
  <si>
    <t>246208561.55186</t>
  </si>
  <si>
    <t>16996736.55186</t>
  </si>
  <si>
    <t>9b01afd0-a4dd-4d4f-84ee-346fc7bddfb2</t>
  </si>
  <si>
    <t>1.1.2.1.1.1.3</t>
  </si>
  <si>
    <t>6.3.1.5.1.3</t>
  </si>
  <si>
    <t>Устройство покрытия полов</t>
  </si>
  <si>
    <t>1.1.2.1.1.1.3.1</t>
  </si>
  <si>
    <t>6.3.1.5.1.3.1.1</t>
  </si>
  <si>
    <t>Устройство покрытия пола с предварительной огрунтовкой поверхности / из керамогранитной плитки с затиркой швов</t>
  </si>
  <si>
    <t xml:space="preserve">Типы 8.1, 8.2, 8.3 </t>
  </si>
  <si>
    <t>ba238fec-d7fc-420d-944a-4b6d4b8cbc4b</t>
  </si>
  <si>
    <t>f56b84ba-3593-441c-a94c-fbcf59225a06</t>
  </si>
  <si>
    <t>1.1.2.1.1.1.3.1.1</t>
  </si>
  <si>
    <t>Клей плиточный/ Унифицированный по ПИК-СТАНДАРТ</t>
  </si>
  <si>
    <t>Клей для керамогранита CERESIT CM 12/25 - 7 мм
1,3 кг/м2 на 1 мм толщины слоя
1,3кг*7кг*83,73в.м= 761,94кг</t>
  </si>
  <si>
    <t>246208564.54632</t>
  </si>
  <si>
    <t>17000010.54632</t>
  </si>
  <si>
    <t>29ab9003-5b43-49a7-8ba2-846628054d7e</t>
  </si>
  <si>
    <t>1.1.2.1.1.1.3.1.2</t>
  </si>
  <si>
    <t>Керамическая плитка Коллиано_ / Серый / SG913000N / 300*300*8мм</t>
  </si>
  <si>
    <t>246208564.758696</t>
  </si>
  <si>
    <t>17000010.758696</t>
  </si>
  <si>
    <t>dec587a8-6f4e-4afb-bdfb-9a67018ca72c</t>
  </si>
  <si>
    <t>1.1.2.1.1.1.3.1.3</t>
  </si>
  <si>
    <t>Затирка Цезерит СE33_/13 атрацит</t>
  </si>
  <si>
    <t>246208564.54635</t>
  </si>
  <si>
    <t>17000010.54635</t>
  </si>
  <si>
    <t>255e2be5-9cb1-4b52-84d2-49341281c898</t>
  </si>
  <si>
    <t>1.1.2.1.1.1.3.1.4</t>
  </si>
  <si>
    <t>Грунтовка универсальный ЛАСТИМИН_ / LP-51 А</t>
  </si>
  <si>
    <t>246208564.54634</t>
  </si>
  <si>
    <t>17000010.54634</t>
  </si>
  <si>
    <t>6f806fd0-f20f-4c69-8d99-cee4063fa047</t>
  </si>
  <si>
    <t>1.1.2.1.1.1.3.2</t>
  </si>
  <si>
    <t>6.3.1.5.1.3.1.2</t>
  </si>
  <si>
    <t>Устройство покрытия пола с предварительной огрунтовкой поверхности / из крупноформатного керамогранита с затиркой швов до 1м2</t>
  </si>
  <si>
    <t>Типы 6, 6.1, 7, 7.1, 7.2</t>
  </si>
  <si>
    <t>a3b98e95-a87b-4f25-860a-d776e5145b71</t>
  </si>
  <si>
    <t>49891346-b36c-4763-bb5f-a786bffad522</t>
  </si>
  <si>
    <t>1.1.2.1.1.1.3.2.1</t>
  </si>
  <si>
    <t>Плиточный клей_ / Унифицированный по ПИК-СТАНДАРТ</t>
  </si>
  <si>
    <t>Клей для керамогранита CERESIT CM 12/25 - 6 мм
1,3 кг/м2 на 1 мм толщины слоя
1,3кг*6кг*1201,9кв.м= 9374,82кг</t>
  </si>
  <si>
    <t>246208565.1570753</t>
  </si>
  <si>
    <t>17019052.1570753</t>
  </si>
  <si>
    <t>be76b7f0-d821-4213-a0b5-d4d9b08818f1</t>
  </si>
  <si>
    <t>1.1.2.1.1.1.3.2.2</t>
  </si>
  <si>
    <t>Керамическая плитка Pietra Pienza_ / светло-серый Матовый / K909010R0001VTP0/напольная / 600*600*8мм</t>
  </si>
  <si>
    <t>KERAMA MARAZZI, коллекция: Про Матрикс, артикул: DD602020R,
формат: 600х600х9мм</t>
  </si>
  <si>
    <t>246208565.54681</t>
  </si>
  <si>
    <t>17019052.54681</t>
  </si>
  <si>
    <t>6078b392-23ac-4fa5-856a-42c98c7e3af4</t>
  </si>
  <si>
    <t>1.1.2.1.1.1.3.2.3</t>
  </si>
  <si>
    <t>Затирка Цезерит СE33_/04 серебристо-серый</t>
  </si>
  <si>
    <t>246208565.54637</t>
  </si>
  <si>
    <t>17019052.54637</t>
  </si>
  <si>
    <t>c293221b-d93c-4424-8200-e1b99b7167e3</t>
  </si>
  <si>
    <t>1.1.2.1.1.1.3.2.4</t>
  </si>
  <si>
    <t>246208565.54634</t>
  </si>
  <si>
    <t>17019052.54634</t>
  </si>
  <si>
    <t>1.1.2.1.1.1.3.3</t>
  </si>
  <si>
    <t>6.3.1.5.1.3.2.1</t>
  </si>
  <si>
    <t>Устройство покрытия пола из линолеума</t>
  </si>
  <si>
    <t>Включая защиту ДВП</t>
  </si>
  <si>
    <t>Типы 11, 11.1</t>
  </si>
  <si>
    <t>51b31787-2db2-4031-aade-329f900ef9b7</t>
  </si>
  <si>
    <t>b58ad002-5dea-4a06-b953-f640911ed5b2</t>
  </si>
  <si>
    <t>1.1.2.1.1.1.3.3.1</t>
  </si>
  <si>
    <t>Грунтовка _ / универсальная водно-дисперсионная</t>
  </si>
  <si>
    <t>246208567.737422</t>
  </si>
  <si>
    <t>17001172.737422</t>
  </si>
  <si>
    <t>64d77ce3-b188-4652-a3eb-49ad1b6ad85c</t>
  </si>
  <si>
    <t>1.1.2.1.1.1.3.3.2</t>
  </si>
  <si>
    <t>Сварочный шнур для линолеума (для объектов СКБ)_ / Tarkett / Сварочный шнур для спортивного линолеума желтого для детского сада / 87298</t>
  </si>
  <si>
    <t>246208567.765919</t>
  </si>
  <si>
    <t>17001172.765919</t>
  </si>
  <si>
    <t>040a81cc-6e03-4c9b-9435-6f96fbe8f43f</t>
  </si>
  <si>
    <t>1.1.2.1.1.1.3.3.3</t>
  </si>
  <si>
    <t>Линолеум (для объектов СКБ)_ / 4 мм  / TEAL / Omnisports ACTION R40 / Tarkett / - / Спортивный линолеум для школы цветной</t>
  </si>
  <si>
    <t>Спортивный линолеум цвет: Серый,
Производитель: Tarkett, Артикул: omnisports Action R40 grey, толщина: 4 мм;
Класс ПБ: КМ2/В2, Д3, Т2, РП2 - 4 мм</t>
  </si>
  <si>
    <t>246208567.1757614</t>
  </si>
  <si>
    <t>17001172.1757614</t>
  </si>
  <si>
    <t>72f2d698-6b14-4893-94fe-06d84de90d15</t>
  </si>
  <si>
    <t>1.1.2.1.1.1.3.3.4</t>
  </si>
  <si>
    <t>Линолеум (для объектов СКБ)_ / 4 мм  / серый / Omnisports ACTION R40 GREY / Tarkett / - / Спортивный линолеум для школы</t>
  </si>
  <si>
    <t>246208567.1757616</t>
  </si>
  <si>
    <t>17001172.1757616</t>
  </si>
  <si>
    <t>8a051785-3557-4655-9655-cc3c5240c6a9</t>
  </si>
  <si>
    <t>1.1.2.1.1.1.3.3.5</t>
  </si>
  <si>
    <t>Клей для линолеума</t>
  </si>
  <si>
    <t>246208567.702694</t>
  </si>
  <si>
    <t>17001172.702694</t>
  </si>
  <si>
    <t>1a3e3255-5ba6-49e7-bbc8-279e1b1289a0</t>
  </si>
  <si>
    <t>1.1.2.1.1.1.3.4</t>
  </si>
  <si>
    <t>6.3.1.5.1.3.8.1</t>
  </si>
  <si>
    <t>Установка стыковочных профилей</t>
  </si>
  <si>
    <t>тип 7.1</t>
  </si>
  <si>
    <t>76703cd4-c8ff-4e22-abbd-2d5e394281cf</t>
  </si>
  <si>
    <t>d8cca10c-4815-473b-a7ff-575551ece3f3</t>
  </si>
  <si>
    <t>1.1.2.1.1.1.3.4.1</t>
  </si>
  <si>
    <t>Профиль Г-образный алюминиевый / ПМЮ-017</t>
  </si>
  <si>
    <t>246208569.1746203</t>
  </si>
  <si>
    <t>17022307.1746203</t>
  </si>
  <si>
    <t>999bf8eb-d864-4467-94f0-c50631abf0ac</t>
  </si>
  <si>
    <t>1.1.2.1.1.1.3.4.2</t>
  </si>
  <si>
    <t>Жидкие гвозди универсальные_/</t>
  </si>
  <si>
    <t>246208569.54854</t>
  </si>
  <si>
    <t>17022307.54854</t>
  </si>
  <si>
    <t>3378c715-1bc1-40f5-8d09-15a912e04c9d</t>
  </si>
  <si>
    <t>1.1.2.1.1.1.3.5</t>
  </si>
  <si>
    <t>тип ПР-1</t>
  </si>
  <si>
    <t>1.1.2.1.1.1.3.5.1</t>
  </si>
  <si>
    <t>Профиль T-образный ПМЮ-01_ / серебро матовое / 2700*30</t>
  </si>
  <si>
    <t>246208620.54698</t>
  </si>
  <si>
    <t>17022595.54698</t>
  </si>
  <si>
    <t>431fd404-0d93-4656-9911-5bebccf01228</t>
  </si>
  <si>
    <t>1.1.2.1.1.1.3.5.2</t>
  </si>
  <si>
    <t>Профиль, ПМЮ-08_ / 2700мм</t>
  </si>
  <si>
    <t>ответная часть</t>
  </si>
  <si>
    <t>246208620.54699</t>
  </si>
  <si>
    <t>17022595.54699</t>
  </si>
  <si>
    <t>f15f32f3-f27d-4761-ab2d-8403bb6906d8</t>
  </si>
  <si>
    <t>1.1.2.1.1.1.3.6</t>
  </si>
  <si>
    <t>6.3.1.5.1.3.10.1</t>
  </si>
  <si>
    <t>Устройство плинтуса из керамогранитной плитки с затиркой швов, с предварительной огрунтовкой поверхности</t>
  </si>
  <si>
    <t>тип ПЛ-3</t>
  </si>
  <si>
    <t>7c078883-0b0a-4435-9703-ce38f86f609d</t>
  </si>
  <si>
    <t>b85c85d4-a58d-4d1f-9fee-8d36cd9ba4e9</t>
  </si>
  <si>
    <t>1.1.2.1.1.1.3.6.1</t>
  </si>
  <si>
    <t>Плинтус керамогранитный Дайсен SG211200R/3BT 600х95мм светло-серый</t>
  </si>
  <si>
    <t>Плинтус из керамогранита:
KERAMA MARAZZI
Коллекция: Про Матрикс
Артикул: DD602200R/6BT
Формат: 600х95х9 мм, Цвет: светло-серый,</t>
  </si>
  <si>
    <t>246208571.1747282</t>
  </si>
  <si>
    <t>17023325.1747282</t>
  </si>
  <si>
    <t>d4275771-32c8-11ee-a102-d1661ac0bb93</t>
  </si>
  <si>
    <t>1.1.2.1.1.1.3.6.2</t>
  </si>
  <si>
    <t>Клей плиточный Ceresit ( для объектов переселения ) / СМ16</t>
  </si>
  <si>
    <t>Клей для керамогранита CERESIT CM 12/25</t>
  </si>
  <si>
    <t>246208571.1527021</t>
  </si>
  <si>
    <t>17023325.1527021</t>
  </si>
  <si>
    <t>3317a755-2c9e-4eea-9ad9-11e85e25d76a</t>
  </si>
  <si>
    <t>1.1.2.1.1.1.3.6.3</t>
  </si>
  <si>
    <t>246208571.54637</t>
  </si>
  <si>
    <t>17023325.54637</t>
  </si>
  <si>
    <t>1.1.2.1.1.1.3.6.4</t>
  </si>
  <si>
    <t>246208571.54634</t>
  </si>
  <si>
    <t>17023325.54634</t>
  </si>
  <si>
    <t>1.1.2.1.1.1.3.7</t>
  </si>
  <si>
    <t>тип ПЛ-1</t>
  </si>
  <si>
    <t>1.1.2.1.1.1.3.7.1</t>
  </si>
  <si>
    <t>246208621.54634</t>
  </si>
  <si>
    <t>17023739.54634</t>
  </si>
  <si>
    <t>1.1.2.1.1.1.3.7.2</t>
  </si>
  <si>
    <t>246208621.54635</t>
  </si>
  <si>
    <t>17023739.54635</t>
  </si>
  <si>
    <t>1.1.2.1.1.1.3.7.3</t>
  </si>
  <si>
    <t>Керамический гранит "Грес"_/А 100/бежевый/300х300х7мм</t>
  </si>
  <si>
    <t>246208621.54664</t>
  </si>
  <si>
    <t>17023739.54664</t>
  </si>
  <si>
    <t>29810758-c129-48fe-a350-5c27a1386920</t>
  </si>
  <si>
    <t>1.1.2.1.1.1.3.7.4</t>
  </si>
  <si>
    <t>246208621.1527021</t>
  </si>
  <si>
    <t>17023739.1527021</t>
  </si>
  <si>
    <t>1.1.2.1.1.1.3.8</t>
  </si>
  <si>
    <t>1.1.2.1.1.1.3.8.1</t>
  </si>
  <si>
    <t>246208622.1527021</t>
  </si>
  <si>
    <t>17023740.1527021</t>
  </si>
  <si>
    <t>1.1.2.1.1.1.3.8.2</t>
  </si>
  <si>
    <t>246208622.758696</t>
  </si>
  <si>
    <t>17023740.758696</t>
  </si>
  <si>
    <t>1.1.2.1.1.1.3.8.3</t>
  </si>
  <si>
    <t>246208622.54635</t>
  </si>
  <si>
    <t>17023740.54635</t>
  </si>
  <si>
    <t>1.1.2.1.1.1.3.8.4</t>
  </si>
  <si>
    <t>246208622.54634</t>
  </si>
  <si>
    <t>17023740.54634</t>
  </si>
  <si>
    <t>1.1.2.1.1.1.3.9</t>
  </si>
  <si>
    <t>6.3.1.5.1.3.14.1</t>
  </si>
  <si>
    <t>Устройство покрытия пола из кварцвинила / на клею</t>
  </si>
  <si>
    <t>тип 9, 9.2</t>
  </si>
  <si>
    <t>d2a8c4cc-9752-499d-bcd0-96d63d6d3e47</t>
  </si>
  <si>
    <t>0f62f3eb-5d66-4427-b2d6-a309be9c6e5c</t>
  </si>
  <si>
    <t>1.1.2.1.1.1.3.9.1</t>
  </si>
  <si>
    <t>Клей полиуретановый двухкомпонентный Для напольных модульных ПВХ-покрытий(LVT,кварц-винил), жизнеспособность 1-1,5ч, Светло-бежевый, 4,31кг</t>
  </si>
  <si>
    <t>Клей Forbo-Erfurt 528 EUROSTAR RAPID - 5 мм
коэф.расхода = 0,45 кг
4 366,17кв.м*0,45= 1964,7кг</t>
  </si>
  <si>
    <t>246208573.1579985</t>
  </si>
  <si>
    <t>18675324.1579985</t>
  </si>
  <si>
    <t>f4eb966a-beb9-11eb-80fb-005056881952</t>
  </si>
  <si>
    <t>1.1.2.1.1.1.3.9.2</t>
  </si>
  <si>
    <t>Кварц-виниловая плитка / SPC VIVA Series с защитным слоем 0,3мм</t>
  </si>
  <si>
    <t>ПВХ дизайн-плитка: Формат: 500х500х2 мм, защитный слой не ниже 0,8 мм
Цвет: светло-серый, текстура под бетон, Производитель: Forbo Артикул:Effekta Professional 8060
T Light Concrete PRO Класс ПБ: КМ2 / В2, Д3, Т2, РП2</t>
  </si>
  <si>
    <t>246208573.1745760</t>
  </si>
  <si>
    <t>18675324.1745760</t>
  </si>
  <si>
    <t>5e97e485-cef1-4bb6-9a4e-50ed5226fbd6</t>
  </si>
  <si>
    <t>1.1.2.1.1.1.3.10</t>
  </si>
  <si>
    <t>6.3.1.5.1.3.16.4</t>
  </si>
  <si>
    <t>Установка напольного плинтуса / полимерного на клею</t>
  </si>
  <si>
    <t>тип ПЛ-2</t>
  </si>
  <si>
    <t>c9eb628d-6a9a-4823-a035-3a8c813e3e45</t>
  </si>
  <si>
    <t>1e8e5096-f9d4-45e8-8fba-752768fac6e1</t>
  </si>
  <si>
    <t>1.1.2.1.1.1.3.10.1</t>
  </si>
  <si>
    <t>Плинтус для линолеума (для объектов СКБ) 100 мм WL 100 Dark Gray 0146 Dollken Плинтус для линолеума для детского сада и школ</t>
  </si>
  <si>
    <t>ПВХ гибкий, цвет: светло-серый.
Первый профильный завод
Плинтусная лента: JL100 светло-серая 7046
Класс ПБ: КМ-2 / В2, Д3, Т2, РП2</t>
  </si>
  <si>
    <t>246208575.1747273</t>
  </si>
  <si>
    <t>18690112.1747273</t>
  </si>
  <si>
    <t>de126dff-32d0-11ee-a102-d1661ac0bb93</t>
  </si>
  <si>
    <t>1.1.2.1.1.1.4</t>
  </si>
  <si>
    <t>6.3.1.5.1.4</t>
  </si>
  <si>
    <t>Приямки, системы грязезащиты</t>
  </si>
  <si>
    <t>1.1.2.1.1.1.4.1</t>
  </si>
  <si>
    <t>6.3.1.5.1.4.1.1</t>
  </si>
  <si>
    <t>Укладка систем грязезащиты на пол</t>
  </si>
  <si>
    <t>Тип 7.1</t>
  </si>
  <si>
    <t>24d94b44-d345-4644-8c8c-8701a2ebc89e</t>
  </si>
  <si>
    <t>010124f9-1c79-4884-b200-84a0e7f1c696</t>
  </si>
  <si>
    <t>1.1.2.1.1.1.4.1.1</t>
  </si>
  <si>
    <t>Грязезащитное покрытие_ / Бразис Маркет</t>
  </si>
  <si>
    <t>Грязезащитная решетка Бразис, артикул: Б.25-23, резина_скребок_щетка, обрамление встраиваемое L-образное - 20мм</t>
  </si>
  <si>
    <t>246208578.55025</t>
  </si>
  <si>
    <t>16997454.55025</t>
  </si>
  <si>
    <t>57dc3537-6205-4c52-81a1-668e49ba6dd9</t>
  </si>
  <si>
    <t>1.1.2.1.1.2</t>
  </si>
  <si>
    <t>6.3.1.5.2</t>
  </si>
  <si>
    <t>Стены</t>
  </si>
  <si>
    <t>1.1.2.1.1.2.1</t>
  </si>
  <si>
    <t>6.3.1.5.2.1</t>
  </si>
  <si>
    <t>Черновые работы по поверхности стен</t>
  </si>
  <si>
    <t>1.1.2.1.1.2.1.1</t>
  </si>
  <si>
    <t>6.3.1.5.2.1.1.1</t>
  </si>
  <si>
    <t>Оклейка швов сопряжения бетонных и других поверхностей стен, перегородок (газобетон, ПГП, панели АКОТЕК и др.) стеклохолстом</t>
  </si>
  <si>
    <t>376b0b05-e1f7-4eb4-858c-54cfc94012c5</t>
  </si>
  <si>
    <t>7942ddbf-4120-45ca-9456-f48a3ec42d9b</t>
  </si>
  <si>
    <t>1.1.2.1.1.2.1.1.1</t>
  </si>
  <si>
    <t>Шпатлевка гипсовая_ / белая / Унифицированная по ПИК-СТАНДАРТ, 30кг</t>
  </si>
  <si>
    <t>246208582.54622</t>
  </si>
  <si>
    <t>17859117.54622</t>
  </si>
  <si>
    <t>c5ed9089-be55-4be8-8db3-0f286a2dbba5</t>
  </si>
  <si>
    <t>1.1.2.1.1.2.1.1.2</t>
  </si>
  <si>
    <t>Лента армирующая ( серпянка)_/150мм</t>
  </si>
  <si>
    <t>246208582.55040</t>
  </si>
  <si>
    <t>17859117.55040</t>
  </si>
  <si>
    <t>eae3db91-694c-4324-837b-5cb2a168407e</t>
  </si>
  <si>
    <t>1.1.2.1.1.2.1.2</t>
  </si>
  <si>
    <t>6.3.1.5.2.1.3.1</t>
  </si>
  <si>
    <t>Штукатурка внутренних стен по утеплителю по стеклотканевой сетке / толщ. до 10мм</t>
  </si>
  <si>
    <t>6bc17dc5-cada-440f-90ee-407d79abee1b</t>
  </si>
  <si>
    <t>a52e4e4e-64fd-4e11-a9ba-5a48263efcca</t>
  </si>
  <si>
    <t>1.1.2.1.1.2.1.2.1</t>
  </si>
  <si>
    <t>Штукатурно-клеевая смесь_ / ОСНОВИТ КАВЕРПЛИКС TC117</t>
  </si>
  <si>
    <t>10мм
ОСНОВИТ КАВЕРПЛИКС AC117</t>
  </si>
  <si>
    <t>246208584.40154</t>
  </si>
  <si>
    <t>17986119.40154</t>
  </si>
  <si>
    <t>b8bd5dee-abe1-449a-86cb-ad78d55bddfd</t>
  </si>
  <si>
    <t>1.1.2.1.1.2.1.2.2</t>
  </si>
  <si>
    <t>Сетка стеклотканевая 130г/м2, ячейка 10х10мм</t>
  </si>
  <si>
    <t>246208584.43669</t>
  </si>
  <si>
    <t>17986119.43669</t>
  </si>
  <si>
    <t>11f7cdf6-1c22-11e9-80e7-005056881952</t>
  </si>
  <si>
    <t>1.1.2.1.1.2.1.2.3</t>
  </si>
  <si>
    <t>Профиль маячковый_/ПМ6</t>
  </si>
  <si>
    <t>246208584.55029</t>
  </si>
  <si>
    <t>17986119.55029</t>
  </si>
  <si>
    <t>b3ba1810-316e-4118-90eb-ce29d5c83076</t>
  </si>
  <si>
    <t>1.1.2.1.1.2.1.3</t>
  </si>
  <si>
    <t>6.3.1.5.2.1.5.1</t>
  </si>
  <si>
    <t>Устройство тепло-звукоизоляции стен / в 1 слой</t>
  </si>
  <si>
    <t>Блок 4.1
тамбура
1 этаж</t>
  </si>
  <si>
    <t>d905b69c-b571-4b66-bcba-d814715a7e4d</t>
  </si>
  <si>
    <t>7fe7d7a7-e0dc-4619-8320-6ce897ce3f8f</t>
  </si>
  <si>
    <t>1.1.2.1.1.2.1.3.1</t>
  </si>
  <si>
    <t>Грунтовка _ / ТЕХНОНИКОЛЬ 020</t>
  </si>
  <si>
    <t>246208586.1745819</t>
  </si>
  <si>
    <t>17858839.1745819</t>
  </si>
  <si>
    <t>57d3d772-b011-4b8c-b568-1ca46e617429</t>
  </si>
  <si>
    <t>1.1.2.1.1.2.1.3.2</t>
  </si>
  <si>
    <t>защитный слой</t>
  </si>
  <si>
    <t>246208586.40154</t>
  </si>
  <si>
    <t>17858839.40154</t>
  </si>
  <si>
    <t>1.1.2.1.1.2.1.3.3</t>
  </si>
  <si>
    <t>Плита теплоизоляционная минераловатная_ / ТЕХНОФАС ОПТИМА</t>
  </si>
  <si>
    <t>150мм*36,23=5,43куб.м</t>
  </si>
  <si>
    <t>246208586.739809</t>
  </si>
  <si>
    <t>17858839.739809</t>
  </si>
  <si>
    <t>82035520-28cf-46f3-b321-72aeb0a69735</t>
  </si>
  <si>
    <t>1.1.2.1.1.2.1.3.4</t>
  </si>
  <si>
    <t>Дюбель д/изоляции IZL-T с термоголовкой_/10/200</t>
  </si>
  <si>
    <t>246208586.54844</t>
  </si>
  <si>
    <t>17858839.54844</t>
  </si>
  <si>
    <t>38658f75-c683-43ec-a4a4-e12fa90cbfa9</t>
  </si>
  <si>
    <t>1.1.2.1.1.2.1.4</t>
  </si>
  <si>
    <t>6.3.1.5.2.1.8.4</t>
  </si>
  <si>
    <t>Подготовка поверхности СКБ / стен / ГКЛ, ПГП / 2мм</t>
  </si>
  <si>
    <t>ЧСТ-3</t>
  </si>
  <si>
    <t>fa1c67dc-3027-4791-83d8-da340ce63151</t>
  </si>
  <si>
    <t>207d32dd-c8b8-468d-95bb-104bba9e15df</t>
  </si>
  <si>
    <t>1.1.2.1.1.2.1.4.1</t>
  </si>
  <si>
    <t>246208588.54622</t>
  </si>
  <si>
    <t>17041970.54622</t>
  </si>
  <si>
    <t>1.1.2.1.1.2.1.4.2</t>
  </si>
  <si>
    <t>Уголок малярный_/перфорированный/25*25*3000мм</t>
  </si>
  <si>
    <t>246208588.55026</t>
  </si>
  <si>
    <t>17041970.55026</t>
  </si>
  <si>
    <t>480f9c46-4853-47e1-ac30-340d72ef0430</t>
  </si>
  <si>
    <t>1.1.2.1.1.2.1.4.3</t>
  </si>
  <si>
    <t>246208588.54634</t>
  </si>
  <si>
    <t>17041970.54634</t>
  </si>
  <si>
    <t>1.1.2.1.1.2.1.5</t>
  </si>
  <si>
    <t>6.3.1.5.2.1.8.6</t>
  </si>
  <si>
    <t>Подготовка поверхности СКБ / потолка / по штукатурке / 2мм</t>
  </si>
  <si>
    <t>СТ-6, СТ-6.1, СТ-7, СТ-12
подготовка под высококачественное окрашивание</t>
  </si>
  <si>
    <t>42d08cea-07ba-4dbe-a8b0-b5e7c8673109</t>
  </si>
  <si>
    <t>8ed795a1-2840-48ca-bf55-a34d27ce4381</t>
  </si>
  <si>
    <t>1.1.2.1.1.2.1.5.1</t>
  </si>
  <si>
    <t>Шпатлевка гипсовая_ / белая / Унифицированная по ПИК-СТАНДАРТ, 30кг (BIM)</t>
  </si>
  <si>
    <t>246208589.1570750</t>
  </si>
  <si>
    <t>17860704.1570750</t>
  </si>
  <si>
    <t>3254b4be-ac53-4a29-ad23-972be75bc24b</t>
  </si>
  <si>
    <t>1.1.2.1.1.2.1.5.2</t>
  </si>
  <si>
    <t>246208589.1139608</t>
  </si>
  <si>
    <t>17860704.1139608</t>
  </si>
  <si>
    <t>1.1.2.1.1.2.1.6</t>
  </si>
  <si>
    <t>6.3.1.5.2.1.10.5</t>
  </si>
  <si>
    <t>Штукатурка стен цементным, цементно-песчаным раствором с предварительной огрунтовкой / толщ. от 21 до 40 мм / высотой от 4,01 до 8 метров</t>
  </si>
  <si>
    <t>Леса применяются отдельной расценкой.</t>
  </si>
  <si>
    <t>ЧСТ-1 с 1-ого по 3-ий этажи</t>
  </si>
  <si>
    <t>8bf6a8a2-6644-4f01-93be-2d8656ddd398</t>
  </si>
  <si>
    <t>021b202b-78b5-4d45-af3a-c2baaf384e72</t>
  </si>
  <si>
    <t>1.1.2.1.1.2.1.6.1</t>
  </si>
  <si>
    <t>Штукатурка цементная</t>
  </si>
  <si>
    <t>Штукатурка "ТЕХНО РК27 Влагостойкая" 
толщина до 40 мм</t>
  </si>
  <si>
    <t>246208591.726518</t>
  </si>
  <si>
    <t>16969332.726518</t>
  </si>
  <si>
    <t>6340f993-804d-456a-a0be-3b2094bd37f9</t>
  </si>
  <si>
    <t>1.1.2.1.1.2.1.6.2</t>
  </si>
  <si>
    <t>Сетка штукатурная_/пластиковая/5*5</t>
  </si>
  <si>
    <t>ячейка 10х10 мм</t>
  </si>
  <si>
    <t>246208591.55050</t>
  </si>
  <si>
    <t>16969332.55050</t>
  </si>
  <si>
    <t>9f181f34-9874-4ea2-b00e-d54dce78f0f0</t>
  </si>
  <si>
    <t>1.1.2.1.1.2.1.6.3</t>
  </si>
  <si>
    <t>Профиль маячковый_/ПМ10</t>
  </si>
  <si>
    <t>246208591.55030</t>
  </si>
  <si>
    <t>16969332.55030</t>
  </si>
  <si>
    <t>2c5b3048-8dfb-4910-9a5b-0bcdfb85437b</t>
  </si>
  <si>
    <t>1.1.2.1.1.2.1.6.4</t>
  </si>
  <si>
    <t>246208591.54633</t>
  </si>
  <si>
    <t>16969332.54633</t>
  </si>
  <si>
    <t>1.1.2.1.1.2.1.7</t>
  </si>
  <si>
    <t>СТ-5, СТ-5.1</t>
  </si>
  <si>
    <t>1.1.2.1.1.2.1.7.1</t>
  </si>
  <si>
    <t>246208623.54633</t>
  </si>
  <si>
    <t>16969474.54633</t>
  </si>
  <si>
    <t>1.1.2.1.1.2.1.7.2</t>
  </si>
  <si>
    <t>246208623.55030</t>
  </si>
  <si>
    <t>16969474.55030</t>
  </si>
  <si>
    <t>1.1.2.1.1.2.1.7.3</t>
  </si>
  <si>
    <t>246208623.55050</t>
  </si>
  <si>
    <t>16969474.55050</t>
  </si>
  <si>
    <t>1.1.2.1.1.2.1.7.4</t>
  </si>
  <si>
    <t>246208623.726518</t>
  </si>
  <si>
    <t>16969474.726518</t>
  </si>
  <si>
    <t>1.1.2.1.1.2.1.8</t>
  </si>
  <si>
    <t>СТ-8, СТ-8.1</t>
  </si>
  <si>
    <t>1.1.2.1.1.2.1.8.1</t>
  </si>
  <si>
    <t>246208624.726518</t>
  </si>
  <si>
    <t>17858549.726518</t>
  </si>
  <si>
    <t>1.1.2.1.1.2.1.8.2</t>
  </si>
  <si>
    <t>246208624.55050</t>
  </si>
  <si>
    <t>17858549.55050</t>
  </si>
  <si>
    <t>1.1.2.1.1.2.1.8.3</t>
  </si>
  <si>
    <t>246208624.55030</t>
  </si>
  <si>
    <t>17858549.55030</t>
  </si>
  <si>
    <t>1.1.2.1.1.2.1.8.4</t>
  </si>
  <si>
    <t>246208624.54633</t>
  </si>
  <si>
    <t>17858549.54633</t>
  </si>
  <si>
    <t>1.1.2.1.1.2.1.9</t>
  </si>
  <si>
    <t>ЧСТ-2, ЧСТ-4 с 1-ого по 3-ий этажи</t>
  </si>
  <si>
    <t>1.1.2.1.1.2.1.9.1</t>
  </si>
  <si>
    <t>246208625.54634</t>
  </si>
  <si>
    <t>17858615.54634</t>
  </si>
  <si>
    <t>1.1.2.1.1.2.1.9.2</t>
  </si>
  <si>
    <t>246208625.55030</t>
  </si>
  <si>
    <t>17858615.55030</t>
  </si>
  <si>
    <t>1.1.2.1.1.2.1.9.3</t>
  </si>
  <si>
    <t>246208625.55050</t>
  </si>
  <si>
    <t>17858615.55050</t>
  </si>
  <si>
    <t>1.1.2.1.1.2.1.9.4</t>
  </si>
  <si>
    <t xml:space="preserve">Штукатурка "ТЕХНО РК27 Влагостойкая" 
толщина до 40 мм
</t>
  </si>
  <si>
    <t>246208625.726518</t>
  </si>
  <si>
    <t>17858615.726518</t>
  </si>
  <si>
    <t>1.1.2.1.1.3</t>
  </si>
  <si>
    <t>6.3.1.5.3</t>
  </si>
  <si>
    <t>Потолки</t>
  </si>
  <si>
    <t>1.1.2.1.1.3.1</t>
  </si>
  <si>
    <t>6.3.1.5.3.1</t>
  </si>
  <si>
    <t>Черновые работы по поверхности потолков</t>
  </si>
  <si>
    <t>1.1.2.1.1.3.1.1</t>
  </si>
  <si>
    <t>6.3.1.5.3.1.5.2</t>
  </si>
  <si>
    <t>Устройство тепло-звукоизоляции потолка / в 1 слой</t>
  </si>
  <si>
    <t>Тип П-12</t>
  </si>
  <si>
    <t>8d81d432-0e4c-4a9b-92dc-c796e7333538</t>
  </si>
  <si>
    <t>c0b1af7d-f431-4947-9ecc-f3e05f0c22cd</t>
  </si>
  <si>
    <t>1.1.2.1.1.3.1.1.1</t>
  </si>
  <si>
    <t>стеклотканевая 10на10</t>
  </si>
  <si>
    <t>246208595.55050</t>
  </si>
  <si>
    <t>17041919.55050</t>
  </si>
  <si>
    <t>1.1.2.1.1.3.1.1.2</t>
  </si>
  <si>
    <t>Плита минераловатная_ / Технофас Эффект</t>
  </si>
  <si>
    <t xml:space="preserve">Технофас Экстра плотностью не менее 90кг/м3
200 мм
58,61кв.м* 0,2*1,03=12,07 куб.м
</t>
  </si>
  <si>
    <t>246208595.55182</t>
  </si>
  <si>
    <t>17041919.55182</t>
  </si>
  <si>
    <t>2fa3a58d-8038-4bc6-b6ca-c5f1ba228bad</t>
  </si>
  <si>
    <t>1.1.2.1.1.3.1.1.3</t>
  </si>
  <si>
    <t>Клеевая смесь_ / ОСНОВИТ КАВЕРПЛИКС AC117</t>
  </si>
  <si>
    <t>246208595.40148</t>
  </si>
  <si>
    <t>17041919.40148</t>
  </si>
  <si>
    <t>cc3eda2f-a927-4a66-842b-e2a8b5009ac1</t>
  </si>
  <si>
    <t>1.1.2.1.1.3.1.1.4</t>
  </si>
  <si>
    <t>Дюбель д/изоляции IZL-T с термоголовкой_/10/300</t>
  </si>
  <si>
    <t>246208595.54846</t>
  </si>
  <si>
    <t>17041919.54846</t>
  </si>
  <si>
    <t>784dfb58-92b9-4e53-89cc-dbffcc38cb60</t>
  </si>
  <si>
    <t>1.1.2.1.1.3.1.1.5</t>
  </si>
  <si>
    <t>246208595.737422</t>
  </si>
  <si>
    <t>17041919.737422</t>
  </si>
  <si>
    <t>1.1.2.1.1.3.1.2</t>
  </si>
  <si>
    <t>6.3.1.5.3.1.6.1</t>
  </si>
  <si>
    <t>Подготовка поверхности СКБ / потолка / ЖБ / 5 мм</t>
  </si>
  <si>
    <t>тип П-6, П-13, П-14, П-16</t>
  </si>
  <si>
    <t>d8ade7bb-05e7-4786-90a0-891f405ecdf1</t>
  </si>
  <si>
    <t>d89f0cdd-97a2-4d68-95d2-a137bc57c6ad</t>
  </si>
  <si>
    <t>1.1.2.1.1.3.1.2.1</t>
  </si>
  <si>
    <t>246208597.54622</t>
  </si>
  <si>
    <t>17036105.54622</t>
  </si>
  <si>
    <t>1.1.2.1.1.3.1.2.2</t>
  </si>
  <si>
    <t>246208597.54633</t>
  </si>
  <si>
    <t>17036105.54633</t>
  </si>
  <si>
    <t>1.1.2.1.1.3.1.3</t>
  </si>
  <si>
    <t>6.3.1.5.3.1.6.4</t>
  </si>
  <si>
    <t>тип П-7, П-10</t>
  </si>
  <si>
    <t>9715c536-701e-4362-beb4-5db4688b691c</t>
  </si>
  <si>
    <t>1.1.2.1.1.3.1.3.1</t>
  </si>
  <si>
    <t>246208598.54622</t>
  </si>
  <si>
    <t>17041538.54622</t>
  </si>
  <si>
    <t>1.1.2.1.1.3.1.3.2</t>
  </si>
  <si>
    <t>246208598.55026</t>
  </si>
  <si>
    <t>17041538.55026</t>
  </si>
  <si>
    <t>1.1.2.1.1.3.1.3.3</t>
  </si>
  <si>
    <t>246208598.54634</t>
  </si>
  <si>
    <t>17041538.54634</t>
  </si>
  <si>
    <t>1.1.2.1.1.3.1.4</t>
  </si>
  <si>
    <t>Тип П-12, П-15</t>
  </si>
  <si>
    <t>1.1.2.1.1.3.1.4.1</t>
  </si>
  <si>
    <t>246208626.54634</t>
  </si>
  <si>
    <t>17041548.54634</t>
  </si>
  <si>
    <t>1.1.2.1.1.3.1.4.2</t>
  </si>
  <si>
    <t>246208626.55026</t>
  </si>
  <si>
    <t>17041548.55026</t>
  </si>
  <si>
    <t>1.1.2.1.1.3.1.4.3</t>
  </si>
  <si>
    <t>246208626.54622</t>
  </si>
  <si>
    <t>17041548.54622</t>
  </si>
  <si>
    <t>1.1.2.1.1.3.1.5</t>
  </si>
  <si>
    <t>6.3.1.5.3.1.7.1</t>
  </si>
  <si>
    <t>Обработка потолков гидрофобизирующим составом</t>
  </si>
  <si>
    <t>тип П-4</t>
  </si>
  <si>
    <t>346a37ad-b2f2-4dd9-99c5-5da49cd8fbf5</t>
  </si>
  <si>
    <t>6fcc3901-2c43-4a2a-8d2f-de85d338e9db</t>
  </si>
  <si>
    <t>1.1.2.1.1.3.1.5.1</t>
  </si>
  <si>
    <t>246208600.1196509</t>
  </si>
  <si>
    <t>17041483.1196509</t>
  </si>
  <si>
    <t>1.1.2.1.1.3.2</t>
  </si>
  <si>
    <t>6.3.1.5.3.2</t>
  </si>
  <si>
    <t>Чистовые работы по поверхности потолков</t>
  </si>
  <si>
    <t>1.1.2.1.1.3.2.1</t>
  </si>
  <si>
    <t>6.3.1.5.3.2.3.2</t>
  </si>
  <si>
    <t>Лакокрасочные работы СКБ / окраска потолков / в 2 слоя</t>
  </si>
  <si>
    <t>тип П-9</t>
  </si>
  <si>
    <t>55dcd11a-c570-4894-be4e-3c3874402761</t>
  </si>
  <si>
    <t>3997b616-bcf5-4c13-ae76-75afa96c846f</t>
  </si>
  <si>
    <t>1.1.2.1.1.3.2.1.1</t>
  </si>
  <si>
    <t>Краска влагостойкая  / Termocor RAL 9005 / КМО</t>
  </si>
  <si>
    <t xml:space="preserve"> Огнестойкая краска КМ-0, ANTEGA СТРОИТЕЛЬ Краска НГ
Износостойкость: 1 класс истирания
цвет: RAL 9005</t>
  </si>
  <si>
    <t>246208603.1728671</t>
  </si>
  <si>
    <t>17024114.1728671</t>
  </si>
  <si>
    <t>49a9d82b-55eb-4b6d-a4e6-387125c39f87</t>
  </si>
  <si>
    <t>1.1.2.1.1.3.2.1.2</t>
  </si>
  <si>
    <t>246208603.54634</t>
  </si>
  <si>
    <t>17024114.54634</t>
  </si>
  <si>
    <t>1.1.2.1.1.3.2.2</t>
  </si>
  <si>
    <t>тип П-13, П-16</t>
  </si>
  <si>
    <t>1.1.2.1.1.3.2.2.1</t>
  </si>
  <si>
    <t>246208627.54634</t>
  </si>
  <si>
    <t>17037393.54634</t>
  </si>
  <si>
    <t>1.1.2.1.1.3.2.2.2</t>
  </si>
  <si>
    <t>Краска влагостойкая  / Termocor RAL 9003 / КМО</t>
  </si>
  <si>
    <t>Матовая огнестойкая краска для высококачественной отделки стен и потолков, ANTEGA СТРОИТЕЛЬ
Износостойкость: 1 класс истирания
цвет: RAL 9003 (белый)
класс ПБ: КМ0/НГ</t>
  </si>
  <si>
    <t>246208627.1728670</t>
  </si>
  <si>
    <t>17037393.1728670</t>
  </si>
  <si>
    <t>98519cf7-1ba2-4ec5-a0a5-1f8f74f1c7ac</t>
  </si>
  <si>
    <t>1.1.2.1.1.3.2.3</t>
  </si>
  <si>
    <t>тип П-6</t>
  </si>
  <si>
    <t>1.1.2.1.1.3.2.3.1</t>
  </si>
  <si>
    <t>Краска влагостойкая  / Termocor RAL 7038 / КМО</t>
  </si>
  <si>
    <t>Окрашивание открытых коммуникаци и по подготовленной бетонной поверхности, матовая огнестойкая краска, ANTEGA СТРОИТЕЛЬ Краска НГ
Износостойкость: 1 класс истирания
цвет: RAL 7016 (или аналог)
класс ПБ: КМ0/НГ</t>
  </si>
  <si>
    <t>246208628.1716115</t>
  </si>
  <si>
    <t>17037395.1716115</t>
  </si>
  <si>
    <t>5983f548-c8e1-4be3-8adb-85bf4fdb8ac7</t>
  </si>
  <si>
    <t>1.1.2.1.1.3.2.3.2</t>
  </si>
  <si>
    <t>246208628.54634</t>
  </si>
  <si>
    <t>17037395.54634</t>
  </si>
  <si>
    <t>1.1.2.1.1.3.2.4</t>
  </si>
  <si>
    <t>тип П-14</t>
  </si>
  <si>
    <t>1.1.2.1.1.3.2.4.1</t>
  </si>
  <si>
    <t>246208629.54634</t>
  </si>
  <si>
    <t>17037394.54634</t>
  </si>
  <si>
    <t>1.1.2.1.1.3.2.4.2</t>
  </si>
  <si>
    <t>Окрашивание по подготовленной бетонной поверхности: матовая водно-дисперсионная краска, для высококачественной отделки стен и потолков, моющаяся. ANTEGA СТРОИТЕЛЬ
Износостойкость: 2 класс истирания
цвет: RAL 7044 (серый шелк)
класс ПБ: КМ1/Г1, В1, Д2, Т2</t>
  </si>
  <si>
    <t>246208629.1716115</t>
  </si>
  <si>
    <t>17037394.1716115</t>
  </si>
  <si>
    <t>1.1.2.1.1.3.2.5</t>
  </si>
  <si>
    <t>П-7, П-10</t>
  </si>
  <si>
    <t>1.1.2.1.1.3.2.5.1</t>
  </si>
  <si>
    <t>матовая огнестойкая краска, ANTEGA СТРОИТЕЛЬ
Износостойкость: 1 класс истирания
цвет: RAL 9003 (белый)
класс ПБ: КМ0/НГ</t>
  </si>
  <si>
    <t>246208630.1728670</t>
  </si>
  <si>
    <t>17041537.1728670</t>
  </si>
  <si>
    <t>1.1.2.1.1.3.2.5.2</t>
  </si>
  <si>
    <t>246208630.54634</t>
  </si>
  <si>
    <t>17041537.54634</t>
  </si>
  <si>
    <t>1.1.2.1.1.3.2.6</t>
  </si>
  <si>
    <t>1.1.2.1.1.3.2.6.1</t>
  </si>
  <si>
    <t>246208631.54634</t>
  </si>
  <si>
    <t>17041655.54634</t>
  </si>
  <si>
    <t>1.1.2.1.1.3.2.6.2</t>
  </si>
  <si>
    <t>ANTEGA СТРОИТЕЛЬ.
Износостойкость: 1 класс истирания.
Цвет: RAL 9003 (белый) класс ПБ: КМ0/НГ</t>
  </si>
  <si>
    <t>246208631.1728670</t>
  </si>
  <si>
    <t>17041655.1728670</t>
  </si>
  <si>
    <t>1.1.2.1.1.4</t>
  </si>
  <si>
    <t>6.3.1.5.4</t>
  </si>
  <si>
    <t>Монтаж потолочных конструкций</t>
  </si>
  <si>
    <t>1.1.2.1.1.4.1</t>
  </si>
  <si>
    <t>6.3.1.5.4.1.2</t>
  </si>
  <si>
    <t>Монтаж подвесного потолка / типа Армстронг, Грильято</t>
  </si>
  <si>
    <t>2666ca34-b663-41c7-b8b7-caa2f71855b8</t>
  </si>
  <si>
    <t>fd6369e7-760a-4bf3-8c56-a6af236cf5cf</t>
  </si>
  <si>
    <t>1.1.2.1.1.4.1.1</t>
  </si>
  <si>
    <t>Подвесной потолок ГРИЛЬЯТО_ / белый / 100х100х40мм</t>
  </si>
  <si>
    <t>Грильято, цвет: матовый белый, Производитель Албес, Размер решетки:
600х600х40 b10, Размер ячейки 100х100х40</t>
  </si>
  <si>
    <t>246208606.1196508</t>
  </si>
  <si>
    <t>17024116.1196508</t>
  </si>
  <si>
    <t>7c413101-029a-4584-ace7-69ad01fdbaa7</t>
  </si>
  <si>
    <t>1.1.2.1.1.4.2</t>
  </si>
  <si>
    <t>6.3.1.5.4.1.3</t>
  </si>
  <si>
    <t>Монтаж подвесного потолка / из ГКЛ в 1 слой с применением профиля ПП</t>
  </si>
  <si>
    <t>cbcd1c2c-ee79-4648-854d-2a582e134737</t>
  </si>
  <si>
    <t>0db681c2-d2d6-4186-b6bc-5ab4ce20f1e7</t>
  </si>
  <si>
    <t>1.1.2.1.1.4.2.1</t>
  </si>
  <si>
    <t>Гипсовые строительные плиты_ / влагостойкий и огнестойкий / 12,5*1200*2500</t>
  </si>
  <si>
    <t>246208607.54552</t>
  </si>
  <si>
    <t>17041484.54552</t>
  </si>
  <si>
    <t>e60da313-524c-4404-b609-430511117b99</t>
  </si>
  <si>
    <t>1.1.2.1.1.4.2.2</t>
  </si>
  <si>
    <t>Анкер-клин_/6*40</t>
  </si>
  <si>
    <t>246208607.54828</t>
  </si>
  <si>
    <t>17041484.54828</t>
  </si>
  <si>
    <t>d1d11d59-b5f9-4bc0-894f-4c016002bf47</t>
  </si>
  <si>
    <t>1.1.2.1.1.4.2.3</t>
  </si>
  <si>
    <t>Шуруп_/3,5*25</t>
  </si>
  <si>
    <t>246208607.54822</t>
  </si>
  <si>
    <t>17041484.54822</t>
  </si>
  <si>
    <t>9afa7adc-2604-4bf8-8123-329424645872</t>
  </si>
  <si>
    <t>1.1.2.1.1.4.2.4</t>
  </si>
  <si>
    <t>Шпаклевка д/заделки швов, ШОВСИЛК_/Т33</t>
  </si>
  <si>
    <t>246208607.54624</t>
  </si>
  <si>
    <t>17041484.54624</t>
  </si>
  <si>
    <t>7b96503e-5889-4b88-b7f6-580caaa662ae</t>
  </si>
  <si>
    <t>1.1.2.1.1.4.2.5</t>
  </si>
  <si>
    <t>Удлинитель профилей_/потолочный/60*27</t>
  </si>
  <si>
    <t>246208607.54575</t>
  </si>
  <si>
    <t>17041484.54575</t>
  </si>
  <si>
    <t>46cc4ab9-5306-44b0-b02d-73ca24dc456b</t>
  </si>
  <si>
    <t>1.1.2.1.1.4.2.6</t>
  </si>
  <si>
    <t>Соединитель профилей одноуровневый_/потолочный/60*27</t>
  </si>
  <si>
    <t>246208607.54576</t>
  </si>
  <si>
    <t>17041484.54576</t>
  </si>
  <si>
    <t>d396c343-40ec-430e-b651-cf8e8a10f274</t>
  </si>
  <si>
    <t>1.1.2.1.1.4.2.7</t>
  </si>
  <si>
    <t>Профиль_/направляющий/28*27*0,40/3м</t>
  </si>
  <si>
    <t>246208607.54569</t>
  </si>
  <si>
    <t>17041484.54569</t>
  </si>
  <si>
    <t>34b4edce-5006-4616-be2f-9d47724dc09a</t>
  </si>
  <si>
    <t>1.1.2.1.1.4.2.8</t>
  </si>
  <si>
    <t>Профиль_/потолочный/60*27*0,40/3м</t>
  </si>
  <si>
    <t>246208607.54568</t>
  </si>
  <si>
    <t>17041484.54568</t>
  </si>
  <si>
    <t>de448100-a03f-42fb-b903-fa1d0845e34a</t>
  </si>
  <si>
    <t>1.1.2.1.1.4.2.9</t>
  </si>
  <si>
    <t>Подвес профиля прямой_/потолочный/60*27</t>
  </si>
  <si>
    <t>246208607.54573</t>
  </si>
  <si>
    <t>17041484.54573</t>
  </si>
  <si>
    <t>0eb7bcf2-ac18-4bde-8e36-3ccb4cd58803</t>
  </si>
  <si>
    <t>1.1.2.1.1.4.2.10</t>
  </si>
  <si>
    <t>Лента Дихтунгсбанд_/50мм</t>
  </si>
  <si>
    <t>246208607.55042</t>
  </si>
  <si>
    <t>17041484.55042</t>
  </si>
  <si>
    <t>db776908-a7ed-4efe-a1e0-14c0d3badf1f</t>
  </si>
  <si>
    <t>1.1.2.1.1.4.2.11</t>
  </si>
  <si>
    <t>Лента армирующая ( серпянка)_/50мм</t>
  </si>
  <si>
    <t>246208607.55038</t>
  </si>
  <si>
    <t>17041484.55038</t>
  </si>
  <si>
    <t>ef366d6b-1118-416c-acc5-430ee111e823</t>
  </si>
  <si>
    <t>1.1.2.1.1.4.2.12</t>
  </si>
  <si>
    <t>Дюбель гвоздь_/гриб/6*40</t>
  </si>
  <si>
    <t>246208607.54833</t>
  </si>
  <si>
    <t>17041484.54833</t>
  </si>
  <si>
    <t>5eb21757-8d43-4dfd-aef9-b7a78beee91d</t>
  </si>
  <si>
    <t>1.1.2.1.1.4.2.13</t>
  </si>
  <si>
    <t>246208607.54634</t>
  </si>
  <si>
    <t>17041484.54634</t>
  </si>
  <si>
    <t>1.1.2.1.1.4.2.14</t>
  </si>
  <si>
    <t>Шуруп со сверлом_/3,5*11</t>
  </si>
  <si>
    <t>246208607.54821</t>
  </si>
  <si>
    <t>17041484.54821</t>
  </si>
  <si>
    <t>438f03b8-0245-4746-af3b-94d943760b3b</t>
  </si>
  <si>
    <t>1.1.2.1.1.4.3</t>
  </si>
  <si>
    <t>Тип П-12, П-15
по профилю ПС-200</t>
  </si>
  <si>
    <t>1.1.2.1.1.4.3.1</t>
  </si>
  <si>
    <t>246208632.54821</t>
  </si>
  <si>
    <t>17041816.54821</t>
  </si>
  <si>
    <t>1.1.2.1.1.4.3.2</t>
  </si>
  <si>
    <t>246208632.54634</t>
  </si>
  <si>
    <t>17041816.54634</t>
  </si>
  <si>
    <t>1.1.2.1.1.4.3.3</t>
  </si>
  <si>
    <t>246208632.54833</t>
  </si>
  <si>
    <t>17041816.54833</t>
  </si>
  <si>
    <t>1.1.2.1.1.4.3.4</t>
  </si>
  <si>
    <t>246208632.55038</t>
  </si>
  <si>
    <t>17041816.55038</t>
  </si>
  <si>
    <t>1.1.2.1.1.4.3.5</t>
  </si>
  <si>
    <t>246208632.55042</t>
  </si>
  <si>
    <t>17041816.55042</t>
  </si>
  <si>
    <t>1.1.2.1.1.4.3.6</t>
  </si>
  <si>
    <t>Плита Кнауф Файерборд_ / 2500х1200х12.5 м</t>
  </si>
  <si>
    <t>246208632.1523192</t>
  </si>
  <si>
    <t>17041816.1523192</t>
  </si>
  <si>
    <t>1a9d2c61-823f-4235-b198-e9701dbd754e</t>
  </si>
  <si>
    <t>1.1.2.1.1.4.3.7</t>
  </si>
  <si>
    <t>246208632.54573</t>
  </si>
  <si>
    <t>17041816.54573</t>
  </si>
  <si>
    <t>1.1.2.1.1.4.3.8</t>
  </si>
  <si>
    <t>Профиль_/направляющий/75*40*0,40/3м</t>
  </si>
  <si>
    <t>246208632.54562</t>
  </si>
  <si>
    <t>17041816.54562</t>
  </si>
  <si>
    <t>28da536c-0761-410a-b85e-88f0d80aee19</t>
  </si>
  <si>
    <t>1.1.2.1.1.4.3.9</t>
  </si>
  <si>
    <t>профил ПС-200</t>
  </si>
  <si>
    <t>246208632.54568</t>
  </si>
  <si>
    <t>17041816.54568</t>
  </si>
  <si>
    <t>1.1.2.1.1.4.3.10</t>
  </si>
  <si>
    <t>246208632.54576</t>
  </si>
  <si>
    <t>17041816.54576</t>
  </si>
  <si>
    <t>1.1.2.1.1.4.3.11</t>
  </si>
  <si>
    <t>246208632.54575</t>
  </si>
  <si>
    <t>17041816.54575</t>
  </si>
  <si>
    <t>1.1.2.1.1.4.3.12</t>
  </si>
  <si>
    <t>246208632.54624</t>
  </si>
  <si>
    <t>17041816.54624</t>
  </si>
  <si>
    <t>1.1.2.1.1.4.3.13</t>
  </si>
  <si>
    <t>246208632.54822</t>
  </si>
  <si>
    <t>17041816.54822</t>
  </si>
  <si>
    <t>1.1.2.1.1.4.3.14</t>
  </si>
  <si>
    <t>246208632.54828</t>
  </si>
  <si>
    <t>17041816.54828</t>
  </si>
  <si>
    <t>1.1.2.1.1.4.4</t>
  </si>
  <si>
    <t>6.3.1.5.4.1.6</t>
  </si>
  <si>
    <t>Монтаж подвесного потолка / из акустических древесных плит</t>
  </si>
  <si>
    <t>Тип А-3, А-4, А-11, А-12, А-14</t>
  </si>
  <si>
    <t>02ccbed5-7053-493a-986b-1937e518bff9</t>
  </si>
  <si>
    <t>302f0025-952c-42f6-81ea-971ddd08be3f</t>
  </si>
  <si>
    <t>1.1.2.1.1.4.4.1</t>
  </si>
  <si>
    <t>Плита древесноволокнистая ДВП s=25мм SoundBoard SuperFine</t>
  </si>
  <si>
    <t xml:space="preserve">Шумопоглощающий баффель АКУФОН ПРОЛАЙН СОЛО
Цвет: NSC S 3040-G30Y
Кодировка: ПТБ-1 D800 - 3 шт. 
Наполнение на 100м2 рекреации:
Кодировка: ПТБ-2 D1200 - 7 шт.
=438,35кв.м
Шумопоглощающий баффель АКУФОН ПРОЛАЙН СОЛО
Цвет: NSC S 3040-G30Y Наполнение на 100м2 рекреации:
Кодировка: ПТБ-1 D800 - 3 шт. Кодировка: ПТБ-2 D1200 - 7 шт.
=134,78кв.м
Шумопоглощающий баффель АКУФОН ПРОЛАЙН СОЛО
Цвет: NSC S 2060-G40Y Наполнение на 100м2 рекреации:
Кодировка: ПТБ-1 D800 - 3 шт. Кодировка: ПТБ-2 D1200 - 7 шт.
=392,32кв.м
Шумопоглощающий баффель АКУФОН ПРОЛАЙН СОЛО
Цвет: NSC S 2060-G40Y
Кодировка: ПТБ-1 D800 - 3 шт. 
Наполнение на 100м2 рекреации:
Кодировка: ПТБ-2 D1200 - 7 шт.
=123,18кв.м
Аккустические подвесные панели из минерального стекловолокна АКУФОН ПРОЛАЙН СОЛО размер 1200х300мм, 1200х600мм., 1200х1200мм, Цвет: 9003(белый)
Наполнение по акустическому расчету
=304,41кв.м
Шумопоглощающий баффель АКУФОН ПРОЛАЙН СОЛО
Цвет: NSC S 0570-Y 
Наполнение на 100м2 рекреации:
Кодировка: ПТБ-1 D800 - 3 шт. 
Кодировка: ПТБ-2 D1200 - 7 шт.
=55,89кв.м
Шумопоглощающий баффель АКУФОН ПРОЛАЙН СОЛО
Цвет: NSC S 0570-Y Наполнение на 100м2 рекреации:
Кодировка: ПТБ-1 D800 - 3 шт. Кодировка: ПТБ-2 D1200 - 7 шт.
=111,78кв.м
Шумопоглощающий баффель АКУФОН ПРОЛАЙН СОЛО
Цвет: NSC S 1075-G90R 
Наполнение на 100м2 рекреации:
Кодировка: ПТБ-1 D800 - 3 шт. 
Кодировка: ПТБ-2 D1200 - 7 шт.
=148,26кв.м
Шумопоглощающий баффель АКУФОН ПРОЛАЙН СОЛО
Цвет: NSC S 1075-G90R Наполнение на 100м2 рекреации:
Кодировка: ПТБ-1 D800 - 3 шт. Кодировка: ПТБ-2 D1200 - 7 шт.
=313,90кв.м
</t>
  </si>
  <si>
    <t>246208608.1747145</t>
  </si>
  <si>
    <t>17035242.1747145</t>
  </si>
  <si>
    <t>f39a5928-311f-11ee-9904-d1661ac0bb93</t>
  </si>
  <si>
    <t>1.1.2.1.1.4.5</t>
  </si>
  <si>
    <t>тип П-8</t>
  </si>
  <si>
    <t>1.1.2.1.1.4.5.1</t>
  </si>
  <si>
    <t>Подвесной акустический потолок из минерального стекловолокна
Производитель: Акустик Групп. Артикул: Ecophon Focus
Кромка: А-15. Размер плиты: 1200x600 мм
Подвесная система "Chicago MetallicTM T15 Click 2790": основной профиль T15
Click L=3600 мм; поперечный профиль T15 Click L=1200 мм; угол пристеночный 19x24 мм L=3050 мм.
Матовая высококачественная окраска, цвет: RAL 9003 (белый)
Класс ПБ: КМ1 / Г1, В1, Д2, Т2</t>
  </si>
  <si>
    <t>246208633.1747145</t>
  </si>
  <si>
    <t>17041253.1747145</t>
  </si>
  <si>
    <t>1.1.2.1.1.4.6</t>
  </si>
  <si>
    <t>6.3.1.5.4.1.8</t>
  </si>
  <si>
    <t>Монтаж подвесного потолка / из металлических кассет</t>
  </si>
  <si>
    <t>тип П-5</t>
  </si>
  <si>
    <t>61d4b810-7a34-4dd8-839e-a1b27bb4322b</t>
  </si>
  <si>
    <t>5c2a0c08-d602-4fb7-9bfe-6fb91f5c30dc</t>
  </si>
  <si>
    <t>1.1.2.1.1.4.6.1</t>
  </si>
  <si>
    <t>Кассетный потолок / характеристики указать в примечаниях</t>
  </si>
  <si>
    <t>Кассетный потолок металический, Производитель: Albes Артикул:
«TEGULAR» Размер плиты: 600x600 мм, кассета AP600A6/90 􏿿-Т-15,
Несущий профиль T 15-38 PRIM; L=3700 поперечный профиль T 15-29 PRIM; L=600 уголок PLL; L=3,0 м подвес АП (L=1,0 м)
цвет: RAL 9003/белый, класс ПБ: КМ0/НГ</t>
  </si>
  <si>
    <t>246208609.1521636</t>
  </si>
  <si>
    <t>17024406.1521636</t>
  </si>
  <si>
    <t>d5e74699-6fd6-448f-bcf9-21ecddd5f8bf</t>
  </si>
  <si>
    <t>1.1.2.1.1.4.7</t>
  </si>
  <si>
    <t>6.3.1.5.4.2.1</t>
  </si>
  <si>
    <t>Надбавка за монтаж подвесного потолка при высоте более 3,2 м, включая использование лесов и подмостей</t>
  </si>
  <si>
    <t>11bf38a8-1e54-4d46-8d49-39254e318eaa</t>
  </si>
  <si>
    <t>9ed057e5-7f60-48cb-ae6a-bf5b2768c125</t>
  </si>
  <si>
    <t>1.1.2.1.1.4.8</t>
  </si>
  <si>
    <t>1.1.2.1.1.4.9</t>
  </si>
  <si>
    <t>1.1.2.1.1.4.10</t>
  </si>
  <si>
    <t>1.1.2.1.1.4.11</t>
  </si>
  <si>
    <t>1.1.2.1.1.4.12</t>
  </si>
  <si>
    <t>1.1.2.1.1.5</t>
  </si>
  <si>
    <t>6.3.1.5.99</t>
  </si>
  <si>
    <t>Прочие работы</t>
  </si>
  <si>
    <t>1.1.2.1.1.5.1</t>
  </si>
  <si>
    <t>6.3.1.5.99.1.2</t>
  </si>
  <si>
    <t>Клининг СКБ / Школа, ДОО</t>
  </si>
  <si>
    <t>перед ЗОС</t>
  </si>
  <si>
    <t>90274ed7-a7cc-4668-bade-a91fc3084cb7</t>
  </si>
  <si>
    <t>79ded6e1-cde1-41f5-837f-2a793db25461</t>
  </si>
  <si>
    <t>1.1.2.1.1.5.2</t>
  </si>
  <si>
    <t>1.1.2.1.1.5.3</t>
  </si>
  <si>
    <t>1.1.2.1.1.5.4</t>
  </si>
  <si>
    <t>6.3.1.5.99.2.2</t>
  </si>
  <si>
    <t>Содержание корпуса в период проведения отделки / 2 секции</t>
  </si>
  <si>
    <t>Кол-во месяцев согласно графика производства отделочных работ.</t>
  </si>
  <si>
    <t>Блок 1, Блок 4,1</t>
  </si>
  <si>
    <t>мес</t>
  </si>
  <si>
    <t>dafdbed0-d8c9-4e31-9d18-28c002826b48</t>
  </si>
  <si>
    <t>41184805-ba59-4e97-b2d9-b62b4c18a3d9</t>
  </si>
  <si>
    <t>Общая стоимость работ, руб. с НДС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</si>
  <si>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</si>
  <si>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</si>
  <si>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</si>
  <si>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</si>
  <si>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</si>
  <si>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</si>
  <si>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</si>
  <si>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</si>
  <si>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</si>
  <si>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</si>
  <si>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</si>
  <si>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</si>
  <si>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мес.</t>
  </si>
  <si>
    <t>Д</t>
  </si>
  <si>
    <t>Гарантийный срок 5 лет</t>
  </si>
  <si>
    <t>E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</si>
  <si>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</si>
  <si>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</si>
  <si>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</si>
  <si>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</si>
  <si>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</si>
  <si>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</si>
  <si>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</si>
  <si>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</si>
  <si>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</si>
  <si>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</si>
  <si>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</si>
  <si>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</si>
  <si>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</si>
  <si>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</si>
  <si>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</si>
  <si>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</si>
  <si>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</si>
  <si>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</si>
  <si>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</si>
  <si>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</si>
  <si>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</si>
  <si>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</si>
  <si>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</si>
  <si>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</si>
  <si>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</si>
  <si>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</si>
  <si>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</si>
  <si>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</si>
  <si>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</si>
  <si>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</si>
  <si>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</si>
  <si>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</si>
  <si>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</si>
  <si>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</si>
  <si>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</si>
  <si>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</si>
  <si>
    <t>Технофас Экстра плотностью не менее 90кг/м3
200 мм
58,61кв.м* 0,2*1,03=12,07 куб.м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</si>
</sst>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6" x14ac:knownFonts="1">
    <font>
      <sz val="11"/>
      <color rgb="FF000000"/>
      <name val="Calibri"/>
    </font>
    <font>
      <b/>
      <sz val="11"/>
      <color rgb="FFFFFFFF"/>
      <name val="Times New Roman"/>
    </font>
    <font>
      <sz val="12"/>
      <color rgb="FF2F5487"/>
      <name val="Times New Roman"/>
    </font>
    <font>
      <b/>
      <sz val="16"/>
      <color rgb="FF000000"/>
      <name val="Times New Roman"/>
    </font>
    <font>
      <sz val="12"/>
      <color rgb="FF000000"/>
      <name val="Times New Roman"/>
    </font>
    <font>
      <sz val="16"/>
      <color rgb="FF000000"/>
      <name val="Times New Roman"/>
    </font>
    <font>
      <b/>
      <sz val="16"/>
      <color rgb="FFFFFFFF"/>
      <name val="Times New Roman"/>
    </font>
    <font>
      <b/>
      <sz val="13"/>
      <color rgb="FF000000"/>
      <name val="Times New Roman"/>
    </font>
    <font>
      <b/>
      <sz val="18"/>
      <color rgb="FF000000"/>
      <name val="Times New Roman"/>
    </font>
    <font>
      <sz val="14"/>
      <color rgb="FF000000"/>
      <name val="Times New Roman"/>
    </font>
    <font>
      <i/>
      <sz val="14"/>
      <color rgb="FF000000"/>
      <name val="Times New Roman"/>
    </font>
    <font>
      <b/>
      <sz val="14"/>
      <color rgb="FFFF0000"/>
      <name val="Times New Roman"/>
    </font>
    <font>
      <sz val="14"/>
      <color rgb="FF800000"/>
      <name val="Times New Roman"/>
    </font>
    <font>
      <b/>
      <sz val="14"/>
      <color rgb="FF000000"/>
      <name val="Times New Roman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2F5487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/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4" fontId="7" fillId="0" borderId="7" xfId="0" applyNumberFormat="1" applyFont="1" applyBorder="1" applyAlignment="1">
      <alignment horizontal="center" vertical="center"/>
    </xf>
    <xf numFmtId="0" fontId="0" fillId="4" borderId="2" xfId="0" applyFill="1" applyBorder="1"/>
    <xf numFmtId="4" fontId="7" fillId="4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4" fontId="9" fillId="0" borderId="7" xfId="0" applyNumberFormat="1" applyFont="1" applyBorder="1" applyAlignment="1">
      <alignment horizontal="center" vertical="center" wrapText="1"/>
    </xf>
    <xf numFmtId="4" fontId="9" fillId="3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>
      <alignment horizontal="center" vertical="center"/>
    </xf>
    <xf numFmtId="4" fontId="9" fillId="0" borderId="7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horizontal="right" vertical="center" wrapText="1"/>
    </xf>
    <xf numFmtId="164" fontId="11" fillId="0" borderId="7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0" fillId="3" borderId="0" xfId="0" applyFill="1"/>
    <xf numFmtId="0" fontId="13" fillId="3" borderId="7" xfId="0" applyFont="1" applyFill="1" applyBorder="1" applyAlignment="1">
      <alignment horizontal="right" vertical="center"/>
    </xf>
    <xf numFmtId="4" fontId="13" fillId="3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4" fillId="6" borderId="7" xfId="0" applyFont="1" applyFill="1" applyBorder="1" applyAlignment="1">
      <alignment horizontal="left" vertical="center"/>
    </xf>
    <xf numFmtId="0" fontId="0" fillId="6" borderId="0" xfId="0" applyFill="1"/>
    <xf numFmtId="0" fontId="4" fillId="7" borderId="7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 wrapText="1"/>
    </xf>
    <xf numFmtId="0" fontId="9" fillId="7" borderId="7" xfId="0" applyFont="1" applyFill="1" applyBorder="1" applyAlignment="1">
      <alignment horizontal="center" vertical="center" wrapText="1"/>
    </xf>
    <xf numFmtId="164" fontId="9" fillId="7" borderId="7" xfId="0" applyNumberFormat="1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164" fontId="9" fillId="8" borderId="7" xfId="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 wrapText="1"/>
    </xf>
    <xf numFmtId="0" fontId="15" fillId="5" borderId="7" xfId="0" applyFont="1" applyFill="1" applyBorder="1" applyAlignment="1">
      <alignment horizontal="right" vertical="center" wrapText="1"/>
    </xf>
    <xf numFmtId="0" fontId="15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2"/>
  <sheetViews>
    <sheetView zoomScale="70" zoomScaleNormal="70" workbookViewId="0">
      <pane xSplit="9" ySplit="7" topLeftCell="U119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20" customWidth="1"/>
    <col min="2" max="2" width="21.7109375" bestFit="1" customWidth="1"/>
    <col min="3" max="3" width="55.5703125" customWidth="1"/>
    <col min="4" max="5" width="38" customWidth="1"/>
    <col min="6" max="7" width="16.42578125" customWidth="1"/>
    <col min="8" max="8" width="16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  <col min="22" max="35" width="9.140625" hidden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10</v>
      </c>
      <c r="H1" s="2" t="s">
        <v>11</v>
      </c>
      <c r="I1" s="2" t="s">
        <v>12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4" t="s">
        <v>18</v>
      </c>
      <c r="AI1" s="4" t="s">
        <v>19</v>
      </c>
    </row>
    <row r="2" spans="1:35" ht="30.75" customHeight="1" x14ac:dyDescent="0.25">
      <c r="A2" s="42" t="s">
        <v>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35" ht="15" customHeight="1" x14ac:dyDescent="0.25">
      <c r="A3" s="43" t="s">
        <v>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35" ht="15" customHeight="1" x14ac:dyDescent="0.25">
      <c r="A4" s="44" t="s">
        <v>6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35" ht="40.700000000000003" customHeight="1" x14ac:dyDescent="0.25">
      <c r="A5" s="51" t="s">
        <v>20</v>
      </c>
      <c r="B5" s="51" t="s">
        <v>21</v>
      </c>
      <c r="C5" s="51" t="s">
        <v>22</v>
      </c>
      <c r="D5" s="51" t="s">
        <v>23</v>
      </c>
      <c r="E5" s="51" t="s">
        <v>24</v>
      </c>
      <c r="F5" s="51" t="s">
        <v>25</v>
      </c>
      <c r="G5" s="51" t="s">
        <v>26</v>
      </c>
      <c r="H5" s="51" t="s">
        <v>27</v>
      </c>
      <c r="I5" s="51" t="s">
        <v>28</v>
      </c>
      <c r="J5" s="45" t="s">
        <v>7</v>
      </c>
      <c r="K5" s="46"/>
      <c r="L5" s="46"/>
      <c r="M5" s="46"/>
      <c r="N5" s="46"/>
      <c r="O5" s="47"/>
      <c r="P5" s="48" t="s">
        <v>8</v>
      </c>
      <c r="Q5" s="49"/>
      <c r="R5" s="50"/>
      <c r="S5" s="48" t="s">
        <v>9</v>
      </c>
      <c r="T5" s="49"/>
      <c r="U5" s="50"/>
    </row>
    <row r="6" spans="1:35" ht="15.75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54" t="s">
        <v>29</v>
      </c>
      <c r="K6" s="55"/>
      <c r="L6" s="51" t="s">
        <v>29</v>
      </c>
      <c r="M6" s="54" t="s">
        <v>32</v>
      </c>
      <c r="N6" s="55"/>
      <c r="O6" s="51" t="s">
        <v>33</v>
      </c>
      <c r="P6" s="54" t="s">
        <v>29</v>
      </c>
      <c r="Q6" s="55"/>
      <c r="R6" s="51" t="s">
        <v>29</v>
      </c>
      <c r="S6" s="54" t="s">
        <v>32</v>
      </c>
      <c r="T6" s="55"/>
      <c r="U6" s="51" t="s">
        <v>33</v>
      </c>
    </row>
    <row r="7" spans="1:35" ht="31.35" customHeight="1" x14ac:dyDescent="0.25">
      <c r="A7" s="53"/>
      <c r="B7" s="53"/>
      <c r="C7" s="53"/>
      <c r="D7" s="53"/>
      <c r="E7" s="53"/>
      <c r="F7" s="53"/>
      <c r="G7" s="53"/>
      <c r="H7" s="53"/>
      <c r="I7" s="53"/>
      <c r="J7" s="5" t="s">
        <v>30</v>
      </c>
      <c r="K7" s="5" t="s">
        <v>31</v>
      </c>
      <c r="L7" s="53"/>
      <c r="M7" s="5" t="s">
        <v>30</v>
      </c>
      <c r="N7" s="5" t="s">
        <v>31</v>
      </c>
      <c r="O7" s="53"/>
      <c r="P7" s="5" t="s">
        <v>30</v>
      </c>
      <c r="Q7" s="5" t="s">
        <v>31</v>
      </c>
      <c r="R7" s="53"/>
      <c r="S7" s="5" t="s">
        <v>30</v>
      </c>
      <c r="T7" s="5" t="s">
        <v>31</v>
      </c>
      <c r="U7" s="53"/>
    </row>
    <row r="8" spans="1:35" ht="30" customHeight="1" x14ac:dyDescent="0.25">
      <c r="A8" s="56" t="s">
        <v>34</v>
      </c>
      <c r="B8" s="57"/>
      <c r="C8" s="57"/>
      <c r="D8" s="57"/>
      <c r="E8" s="57"/>
      <c r="F8" s="57"/>
      <c r="G8" s="57"/>
      <c r="H8" s="57"/>
      <c r="I8" s="58"/>
      <c r="J8" s="7"/>
      <c r="K8" s="7"/>
      <c r="L8" s="7"/>
      <c r="M8" s="8">
        <f>SUM(M9)</f>
        <v>18303819.899999999</v>
      </c>
      <c r="N8" s="8">
        <f>SUM(N9)</f>
        <v>50913003.080000006</v>
      </c>
      <c r="O8" s="8">
        <f>SUM(O9)</f>
        <v>69216822.980000004</v>
      </c>
      <c r="P8" s="7"/>
      <c r="Q8" s="7"/>
      <c r="R8" s="7"/>
      <c r="S8" s="8">
        <f>SUM(S9)</f>
        <v>35512286.57</v>
      </c>
      <c r="T8" s="8">
        <f>SUM(T9)</f>
        <v>50913003.079999998</v>
      </c>
      <c r="U8" s="8">
        <f>SUM(U9)</f>
        <v>86425289.650000006</v>
      </c>
      <c r="AC8" s="4" t="s">
        <v>35</v>
      </c>
    </row>
    <row r="9" spans="1:35" ht="17.100000000000001" customHeight="1" x14ac:dyDescent="0.25">
      <c r="A9" s="9" t="s">
        <v>36</v>
      </c>
      <c r="B9" s="9" t="s">
        <v>37</v>
      </c>
      <c r="C9" s="59" t="s">
        <v>38</v>
      </c>
      <c r="D9" s="60"/>
      <c r="E9" s="60"/>
      <c r="F9" s="60"/>
      <c r="G9" s="60"/>
      <c r="H9" s="60"/>
      <c r="I9" s="61"/>
      <c r="M9" s="6">
        <f>SUM(M10,M20)</f>
        <v>18303819.899999999</v>
      </c>
      <c r="N9" s="6">
        <f>SUM(N10,N20)</f>
        <v>50913003.080000006</v>
      </c>
      <c r="O9" s="6">
        <f>SUM(O10,O20)</f>
        <v>69216822.980000004</v>
      </c>
      <c r="S9" s="6">
        <v>35512286.57</v>
      </c>
      <c r="T9" s="6">
        <v>50913003.079999998</v>
      </c>
      <c r="U9" s="6">
        <v>86425289.650000006</v>
      </c>
      <c r="AD9" s="4">
        <v>246208531</v>
      </c>
      <c r="AE9" s="4">
        <v>16969334</v>
      </c>
    </row>
    <row r="10" spans="1:35" ht="17.100000000000001" customHeight="1" x14ac:dyDescent="0.25">
      <c r="A10" s="9" t="s">
        <v>39</v>
      </c>
      <c r="B10" s="9" t="s">
        <v>40</v>
      </c>
      <c r="C10" s="59" t="s">
        <v>41</v>
      </c>
      <c r="D10" s="60"/>
      <c r="E10" s="60"/>
      <c r="F10" s="60"/>
      <c r="G10" s="60"/>
      <c r="H10" s="60"/>
      <c r="I10" s="61"/>
      <c r="M10" s="6">
        <f t="shared" ref="M10:O14" si="0">SUM(M11)</f>
        <v>126283.29</v>
      </c>
      <c r="N10" s="6">
        <f t="shared" si="0"/>
        <v>180408.36</v>
      </c>
      <c r="O10" s="6">
        <f t="shared" si="0"/>
        <v>306691.64999999997</v>
      </c>
      <c r="S10" s="6">
        <v>126283.29</v>
      </c>
      <c r="T10" s="6">
        <v>180408.36</v>
      </c>
      <c r="U10" s="6">
        <v>306691.65000000002</v>
      </c>
      <c r="AD10" s="4">
        <v>246208532</v>
      </c>
      <c r="AE10" s="4">
        <v>16969572</v>
      </c>
    </row>
    <row r="11" spans="1:35" ht="17.100000000000001" customHeight="1" x14ac:dyDescent="0.25">
      <c r="A11" s="9" t="s">
        <v>42</v>
      </c>
      <c r="B11" s="9" t="s">
        <v>43</v>
      </c>
      <c r="C11" s="59" t="s">
        <v>44</v>
      </c>
      <c r="D11" s="60"/>
      <c r="E11" s="60"/>
      <c r="F11" s="60"/>
      <c r="G11" s="60"/>
      <c r="H11" s="60"/>
      <c r="I11" s="61"/>
      <c r="M11" s="6">
        <f t="shared" si="0"/>
        <v>126283.29</v>
      </c>
      <c r="N11" s="6">
        <f t="shared" si="0"/>
        <v>180408.36</v>
      </c>
      <c r="O11" s="6">
        <f t="shared" si="0"/>
        <v>306691.64999999997</v>
      </c>
      <c r="S11" s="6">
        <v>126283.29</v>
      </c>
      <c r="T11" s="6">
        <v>180408.36</v>
      </c>
      <c r="U11" s="6">
        <v>306691.65000000002</v>
      </c>
      <c r="AD11" s="4">
        <v>246208533</v>
      </c>
      <c r="AE11" s="4">
        <v>16969570</v>
      </c>
    </row>
    <row r="12" spans="1:35" ht="17.100000000000001" customHeight="1" x14ac:dyDescent="0.25">
      <c r="A12" s="9" t="s">
        <v>45</v>
      </c>
      <c r="B12" s="9" t="s">
        <v>46</v>
      </c>
      <c r="C12" s="59" t="s">
        <v>47</v>
      </c>
      <c r="D12" s="60"/>
      <c r="E12" s="60"/>
      <c r="F12" s="60"/>
      <c r="G12" s="60"/>
      <c r="H12" s="60"/>
      <c r="I12" s="61"/>
      <c r="M12" s="6">
        <f t="shared" si="0"/>
        <v>126283.29</v>
      </c>
      <c r="N12" s="6">
        <f t="shared" si="0"/>
        <v>180408.36</v>
      </c>
      <c r="O12" s="6">
        <f t="shared" si="0"/>
        <v>306691.64999999997</v>
      </c>
      <c r="S12" s="6">
        <v>126283.29</v>
      </c>
      <c r="T12" s="6">
        <v>180408.36</v>
      </c>
      <c r="U12" s="6">
        <v>306691.65000000002</v>
      </c>
      <c r="AD12" s="4">
        <v>246208534</v>
      </c>
      <c r="AE12" s="4">
        <v>16969567</v>
      </c>
    </row>
    <row r="13" spans="1:35" ht="17.100000000000001" customHeight="1" x14ac:dyDescent="0.25">
      <c r="A13" s="9" t="s">
        <v>48</v>
      </c>
      <c r="B13" s="9" t="s">
        <v>49</v>
      </c>
      <c r="C13" s="59" t="s">
        <v>50</v>
      </c>
      <c r="D13" s="60"/>
      <c r="E13" s="60"/>
      <c r="F13" s="60"/>
      <c r="G13" s="60"/>
      <c r="H13" s="60"/>
      <c r="I13" s="61"/>
      <c r="M13" s="6">
        <f t="shared" si="0"/>
        <v>126283.29</v>
      </c>
      <c r="N13" s="6">
        <f t="shared" si="0"/>
        <v>180408.36</v>
      </c>
      <c r="O13" s="6">
        <f t="shared" si="0"/>
        <v>306691.64999999997</v>
      </c>
      <c r="S13" s="6">
        <v>126283.29</v>
      </c>
      <c r="T13" s="6">
        <v>180408.36</v>
      </c>
      <c r="U13" s="6">
        <v>306691.65000000002</v>
      </c>
      <c r="AD13" s="4">
        <v>246208535</v>
      </c>
      <c r="AE13" s="4">
        <v>17858933</v>
      </c>
    </row>
    <row r="14" spans="1:35" ht="17.100000000000001" customHeight="1" x14ac:dyDescent="0.25">
      <c r="A14" s="9" t="s">
        <v>51</v>
      </c>
      <c r="B14" s="9" t="s">
        <v>52</v>
      </c>
      <c r="C14" s="59" t="s">
        <v>53</v>
      </c>
      <c r="D14" s="60"/>
      <c r="E14" s="60"/>
      <c r="F14" s="60"/>
      <c r="G14" s="60"/>
      <c r="H14" s="60"/>
      <c r="I14" s="61"/>
      <c r="M14" s="6">
        <f t="shared" si="0"/>
        <v>126283.29</v>
      </c>
      <c r="N14" s="6">
        <f t="shared" si="0"/>
        <v>180408.36</v>
      </c>
      <c r="O14" s="6">
        <f t="shared" si="0"/>
        <v>306691.64999999997</v>
      </c>
      <c r="S14" s="6">
        <v>126283.29</v>
      </c>
      <c r="T14" s="6">
        <v>180408.36</v>
      </c>
      <c r="U14" s="6">
        <v>306691.65000000002</v>
      </c>
      <c r="AD14" s="4">
        <v>246208536</v>
      </c>
      <c r="AE14" s="4">
        <v>17858928</v>
      </c>
    </row>
    <row r="15" spans="1:35" ht="75" x14ac:dyDescent="0.25">
      <c r="A15" s="9" t="s">
        <v>54</v>
      </c>
      <c r="B15" s="9" t="s">
        <v>55</v>
      </c>
      <c r="C15" s="10" t="s">
        <v>56</v>
      </c>
      <c r="D15" s="11" t="s">
        <v>57</v>
      </c>
      <c r="E15" s="11" t="s">
        <v>58</v>
      </c>
      <c r="F15" s="11" t="s">
        <v>59</v>
      </c>
      <c r="G15" s="12">
        <v>1</v>
      </c>
      <c r="H15" s="12"/>
      <c r="I15" s="12">
        <v>128.04</v>
      </c>
      <c r="J15" s="13">
        <f>IFERROR(ROUND(SUM(M16,M17,M18,M19)/I15, 2),0)</f>
        <v>986.28</v>
      </c>
      <c r="K15" s="14">
        <v>1409</v>
      </c>
      <c r="L15" s="13">
        <f>J15+ROUND(K15, 2)</f>
        <v>2395.2799999999997</v>
      </c>
      <c r="M15" s="13">
        <f>ROUND(J15*I15, 2)</f>
        <v>126283.29</v>
      </c>
      <c r="N15" s="13">
        <f>ROUND(I15*ROUND(K15, 2), 2)</f>
        <v>180408.36</v>
      </c>
      <c r="O15" s="13">
        <f>M15+N15</f>
        <v>306691.64999999997</v>
      </c>
      <c r="P15" s="13">
        <v>986.28</v>
      </c>
      <c r="Q15" s="14">
        <v>1409</v>
      </c>
      <c r="R15" s="13">
        <v>2395.2800000000002</v>
      </c>
      <c r="S15" s="13">
        <v>126283.29</v>
      </c>
      <c r="T15" s="13">
        <v>180408.36</v>
      </c>
      <c r="U15" s="13">
        <v>306691.65000000002</v>
      </c>
      <c r="AD15" s="4">
        <v>246208538</v>
      </c>
      <c r="AE15" s="4">
        <v>17858938</v>
      </c>
      <c r="AG15" s="4" t="s">
        <v>60</v>
      </c>
      <c r="AH15" s="4" t="s">
        <v>61</v>
      </c>
      <c r="AI15" s="4" t="s">
        <v>62</v>
      </c>
    </row>
    <row r="16" spans="1:35" ht="75" x14ac:dyDescent="0.25">
      <c r="A16" s="9" t="s">
        <v>63</v>
      </c>
      <c r="B16" s="9"/>
      <c r="C16" s="15" t="s">
        <v>64</v>
      </c>
      <c r="D16" s="11"/>
      <c r="E16" s="11"/>
      <c r="F16" s="16" t="s">
        <v>65</v>
      </c>
      <c r="G16" s="17">
        <v>1</v>
      </c>
      <c r="H16" s="17"/>
      <c r="I16" s="17">
        <v>128.04</v>
      </c>
      <c r="J16" s="18">
        <v>111.15</v>
      </c>
      <c r="M16" s="19">
        <f>ROUND(ROUND(J16, 2)*I16, 2)</f>
        <v>14231.65</v>
      </c>
      <c r="P16" s="18">
        <v>111.15</v>
      </c>
      <c r="S16" s="19">
        <v>14231.65</v>
      </c>
      <c r="AD16" s="4" t="s">
        <v>66</v>
      </c>
      <c r="AE16" s="4" t="s">
        <v>67</v>
      </c>
      <c r="AF16" s="4" t="s">
        <v>68</v>
      </c>
    </row>
    <row r="17" spans="1:35" ht="18.75" x14ac:dyDescent="0.25">
      <c r="A17" s="9" t="s">
        <v>69</v>
      </c>
      <c r="B17" s="9"/>
      <c r="C17" s="20" t="s">
        <v>70</v>
      </c>
      <c r="D17" s="11"/>
      <c r="E17" s="11"/>
      <c r="F17" s="16" t="s">
        <v>71</v>
      </c>
      <c r="G17" s="21">
        <v>2.1</v>
      </c>
      <c r="H17" s="17"/>
      <c r="I17" s="17">
        <v>268.88400000000001</v>
      </c>
      <c r="J17" s="18">
        <v>70.97</v>
      </c>
      <c r="M17" s="19">
        <f>ROUND(ROUND(J17, 2)*I17, 2)</f>
        <v>19082.7</v>
      </c>
      <c r="P17" s="18">
        <v>70.97</v>
      </c>
      <c r="S17" s="19">
        <v>19082.7</v>
      </c>
      <c r="AD17" s="4" t="s">
        <v>72</v>
      </c>
      <c r="AE17" s="4" t="s">
        <v>73</v>
      </c>
      <c r="AF17" s="4" t="s">
        <v>74</v>
      </c>
    </row>
    <row r="18" spans="1:35" ht="18.75" x14ac:dyDescent="0.25">
      <c r="A18" s="9" t="s">
        <v>75</v>
      </c>
      <c r="B18" s="9"/>
      <c r="C18" s="20" t="s">
        <v>76</v>
      </c>
      <c r="D18" s="11"/>
      <c r="E18" s="11"/>
      <c r="F18" s="16" t="s">
        <v>71</v>
      </c>
      <c r="G18" s="21">
        <v>0.8</v>
      </c>
      <c r="H18" s="17"/>
      <c r="I18" s="17">
        <v>102.432</v>
      </c>
      <c r="J18" s="18">
        <v>56.76</v>
      </c>
      <c r="M18" s="19">
        <f>ROUND(ROUND(J18, 2)*I18, 2)</f>
        <v>5814.04</v>
      </c>
      <c r="P18" s="18">
        <v>56.76</v>
      </c>
      <c r="S18" s="19">
        <v>5814.04</v>
      </c>
      <c r="AD18" s="4" t="s">
        <v>77</v>
      </c>
      <c r="AE18" s="4" t="s">
        <v>78</v>
      </c>
      <c r="AF18" s="4" t="s">
        <v>79</v>
      </c>
    </row>
    <row r="19" spans="1:35" ht="18.75" x14ac:dyDescent="0.25">
      <c r="A19" s="9" t="s">
        <v>80</v>
      </c>
      <c r="B19" s="9"/>
      <c r="C19" s="20" t="s">
        <v>81</v>
      </c>
      <c r="D19" s="11"/>
      <c r="E19" s="11"/>
      <c r="F19" s="16" t="s">
        <v>59</v>
      </c>
      <c r="G19" s="17">
        <v>2.2000000000000002</v>
      </c>
      <c r="H19" s="17"/>
      <c r="I19" s="17">
        <v>281.68799999999999</v>
      </c>
      <c r="J19" s="18">
        <v>309.39999999999998</v>
      </c>
      <c r="M19" s="19">
        <f>ROUND(ROUND(J19, 2)*I19, 2)</f>
        <v>87154.27</v>
      </c>
      <c r="P19" s="18">
        <v>309.39999999999998</v>
      </c>
      <c r="S19" s="19">
        <v>87154.27</v>
      </c>
      <c r="AD19" s="4" t="s">
        <v>82</v>
      </c>
      <c r="AE19" s="4" t="s">
        <v>83</v>
      </c>
      <c r="AF19" s="4" t="s">
        <v>84</v>
      </c>
    </row>
    <row r="20" spans="1:35" ht="17.100000000000001" customHeight="1" x14ac:dyDescent="0.25">
      <c r="A20" s="9" t="s">
        <v>85</v>
      </c>
      <c r="B20" s="9" t="s">
        <v>86</v>
      </c>
      <c r="C20" s="59" t="s">
        <v>87</v>
      </c>
      <c r="D20" s="60"/>
      <c r="E20" s="60"/>
      <c r="F20" s="60"/>
      <c r="G20" s="60"/>
      <c r="H20" s="60"/>
      <c r="I20" s="61"/>
      <c r="M20" s="6">
        <f t="shared" ref="M20:O21" si="1">SUM(M21)</f>
        <v>18177536.609999999</v>
      </c>
      <c r="N20" s="6">
        <f t="shared" si="1"/>
        <v>50732594.720000006</v>
      </c>
      <c r="O20" s="6">
        <f t="shared" si="1"/>
        <v>68910131.329999998</v>
      </c>
      <c r="S20" s="6">
        <v>35386003.280000001</v>
      </c>
      <c r="T20" s="6">
        <v>50732594.719999999</v>
      </c>
      <c r="U20" s="6">
        <v>86118598</v>
      </c>
      <c r="AD20" s="4">
        <v>246208539</v>
      </c>
      <c r="AE20" s="4">
        <v>16969335</v>
      </c>
    </row>
    <row r="21" spans="1:35" ht="17.100000000000001" customHeight="1" x14ac:dyDescent="0.25">
      <c r="A21" s="9" t="s">
        <v>88</v>
      </c>
      <c r="B21" s="9" t="s">
        <v>89</v>
      </c>
      <c r="C21" s="59" t="s">
        <v>90</v>
      </c>
      <c r="D21" s="60"/>
      <c r="E21" s="60"/>
      <c r="F21" s="60"/>
      <c r="G21" s="60"/>
      <c r="H21" s="60"/>
      <c r="I21" s="61"/>
      <c r="M21" s="6">
        <f t="shared" si="1"/>
        <v>18177536.609999999</v>
      </c>
      <c r="N21" s="6">
        <f t="shared" si="1"/>
        <v>50732594.720000006</v>
      </c>
      <c r="O21" s="6">
        <f t="shared" si="1"/>
        <v>68910131.329999998</v>
      </c>
      <c r="S21" s="6">
        <v>35386003.280000001</v>
      </c>
      <c r="T21" s="6">
        <v>50732594.719999999</v>
      </c>
      <c r="U21" s="6">
        <v>86118598</v>
      </c>
      <c r="AD21" s="4">
        <v>246208540</v>
      </c>
      <c r="AE21" s="4">
        <v>16969337</v>
      </c>
    </row>
    <row r="22" spans="1:35" ht="17.100000000000001" customHeight="1" x14ac:dyDescent="0.25">
      <c r="A22" s="9" t="s">
        <v>91</v>
      </c>
      <c r="B22" s="9" t="s">
        <v>92</v>
      </c>
      <c r="C22" s="59" t="s">
        <v>93</v>
      </c>
      <c r="D22" s="60"/>
      <c r="E22" s="60"/>
      <c r="F22" s="60"/>
      <c r="G22" s="60"/>
      <c r="H22" s="60"/>
      <c r="I22" s="61"/>
      <c r="M22" s="6">
        <f>SUM(M23,M122,M163,M203,M248)</f>
        <v>18177536.609999999</v>
      </c>
      <c r="N22" s="6">
        <f>SUM(N23,N122,N163,N203,N248)</f>
        <v>50732594.720000006</v>
      </c>
      <c r="O22" s="6">
        <f>SUM(O23,O122,O163,O203,O248)</f>
        <v>68910131.329999998</v>
      </c>
      <c r="S22" s="6">
        <v>35386003.280000001</v>
      </c>
      <c r="T22" s="6">
        <v>50732594.719999999</v>
      </c>
      <c r="U22" s="6">
        <v>86118598</v>
      </c>
      <c r="AD22" s="4">
        <v>246208541</v>
      </c>
      <c r="AE22" s="4">
        <v>16969339</v>
      </c>
    </row>
    <row r="23" spans="1:35" ht="17.100000000000001" customHeight="1" x14ac:dyDescent="0.25">
      <c r="A23" s="9" t="s">
        <v>94</v>
      </c>
      <c r="B23" s="9" t="s">
        <v>95</v>
      </c>
      <c r="C23" s="59" t="s">
        <v>96</v>
      </c>
      <c r="D23" s="60"/>
      <c r="E23" s="60"/>
      <c r="F23" s="60"/>
      <c r="G23" s="60"/>
      <c r="H23" s="60"/>
      <c r="I23" s="61"/>
      <c r="M23" s="6">
        <f>SUM(M24,M67,M76,M119)</f>
        <v>12831032.07</v>
      </c>
      <c r="N23" s="6">
        <f>SUM(N24,N67,N76,N119)</f>
        <v>15959507.400000002</v>
      </c>
      <c r="O23" s="6">
        <f>SUM(O24,O67,O76,O119)</f>
        <v>28790539.469999999</v>
      </c>
      <c r="S23" s="6">
        <v>22337925.34</v>
      </c>
      <c r="T23" s="6">
        <v>15959507.4</v>
      </c>
      <c r="U23" s="6">
        <v>38297432.740000002</v>
      </c>
      <c r="AD23" s="4">
        <v>246208542</v>
      </c>
      <c r="AE23" s="4">
        <v>16983853</v>
      </c>
    </row>
    <row r="24" spans="1:35" ht="17.100000000000001" customHeight="1" x14ac:dyDescent="0.25">
      <c r="A24" s="9" t="s">
        <v>97</v>
      </c>
      <c r="B24" s="9" t="s">
        <v>98</v>
      </c>
      <c r="C24" s="59" t="s">
        <v>99</v>
      </c>
      <c r="D24" s="60"/>
      <c r="E24" s="60"/>
      <c r="F24" s="60"/>
      <c r="G24" s="60"/>
      <c r="H24" s="60"/>
      <c r="I24" s="61"/>
      <c r="M24" s="6">
        <f>SUM(M25,M29,M31,M34,M36,M41,M46,M51,M57,M62)</f>
        <v>7808423.3099999996</v>
      </c>
      <c r="N24" s="6">
        <f>SUM(N25,N29,N31,N34,N36,N41,N46,N51,N57,N62)</f>
        <v>7918514.0600000005</v>
      </c>
      <c r="O24" s="6">
        <f>SUM(O25,O29,O31,O34,O36,O41,O46,O51,O57,O62)</f>
        <v>15726937.370000001</v>
      </c>
      <c r="S24" s="6">
        <v>7808423.3099999996</v>
      </c>
      <c r="T24" s="6">
        <v>7918514.0599999996</v>
      </c>
      <c r="U24" s="6">
        <v>15726937.369999999</v>
      </c>
      <c r="AD24" s="4">
        <v>246208543</v>
      </c>
      <c r="AE24" s="4">
        <v>16983851</v>
      </c>
    </row>
    <row r="25" spans="1:35" ht="75" x14ac:dyDescent="0.25">
      <c r="A25" s="9" t="s">
        <v>100</v>
      </c>
      <c r="B25" s="9" t="s">
        <v>101</v>
      </c>
      <c r="C25" s="10" t="s">
        <v>102</v>
      </c>
      <c r="D25" s="11" t="s">
        <v>103</v>
      </c>
      <c r="E25" s="11" t="s">
        <v>104</v>
      </c>
      <c r="F25" s="11" t="s">
        <v>59</v>
      </c>
      <c r="G25" s="12">
        <v>1</v>
      </c>
      <c r="H25" s="12"/>
      <c r="I25" s="12">
        <v>4905.38</v>
      </c>
      <c r="J25" s="13">
        <f>IFERROR(ROUND(SUM(M26,M27,M28)/I25, 2),0)</f>
        <v>187.76</v>
      </c>
      <c r="K25" s="14">
        <v>400</v>
      </c>
      <c r="L25" s="13">
        <f>J25+ROUND(K25, 2)</f>
        <v>587.76</v>
      </c>
      <c r="M25" s="13">
        <f>ROUND(J25*I25, 2)</f>
        <v>921034.15</v>
      </c>
      <c r="N25" s="13">
        <f>ROUND(I25*ROUND(K25, 2), 2)</f>
        <v>1962152</v>
      </c>
      <c r="O25" s="13">
        <f>M25+N25</f>
        <v>2883186.15</v>
      </c>
      <c r="P25" s="13">
        <v>187.76</v>
      </c>
      <c r="Q25" s="14">
        <v>400</v>
      </c>
      <c r="R25" s="13">
        <v>587.76</v>
      </c>
      <c r="S25" s="13">
        <v>921034.15</v>
      </c>
      <c r="T25" s="13">
        <v>1962152</v>
      </c>
      <c r="U25" s="13">
        <v>2883186.15</v>
      </c>
      <c r="AD25" s="4">
        <v>246208545</v>
      </c>
      <c r="AE25" s="4">
        <v>17000606</v>
      </c>
      <c r="AG25" s="4" t="s">
        <v>105</v>
      </c>
      <c r="AH25" s="4" t="s">
        <v>106</v>
      </c>
      <c r="AI25" s="4" t="s">
        <v>107</v>
      </c>
    </row>
    <row r="26" spans="1:35" ht="37.5" x14ac:dyDescent="0.25">
      <c r="A26" s="9" t="s">
        <v>108</v>
      </c>
      <c r="B26" s="9"/>
      <c r="C26" s="20" t="s">
        <v>109</v>
      </c>
      <c r="D26" s="11"/>
      <c r="E26" s="11"/>
      <c r="F26" s="16" t="s">
        <v>110</v>
      </c>
      <c r="G26" s="17">
        <v>1.6</v>
      </c>
      <c r="H26" s="22"/>
      <c r="I26" s="22">
        <v>78486.080000000002</v>
      </c>
      <c r="J26" s="18">
        <v>9.67</v>
      </c>
      <c r="M26" s="19">
        <f>ROUND(ROUND(J26, 2)*I26, 2)</f>
        <v>758960.39</v>
      </c>
      <c r="P26" s="18">
        <v>9.67</v>
      </c>
      <c r="S26" s="19">
        <v>758960.39</v>
      </c>
      <c r="AD26" s="4" t="s">
        <v>111</v>
      </c>
      <c r="AE26" s="4" t="s">
        <v>112</v>
      </c>
      <c r="AF26" s="4" t="s">
        <v>113</v>
      </c>
    </row>
    <row r="27" spans="1:35" ht="37.5" x14ac:dyDescent="0.25">
      <c r="A27" s="9" t="s">
        <v>114</v>
      </c>
      <c r="B27" s="9"/>
      <c r="C27" s="15" t="s">
        <v>115</v>
      </c>
      <c r="D27" s="11"/>
      <c r="E27" s="11"/>
      <c r="F27" s="16" t="s">
        <v>71</v>
      </c>
      <c r="G27" s="17">
        <v>1</v>
      </c>
      <c r="H27" s="22"/>
      <c r="I27" s="22">
        <v>4905.38</v>
      </c>
      <c r="J27" s="18">
        <v>10.4</v>
      </c>
      <c r="M27" s="19">
        <f>ROUND(ROUND(J27, 2)*I27, 2)</f>
        <v>51015.95</v>
      </c>
      <c r="P27" s="18">
        <v>10.4</v>
      </c>
      <c r="S27" s="19">
        <v>51015.95</v>
      </c>
      <c r="AD27" s="4" t="s">
        <v>116</v>
      </c>
      <c r="AE27" s="4" t="s">
        <v>117</v>
      </c>
      <c r="AF27" s="4" t="s">
        <v>118</v>
      </c>
    </row>
    <row r="28" spans="1:35" ht="37.5" x14ac:dyDescent="0.25">
      <c r="A28" s="9" t="s">
        <v>119</v>
      </c>
      <c r="B28" s="9"/>
      <c r="C28" s="15" t="s">
        <v>120</v>
      </c>
      <c r="D28" s="11"/>
      <c r="E28" s="11"/>
      <c r="F28" s="16" t="s">
        <v>110</v>
      </c>
      <c r="G28" s="17">
        <v>0.255</v>
      </c>
      <c r="H28" s="22"/>
      <c r="I28" s="22">
        <v>1250.8720000000001</v>
      </c>
      <c r="J28" s="18">
        <v>88.8</v>
      </c>
      <c r="M28" s="19">
        <f>ROUND(ROUND(J28, 2)*I28, 2)</f>
        <v>111077.43</v>
      </c>
      <c r="P28" s="18">
        <v>88.8</v>
      </c>
      <c r="S28" s="19">
        <v>111077.43</v>
      </c>
      <c r="AD28" s="4" t="s">
        <v>121</v>
      </c>
      <c r="AE28" s="4" t="s">
        <v>122</v>
      </c>
      <c r="AF28" s="4" t="s">
        <v>123</v>
      </c>
    </row>
    <row r="29" spans="1:35" ht="56.25" x14ac:dyDescent="0.25">
      <c r="A29" s="9" t="s">
        <v>124</v>
      </c>
      <c r="B29" s="9" t="s">
        <v>125</v>
      </c>
      <c r="C29" s="10" t="s">
        <v>126</v>
      </c>
      <c r="D29" s="11"/>
      <c r="E29" s="11" t="s">
        <v>127</v>
      </c>
      <c r="F29" s="11" t="s">
        <v>59</v>
      </c>
      <c r="G29" s="12">
        <v>1</v>
      </c>
      <c r="H29" s="12"/>
      <c r="I29" s="12">
        <v>2785.09</v>
      </c>
      <c r="J29" s="13">
        <f>IFERROR(ROUND(SUM(M30)/I29, 2),0)</f>
        <v>51.44</v>
      </c>
      <c r="K29" s="14">
        <v>40</v>
      </c>
      <c r="L29" s="13">
        <f>J29+ROUND(K29, 2)</f>
        <v>91.44</v>
      </c>
      <c r="M29" s="13">
        <f>ROUND(J29*I29, 2)</f>
        <v>143265.03</v>
      </c>
      <c r="N29" s="13">
        <f>ROUND(I29*ROUND(K29, 2), 2)</f>
        <v>111403.6</v>
      </c>
      <c r="O29" s="13">
        <f>M29+N29</f>
        <v>254668.63</v>
      </c>
      <c r="P29" s="13">
        <v>51.44</v>
      </c>
      <c r="Q29" s="14">
        <v>40</v>
      </c>
      <c r="R29" s="13">
        <v>91.44</v>
      </c>
      <c r="S29" s="13">
        <v>143265.03</v>
      </c>
      <c r="T29" s="13">
        <v>111403.6</v>
      </c>
      <c r="U29" s="13">
        <v>254668.63</v>
      </c>
      <c r="AD29" s="4">
        <v>246208547</v>
      </c>
      <c r="AE29" s="4">
        <v>16991708</v>
      </c>
      <c r="AG29" s="4" t="s">
        <v>128</v>
      </c>
      <c r="AH29" s="4" t="s">
        <v>129</v>
      </c>
      <c r="AI29" s="4" t="s">
        <v>107</v>
      </c>
    </row>
    <row r="30" spans="1:35" ht="18.75" x14ac:dyDescent="0.25">
      <c r="A30" s="9" t="s">
        <v>130</v>
      </c>
      <c r="B30" s="9"/>
      <c r="C30" s="15" t="s">
        <v>131</v>
      </c>
      <c r="D30" s="11"/>
      <c r="E30" s="11"/>
      <c r="F30" s="16" t="s">
        <v>59</v>
      </c>
      <c r="G30" s="17">
        <v>1.1000000000000001</v>
      </c>
      <c r="H30" s="17"/>
      <c r="I30" s="17">
        <v>3063.5990000000002</v>
      </c>
      <c r="J30" s="18">
        <v>46.76</v>
      </c>
      <c r="M30" s="19">
        <f>ROUND(ROUND(J30, 2)*I30, 2)</f>
        <v>143253.89000000001</v>
      </c>
      <c r="P30" s="18">
        <v>46.76</v>
      </c>
      <c r="S30" s="19">
        <v>143253.89000000001</v>
      </c>
      <c r="AD30" s="4" t="s">
        <v>132</v>
      </c>
      <c r="AE30" s="4" t="s">
        <v>133</v>
      </c>
      <c r="AF30" s="4" t="s">
        <v>134</v>
      </c>
    </row>
    <row r="31" spans="1:35" ht="37.5" x14ac:dyDescent="0.25">
      <c r="A31" s="9" t="s">
        <v>135</v>
      </c>
      <c r="B31" s="9" t="s">
        <v>136</v>
      </c>
      <c r="C31" s="10" t="s">
        <v>137</v>
      </c>
      <c r="D31" s="11"/>
      <c r="E31" s="11" t="s">
        <v>138</v>
      </c>
      <c r="F31" s="11" t="s">
        <v>59</v>
      </c>
      <c r="G31" s="12">
        <v>1</v>
      </c>
      <c r="H31" s="12"/>
      <c r="I31" s="12">
        <v>47.77</v>
      </c>
      <c r="J31" s="13">
        <f>IFERROR(ROUND(SUM(M32,M33)/I31, 2),0)</f>
        <v>68.430000000000007</v>
      </c>
      <c r="K31" s="14">
        <v>117</v>
      </c>
      <c r="L31" s="13">
        <f>J31+ROUND(K31, 2)</f>
        <v>185.43</v>
      </c>
      <c r="M31" s="13">
        <f>ROUND(J31*I31, 2)</f>
        <v>3268.9</v>
      </c>
      <c r="N31" s="13">
        <f>ROUND(I31*ROUND(K31, 2), 2)</f>
        <v>5589.09</v>
      </c>
      <c r="O31" s="13">
        <f>M31+N31</f>
        <v>8857.99</v>
      </c>
      <c r="P31" s="13">
        <v>68.430000000000007</v>
      </c>
      <c r="Q31" s="14">
        <v>117</v>
      </c>
      <c r="R31" s="13">
        <v>185.43</v>
      </c>
      <c r="S31" s="13">
        <v>3268.9</v>
      </c>
      <c r="T31" s="13">
        <v>5589.09</v>
      </c>
      <c r="U31" s="13">
        <v>8857.99</v>
      </c>
      <c r="AD31" s="4">
        <v>246208549</v>
      </c>
      <c r="AE31" s="4">
        <v>16991709</v>
      </c>
      <c r="AG31" s="4" t="s">
        <v>139</v>
      </c>
      <c r="AH31" s="4" t="s">
        <v>140</v>
      </c>
      <c r="AI31" s="4" t="s">
        <v>107</v>
      </c>
    </row>
    <row r="32" spans="1:35" ht="37.5" x14ac:dyDescent="0.25">
      <c r="A32" s="9" t="s">
        <v>141</v>
      </c>
      <c r="B32" s="9"/>
      <c r="C32" s="15" t="s">
        <v>142</v>
      </c>
      <c r="D32" s="11"/>
      <c r="E32" s="11"/>
      <c r="F32" s="16" t="s">
        <v>110</v>
      </c>
      <c r="G32" s="17">
        <v>0.3</v>
      </c>
      <c r="H32" s="17"/>
      <c r="I32" s="17">
        <v>14.331</v>
      </c>
      <c r="J32" s="18">
        <v>179.17</v>
      </c>
      <c r="M32" s="19">
        <f>ROUND(ROUND(J32, 2)*I32, 2)</f>
        <v>2567.69</v>
      </c>
      <c r="P32" s="18">
        <v>179.17</v>
      </c>
      <c r="S32" s="19">
        <v>2567.69</v>
      </c>
      <c r="AD32" s="4" t="s">
        <v>143</v>
      </c>
      <c r="AE32" s="4" t="s">
        <v>144</v>
      </c>
      <c r="AF32" s="4" t="s">
        <v>145</v>
      </c>
    </row>
    <row r="33" spans="1:35" ht="18.75" x14ac:dyDescent="0.25">
      <c r="A33" s="9" t="s">
        <v>146</v>
      </c>
      <c r="B33" s="9"/>
      <c r="C33" s="15" t="s">
        <v>147</v>
      </c>
      <c r="D33" s="11"/>
      <c r="E33" s="11"/>
      <c r="F33" s="16" t="s">
        <v>110</v>
      </c>
      <c r="G33" s="17">
        <v>0.2</v>
      </c>
      <c r="H33" s="17"/>
      <c r="I33" s="17">
        <v>9.5540000000000003</v>
      </c>
      <c r="J33" s="18">
        <v>73.39</v>
      </c>
      <c r="M33" s="19">
        <f>ROUND(ROUND(J33, 2)*I33, 2)</f>
        <v>701.17</v>
      </c>
      <c r="P33" s="18">
        <v>73.39</v>
      </c>
      <c r="S33" s="19">
        <v>701.17</v>
      </c>
      <c r="AD33" s="4" t="s">
        <v>148</v>
      </c>
      <c r="AE33" s="4" t="s">
        <v>149</v>
      </c>
      <c r="AF33" s="4" t="s">
        <v>150</v>
      </c>
    </row>
    <row r="34" spans="1:35" ht="37.5" x14ac:dyDescent="0.25">
      <c r="A34" s="9" t="s">
        <v>151</v>
      </c>
      <c r="B34" s="9" t="s">
        <v>152</v>
      </c>
      <c r="C34" s="10" t="s">
        <v>153</v>
      </c>
      <c r="D34" s="11"/>
      <c r="E34" s="11" t="s">
        <v>154</v>
      </c>
      <c r="F34" s="11" t="s">
        <v>59</v>
      </c>
      <c r="G34" s="12">
        <v>1</v>
      </c>
      <c r="H34" s="12"/>
      <c r="I34" s="12">
        <v>72.94</v>
      </c>
      <c r="J34" s="13">
        <f>IFERROR(ROUND(SUM(M35)/I34, 2),0)</f>
        <v>4.5</v>
      </c>
      <c r="K34" s="14">
        <v>471</v>
      </c>
      <c r="L34" s="13">
        <f>J34+ROUND(K34, 2)</f>
        <v>475.5</v>
      </c>
      <c r="M34" s="13">
        <f>ROUND(J34*I34, 2)</f>
        <v>328.23</v>
      </c>
      <c r="N34" s="13">
        <f>ROUND(I34*ROUND(K34, 2), 2)</f>
        <v>34354.74</v>
      </c>
      <c r="O34" s="13">
        <f>M34+N34</f>
        <v>34682.97</v>
      </c>
      <c r="P34" s="13">
        <v>4.5</v>
      </c>
      <c r="Q34" s="14">
        <v>471</v>
      </c>
      <c r="R34" s="13">
        <v>475.5</v>
      </c>
      <c r="S34" s="13">
        <v>328.23</v>
      </c>
      <c r="T34" s="13">
        <v>34354.74</v>
      </c>
      <c r="U34" s="13">
        <v>34682.97</v>
      </c>
      <c r="AD34" s="4">
        <v>246208551</v>
      </c>
      <c r="AE34" s="4">
        <v>16991707</v>
      </c>
      <c r="AG34" s="4" t="s">
        <v>155</v>
      </c>
      <c r="AH34" s="4" t="s">
        <v>156</v>
      </c>
      <c r="AI34" s="4" t="s">
        <v>107</v>
      </c>
    </row>
    <row r="35" spans="1:35" ht="18.75" x14ac:dyDescent="0.25">
      <c r="A35" s="9" t="s">
        <v>157</v>
      </c>
      <c r="B35" s="9"/>
      <c r="C35" s="15" t="s">
        <v>158</v>
      </c>
      <c r="D35" s="11"/>
      <c r="E35" s="11"/>
      <c r="F35" s="16" t="s">
        <v>110</v>
      </c>
      <c r="G35" s="17">
        <v>0.6</v>
      </c>
      <c r="H35" s="22"/>
      <c r="I35" s="22">
        <v>43.764000000000003</v>
      </c>
      <c r="J35" s="18">
        <v>7.5</v>
      </c>
      <c r="M35" s="19">
        <f>ROUND(ROUND(J35, 2)*I35, 2)</f>
        <v>328.23</v>
      </c>
      <c r="P35" s="18">
        <v>7.5</v>
      </c>
      <c r="S35" s="19">
        <v>328.23</v>
      </c>
      <c r="AD35" s="4" t="s">
        <v>159</v>
      </c>
      <c r="AE35" s="4" t="s">
        <v>160</v>
      </c>
      <c r="AF35" s="4" t="s">
        <v>161</v>
      </c>
    </row>
    <row r="36" spans="1:35" ht="37.5" x14ac:dyDescent="0.25">
      <c r="A36" s="9" t="s">
        <v>162</v>
      </c>
      <c r="B36" s="9" t="s">
        <v>163</v>
      </c>
      <c r="C36" s="10" t="s">
        <v>164</v>
      </c>
      <c r="D36" s="11"/>
      <c r="E36" s="11" t="s">
        <v>165</v>
      </c>
      <c r="F36" s="11" t="s">
        <v>59</v>
      </c>
      <c r="G36" s="12">
        <v>1</v>
      </c>
      <c r="H36" s="12"/>
      <c r="I36" s="12">
        <v>46.62</v>
      </c>
      <c r="J36" s="13">
        <f>IFERROR(ROUND(SUM(M37,M38,M39,M40)/I36, 2),0)</f>
        <v>734.43</v>
      </c>
      <c r="K36" s="14">
        <v>789</v>
      </c>
      <c r="L36" s="13">
        <f>J36+ROUND(K36, 2)</f>
        <v>1523.4299999999998</v>
      </c>
      <c r="M36" s="13">
        <f>ROUND(J36*I36, 2)</f>
        <v>34239.129999999997</v>
      </c>
      <c r="N36" s="13">
        <f>ROUND(I36*ROUND(K36, 2), 2)</f>
        <v>36783.18</v>
      </c>
      <c r="O36" s="13">
        <f>M36+N36</f>
        <v>71022.31</v>
      </c>
      <c r="P36" s="13">
        <v>734.43</v>
      </c>
      <c r="Q36" s="14">
        <v>789</v>
      </c>
      <c r="R36" s="13">
        <v>1523.43</v>
      </c>
      <c r="S36" s="13">
        <v>34239.129999999997</v>
      </c>
      <c r="T36" s="13">
        <v>36783.18</v>
      </c>
      <c r="U36" s="13">
        <v>71022.31</v>
      </c>
      <c r="AD36" s="4">
        <v>246208553</v>
      </c>
      <c r="AE36" s="4">
        <v>16983846</v>
      </c>
      <c r="AG36" s="4" t="s">
        <v>166</v>
      </c>
      <c r="AH36" s="4" t="s">
        <v>167</v>
      </c>
      <c r="AI36" s="4" t="s">
        <v>107</v>
      </c>
    </row>
    <row r="37" spans="1:35" ht="18.75" x14ac:dyDescent="0.25">
      <c r="A37" s="9" t="s">
        <v>168</v>
      </c>
      <c r="B37" s="9"/>
      <c r="C37" s="15" t="s">
        <v>169</v>
      </c>
      <c r="D37" s="11"/>
      <c r="E37" s="11"/>
      <c r="F37" s="16" t="s">
        <v>170</v>
      </c>
      <c r="G37" s="17">
        <v>8</v>
      </c>
      <c r="H37" s="22"/>
      <c r="I37" s="22">
        <v>372.96</v>
      </c>
      <c r="J37" s="18">
        <v>2.5</v>
      </c>
      <c r="M37" s="19">
        <f>ROUND(ROUND(J37, 2)*I37, 2)</f>
        <v>932.4</v>
      </c>
      <c r="P37" s="18">
        <v>2.5</v>
      </c>
      <c r="S37" s="19">
        <v>932.4</v>
      </c>
      <c r="AD37" s="4" t="s">
        <v>171</v>
      </c>
      <c r="AE37" s="4" t="s">
        <v>172</v>
      </c>
      <c r="AF37" s="4" t="s">
        <v>173</v>
      </c>
    </row>
    <row r="38" spans="1:35" ht="18.75" x14ac:dyDescent="0.25">
      <c r="A38" s="9" t="s">
        <v>174</v>
      </c>
      <c r="B38" s="9"/>
      <c r="C38" s="15" t="s">
        <v>175</v>
      </c>
      <c r="D38" s="11"/>
      <c r="E38" s="11"/>
      <c r="F38" s="16" t="s">
        <v>110</v>
      </c>
      <c r="G38" s="17">
        <v>1.8</v>
      </c>
      <c r="H38" s="22"/>
      <c r="I38" s="22">
        <v>3356.64</v>
      </c>
      <c r="J38" s="18">
        <v>7.41</v>
      </c>
      <c r="M38" s="19">
        <f>ROUND(ROUND(J38, 2)*I38, 2)</f>
        <v>24872.7</v>
      </c>
      <c r="P38" s="18">
        <v>7.41</v>
      </c>
      <c r="S38" s="19">
        <v>24872.7</v>
      </c>
      <c r="AD38" s="4" t="s">
        <v>176</v>
      </c>
      <c r="AE38" s="4" t="s">
        <v>177</v>
      </c>
      <c r="AF38" s="4" t="s">
        <v>178</v>
      </c>
    </row>
    <row r="39" spans="1:35" ht="18.75" x14ac:dyDescent="0.25">
      <c r="A39" s="9" t="s">
        <v>179</v>
      </c>
      <c r="B39" s="9"/>
      <c r="C39" s="15" t="s">
        <v>180</v>
      </c>
      <c r="D39" s="11"/>
      <c r="E39" s="11"/>
      <c r="F39" s="16" t="s">
        <v>59</v>
      </c>
      <c r="G39" s="17">
        <v>1.1000000000000001</v>
      </c>
      <c r="H39" s="22"/>
      <c r="I39" s="22">
        <v>51.281999999999996</v>
      </c>
      <c r="J39" s="18">
        <v>155.01</v>
      </c>
      <c r="M39" s="19">
        <f>ROUND(ROUND(J39, 2)*I39, 2)</f>
        <v>7949.22</v>
      </c>
      <c r="P39" s="18">
        <v>155.01</v>
      </c>
      <c r="S39" s="19">
        <v>7949.22</v>
      </c>
      <c r="AD39" s="4" t="s">
        <v>181</v>
      </c>
      <c r="AE39" s="4" t="s">
        <v>182</v>
      </c>
      <c r="AF39" s="4" t="s">
        <v>183</v>
      </c>
    </row>
    <row r="40" spans="1:35" ht="37.5" x14ac:dyDescent="0.25">
      <c r="A40" s="9" t="s">
        <v>184</v>
      </c>
      <c r="B40" s="9"/>
      <c r="C40" s="15" t="s">
        <v>115</v>
      </c>
      <c r="D40" s="11"/>
      <c r="E40" s="11"/>
      <c r="F40" s="16" t="s">
        <v>71</v>
      </c>
      <c r="G40" s="17">
        <v>1</v>
      </c>
      <c r="H40" s="22"/>
      <c r="I40" s="22">
        <v>46.62</v>
      </c>
      <c r="J40" s="18">
        <v>10.4</v>
      </c>
      <c r="M40" s="19">
        <f>ROUND(ROUND(J40, 2)*I40, 2)</f>
        <v>484.85</v>
      </c>
      <c r="P40" s="18">
        <v>10.4</v>
      </c>
      <c r="S40" s="19">
        <v>484.85</v>
      </c>
      <c r="AD40" s="4" t="s">
        <v>185</v>
      </c>
      <c r="AE40" s="4" t="s">
        <v>186</v>
      </c>
      <c r="AF40" s="4" t="s">
        <v>118</v>
      </c>
    </row>
    <row r="41" spans="1:35" ht="37.5" x14ac:dyDescent="0.25">
      <c r="A41" s="9" t="s">
        <v>187</v>
      </c>
      <c r="B41" s="9" t="s">
        <v>188</v>
      </c>
      <c r="C41" s="10" t="s">
        <v>189</v>
      </c>
      <c r="D41" s="11"/>
      <c r="E41" s="11" t="s">
        <v>190</v>
      </c>
      <c r="F41" s="11" t="s">
        <v>59</v>
      </c>
      <c r="G41" s="12">
        <v>1</v>
      </c>
      <c r="H41" s="12"/>
      <c r="I41" s="12">
        <v>122.25</v>
      </c>
      <c r="J41" s="13">
        <f>IFERROR(ROUND(SUM(M42,M43,M44,M45)/I41, 2),0)</f>
        <v>1001.19</v>
      </c>
      <c r="K41" s="14">
        <v>855</v>
      </c>
      <c r="L41" s="13">
        <f>J41+ROUND(K41, 2)</f>
        <v>1856.19</v>
      </c>
      <c r="M41" s="13">
        <f>ROUND(J41*I41, 2)</f>
        <v>122395.48</v>
      </c>
      <c r="N41" s="13">
        <f>ROUND(I41*ROUND(K41, 2), 2)</f>
        <v>104523.75</v>
      </c>
      <c r="O41" s="13">
        <f>M41+N41</f>
        <v>226919.22999999998</v>
      </c>
      <c r="P41" s="13">
        <v>1001.19</v>
      </c>
      <c r="Q41" s="14">
        <v>855</v>
      </c>
      <c r="R41" s="13">
        <v>1856.19</v>
      </c>
      <c r="S41" s="13">
        <v>122395.48</v>
      </c>
      <c r="T41" s="13">
        <v>104523.75</v>
      </c>
      <c r="U41" s="13">
        <v>226919.23</v>
      </c>
      <c r="AD41" s="4">
        <v>246208554</v>
      </c>
      <c r="AE41" s="4">
        <v>16985250</v>
      </c>
      <c r="AG41" s="4" t="s">
        <v>191</v>
      </c>
      <c r="AH41" s="4" t="s">
        <v>192</v>
      </c>
      <c r="AI41" s="4" t="s">
        <v>107</v>
      </c>
    </row>
    <row r="42" spans="1:35" ht="18.75" x14ac:dyDescent="0.25">
      <c r="A42" s="9" t="s">
        <v>193</v>
      </c>
      <c r="B42" s="9"/>
      <c r="C42" s="15" t="s">
        <v>169</v>
      </c>
      <c r="D42" s="11"/>
      <c r="E42" s="11"/>
      <c r="F42" s="16" t="s">
        <v>170</v>
      </c>
      <c r="G42" s="17">
        <v>8</v>
      </c>
      <c r="H42" s="22"/>
      <c r="I42" s="22">
        <v>978</v>
      </c>
      <c r="J42" s="18">
        <v>2.5</v>
      </c>
      <c r="M42" s="19">
        <f>ROUND(ROUND(J42, 2)*I42, 2)</f>
        <v>2445</v>
      </c>
      <c r="P42" s="18">
        <v>2.5</v>
      </c>
      <c r="S42" s="19">
        <v>2445</v>
      </c>
      <c r="AD42" s="4" t="s">
        <v>194</v>
      </c>
      <c r="AE42" s="4" t="s">
        <v>195</v>
      </c>
      <c r="AF42" s="4" t="s">
        <v>173</v>
      </c>
    </row>
    <row r="43" spans="1:35" ht="18.75" x14ac:dyDescent="0.25">
      <c r="A43" s="9" t="s">
        <v>196</v>
      </c>
      <c r="B43" s="9"/>
      <c r="C43" s="15" t="s">
        <v>175</v>
      </c>
      <c r="D43" s="11"/>
      <c r="E43" s="11"/>
      <c r="F43" s="16" t="s">
        <v>110</v>
      </c>
      <c r="G43" s="17">
        <v>1.8</v>
      </c>
      <c r="H43" s="22"/>
      <c r="I43" s="22">
        <v>13203</v>
      </c>
      <c r="J43" s="18">
        <v>7.41</v>
      </c>
      <c r="M43" s="19">
        <f>ROUND(ROUND(J43, 2)*I43, 2)</f>
        <v>97834.23</v>
      </c>
      <c r="P43" s="18">
        <v>7.41</v>
      </c>
      <c r="S43" s="19">
        <v>97834.23</v>
      </c>
      <c r="AD43" s="4" t="s">
        <v>197</v>
      </c>
      <c r="AE43" s="4" t="s">
        <v>198</v>
      </c>
      <c r="AF43" s="4" t="s">
        <v>178</v>
      </c>
    </row>
    <row r="44" spans="1:35" ht="18.75" x14ac:dyDescent="0.25">
      <c r="A44" s="9" t="s">
        <v>199</v>
      </c>
      <c r="B44" s="9"/>
      <c r="C44" s="15" t="s">
        <v>180</v>
      </c>
      <c r="D44" s="11"/>
      <c r="E44" s="11"/>
      <c r="F44" s="16" t="s">
        <v>59</v>
      </c>
      <c r="G44" s="17">
        <v>1.1000000000000001</v>
      </c>
      <c r="H44" s="22"/>
      <c r="I44" s="22">
        <v>134.47499999999999</v>
      </c>
      <c r="J44" s="18">
        <v>155.01</v>
      </c>
      <c r="M44" s="19">
        <f>ROUND(ROUND(J44, 2)*I44, 2)</f>
        <v>20844.97</v>
      </c>
      <c r="P44" s="18">
        <v>155.01</v>
      </c>
      <c r="S44" s="19">
        <v>20844.97</v>
      </c>
      <c r="AD44" s="4" t="s">
        <v>200</v>
      </c>
      <c r="AE44" s="4" t="s">
        <v>201</v>
      </c>
      <c r="AF44" s="4" t="s">
        <v>183</v>
      </c>
    </row>
    <row r="45" spans="1:35" ht="37.5" x14ac:dyDescent="0.25">
      <c r="A45" s="9" t="s">
        <v>202</v>
      </c>
      <c r="B45" s="9"/>
      <c r="C45" s="15" t="s">
        <v>115</v>
      </c>
      <c r="D45" s="11"/>
      <c r="E45" s="11"/>
      <c r="F45" s="16" t="s">
        <v>71</v>
      </c>
      <c r="G45" s="17">
        <v>1</v>
      </c>
      <c r="H45" s="22"/>
      <c r="I45" s="22">
        <v>122.25</v>
      </c>
      <c r="J45" s="18">
        <v>10.4</v>
      </c>
      <c r="M45" s="19">
        <f>ROUND(ROUND(J45, 2)*I45, 2)</f>
        <v>1271.4000000000001</v>
      </c>
      <c r="P45" s="18">
        <v>10.4</v>
      </c>
      <c r="S45" s="19">
        <v>1271.4000000000001</v>
      </c>
      <c r="AD45" s="4" t="s">
        <v>203</v>
      </c>
      <c r="AE45" s="4" t="s">
        <v>204</v>
      </c>
      <c r="AF45" s="4" t="s">
        <v>118</v>
      </c>
    </row>
    <row r="46" spans="1:35" ht="37.5" x14ac:dyDescent="0.25">
      <c r="A46" s="9" t="s">
        <v>205</v>
      </c>
      <c r="B46" s="9" t="s">
        <v>206</v>
      </c>
      <c r="C46" s="10" t="s">
        <v>207</v>
      </c>
      <c r="D46" s="11"/>
      <c r="E46" s="11" t="s">
        <v>208</v>
      </c>
      <c r="F46" s="11" t="s">
        <v>59</v>
      </c>
      <c r="G46" s="12">
        <v>1</v>
      </c>
      <c r="H46" s="12"/>
      <c r="I46" s="12">
        <v>5553.92</v>
      </c>
      <c r="J46" s="13">
        <f>IFERROR(ROUND(SUM(M47,M48,M49,M50)/I46, 2),0)</f>
        <v>1067.8800000000001</v>
      </c>
      <c r="K46" s="14">
        <v>922</v>
      </c>
      <c r="L46" s="13">
        <f>J46+ROUND(K46, 2)</f>
        <v>1989.88</v>
      </c>
      <c r="M46" s="13">
        <f>ROUND(J46*I46, 2)</f>
        <v>5930920.0899999999</v>
      </c>
      <c r="N46" s="13">
        <f>ROUND(I46*ROUND(K46, 2), 2)</f>
        <v>5120714.24</v>
      </c>
      <c r="O46" s="13">
        <f>M46+N46</f>
        <v>11051634.33</v>
      </c>
      <c r="P46" s="13">
        <v>1067.8800000000001</v>
      </c>
      <c r="Q46" s="14">
        <v>922</v>
      </c>
      <c r="R46" s="13">
        <v>1989.88</v>
      </c>
      <c r="S46" s="13">
        <v>5930920.0899999999</v>
      </c>
      <c r="T46" s="13">
        <v>5120714.24</v>
      </c>
      <c r="U46" s="13">
        <v>11051634.33</v>
      </c>
      <c r="AD46" s="4">
        <v>246208555</v>
      </c>
      <c r="AE46" s="4">
        <v>16986190</v>
      </c>
      <c r="AG46" s="4" t="s">
        <v>209</v>
      </c>
      <c r="AH46" s="4" t="s">
        <v>210</v>
      </c>
      <c r="AI46" s="4" t="s">
        <v>107</v>
      </c>
    </row>
    <row r="47" spans="1:35" ht="18.75" x14ac:dyDescent="0.25">
      <c r="A47" s="9" t="s">
        <v>211</v>
      </c>
      <c r="B47" s="9"/>
      <c r="C47" s="15" t="s">
        <v>169</v>
      </c>
      <c r="D47" s="11"/>
      <c r="E47" s="11"/>
      <c r="F47" s="16" t="s">
        <v>170</v>
      </c>
      <c r="G47" s="17">
        <v>8</v>
      </c>
      <c r="H47" s="22"/>
      <c r="I47" s="22">
        <v>44431.360000000001</v>
      </c>
      <c r="J47" s="18">
        <v>2.5</v>
      </c>
      <c r="M47" s="19">
        <f>ROUND(ROUND(J47, 2)*I47, 2)</f>
        <v>111078.39999999999</v>
      </c>
      <c r="P47" s="18">
        <v>2.5</v>
      </c>
      <c r="S47" s="19">
        <v>111078.39999999999</v>
      </c>
      <c r="AD47" s="4" t="s">
        <v>212</v>
      </c>
      <c r="AE47" s="4" t="s">
        <v>213</v>
      </c>
      <c r="AF47" s="4" t="s">
        <v>173</v>
      </c>
    </row>
    <row r="48" spans="1:35" ht="18.75" x14ac:dyDescent="0.25">
      <c r="A48" s="9" t="s">
        <v>214</v>
      </c>
      <c r="B48" s="9"/>
      <c r="C48" s="15" t="s">
        <v>175</v>
      </c>
      <c r="D48" s="11"/>
      <c r="E48" s="11"/>
      <c r="F48" s="16" t="s">
        <v>110</v>
      </c>
      <c r="G48" s="17">
        <v>1.8</v>
      </c>
      <c r="H48" s="22"/>
      <c r="I48" s="22">
        <v>649808.64000000001</v>
      </c>
      <c r="J48" s="18">
        <v>7.41</v>
      </c>
      <c r="M48" s="19">
        <f>ROUND(ROUND(J48, 2)*I48, 2)</f>
        <v>4815082.0199999996</v>
      </c>
      <c r="P48" s="18">
        <v>7.41</v>
      </c>
      <c r="S48" s="19">
        <v>4815082.0199999996</v>
      </c>
      <c r="AD48" s="4" t="s">
        <v>215</v>
      </c>
      <c r="AE48" s="4" t="s">
        <v>216</v>
      </c>
      <c r="AF48" s="4" t="s">
        <v>178</v>
      </c>
    </row>
    <row r="49" spans="1:35" ht="18.75" x14ac:dyDescent="0.25">
      <c r="A49" s="9" t="s">
        <v>217</v>
      </c>
      <c r="B49" s="9"/>
      <c r="C49" s="15" t="s">
        <v>180</v>
      </c>
      <c r="D49" s="11"/>
      <c r="E49" s="11"/>
      <c r="F49" s="16" t="s">
        <v>59</v>
      </c>
      <c r="G49" s="17">
        <v>1.1000000000000001</v>
      </c>
      <c r="H49" s="22"/>
      <c r="I49" s="22">
        <v>6109.3119999999999</v>
      </c>
      <c r="J49" s="18">
        <v>155.01</v>
      </c>
      <c r="M49" s="19">
        <f>ROUND(ROUND(J49, 2)*I49, 2)</f>
        <v>947004.45</v>
      </c>
      <c r="P49" s="18">
        <v>155.01</v>
      </c>
      <c r="S49" s="19">
        <v>947004.45</v>
      </c>
      <c r="AD49" s="4" t="s">
        <v>218</v>
      </c>
      <c r="AE49" s="4" t="s">
        <v>219</v>
      </c>
      <c r="AF49" s="4" t="s">
        <v>183</v>
      </c>
    </row>
    <row r="50" spans="1:35" ht="37.5" x14ac:dyDescent="0.25">
      <c r="A50" s="9" t="s">
        <v>220</v>
      </c>
      <c r="B50" s="9"/>
      <c r="C50" s="15" t="s">
        <v>115</v>
      </c>
      <c r="D50" s="11"/>
      <c r="E50" s="11"/>
      <c r="F50" s="16" t="s">
        <v>71</v>
      </c>
      <c r="G50" s="17">
        <v>1</v>
      </c>
      <c r="H50" s="22"/>
      <c r="I50" s="22">
        <v>5553.92</v>
      </c>
      <c r="J50" s="18">
        <v>10.4</v>
      </c>
      <c r="M50" s="19">
        <f>ROUND(ROUND(J50, 2)*I50, 2)</f>
        <v>57760.77</v>
      </c>
      <c r="P50" s="18">
        <v>10.4</v>
      </c>
      <c r="S50" s="19">
        <v>57760.77</v>
      </c>
      <c r="AD50" s="4" t="s">
        <v>221</v>
      </c>
      <c r="AE50" s="4" t="s">
        <v>222</v>
      </c>
      <c r="AF50" s="4" t="s">
        <v>118</v>
      </c>
    </row>
    <row r="51" spans="1:35" ht="37.5" x14ac:dyDescent="0.25">
      <c r="A51" s="9" t="s">
        <v>223</v>
      </c>
      <c r="B51" s="9" t="s">
        <v>206</v>
      </c>
      <c r="C51" s="10" t="s">
        <v>207</v>
      </c>
      <c r="D51" s="11"/>
      <c r="E51" s="11" t="s">
        <v>224</v>
      </c>
      <c r="F51" s="11" t="s">
        <v>59</v>
      </c>
      <c r="G51" s="12">
        <v>1</v>
      </c>
      <c r="H51" s="12"/>
      <c r="I51" s="12">
        <v>468.22</v>
      </c>
      <c r="J51" s="13">
        <f>IFERROR(ROUND(SUM(M52,M53,M54,M55,M56)/I51, 2),0)</f>
        <v>1133.3900000000001</v>
      </c>
      <c r="K51" s="14">
        <v>922</v>
      </c>
      <c r="L51" s="13">
        <f>J51+ROUND(K51, 2)</f>
        <v>2055.3900000000003</v>
      </c>
      <c r="M51" s="13">
        <f>ROUND(J51*I51, 2)</f>
        <v>530675.87</v>
      </c>
      <c r="N51" s="13">
        <f>ROUND(I51*ROUND(K51, 2), 2)</f>
        <v>431698.84</v>
      </c>
      <c r="O51" s="13">
        <f>M51+N51</f>
        <v>962374.71</v>
      </c>
      <c r="P51" s="13">
        <v>1133.3900000000001</v>
      </c>
      <c r="Q51" s="14">
        <v>922</v>
      </c>
      <c r="R51" s="13">
        <v>2055.39</v>
      </c>
      <c r="S51" s="13">
        <v>530675.87</v>
      </c>
      <c r="T51" s="13">
        <v>431698.84</v>
      </c>
      <c r="U51" s="13">
        <v>962374.71</v>
      </c>
      <c r="AD51" s="4">
        <v>246208617</v>
      </c>
      <c r="AE51" s="4">
        <v>16986191</v>
      </c>
      <c r="AG51" s="4" t="s">
        <v>209</v>
      </c>
      <c r="AH51" s="4" t="s">
        <v>210</v>
      </c>
      <c r="AI51" s="4" t="s">
        <v>107</v>
      </c>
    </row>
    <row r="52" spans="1:35" ht="18.75" x14ac:dyDescent="0.25">
      <c r="A52" s="9" t="s">
        <v>225</v>
      </c>
      <c r="B52" s="9"/>
      <c r="C52" s="15" t="s">
        <v>226</v>
      </c>
      <c r="D52" s="11"/>
      <c r="E52" s="11"/>
      <c r="F52" s="16" t="s">
        <v>110</v>
      </c>
      <c r="G52" s="17">
        <v>0.255</v>
      </c>
      <c r="H52" s="17"/>
      <c r="I52" s="17">
        <v>119.396</v>
      </c>
      <c r="J52" s="18">
        <v>100</v>
      </c>
      <c r="M52" s="19">
        <f>ROUND(ROUND(J52, 2)*I52, 2)</f>
        <v>11939.6</v>
      </c>
      <c r="P52" s="18">
        <v>100</v>
      </c>
      <c r="S52" s="19">
        <v>11939.6</v>
      </c>
      <c r="AD52" s="4" t="s">
        <v>227</v>
      </c>
      <c r="AE52" s="4" t="s">
        <v>228</v>
      </c>
      <c r="AF52" s="4" t="s">
        <v>229</v>
      </c>
    </row>
    <row r="53" spans="1:35" ht="37.5" x14ac:dyDescent="0.25">
      <c r="A53" s="9" t="s">
        <v>230</v>
      </c>
      <c r="B53" s="9"/>
      <c r="C53" s="15" t="s">
        <v>115</v>
      </c>
      <c r="D53" s="11"/>
      <c r="E53" s="11"/>
      <c r="F53" s="16" t="s">
        <v>71</v>
      </c>
      <c r="G53" s="17">
        <v>1</v>
      </c>
      <c r="H53" s="22"/>
      <c r="I53" s="22">
        <v>468.22</v>
      </c>
      <c r="J53" s="18">
        <v>10.4</v>
      </c>
      <c r="M53" s="19">
        <f>ROUND(ROUND(J53, 2)*I53, 2)</f>
        <v>4869.49</v>
      </c>
      <c r="P53" s="18">
        <v>10.4</v>
      </c>
      <c r="S53" s="19">
        <v>4869.49</v>
      </c>
      <c r="AD53" s="4" t="s">
        <v>231</v>
      </c>
      <c r="AE53" s="4" t="s">
        <v>232</v>
      </c>
      <c r="AF53" s="4" t="s">
        <v>118</v>
      </c>
    </row>
    <row r="54" spans="1:35" ht="18.75" x14ac:dyDescent="0.25">
      <c r="A54" s="9" t="s">
        <v>233</v>
      </c>
      <c r="B54" s="9"/>
      <c r="C54" s="15" t="s">
        <v>180</v>
      </c>
      <c r="D54" s="11"/>
      <c r="E54" s="11"/>
      <c r="F54" s="16" t="s">
        <v>59</v>
      </c>
      <c r="G54" s="17">
        <v>1.1000000000000001</v>
      </c>
      <c r="H54" s="22"/>
      <c r="I54" s="22">
        <v>515.04200000000003</v>
      </c>
      <c r="J54" s="18">
        <v>155.01</v>
      </c>
      <c r="M54" s="19">
        <f>ROUND(ROUND(J54, 2)*I54, 2)</f>
        <v>79836.66</v>
      </c>
      <c r="P54" s="18">
        <v>155.01</v>
      </c>
      <c r="S54" s="19">
        <v>79836.66</v>
      </c>
      <c r="AD54" s="4" t="s">
        <v>234</v>
      </c>
      <c r="AE54" s="4" t="s">
        <v>235</v>
      </c>
      <c r="AF54" s="4" t="s">
        <v>183</v>
      </c>
    </row>
    <row r="55" spans="1:35" ht="18.75" x14ac:dyDescent="0.25">
      <c r="A55" s="9" t="s">
        <v>236</v>
      </c>
      <c r="B55" s="9"/>
      <c r="C55" s="15" t="s">
        <v>175</v>
      </c>
      <c r="D55" s="11"/>
      <c r="E55" s="11"/>
      <c r="F55" s="16" t="s">
        <v>110</v>
      </c>
      <c r="G55" s="17">
        <v>1.8</v>
      </c>
      <c r="H55" s="22"/>
      <c r="I55" s="22">
        <v>57310.127999999997</v>
      </c>
      <c r="J55" s="18">
        <v>7.41</v>
      </c>
      <c r="M55" s="19">
        <f>ROUND(ROUND(J55, 2)*I55, 2)</f>
        <v>424668.05</v>
      </c>
      <c r="P55" s="18">
        <v>7.41</v>
      </c>
      <c r="S55" s="19">
        <v>424668.05</v>
      </c>
      <c r="AD55" s="4" t="s">
        <v>237</v>
      </c>
      <c r="AE55" s="4" t="s">
        <v>238</v>
      </c>
      <c r="AF55" s="4" t="s">
        <v>178</v>
      </c>
    </row>
    <row r="56" spans="1:35" ht="18.75" x14ac:dyDescent="0.25">
      <c r="A56" s="9" t="s">
        <v>239</v>
      </c>
      <c r="B56" s="9"/>
      <c r="C56" s="15" t="s">
        <v>169</v>
      </c>
      <c r="D56" s="11"/>
      <c r="E56" s="11"/>
      <c r="F56" s="16" t="s">
        <v>170</v>
      </c>
      <c r="G56" s="17">
        <v>8</v>
      </c>
      <c r="H56" s="22"/>
      <c r="I56" s="22">
        <v>3745.76</v>
      </c>
      <c r="J56" s="18">
        <v>2.5</v>
      </c>
      <c r="M56" s="19">
        <f>ROUND(ROUND(J56, 2)*I56, 2)</f>
        <v>9364.4</v>
      </c>
      <c r="P56" s="18">
        <v>2.5</v>
      </c>
      <c r="S56" s="19">
        <v>9364.4</v>
      </c>
      <c r="AD56" s="4" t="s">
        <v>240</v>
      </c>
      <c r="AE56" s="4" t="s">
        <v>241</v>
      </c>
      <c r="AF56" s="4" t="s">
        <v>173</v>
      </c>
    </row>
    <row r="57" spans="1:35" ht="37.5" x14ac:dyDescent="0.25">
      <c r="A57" s="9" t="s">
        <v>242</v>
      </c>
      <c r="B57" s="9" t="s">
        <v>206</v>
      </c>
      <c r="C57" s="10" t="s">
        <v>207</v>
      </c>
      <c r="D57" s="11"/>
      <c r="E57" s="11" t="s">
        <v>243</v>
      </c>
      <c r="F57" s="11" t="s">
        <v>59</v>
      </c>
      <c r="G57" s="12">
        <v>1</v>
      </c>
      <c r="H57" s="12"/>
      <c r="I57" s="12">
        <v>19.420000000000002</v>
      </c>
      <c r="J57" s="13">
        <f>IFERROR(ROUND(SUM(M58,M59,M60,M61)/I57, 2),0)</f>
        <v>919.95</v>
      </c>
      <c r="K57" s="14">
        <v>922</v>
      </c>
      <c r="L57" s="13">
        <f>J57+ROUND(K57, 2)</f>
        <v>1841.95</v>
      </c>
      <c r="M57" s="13">
        <f>ROUND(J57*I57, 2)</f>
        <v>17865.43</v>
      </c>
      <c r="N57" s="13">
        <f>ROUND(I57*ROUND(K57, 2), 2)</f>
        <v>17905.240000000002</v>
      </c>
      <c r="O57" s="13">
        <f>M57+N57</f>
        <v>35770.67</v>
      </c>
      <c r="P57" s="13">
        <v>919.95</v>
      </c>
      <c r="Q57" s="14">
        <v>922</v>
      </c>
      <c r="R57" s="13">
        <v>1841.95</v>
      </c>
      <c r="S57" s="13">
        <v>17865.43</v>
      </c>
      <c r="T57" s="13">
        <v>17905.240000000002</v>
      </c>
      <c r="U57" s="13">
        <v>35770.67</v>
      </c>
      <c r="AD57" s="4">
        <v>246208618</v>
      </c>
      <c r="AE57" s="4">
        <v>16986408</v>
      </c>
      <c r="AG57" s="4" t="s">
        <v>209</v>
      </c>
      <c r="AH57" s="4" t="s">
        <v>210</v>
      </c>
      <c r="AI57" s="4" t="s">
        <v>107</v>
      </c>
    </row>
    <row r="58" spans="1:35" ht="18.75" x14ac:dyDescent="0.25">
      <c r="A58" s="9" t="s">
        <v>244</v>
      </c>
      <c r="B58" s="9"/>
      <c r="C58" s="15" t="s">
        <v>169</v>
      </c>
      <c r="D58" s="11"/>
      <c r="E58" s="11"/>
      <c r="F58" s="16" t="s">
        <v>170</v>
      </c>
      <c r="G58" s="17">
        <v>8</v>
      </c>
      <c r="H58" s="22"/>
      <c r="I58" s="22">
        <v>155.36000000000001</v>
      </c>
      <c r="J58" s="18">
        <v>2.5</v>
      </c>
      <c r="M58" s="19">
        <f>ROUND(ROUND(J58, 2)*I58, 2)</f>
        <v>388.4</v>
      </c>
      <c r="P58" s="18">
        <v>2.5</v>
      </c>
      <c r="S58" s="19">
        <v>388.4</v>
      </c>
      <c r="AD58" s="4" t="s">
        <v>245</v>
      </c>
      <c r="AE58" s="4" t="s">
        <v>246</v>
      </c>
      <c r="AF58" s="4" t="s">
        <v>173</v>
      </c>
    </row>
    <row r="59" spans="1:35" ht="18.75" x14ac:dyDescent="0.25">
      <c r="A59" s="9" t="s">
        <v>247</v>
      </c>
      <c r="B59" s="9"/>
      <c r="C59" s="15" t="s">
        <v>248</v>
      </c>
      <c r="D59" s="11"/>
      <c r="E59" s="11"/>
      <c r="F59" s="16" t="s">
        <v>110</v>
      </c>
      <c r="G59" s="17">
        <v>1.8</v>
      </c>
      <c r="H59" s="22"/>
      <c r="I59" s="22">
        <v>2446.92</v>
      </c>
      <c r="J59" s="18">
        <v>6.17</v>
      </c>
      <c r="M59" s="19">
        <f>ROUND(ROUND(J59, 2)*I59, 2)</f>
        <v>15097.5</v>
      </c>
      <c r="P59" s="18">
        <v>6.17</v>
      </c>
      <c r="S59" s="19">
        <v>15097.5</v>
      </c>
      <c r="AD59" s="4" t="s">
        <v>249</v>
      </c>
      <c r="AE59" s="4" t="s">
        <v>250</v>
      </c>
      <c r="AF59" s="4" t="s">
        <v>251</v>
      </c>
    </row>
    <row r="60" spans="1:35" ht="18.75" x14ac:dyDescent="0.25">
      <c r="A60" s="9" t="s">
        <v>252</v>
      </c>
      <c r="B60" s="9"/>
      <c r="C60" s="15" t="s">
        <v>253</v>
      </c>
      <c r="D60" s="11"/>
      <c r="E60" s="11"/>
      <c r="F60" s="16" t="s">
        <v>59</v>
      </c>
      <c r="G60" s="17">
        <v>1.1000000000000001</v>
      </c>
      <c r="H60" s="22"/>
      <c r="I60" s="22">
        <v>21.361999999999998</v>
      </c>
      <c r="J60" s="18">
        <v>101.94</v>
      </c>
      <c r="M60" s="19">
        <f>ROUND(ROUND(J60, 2)*I60, 2)</f>
        <v>2177.64</v>
      </c>
      <c r="P60" s="18">
        <v>101.94</v>
      </c>
      <c r="S60" s="19">
        <v>2177.64</v>
      </c>
      <c r="AD60" s="4" t="s">
        <v>254</v>
      </c>
      <c r="AE60" s="4" t="s">
        <v>255</v>
      </c>
      <c r="AF60" s="4" t="s">
        <v>256</v>
      </c>
    </row>
    <row r="61" spans="1:35" ht="37.5" x14ac:dyDescent="0.25">
      <c r="A61" s="9" t="s">
        <v>257</v>
      </c>
      <c r="B61" s="9"/>
      <c r="C61" s="15" t="s">
        <v>115</v>
      </c>
      <c r="D61" s="11"/>
      <c r="E61" s="11"/>
      <c r="F61" s="16" t="s">
        <v>71</v>
      </c>
      <c r="G61" s="17">
        <v>1</v>
      </c>
      <c r="H61" s="22"/>
      <c r="I61" s="22">
        <v>19.420000000000002</v>
      </c>
      <c r="J61" s="18">
        <v>10.4</v>
      </c>
      <c r="M61" s="19">
        <f>ROUND(ROUND(J61, 2)*I61, 2)</f>
        <v>201.97</v>
      </c>
      <c r="P61" s="18">
        <v>10.4</v>
      </c>
      <c r="S61" s="19">
        <v>201.97</v>
      </c>
      <c r="AD61" s="4" t="s">
        <v>258</v>
      </c>
      <c r="AE61" s="4" t="s">
        <v>259</v>
      </c>
      <c r="AF61" s="4" t="s">
        <v>118</v>
      </c>
    </row>
    <row r="62" spans="1:35" ht="37.5" x14ac:dyDescent="0.25">
      <c r="A62" s="9" t="s">
        <v>260</v>
      </c>
      <c r="B62" s="9" t="s">
        <v>206</v>
      </c>
      <c r="C62" s="10" t="s">
        <v>207</v>
      </c>
      <c r="D62" s="11"/>
      <c r="E62" s="11" t="s">
        <v>261</v>
      </c>
      <c r="F62" s="11" t="s">
        <v>59</v>
      </c>
      <c r="G62" s="12">
        <v>1</v>
      </c>
      <c r="H62" s="12"/>
      <c r="I62" s="12">
        <v>101.29</v>
      </c>
      <c r="J62" s="13">
        <f>IFERROR(ROUND(SUM(M63,M64,M65,M66)/I62, 2),0)</f>
        <v>1031.01</v>
      </c>
      <c r="K62" s="14">
        <v>922</v>
      </c>
      <c r="L62" s="13">
        <f>J62+ROUND(K62, 2)</f>
        <v>1953.01</v>
      </c>
      <c r="M62" s="13">
        <f>ROUND(J62*I62, 2)</f>
        <v>104431</v>
      </c>
      <c r="N62" s="13">
        <f>ROUND(I62*ROUND(K62, 2), 2)</f>
        <v>93389.38</v>
      </c>
      <c r="O62" s="13">
        <f>M62+N62</f>
        <v>197820.38</v>
      </c>
      <c r="P62" s="13">
        <v>1031.01</v>
      </c>
      <c r="Q62" s="14">
        <v>922</v>
      </c>
      <c r="R62" s="13">
        <v>1953.01</v>
      </c>
      <c r="S62" s="13">
        <v>104431</v>
      </c>
      <c r="T62" s="13">
        <v>93389.38</v>
      </c>
      <c r="U62" s="13">
        <v>197820.38</v>
      </c>
      <c r="AD62" s="4">
        <v>246208619</v>
      </c>
      <c r="AE62" s="4">
        <v>16987314</v>
      </c>
      <c r="AG62" s="4" t="s">
        <v>209</v>
      </c>
      <c r="AH62" s="4" t="s">
        <v>210</v>
      </c>
      <c r="AI62" s="4" t="s">
        <v>107</v>
      </c>
    </row>
    <row r="63" spans="1:35" ht="37.5" x14ac:dyDescent="0.25">
      <c r="A63" s="9" t="s">
        <v>262</v>
      </c>
      <c r="B63" s="9"/>
      <c r="C63" s="15" t="s">
        <v>115</v>
      </c>
      <c r="D63" s="11"/>
      <c r="E63" s="11"/>
      <c r="F63" s="16" t="s">
        <v>71</v>
      </c>
      <c r="G63" s="17">
        <v>1</v>
      </c>
      <c r="H63" s="22"/>
      <c r="I63" s="22">
        <v>101.29</v>
      </c>
      <c r="J63" s="18">
        <v>10.4</v>
      </c>
      <c r="M63" s="19">
        <f>ROUND(ROUND(J63, 2)*I63, 2)</f>
        <v>1053.42</v>
      </c>
      <c r="P63" s="18">
        <v>10.4</v>
      </c>
      <c r="S63" s="19">
        <v>1053.42</v>
      </c>
      <c r="AD63" s="4" t="s">
        <v>263</v>
      </c>
      <c r="AE63" s="4" t="s">
        <v>264</v>
      </c>
      <c r="AF63" s="4" t="s">
        <v>118</v>
      </c>
    </row>
    <row r="64" spans="1:35" ht="18.75" x14ac:dyDescent="0.25">
      <c r="A64" s="9" t="s">
        <v>265</v>
      </c>
      <c r="B64" s="9"/>
      <c r="C64" s="15" t="s">
        <v>253</v>
      </c>
      <c r="D64" s="11"/>
      <c r="E64" s="11"/>
      <c r="F64" s="16" t="s">
        <v>59</v>
      </c>
      <c r="G64" s="17">
        <v>1.1000000000000001</v>
      </c>
      <c r="H64" s="22"/>
      <c r="I64" s="22">
        <v>111.419</v>
      </c>
      <c r="J64" s="18">
        <v>101.94</v>
      </c>
      <c r="M64" s="19">
        <f>ROUND(ROUND(J64, 2)*I64, 2)</f>
        <v>11358.05</v>
      </c>
      <c r="P64" s="18">
        <v>101.94</v>
      </c>
      <c r="S64" s="19">
        <v>11358.05</v>
      </c>
      <c r="AD64" s="4" t="s">
        <v>266</v>
      </c>
      <c r="AE64" s="4" t="s">
        <v>267</v>
      </c>
      <c r="AF64" s="4" t="s">
        <v>256</v>
      </c>
    </row>
    <row r="65" spans="1:35" ht="18.75" x14ac:dyDescent="0.25">
      <c r="A65" s="9" t="s">
        <v>268</v>
      </c>
      <c r="B65" s="9"/>
      <c r="C65" s="15" t="s">
        <v>248</v>
      </c>
      <c r="D65" s="11"/>
      <c r="E65" s="11"/>
      <c r="F65" s="16" t="s">
        <v>110</v>
      </c>
      <c r="G65" s="17">
        <v>1.8</v>
      </c>
      <c r="H65" s="22"/>
      <c r="I65" s="22">
        <v>14585.76</v>
      </c>
      <c r="J65" s="18">
        <v>6.17</v>
      </c>
      <c r="M65" s="19">
        <f>ROUND(ROUND(J65, 2)*I65, 2)</f>
        <v>89994.14</v>
      </c>
      <c r="P65" s="18">
        <v>6.17</v>
      </c>
      <c r="S65" s="19">
        <v>89994.14</v>
      </c>
      <c r="AD65" s="4" t="s">
        <v>269</v>
      </c>
      <c r="AE65" s="4" t="s">
        <v>270</v>
      </c>
      <c r="AF65" s="4" t="s">
        <v>251</v>
      </c>
    </row>
    <row r="66" spans="1:35" ht="18.75" x14ac:dyDescent="0.25">
      <c r="A66" s="9" t="s">
        <v>271</v>
      </c>
      <c r="B66" s="9"/>
      <c r="C66" s="15" t="s">
        <v>169</v>
      </c>
      <c r="D66" s="11"/>
      <c r="E66" s="11"/>
      <c r="F66" s="16" t="s">
        <v>170</v>
      </c>
      <c r="G66" s="17">
        <v>8</v>
      </c>
      <c r="H66" s="22"/>
      <c r="I66" s="22">
        <v>810.32</v>
      </c>
      <c r="J66" s="18">
        <v>2.5</v>
      </c>
      <c r="M66" s="19">
        <f>ROUND(ROUND(J66, 2)*I66, 2)</f>
        <v>2025.8</v>
      </c>
      <c r="P66" s="18">
        <v>2.5</v>
      </c>
      <c r="S66" s="19">
        <v>2025.8</v>
      </c>
      <c r="AD66" s="4" t="s">
        <v>272</v>
      </c>
      <c r="AE66" s="4" t="s">
        <v>273</v>
      </c>
      <c r="AF66" s="4" t="s">
        <v>173</v>
      </c>
    </row>
    <row r="67" spans="1:35" ht="17.100000000000001" customHeight="1" x14ac:dyDescent="0.25">
      <c r="A67" s="9" t="s">
        <v>274</v>
      </c>
      <c r="B67" s="9" t="s">
        <v>275</v>
      </c>
      <c r="C67" s="59" t="s">
        <v>276</v>
      </c>
      <c r="D67" s="60"/>
      <c r="E67" s="60"/>
      <c r="F67" s="60"/>
      <c r="G67" s="60"/>
      <c r="H67" s="60"/>
      <c r="I67" s="61"/>
      <c r="M67" s="6">
        <f>SUM(M68,M72,M74)</f>
        <v>748533.11</v>
      </c>
      <c r="N67" s="6">
        <f>SUM(N68,N72,N74)</f>
        <v>1260492.79</v>
      </c>
      <c r="O67" s="6">
        <f>SUM(O68,O72,O74)</f>
        <v>2009025.9000000001</v>
      </c>
      <c r="S67" s="6">
        <v>1352112.06</v>
      </c>
      <c r="T67" s="6">
        <v>1260492.79</v>
      </c>
      <c r="U67" s="6">
        <v>2612604.85</v>
      </c>
      <c r="AD67" s="4">
        <v>246208556</v>
      </c>
      <c r="AE67" s="4">
        <v>16996733</v>
      </c>
    </row>
    <row r="68" spans="1:35" ht="56.25" x14ac:dyDescent="0.25">
      <c r="A68" s="9" t="s">
        <v>277</v>
      </c>
      <c r="B68" s="9" t="s">
        <v>278</v>
      </c>
      <c r="C68" s="10" t="s">
        <v>279</v>
      </c>
      <c r="D68" s="11"/>
      <c r="E68" s="11" t="s">
        <v>280</v>
      </c>
      <c r="F68" s="11" t="s">
        <v>59</v>
      </c>
      <c r="G68" s="12">
        <v>1</v>
      </c>
      <c r="H68" s="12"/>
      <c r="I68" s="12">
        <v>441.33</v>
      </c>
      <c r="J68" s="13">
        <f>IFERROR(ROUND(SUM(M69,M70,M71)/I68, 2),0)</f>
        <v>625.25</v>
      </c>
      <c r="K68" s="14">
        <v>324</v>
      </c>
      <c r="L68" s="13">
        <f>J68+ROUND(K68, 2)</f>
        <v>949.25</v>
      </c>
      <c r="M68" s="13">
        <f>ROUND(J68*I68, 2)</f>
        <v>275941.58</v>
      </c>
      <c r="N68" s="13">
        <f>ROUND(I68*ROUND(K68, 2), 2)</f>
        <v>142990.92000000001</v>
      </c>
      <c r="O68" s="13">
        <f>M68+N68</f>
        <v>418932.5</v>
      </c>
      <c r="P68" s="13">
        <v>625.25</v>
      </c>
      <c r="Q68" s="14">
        <v>324</v>
      </c>
      <c r="R68" s="13">
        <v>949.25</v>
      </c>
      <c r="S68" s="13">
        <v>275941.58</v>
      </c>
      <c r="T68" s="13">
        <v>142990.92000000001</v>
      </c>
      <c r="U68" s="13">
        <v>418932.5</v>
      </c>
      <c r="AD68" s="4">
        <v>246208558</v>
      </c>
      <c r="AE68" s="4">
        <v>16997362</v>
      </c>
      <c r="AG68" s="4" t="s">
        <v>281</v>
      </c>
      <c r="AH68" s="4" t="s">
        <v>282</v>
      </c>
      <c r="AI68" s="4" t="s">
        <v>107</v>
      </c>
    </row>
    <row r="69" spans="1:35" ht="18.75" x14ac:dyDescent="0.25">
      <c r="A69" s="9" t="s">
        <v>283</v>
      </c>
      <c r="B69" s="9"/>
      <c r="C69" s="15" t="s">
        <v>284</v>
      </c>
      <c r="D69" s="11"/>
      <c r="E69" s="11"/>
      <c r="F69" s="16" t="s">
        <v>110</v>
      </c>
      <c r="G69" s="17">
        <v>0.25</v>
      </c>
      <c r="H69" s="17"/>
      <c r="I69" s="17">
        <v>110.333</v>
      </c>
      <c r="J69" s="18">
        <v>210.3</v>
      </c>
      <c r="M69" s="19">
        <f>ROUND(ROUND(J69, 2)*I69, 2)</f>
        <v>23203.03</v>
      </c>
      <c r="P69" s="18">
        <v>210.3</v>
      </c>
      <c r="S69" s="19">
        <v>23203.03</v>
      </c>
      <c r="AD69" s="4" t="s">
        <v>285</v>
      </c>
      <c r="AE69" s="4" t="s">
        <v>286</v>
      </c>
      <c r="AF69" s="4" t="s">
        <v>287</v>
      </c>
    </row>
    <row r="70" spans="1:35" ht="18.75" x14ac:dyDescent="0.25">
      <c r="A70" s="9" t="s">
        <v>288</v>
      </c>
      <c r="B70" s="9"/>
      <c r="C70" s="15" t="s">
        <v>289</v>
      </c>
      <c r="D70" s="11"/>
      <c r="E70" s="11" t="s">
        <v>290</v>
      </c>
      <c r="F70" s="16" t="s">
        <v>110</v>
      </c>
      <c r="G70" s="17">
        <v>2</v>
      </c>
      <c r="H70" s="17"/>
      <c r="I70" s="17">
        <v>882.66</v>
      </c>
      <c r="J70" s="18">
        <v>282.66000000000003</v>
      </c>
      <c r="M70" s="19">
        <f>ROUND(ROUND(J70, 2)*I70, 2)</f>
        <v>249492.68</v>
      </c>
      <c r="P70" s="18">
        <v>282.66000000000003</v>
      </c>
      <c r="S70" s="19">
        <v>249492.68</v>
      </c>
      <c r="AD70" s="4" t="s">
        <v>291</v>
      </c>
      <c r="AE70" s="4" t="s">
        <v>292</v>
      </c>
      <c r="AF70" s="4" t="s">
        <v>293</v>
      </c>
    </row>
    <row r="71" spans="1:35" ht="18.75" x14ac:dyDescent="0.25">
      <c r="A71" s="9" t="s">
        <v>294</v>
      </c>
      <c r="B71" s="9"/>
      <c r="C71" s="15" t="s">
        <v>295</v>
      </c>
      <c r="D71" s="11"/>
      <c r="E71" s="11"/>
      <c r="F71" s="16" t="s">
        <v>71</v>
      </c>
      <c r="G71" s="17">
        <v>1.05</v>
      </c>
      <c r="H71" s="22"/>
      <c r="I71" s="22">
        <v>463.39699999999999</v>
      </c>
      <c r="J71" s="18">
        <v>7</v>
      </c>
      <c r="M71" s="19">
        <f>ROUND(ROUND(J71, 2)*I71, 2)</f>
        <v>3243.78</v>
      </c>
      <c r="P71" s="18">
        <v>7</v>
      </c>
      <c r="S71" s="19">
        <v>3243.78</v>
      </c>
      <c r="AD71" s="4" t="s">
        <v>296</v>
      </c>
      <c r="AE71" s="4" t="s">
        <v>297</v>
      </c>
      <c r="AF71" s="4" t="s">
        <v>298</v>
      </c>
    </row>
    <row r="72" spans="1:35" ht="37.5" x14ac:dyDescent="0.25">
      <c r="A72" s="9" t="s">
        <v>299</v>
      </c>
      <c r="B72" s="9" t="s">
        <v>300</v>
      </c>
      <c r="C72" s="10" t="s">
        <v>301</v>
      </c>
      <c r="D72" s="11"/>
      <c r="E72" s="11" t="s">
        <v>302</v>
      </c>
      <c r="F72" s="11" t="s">
        <v>59</v>
      </c>
      <c r="G72" s="12">
        <v>1</v>
      </c>
      <c r="H72" s="12"/>
      <c r="I72" s="12">
        <v>2518.27</v>
      </c>
      <c r="J72" s="13">
        <f>IFERROR(ROUND(SUM(M73)/I72, 2),0)</f>
        <v>173.99</v>
      </c>
      <c r="K72" s="14">
        <v>439</v>
      </c>
      <c r="L72" s="13">
        <f>J72+ROUND(K72, 2)</f>
        <v>612.99</v>
      </c>
      <c r="M72" s="13">
        <f>ROUND(J72*I72, 2)</f>
        <v>438153.8</v>
      </c>
      <c r="N72" s="13">
        <f>ROUND(I72*ROUND(K72, 2), 2)</f>
        <v>1105520.53</v>
      </c>
      <c r="O72" s="13">
        <f>M72+N72</f>
        <v>1543674.33</v>
      </c>
      <c r="P72" s="13">
        <v>413.67</v>
      </c>
      <c r="Q72" s="14">
        <v>439</v>
      </c>
      <c r="R72" s="13">
        <v>852.67</v>
      </c>
      <c r="S72" s="13">
        <v>1041732.75</v>
      </c>
      <c r="T72" s="13">
        <v>1105520.53</v>
      </c>
      <c r="U72" s="13">
        <v>2147253.2799999998</v>
      </c>
      <c r="AD72" s="4">
        <v>246208560</v>
      </c>
      <c r="AE72" s="4">
        <v>16996737</v>
      </c>
      <c r="AG72" s="4" t="s">
        <v>303</v>
      </c>
      <c r="AH72" s="4" t="s">
        <v>304</v>
      </c>
      <c r="AI72" s="4" t="s">
        <v>107</v>
      </c>
    </row>
    <row r="73" spans="1:35" ht="93.75" x14ac:dyDescent="0.25">
      <c r="A73" s="9" t="s">
        <v>305</v>
      </c>
      <c r="B73" s="9"/>
      <c r="C73" s="20" t="s">
        <v>306</v>
      </c>
      <c r="D73" s="11"/>
      <c r="E73" s="11" t="s">
        <v>307</v>
      </c>
      <c r="F73" s="16" t="s">
        <v>308</v>
      </c>
      <c r="G73" s="17">
        <v>1.03</v>
      </c>
      <c r="H73" s="22"/>
      <c r="I73" s="22">
        <v>129.691</v>
      </c>
      <c r="J73" s="18">
        <v>3378.43</v>
      </c>
      <c r="M73" s="19">
        <f>ROUND(ROUND(J73, 2)*I73, 2)</f>
        <v>438151.97</v>
      </c>
      <c r="P73" s="18">
        <v>8032.5</v>
      </c>
      <c r="S73" s="19">
        <v>1041742.96</v>
      </c>
      <c r="AD73" s="4" t="s">
        <v>309</v>
      </c>
      <c r="AE73" s="4" t="s">
        <v>310</v>
      </c>
      <c r="AF73" s="4" t="s">
        <v>311</v>
      </c>
    </row>
    <row r="74" spans="1:35" ht="75" x14ac:dyDescent="0.25">
      <c r="A74" s="9" t="s">
        <v>312</v>
      </c>
      <c r="B74" s="9" t="s">
        <v>313</v>
      </c>
      <c r="C74" s="10" t="s">
        <v>314</v>
      </c>
      <c r="D74" s="11"/>
      <c r="E74" s="11" t="s">
        <v>315</v>
      </c>
      <c r="F74" s="11" t="s">
        <v>59</v>
      </c>
      <c r="G74" s="12">
        <v>1</v>
      </c>
      <c r="H74" s="12"/>
      <c r="I74" s="12">
        <v>46.62</v>
      </c>
      <c r="J74" s="13">
        <f>IFERROR(ROUND(SUM(M75)/I74, 2),0)</f>
        <v>738.69</v>
      </c>
      <c r="K74" s="14">
        <v>257</v>
      </c>
      <c r="L74" s="13">
        <f>J74+ROUND(K74, 2)</f>
        <v>995.69</v>
      </c>
      <c r="M74" s="13">
        <f>ROUND(J74*I74, 2)</f>
        <v>34437.730000000003</v>
      </c>
      <c r="N74" s="13">
        <f>ROUND(I74*ROUND(K74, 2), 2)</f>
        <v>11981.34</v>
      </c>
      <c r="O74" s="13">
        <f>M74+N74</f>
        <v>46419.070000000007</v>
      </c>
      <c r="P74" s="13">
        <v>738.69</v>
      </c>
      <c r="Q74" s="14">
        <v>257</v>
      </c>
      <c r="R74" s="13">
        <v>995.69</v>
      </c>
      <c r="S74" s="13">
        <v>34437.730000000003</v>
      </c>
      <c r="T74" s="13">
        <v>11981.34</v>
      </c>
      <c r="U74" s="13">
        <v>46419.07</v>
      </c>
      <c r="AD74" s="4">
        <v>246208561</v>
      </c>
      <c r="AE74" s="4">
        <v>16996736</v>
      </c>
      <c r="AG74" s="4" t="s">
        <v>316</v>
      </c>
      <c r="AH74" s="4" t="s">
        <v>317</v>
      </c>
      <c r="AI74" s="4" t="s">
        <v>107</v>
      </c>
    </row>
    <row r="75" spans="1:35" ht="37.5" x14ac:dyDescent="0.25">
      <c r="A75" s="9" t="s">
        <v>318</v>
      </c>
      <c r="B75" s="9"/>
      <c r="C75" s="20" t="s">
        <v>319</v>
      </c>
      <c r="D75" s="11"/>
      <c r="E75" s="11"/>
      <c r="F75" s="16" t="s">
        <v>308</v>
      </c>
      <c r="G75" s="17">
        <v>0.10299999999999999</v>
      </c>
      <c r="H75" s="22"/>
      <c r="I75" s="22">
        <v>4.8019999999999996</v>
      </c>
      <c r="J75" s="18">
        <v>7171.5</v>
      </c>
      <c r="M75" s="19">
        <f>ROUND(ROUND(J75, 2)*I75, 2)</f>
        <v>34437.54</v>
      </c>
      <c r="P75" s="18">
        <v>7171.5</v>
      </c>
      <c r="S75" s="19">
        <v>34437.54</v>
      </c>
      <c r="AD75" s="4" t="s">
        <v>320</v>
      </c>
      <c r="AE75" s="4" t="s">
        <v>321</v>
      </c>
      <c r="AF75" s="4" t="s">
        <v>322</v>
      </c>
    </row>
    <row r="76" spans="1:35" ht="17.100000000000001" customHeight="1" x14ac:dyDescent="0.25">
      <c r="A76" s="9" t="s">
        <v>323</v>
      </c>
      <c r="B76" s="9" t="s">
        <v>324</v>
      </c>
      <c r="C76" s="59" t="s">
        <v>325</v>
      </c>
      <c r="D76" s="60"/>
      <c r="E76" s="60"/>
      <c r="F76" s="60"/>
      <c r="G76" s="60"/>
      <c r="H76" s="60"/>
      <c r="I76" s="61"/>
      <c r="M76" s="6">
        <f>SUM(M77,M82,M87,M93,M96,M99,M104,M109,M114,M117)</f>
        <v>3831185.6499999994</v>
      </c>
      <c r="N76" s="6">
        <f>SUM(N77,N82,N87,N93,N96,N99,N104,N109,N114,N117)</f>
        <v>6741526.2300000004</v>
      </c>
      <c r="O76" s="6">
        <f>SUM(O77,O82,O87,O93,O96,O99,O104,O109,O114,O117)</f>
        <v>10572711.880000001</v>
      </c>
      <c r="S76" s="6">
        <v>12507385.050000001</v>
      </c>
      <c r="T76" s="6">
        <v>6741526.2300000004</v>
      </c>
      <c r="U76" s="6">
        <v>19248911.280000001</v>
      </c>
      <c r="AD76" s="4">
        <v>246208562</v>
      </c>
      <c r="AE76" s="4">
        <v>17000002</v>
      </c>
    </row>
    <row r="77" spans="1:35" ht="75" x14ac:dyDescent="0.25">
      <c r="A77" s="9" t="s">
        <v>326</v>
      </c>
      <c r="B77" s="9" t="s">
        <v>327</v>
      </c>
      <c r="C77" s="10" t="s">
        <v>328</v>
      </c>
      <c r="D77" s="11"/>
      <c r="E77" s="11" t="s">
        <v>329</v>
      </c>
      <c r="F77" s="11" t="s">
        <v>59</v>
      </c>
      <c r="G77" s="12">
        <v>1</v>
      </c>
      <c r="H77" s="12"/>
      <c r="I77" s="12">
        <v>83.73</v>
      </c>
      <c r="J77" s="13">
        <f>IFERROR(ROUND(SUM(M78,M79,M80,M81)/I77, 2),0)</f>
        <v>577.89</v>
      </c>
      <c r="K77" s="14">
        <v>1439</v>
      </c>
      <c r="L77" s="13">
        <f>J77+ROUND(K77, 2)</f>
        <v>2016.8899999999999</v>
      </c>
      <c r="M77" s="13">
        <f>ROUND(J77*I77, 2)</f>
        <v>48386.73</v>
      </c>
      <c r="N77" s="13">
        <f>ROUND(I77*ROUND(K77, 2), 2)</f>
        <v>120487.47</v>
      </c>
      <c r="O77" s="13">
        <f>M77+N77</f>
        <v>168874.2</v>
      </c>
      <c r="P77" s="13">
        <v>703.11</v>
      </c>
      <c r="Q77" s="14">
        <v>1439</v>
      </c>
      <c r="R77" s="13">
        <v>2142.11</v>
      </c>
      <c r="S77" s="13">
        <v>58871.4</v>
      </c>
      <c r="T77" s="13">
        <v>120487.47</v>
      </c>
      <c r="U77" s="13">
        <v>179358.87</v>
      </c>
      <c r="AD77" s="4">
        <v>246208564</v>
      </c>
      <c r="AE77" s="4">
        <v>17000010</v>
      </c>
      <c r="AG77" s="4" t="s">
        <v>330</v>
      </c>
      <c r="AH77" s="4" t="s">
        <v>331</v>
      </c>
      <c r="AI77" s="4" t="s">
        <v>107</v>
      </c>
    </row>
    <row r="78" spans="1:35" ht="93.75" x14ac:dyDescent="0.25">
      <c r="A78" s="9" t="s">
        <v>332</v>
      </c>
      <c r="B78" s="9"/>
      <c r="C78" s="20" t="s">
        <v>333</v>
      </c>
      <c r="D78" s="11"/>
      <c r="E78" s="11" t="s">
        <v>334</v>
      </c>
      <c r="F78" s="16" t="s">
        <v>110</v>
      </c>
      <c r="G78" s="17">
        <v>1.2</v>
      </c>
      <c r="H78" s="22"/>
      <c r="I78" s="22">
        <v>502.38</v>
      </c>
      <c r="J78" s="18">
        <v>12.33</v>
      </c>
      <c r="M78" s="19">
        <f>ROUND(ROUND(J78, 2)*I78, 2)</f>
        <v>6194.35</v>
      </c>
      <c r="P78" s="18">
        <v>29.14</v>
      </c>
      <c r="S78" s="19">
        <v>14639.35</v>
      </c>
      <c r="AD78" s="4" t="s">
        <v>335</v>
      </c>
      <c r="AE78" s="4" t="s">
        <v>336</v>
      </c>
      <c r="AF78" s="4" t="s">
        <v>337</v>
      </c>
    </row>
    <row r="79" spans="1:35" ht="37.5" x14ac:dyDescent="0.25">
      <c r="A79" s="9" t="s">
        <v>338</v>
      </c>
      <c r="B79" s="9"/>
      <c r="C79" s="20" t="s">
        <v>339</v>
      </c>
      <c r="D79" s="11"/>
      <c r="E79" s="11"/>
      <c r="F79" s="16" t="s">
        <v>59</v>
      </c>
      <c r="G79" s="17">
        <v>1.07</v>
      </c>
      <c r="H79" s="22"/>
      <c r="I79" s="22">
        <v>89.590999999999994</v>
      </c>
      <c r="J79" s="18">
        <v>447.41</v>
      </c>
      <c r="M79" s="19">
        <f>ROUND(ROUND(J79, 2)*I79, 2)</f>
        <v>40083.910000000003</v>
      </c>
      <c r="P79" s="18">
        <v>447.41</v>
      </c>
      <c r="S79" s="19">
        <v>40083.910000000003</v>
      </c>
      <c r="AD79" s="4" t="s">
        <v>340</v>
      </c>
      <c r="AE79" s="4" t="s">
        <v>341</v>
      </c>
      <c r="AF79" s="4" t="s">
        <v>342</v>
      </c>
    </row>
    <row r="80" spans="1:35" ht="18.75" x14ac:dyDescent="0.25">
      <c r="A80" s="9" t="s">
        <v>343</v>
      </c>
      <c r="B80" s="9"/>
      <c r="C80" s="15" t="s">
        <v>344</v>
      </c>
      <c r="D80" s="11"/>
      <c r="E80" s="11"/>
      <c r="F80" s="16" t="s">
        <v>110</v>
      </c>
      <c r="G80" s="17">
        <v>0.25</v>
      </c>
      <c r="H80" s="22"/>
      <c r="I80" s="22">
        <v>20.933</v>
      </c>
      <c r="J80" s="18">
        <v>47.44</v>
      </c>
      <c r="M80" s="19">
        <f>ROUND(ROUND(J80, 2)*I80, 2)</f>
        <v>993.06</v>
      </c>
      <c r="P80" s="18">
        <v>144.87</v>
      </c>
      <c r="S80" s="19">
        <v>3032.56</v>
      </c>
      <c r="AD80" s="4" t="s">
        <v>345</v>
      </c>
      <c r="AE80" s="4" t="s">
        <v>346</v>
      </c>
      <c r="AF80" s="4" t="s">
        <v>347</v>
      </c>
    </row>
    <row r="81" spans="1:35" ht="37.5" x14ac:dyDescent="0.25">
      <c r="A81" s="9" t="s">
        <v>348</v>
      </c>
      <c r="B81" s="9"/>
      <c r="C81" s="15" t="s">
        <v>349</v>
      </c>
      <c r="D81" s="11"/>
      <c r="E81" s="11"/>
      <c r="F81" s="16" t="s">
        <v>110</v>
      </c>
      <c r="G81" s="17">
        <v>0.15</v>
      </c>
      <c r="H81" s="17"/>
      <c r="I81" s="17">
        <v>12.56</v>
      </c>
      <c r="J81" s="18">
        <v>88.8</v>
      </c>
      <c r="M81" s="19">
        <f>ROUND(ROUND(J81, 2)*I81, 2)</f>
        <v>1115.33</v>
      </c>
      <c r="P81" s="18">
        <v>88.8</v>
      </c>
      <c r="S81" s="19">
        <v>1115.33</v>
      </c>
      <c r="AD81" s="4" t="s">
        <v>350</v>
      </c>
      <c r="AE81" s="4" t="s">
        <v>351</v>
      </c>
      <c r="AF81" s="4" t="s">
        <v>352</v>
      </c>
    </row>
    <row r="82" spans="1:35" ht="75" x14ac:dyDescent="0.25">
      <c r="A82" s="9" t="s">
        <v>353</v>
      </c>
      <c r="B82" s="9" t="s">
        <v>354</v>
      </c>
      <c r="C82" s="10" t="s">
        <v>355</v>
      </c>
      <c r="D82" s="11"/>
      <c r="E82" s="11" t="s">
        <v>356</v>
      </c>
      <c r="F82" s="11" t="s">
        <v>59</v>
      </c>
      <c r="G82" s="12">
        <v>1</v>
      </c>
      <c r="H82" s="12"/>
      <c r="I82" s="12">
        <v>1201.9000000000001</v>
      </c>
      <c r="J82" s="13">
        <f>IFERROR(ROUND(SUM(M83,M84,M85,M86)/I82, 2),0)</f>
        <v>1746.71</v>
      </c>
      <c r="K82" s="14">
        <v>2422</v>
      </c>
      <c r="L82" s="13">
        <f>J82+ROUND(K82, 2)</f>
        <v>4168.71</v>
      </c>
      <c r="M82" s="13">
        <f>ROUND(J82*I82, 2)</f>
        <v>2099370.75</v>
      </c>
      <c r="N82" s="13">
        <f>ROUND(I82*ROUND(K82, 2), 2)</f>
        <v>2911001.8</v>
      </c>
      <c r="O82" s="13">
        <f>M82+N82</f>
        <v>5010372.55</v>
      </c>
      <c r="P82" s="13">
        <v>1524.69</v>
      </c>
      <c r="Q82" s="14">
        <v>2422</v>
      </c>
      <c r="R82" s="13">
        <v>3946.69</v>
      </c>
      <c r="S82" s="13">
        <v>1832524.91</v>
      </c>
      <c r="T82" s="13">
        <v>2911001.8</v>
      </c>
      <c r="U82" s="13">
        <v>4743526.71</v>
      </c>
      <c r="AD82" s="4">
        <v>246208565</v>
      </c>
      <c r="AE82" s="4">
        <v>17019052</v>
      </c>
      <c r="AG82" s="4" t="s">
        <v>357</v>
      </c>
      <c r="AH82" s="4" t="s">
        <v>358</v>
      </c>
      <c r="AI82" s="4" t="s">
        <v>107</v>
      </c>
    </row>
    <row r="83" spans="1:35" ht="112.5" x14ac:dyDescent="0.25">
      <c r="A83" s="9" t="s">
        <v>359</v>
      </c>
      <c r="B83" s="9"/>
      <c r="C83" s="20" t="s">
        <v>360</v>
      </c>
      <c r="D83" s="11"/>
      <c r="E83" s="11" t="s">
        <v>361</v>
      </c>
      <c r="F83" s="16" t="s">
        <v>110</v>
      </c>
      <c r="G83" s="17">
        <v>1.2</v>
      </c>
      <c r="H83" s="22"/>
      <c r="I83" s="22">
        <v>7211.4</v>
      </c>
      <c r="J83" s="18">
        <v>12.33</v>
      </c>
      <c r="M83" s="19">
        <f>ROUND(ROUND(J83, 2)*I83, 2)</f>
        <v>88916.56</v>
      </c>
      <c r="P83" s="18">
        <v>29.14</v>
      </c>
      <c r="S83" s="19">
        <v>210140.2</v>
      </c>
      <c r="AD83" s="4" t="s">
        <v>362</v>
      </c>
      <c r="AE83" s="4" t="s">
        <v>363</v>
      </c>
      <c r="AF83" s="4" t="s">
        <v>364</v>
      </c>
    </row>
    <row r="84" spans="1:35" ht="75" x14ac:dyDescent="0.25">
      <c r="A84" s="9" t="s">
        <v>365</v>
      </c>
      <c r="B84" s="9"/>
      <c r="C84" s="15" t="s">
        <v>366</v>
      </c>
      <c r="D84" s="11"/>
      <c r="E84" s="11" t="s">
        <v>367</v>
      </c>
      <c r="F84" s="16" t="s">
        <v>59</v>
      </c>
      <c r="G84" s="17">
        <v>1.2</v>
      </c>
      <c r="H84" s="22"/>
      <c r="I84" s="22">
        <v>1442.28</v>
      </c>
      <c r="J84" s="18">
        <v>1374.45</v>
      </c>
      <c r="M84" s="19">
        <f>ROUND(ROUND(J84, 2)*I84, 2)</f>
        <v>1982341.75</v>
      </c>
      <c r="P84" s="18">
        <v>1083.5899999999999</v>
      </c>
      <c r="S84" s="19">
        <v>1562840.19</v>
      </c>
      <c r="AD84" s="4" t="s">
        <v>368</v>
      </c>
      <c r="AE84" s="4" t="s">
        <v>369</v>
      </c>
      <c r="AF84" s="4" t="s">
        <v>370</v>
      </c>
    </row>
    <row r="85" spans="1:35" ht="37.5" x14ac:dyDescent="0.25">
      <c r="A85" s="9" t="s">
        <v>371</v>
      </c>
      <c r="B85" s="9"/>
      <c r="C85" s="15" t="s">
        <v>372</v>
      </c>
      <c r="D85" s="11"/>
      <c r="E85" s="11"/>
      <c r="F85" s="16" t="s">
        <v>110</v>
      </c>
      <c r="G85" s="17">
        <v>0.25</v>
      </c>
      <c r="H85" s="22"/>
      <c r="I85" s="22">
        <v>300.47500000000002</v>
      </c>
      <c r="J85" s="18">
        <v>40.270000000000003</v>
      </c>
      <c r="M85" s="19">
        <f>ROUND(ROUND(J85, 2)*I85, 2)</f>
        <v>12100.13</v>
      </c>
      <c r="P85" s="18">
        <v>144.87</v>
      </c>
      <c r="S85" s="19">
        <v>43529.81</v>
      </c>
      <c r="AD85" s="4" t="s">
        <v>373</v>
      </c>
      <c r="AE85" s="4" t="s">
        <v>374</v>
      </c>
      <c r="AF85" s="4" t="s">
        <v>375</v>
      </c>
    </row>
    <row r="86" spans="1:35" ht="37.5" x14ac:dyDescent="0.25">
      <c r="A86" s="9" t="s">
        <v>376</v>
      </c>
      <c r="B86" s="9"/>
      <c r="C86" s="15" t="s">
        <v>349</v>
      </c>
      <c r="D86" s="11"/>
      <c r="E86" s="11"/>
      <c r="F86" s="16" t="s">
        <v>110</v>
      </c>
      <c r="G86" s="17">
        <v>0.15</v>
      </c>
      <c r="H86" s="17"/>
      <c r="I86" s="17">
        <v>180.285</v>
      </c>
      <c r="J86" s="18">
        <v>88.8</v>
      </c>
      <c r="M86" s="19">
        <f>ROUND(ROUND(J86, 2)*I86, 2)</f>
        <v>16009.31</v>
      </c>
      <c r="P86" s="18">
        <v>88.8</v>
      </c>
      <c r="S86" s="19">
        <v>16009.31</v>
      </c>
      <c r="AD86" s="4" t="s">
        <v>377</v>
      </c>
      <c r="AE86" s="4" t="s">
        <v>378</v>
      </c>
      <c r="AF86" s="4" t="s">
        <v>352</v>
      </c>
    </row>
    <row r="87" spans="1:35" ht="18.75" x14ac:dyDescent="0.25">
      <c r="A87" s="9" t="s">
        <v>379</v>
      </c>
      <c r="B87" s="9" t="s">
        <v>380</v>
      </c>
      <c r="C87" s="10" t="s">
        <v>381</v>
      </c>
      <c r="D87" s="11" t="s">
        <v>382</v>
      </c>
      <c r="E87" s="11" t="s">
        <v>383</v>
      </c>
      <c r="F87" s="11" t="s">
        <v>59</v>
      </c>
      <c r="G87" s="12">
        <v>1</v>
      </c>
      <c r="H87" s="12"/>
      <c r="I87" s="12">
        <v>468.22</v>
      </c>
      <c r="J87" s="13">
        <f>IFERROR(ROUND(SUM(M88,M89,M90,M91,M92)/I87, 2),0)</f>
        <v>1549.16</v>
      </c>
      <c r="K87" s="14">
        <v>412</v>
      </c>
      <c r="L87" s="13">
        <f>J87+ROUND(K87, 2)</f>
        <v>1961.16</v>
      </c>
      <c r="M87" s="13">
        <f>ROUND(J87*I87, 2)</f>
        <v>725347.7</v>
      </c>
      <c r="N87" s="13">
        <f>ROUND(I87*ROUND(K87, 2), 2)</f>
        <v>192906.64</v>
      </c>
      <c r="O87" s="13">
        <f>M87+N87</f>
        <v>918254.34</v>
      </c>
      <c r="P87" s="13">
        <v>1600.16</v>
      </c>
      <c r="Q87" s="14">
        <v>412</v>
      </c>
      <c r="R87" s="13">
        <v>2012.16</v>
      </c>
      <c r="S87" s="13">
        <v>749226.92</v>
      </c>
      <c r="T87" s="13">
        <v>192906.64</v>
      </c>
      <c r="U87" s="13">
        <v>942133.56</v>
      </c>
      <c r="AD87" s="4">
        <v>246208567</v>
      </c>
      <c r="AE87" s="4">
        <v>17001172</v>
      </c>
      <c r="AG87" s="4" t="s">
        <v>384</v>
      </c>
      <c r="AH87" s="4" t="s">
        <v>385</v>
      </c>
      <c r="AI87" s="4" t="s">
        <v>107</v>
      </c>
    </row>
    <row r="88" spans="1:35" ht="37.5" x14ac:dyDescent="0.25">
      <c r="A88" s="9" t="s">
        <v>386</v>
      </c>
      <c r="B88" s="9"/>
      <c r="C88" s="15" t="s">
        <v>387</v>
      </c>
      <c r="D88" s="11"/>
      <c r="E88" s="11"/>
      <c r="F88" s="16" t="s">
        <v>110</v>
      </c>
      <c r="G88" s="17">
        <v>0.15</v>
      </c>
      <c r="H88" s="17"/>
      <c r="I88" s="17">
        <v>70.233000000000004</v>
      </c>
      <c r="J88" s="18">
        <v>68.400000000000006</v>
      </c>
      <c r="M88" s="19">
        <f>ROUND(ROUND(J88, 2)*I88, 2)</f>
        <v>4803.9399999999996</v>
      </c>
      <c r="P88" s="18">
        <v>68.400000000000006</v>
      </c>
      <c r="S88" s="19">
        <v>4803.9399999999996</v>
      </c>
      <c r="AD88" s="4" t="s">
        <v>388</v>
      </c>
      <c r="AE88" s="4" t="s">
        <v>389</v>
      </c>
      <c r="AF88" s="4" t="s">
        <v>390</v>
      </c>
    </row>
    <row r="89" spans="1:35" ht="75" x14ac:dyDescent="0.25">
      <c r="A89" s="9" t="s">
        <v>391</v>
      </c>
      <c r="B89" s="9"/>
      <c r="C89" s="15" t="s">
        <v>392</v>
      </c>
      <c r="D89" s="11"/>
      <c r="E89" s="11"/>
      <c r="F89" s="16" t="s">
        <v>71</v>
      </c>
      <c r="G89" s="17">
        <v>1</v>
      </c>
      <c r="H89" s="22"/>
      <c r="I89" s="22">
        <v>468.2</v>
      </c>
      <c r="J89" s="18">
        <v>0</v>
      </c>
      <c r="M89" s="19">
        <f>ROUND(ROUND(J89, 2)*I89, 2)</f>
        <v>0</v>
      </c>
      <c r="P89" s="18">
        <v>51</v>
      </c>
      <c r="S89" s="19">
        <v>23878.2</v>
      </c>
      <c r="AD89" s="4" t="s">
        <v>393</v>
      </c>
      <c r="AE89" s="4" t="s">
        <v>394</v>
      </c>
      <c r="AF89" s="4" t="s">
        <v>395</v>
      </c>
    </row>
    <row r="90" spans="1:35" ht="131.25" x14ac:dyDescent="0.25">
      <c r="A90" s="9" t="s">
        <v>396</v>
      </c>
      <c r="B90" s="9"/>
      <c r="C90" s="20" t="s">
        <v>397</v>
      </c>
      <c r="D90" s="11"/>
      <c r="E90" s="11" t="s">
        <v>398</v>
      </c>
      <c r="F90" s="16" t="s">
        <v>59</v>
      </c>
      <c r="G90" s="17">
        <v>1.1000000000000001</v>
      </c>
      <c r="H90" s="22"/>
      <c r="I90" s="22">
        <v>186.12</v>
      </c>
      <c r="J90" s="18">
        <v>1339</v>
      </c>
      <c r="M90" s="19">
        <f>ROUND(ROUND(J90, 2)*I90, 2)</f>
        <v>249214.68</v>
      </c>
      <c r="P90" s="18">
        <v>1339</v>
      </c>
      <c r="S90" s="19">
        <v>249214.68</v>
      </c>
      <c r="AD90" s="4" t="s">
        <v>399</v>
      </c>
      <c r="AE90" s="4" t="s">
        <v>400</v>
      </c>
      <c r="AF90" s="4" t="s">
        <v>401</v>
      </c>
    </row>
    <row r="91" spans="1:35" ht="131.25" x14ac:dyDescent="0.25">
      <c r="A91" s="9" t="s">
        <v>402</v>
      </c>
      <c r="B91" s="9"/>
      <c r="C91" s="20" t="s">
        <v>403</v>
      </c>
      <c r="D91" s="11"/>
      <c r="E91" s="11" t="s">
        <v>398</v>
      </c>
      <c r="F91" s="16" t="s">
        <v>59</v>
      </c>
      <c r="G91" s="17">
        <v>1.1000000000000001</v>
      </c>
      <c r="H91" s="22"/>
      <c r="I91" s="22">
        <v>328.92200000000003</v>
      </c>
      <c r="J91" s="18">
        <v>1339</v>
      </c>
      <c r="M91" s="19">
        <f>ROUND(ROUND(J91, 2)*I91, 2)</f>
        <v>440426.56</v>
      </c>
      <c r="P91" s="18">
        <v>1339</v>
      </c>
      <c r="S91" s="19">
        <v>440426.56</v>
      </c>
      <c r="AD91" s="4" t="s">
        <v>404</v>
      </c>
      <c r="AE91" s="4" t="s">
        <v>405</v>
      </c>
      <c r="AF91" s="4" t="s">
        <v>406</v>
      </c>
    </row>
    <row r="92" spans="1:35" ht="18.75" x14ac:dyDescent="0.25">
      <c r="A92" s="9" t="s">
        <v>407</v>
      </c>
      <c r="B92" s="9"/>
      <c r="C92" s="15" t="s">
        <v>408</v>
      </c>
      <c r="D92" s="11"/>
      <c r="E92" s="11"/>
      <c r="F92" s="16" t="s">
        <v>110</v>
      </c>
      <c r="G92" s="17">
        <v>0.3</v>
      </c>
      <c r="H92" s="17"/>
      <c r="I92" s="17">
        <v>140.46600000000001</v>
      </c>
      <c r="J92" s="18">
        <v>220</v>
      </c>
      <c r="M92" s="19">
        <f>ROUND(ROUND(J92, 2)*I92, 2)</f>
        <v>30902.52</v>
      </c>
      <c r="P92" s="18">
        <v>220</v>
      </c>
      <c r="S92" s="19">
        <v>30902.52</v>
      </c>
      <c r="AD92" s="4" t="s">
        <v>409</v>
      </c>
      <c r="AE92" s="4" t="s">
        <v>410</v>
      </c>
      <c r="AF92" s="4" t="s">
        <v>411</v>
      </c>
    </row>
    <row r="93" spans="1:35" ht="18.75" x14ac:dyDescent="0.25">
      <c r="A93" s="9" t="s">
        <v>412</v>
      </c>
      <c r="B93" s="9" t="s">
        <v>413</v>
      </c>
      <c r="C93" s="10" t="s">
        <v>414</v>
      </c>
      <c r="D93" s="11"/>
      <c r="E93" s="11" t="s">
        <v>415</v>
      </c>
      <c r="F93" s="11" t="s">
        <v>71</v>
      </c>
      <c r="G93" s="12">
        <v>1</v>
      </c>
      <c r="H93" s="12"/>
      <c r="I93" s="12">
        <v>48</v>
      </c>
      <c r="J93" s="13">
        <f>IFERROR(ROUND(SUM(M94,M95)/I93, 2),0)</f>
        <v>485.09</v>
      </c>
      <c r="K93" s="14">
        <v>200</v>
      </c>
      <c r="L93" s="13">
        <f>J93+ROUND(K93, 2)</f>
        <v>685.08999999999992</v>
      </c>
      <c r="M93" s="13">
        <f>ROUND(J93*I93, 2)</f>
        <v>23284.32</v>
      </c>
      <c r="N93" s="13">
        <f>ROUND(I93*ROUND(K93, 2), 2)</f>
        <v>9600</v>
      </c>
      <c r="O93" s="13">
        <f>M93+N93</f>
        <v>32884.32</v>
      </c>
      <c r="P93" s="13">
        <v>500.34</v>
      </c>
      <c r="Q93" s="14">
        <v>200</v>
      </c>
      <c r="R93" s="13">
        <v>700.34</v>
      </c>
      <c r="S93" s="13">
        <v>24016.32</v>
      </c>
      <c r="T93" s="13">
        <v>9600</v>
      </c>
      <c r="U93" s="13">
        <v>33616.32</v>
      </c>
      <c r="AD93" s="4">
        <v>246208569</v>
      </c>
      <c r="AE93" s="4">
        <v>17022307</v>
      </c>
      <c r="AG93" s="4" t="s">
        <v>416</v>
      </c>
      <c r="AH93" s="4" t="s">
        <v>417</v>
      </c>
      <c r="AI93" s="4" t="s">
        <v>107</v>
      </c>
    </row>
    <row r="94" spans="1:35" ht="37.5" x14ac:dyDescent="0.25">
      <c r="A94" s="9" t="s">
        <v>418</v>
      </c>
      <c r="B94" s="9"/>
      <c r="C94" s="15" t="s">
        <v>419</v>
      </c>
      <c r="D94" s="11"/>
      <c r="E94" s="11"/>
      <c r="F94" s="16" t="s">
        <v>71</v>
      </c>
      <c r="G94" s="17">
        <v>1.1000000000000001</v>
      </c>
      <c r="H94" s="22"/>
      <c r="I94" s="22">
        <v>52.8</v>
      </c>
      <c r="J94" s="18">
        <v>432.81</v>
      </c>
      <c r="M94" s="19">
        <f>ROUND(ROUND(J94, 2)*I94, 2)</f>
        <v>22852.37</v>
      </c>
      <c r="P94" s="18">
        <v>432.81</v>
      </c>
      <c r="S94" s="19">
        <v>22852.37</v>
      </c>
      <c r="AD94" s="4" t="s">
        <v>420</v>
      </c>
      <c r="AE94" s="4" t="s">
        <v>421</v>
      </c>
      <c r="AF94" s="4" t="s">
        <v>422</v>
      </c>
    </row>
    <row r="95" spans="1:35" ht="18.75" x14ac:dyDescent="0.25">
      <c r="A95" s="9" t="s">
        <v>423</v>
      </c>
      <c r="B95" s="9"/>
      <c r="C95" s="15" t="s">
        <v>424</v>
      </c>
      <c r="D95" s="11"/>
      <c r="E95" s="11"/>
      <c r="F95" s="16" t="s">
        <v>170</v>
      </c>
      <c r="G95" s="21">
        <v>0.09</v>
      </c>
      <c r="H95" s="17"/>
      <c r="I95" s="17">
        <v>4.32</v>
      </c>
      <c r="J95" s="18">
        <v>100</v>
      </c>
      <c r="M95" s="19">
        <f>ROUND(ROUND(J95, 2)*I95, 2)</f>
        <v>432</v>
      </c>
      <c r="P95" s="18">
        <v>269.39</v>
      </c>
      <c r="S95" s="19">
        <v>1163.76</v>
      </c>
      <c r="AD95" s="4" t="s">
        <v>425</v>
      </c>
      <c r="AE95" s="4" t="s">
        <v>426</v>
      </c>
      <c r="AF95" s="4" t="s">
        <v>427</v>
      </c>
    </row>
    <row r="96" spans="1:35" ht="18.75" x14ac:dyDescent="0.25">
      <c r="A96" s="9" t="s">
        <v>428</v>
      </c>
      <c r="B96" s="9" t="s">
        <v>413</v>
      </c>
      <c r="C96" s="10" t="s">
        <v>414</v>
      </c>
      <c r="D96" s="11"/>
      <c r="E96" s="11" t="s">
        <v>429</v>
      </c>
      <c r="F96" s="11" t="s">
        <v>71</v>
      </c>
      <c r="G96" s="12">
        <v>1</v>
      </c>
      <c r="H96" s="12"/>
      <c r="I96" s="12">
        <v>146.12</v>
      </c>
      <c r="J96" s="13">
        <f>IFERROR(ROUND(SUM(M97,M98)/I96, 2),0)</f>
        <v>131.11000000000001</v>
      </c>
      <c r="K96" s="14">
        <v>200</v>
      </c>
      <c r="L96" s="13">
        <f>J96+ROUND(K96, 2)</f>
        <v>331.11</v>
      </c>
      <c r="M96" s="13">
        <f>ROUND(J96*I96, 2)</f>
        <v>19157.79</v>
      </c>
      <c r="N96" s="13">
        <f>ROUND(I96*ROUND(K96, 2), 2)</f>
        <v>29224</v>
      </c>
      <c r="O96" s="13">
        <f>M96+N96</f>
        <v>48381.79</v>
      </c>
      <c r="P96" s="13">
        <v>148.97999999999999</v>
      </c>
      <c r="Q96" s="14">
        <v>200</v>
      </c>
      <c r="R96" s="13">
        <v>348.98</v>
      </c>
      <c r="S96" s="13">
        <v>21768.959999999999</v>
      </c>
      <c r="T96" s="13">
        <v>29224</v>
      </c>
      <c r="U96" s="13">
        <v>50992.959999999999</v>
      </c>
      <c r="AD96" s="4">
        <v>246208620</v>
      </c>
      <c r="AE96" s="4">
        <v>17022595</v>
      </c>
      <c r="AG96" s="4" t="s">
        <v>416</v>
      </c>
      <c r="AH96" s="4" t="s">
        <v>417</v>
      </c>
      <c r="AI96" s="4" t="s">
        <v>107</v>
      </c>
    </row>
    <row r="97" spans="1:35" ht="37.5" x14ac:dyDescent="0.25">
      <c r="A97" s="9" t="s">
        <v>430</v>
      </c>
      <c r="B97" s="9"/>
      <c r="C97" s="15" t="s">
        <v>431</v>
      </c>
      <c r="D97" s="11"/>
      <c r="E97" s="11"/>
      <c r="F97" s="16" t="s">
        <v>71</v>
      </c>
      <c r="G97" s="17">
        <v>1.05</v>
      </c>
      <c r="H97" s="22"/>
      <c r="I97" s="22">
        <v>76.712999999999994</v>
      </c>
      <c r="J97" s="18">
        <v>90.97</v>
      </c>
      <c r="M97" s="19">
        <f>ROUND(ROUND(J97, 2)*I97, 2)</f>
        <v>6978.58</v>
      </c>
      <c r="P97" s="18">
        <v>90.97</v>
      </c>
      <c r="S97" s="19">
        <v>6978.58</v>
      </c>
      <c r="AD97" s="4" t="s">
        <v>432</v>
      </c>
      <c r="AE97" s="4" t="s">
        <v>433</v>
      </c>
      <c r="AF97" s="4" t="s">
        <v>434</v>
      </c>
    </row>
    <row r="98" spans="1:35" ht="18.75" x14ac:dyDescent="0.25">
      <c r="A98" s="9" t="s">
        <v>435</v>
      </c>
      <c r="B98" s="9"/>
      <c r="C98" s="20" t="s">
        <v>436</v>
      </c>
      <c r="D98" s="11"/>
      <c r="E98" s="11" t="s">
        <v>437</v>
      </c>
      <c r="F98" s="16" t="s">
        <v>71</v>
      </c>
      <c r="G98" s="17">
        <v>1.05</v>
      </c>
      <c r="H98" s="22"/>
      <c r="I98" s="22">
        <v>76.712999999999994</v>
      </c>
      <c r="J98" s="18">
        <v>158.76</v>
      </c>
      <c r="M98" s="19">
        <f>ROUND(ROUND(J98, 2)*I98, 2)</f>
        <v>12178.96</v>
      </c>
      <c r="P98" s="18">
        <v>192.81</v>
      </c>
      <c r="S98" s="19">
        <v>14791.03</v>
      </c>
      <c r="AD98" s="4" t="s">
        <v>438</v>
      </c>
      <c r="AE98" s="4" t="s">
        <v>439</v>
      </c>
      <c r="AF98" s="4" t="s">
        <v>440</v>
      </c>
    </row>
    <row r="99" spans="1:35" ht="56.25" x14ac:dyDescent="0.25">
      <c r="A99" s="9" t="s">
        <v>441</v>
      </c>
      <c r="B99" s="9" t="s">
        <v>442</v>
      </c>
      <c r="C99" s="10" t="s">
        <v>443</v>
      </c>
      <c r="D99" s="11"/>
      <c r="E99" s="11" t="s">
        <v>444</v>
      </c>
      <c r="F99" s="11" t="s">
        <v>71</v>
      </c>
      <c r="G99" s="12">
        <v>1</v>
      </c>
      <c r="H99" s="12"/>
      <c r="I99" s="12">
        <v>333.75</v>
      </c>
      <c r="J99" s="13">
        <f>IFERROR(ROUND(SUM(M100,M101,M102,M103)/I99, 2),0)</f>
        <v>363.58</v>
      </c>
      <c r="K99" s="14">
        <v>411</v>
      </c>
      <c r="L99" s="13">
        <f>J99+ROUND(K99, 2)</f>
        <v>774.57999999999993</v>
      </c>
      <c r="M99" s="13">
        <f>ROUND(J99*I99, 2)</f>
        <v>121344.83</v>
      </c>
      <c r="N99" s="13">
        <f>ROUND(I99*ROUND(K99, 2), 2)</f>
        <v>137171.25</v>
      </c>
      <c r="O99" s="13">
        <f>M99+N99</f>
        <v>258516.08000000002</v>
      </c>
      <c r="P99" s="13">
        <v>414.02</v>
      </c>
      <c r="Q99" s="14">
        <v>411</v>
      </c>
      <c r="R99" s="13">
        <v>825.02</v>
      </c>
      <c r="S99" s="13">
        <v>138179.18</v>
      </c>
      <c r="T99" s="13">
        <v>137171.25</v>
      </c>
      <c r="U99" s="13">
        <v>275350.43</v>
      </c>
      <c r="AD99" s="4">
        <v>246208571</v>
      </c>
      <c r="AE99" s="4">
        <v>17023325</v>
      </c>
      <c r="AG99" s="4" t="s">
        <v>445</v>
      </c>
      <c r="AH99" s="4" t="s">
        <v>446</v>
      </c>
      <c r="AI99" s="4" t="s">
        <v>107</v>
      </c>
    </row>
    <row r="100" spans="1:35" ht="112.5" x14ac:dyDescent="0.25">
      <c r="A100" s="9" t="s">
        <v>447</v>
      </c>
      <c r="B100" s="9"/>
      <c r="C100" s="15" t="s">
        <v>448</v>
      </c>
      <c r="D100" s="11"/>
      <c r="E100" s="11" t="s">
        <v>449</v>
      </c>
      <c r="F100" s="16" t="s">
        <v>170</v>
      </c>
      <c r="G100" s="17">
        <v>1.84</v>
      </c>
      <c r="H100" s="17"/>
      <c r="I100" s="17">
        <v>614.1</v>
      </c>
      <c r="J100" s="18">
        <v>196</v>
      </c>
      <c r="M100" s="19">
        <f>ROUND(ROUND(J100, 2)*I100, 2)</f>
        <v>120363.6</v>
      </c>
      <c r="P100" s="18">
        <v>210.05</v>
      </c>
      <c r="S100" s="19">
        <v>128991.71</v>
      </c>
      <c r="AD100" s="4" t="s">
        <v>450</v>
      </c>
      <c r="AE100" s="4" t="s">
        <v>451</v>
      </c>
      <c r="AF100" s="4" t="s">
        <v>452</v>
      </c>
    </row>
    <row r="101" spans="1:35" ht="37.5" x14ac:dyDescent="0.25">
      <c r="A101" s="9" t="s">
        <v>453</v>
      </c>
      <c r="B101" s="9"/>
      <c r="C101" s="15" t="s">
        <v>454</v>
      </c>
      <c r="D101" s="11"/>
      <c r="E101" s="11" t="s">
        <v>455</v>
      </c>
      <c r="F101" s="16" t="s">
        <v>110</v>
      </c>
      <c r="G101" s="17">
        <v>0.7</v>
      </c>
      <c r="H101" s="17"/>
      <c r="I101" s="17">
        <v>233.625</v>
      </c>
      <c r="J101" s="18">
        <v>0</v>
      </c>
      <c r="M101" s="19">
        <f>ROUND(ROUND(J101, 2)*I101, 2)</f>
        <v>0</v>
      </c>
      <c r="P101" s="18">
        <v>29.14</v>
      </c>
      <c r="S101" s="19">
        <v>6807.83</v>
      </c>
      <c r="AD101" s="4" t="s">
        <v>456</v>
      </c>
      <c r="AE101" s="4" t="s">
        <v>457</v>
      </c>
      <c r="AF101" s="4" t="s">
        <v>458</v>
      </c>
    </row>
    <row r="102" spans="1:35" ht="37.5" x14ac:dyDescent="0.25">
      <c r="A102" s="9" t="s">
        <v>459</v>
      </c>
      <c r="B102" s="9"/>
      <c r="C102" s="15" t="s">
        <v>372</v>
      </c>
      <c r="D102" s="11"/>
      <c r="E102" s="11"/>
      <c r="F102" s="16" t="s">
        <v>110</v>
      </c>
      <c r="G102" s="17">
        <v>0.04</v>
      </c>
      <c r="H102" s="17"/>
      <c r="I102" s="17">
        <v>13.35</v>
      </c>
      <c r="J102" s="18">
        <v>40.270000000000003</v>
      </c>
      <c r="M102" s="19">
        <f>ROUND(ROUND(J102, 2)*I102, 2)</f>
        <v>537.6</v>
      </c>
      <c r="P102" s="18">
        <v>144.87</v>
      </c>
      <c r="S102" s="19">
        <v>1934.01</v>
      </c>
      <c r="AD102" s="4" t="s">
        <v>460</v>
      </c>
      <c r="AE102" s="4" t="s">
        <v>461</v>
      </c>
      <c r="AF102" s="4" t="s">
        <v>375</v>
      </c>
    </row>
    <row r="103" spans="1:35" ht="37.5" x14ac:dyDescent="0.25">
      <c r="A103" s="9" t="s">
        <v>462</v>
      </c>
      <c r="B103" s="9"/>
      <c r="C103" s="15" t="s">
        <v>349</v>
      </c>
      <c r="D103" s="11"/>
      <c r="E103" s="11"/>
      <c r="F103" s="16" t="s">
        <v>110</v>
      </c>
      <c r="G103" s="17">
        <v>1.4999999999999999E-2</v>
      </c>
      <c r="H103" s="17"/>
      <c r="I103" s="17">
        <v>5.0060000000000002</v>
      </c>
      <c r="J103" s="18">
        <v>88.8</v>
      </c>
      <c r="M103" s="19">
        <f>ROUND(ROUND(J103, 2)*I103, 2)</f>
        <v>444.53</v>
      </c>
      <c r="P103" s="18">
        <v>88.8</v>
      </c>
      <c r="S103" s="19">
        <v>444.53</v>
      </c>
      <c r="AD103" s="4" t="s">
        <v>463</v>
      </c>
      <c r="AE103" s="4" t="s">
        <v>464</v>
      </c>
      <c r="AF103" s="4" t="s">
        <v>352</v>
      </c>
    </row>
    <row r="104" spans="1:35" ht="56.25" x14ac:dyDescent="0.25">
      <c r="A104" s="9" t="s">
        <v>465</v>
      </c>
      <c r="B104" s="9" t="s">
        <v>442</v>
      </c>
      <c r="C104" s="10" t="s">
        <v>443</v>
      </c>
      <c r="D104" s="11"/>
      <c r="E104" s="11" t="s">
        <v>466</v>
      </c>
      <c r="F104" s="11" t="s">
        <v>71</v>
      </c>
      <c r="G104" s="12">
        <v>1</v>
      </c>
      <c r="H104" s="12"/>
      <c r="I104" s="12">
        <v>19.100000000000001</v>
      </c>
      <c r="J104" s="13">
        <f>IFERROR(ROUND(SUM(M105,M106,M107,M108)/I104, 2),0)</f>
        <v>64.56</v>
      </c>
      <c r="K104" s="14">
        <v>411</v>
      </c>
      <c r="L104" s="13">
        <f>J104+ROUND(K104, 2)</f>
        <v>475.56</v>
      </c>
      <c r="M104" s="13">
        <f>ROUND(J104*I104, 2)</f>
        <v>1233.0999999999999</v>
      </c>
      <c r="N104" s="13">
        <f>ROUND(I104*ROUND(K104, 2), 2)</f>
        <v>7850.1</v>
      </c>
      <c r="O104" s="13">
        <f>M104+N104</f>
        <v>9083.2000000000007</v>
      </c>
      <c r="P104" s="13">
        <v>88.86</v>
      </c>
      <c r="Q104" s="14">
        <v>411</v>
      </c>
      <c r="R104" s="13">
        <v>499.86</v>
      </c>
      <c r="S104" s="13">
        <v>1697.23</v>
      </c>
      <c r="T104" s="13">
        <v>7850.1</v>
      </c>
      <c r="U104" s="13">
        <v>9547.33</v>
      </c>
      <c r="AD104" s="4">
        <v>246208621</v>
      </c>
      <c r="AE104" s="4">
        <v>17023739</v>
      </c>
      <c r="AG104" s="4" t="s">
        <v>445</v>
      </c>
      <c r="AH104" s="4" t="s">
        <v>446</v>
      </c>
      <c r="AI104" s="4" t="s">
        <v>107</v>
      </c>
    </row>
    <row r="105" spans="1:35" ht="37.5" x14ac:dyDescent="0.25">
      <c r="A105" s="9" t="s">
        <v>467</v>
      </c>
      <c r="B105" s="9"/>
      <c r="C105" s="15" t="s">
        <v>349</v>
      </c>
      <c r="D105" s="11"/>
      <c r="E105" s="11"/>
      <c r="F105" s="16" t="s">
        <v>110</v>
      </c>
      <c r="G105" s="17">
        <v>1.4999999999999999E-2</v>
      </c>
      <c r="H105" s="17"/>
      <c r="I105" s="17">
        <v>0.28699999999999998</v>
      </c>
      <c r="J105" s="18">
        <v>88.8</v>
      </c>
      <c r="M105" s="19">
        <f>ROUND(ROUND(J105, 2)*I105, 2)</f>
        <v>25.49</v>
      </c>
      <c r="P105" s="18">
        <v>88.8</v>
      </c>
      <c r="S105" s="19">
        <v>25.49</v>
      </c>
      <c r="AD105" s="4" t="s">
        <v>468</v>
      </c>
      <c r="AE105" s="4" t="s">
        <v>469</v>
      </c>
      <c r="AF105" s="4" t="s">
        <v>352</v>
      </c>
    </row>
    <row r="106" spans="1:35" ht="18.75" x14ac:dyDescent="0.25">
      <c r="A106" s="9" t="s">
        <v>470</v>
      </c>
      <c r="B106" s="9"/>
      <c r="C106" s="15" t="s">
        <v>344</v>
      </c>
      <c r="D106" s="11"/>
      <c r="E106" s="11"/>
      <c r="F106" s="16" t="s">
        <v>110</v>
      </c>
      <c r="G106" s="17">
        <v>0.04</v>
      </c>
      <c r="H106" s="17"/>
      <c r="I106" s="17">
        <v>0.76400000000000001</v>
      </c>
      <c r="J106" s="18">
        <v>47.44</v>
      </c>
      <c r="M106" s="19">
        <f>ROUND(ROUND(J106, 2)*I106, 2)</f>
        <v>36.24</v>
      </c>
      <c r="P106" s="18">
        <v>144.87</v>
      </c>
      <c r="S106" s="19">
        <v>110.68</v>
      </c>
      <c r="AD106" s="4" t="s">
        <v>471</v>
      </c>
      <c r="AE106" s="4" t="s">
        <v>472</v>
      </c>
      <c r="AF106" s="4" t="s">
        <v>347</v>
      </c>
    </row>
    <row r="107" spans="1:35" ht="37.5" x14ac:dyDescent="0.25">
      <c r="A107" s="9" t="s">
        <v>473</v>
      </c>
      <c r="B107" s="9"/>
      <c r="C107" s="15" t="s">
        <v>474</v>
      </c>
      <c r="D107" s="11"/>
      <c r="E107" s="11"/>
      <c r="F107" s="16" t="s">
        <v>59</v>
      </c>
      <c r="G107" s="17">
        <v>0.11</v>
      </c>
      <c r="H107" s="17"/>
      <c r="I107" s="17">
        <v>2.101</v>
      </c>
      <c r="J107" s="18">
        <v>557.54999999999995</v>
      </c>
      <c r="M107" s="19">
        <f>ROUND(ROUND(J107, 2)*I107, 2)</f>
        <v>1171.4100000000001</v>
      </c>
      <c r="P107" s="18">
        <v>557.54999999999995</v>
      </c>
      <c r="S107" s="19">
        <v>1171.4100000000001</v>
      </c>
      <c r="AD107" s="4" t="s">
        <v>475</v>
      </c>
      <c r="AE107" s="4" t="s">
        <v>476</v>
      </c>
      <c r="AF107" s="4" t="s">
        <v>477</v>
      </c>
    </row>
    <row r="108" spans="1:35" ht="37.5" x14ac:dyDescent="0.25">
      <c r="A108" s="9" t="s">
        <v>478</v>
      </c>
      <c r="B108" s="9"/>
      <c r="C108" s="15" t="s">
        <v>454</v>
      </c>
      <c r="D108" s="11"/>
      <c r="E108" s="11" t="s">
        <v>455</v>
      </c>
      <c r="F108" s="16" t="s">
        <v>110</v>
      </c>
      <c r="G108" s="17">
        <v>0.7</v>
      </c>
      <c r="H108" s="17"/>
      <c r="I108" s="17">
        <v>13.37</v>
      </c>
      <c r="J108" s="18">
        <v>0</v>
      </c>
      <c r="M108" s="19">
        <f>ROUND(ROUND(J108, 2)*I108, 2)</f>
        <v>0</v>
      </c>
      <c r="P108" s="18">
        <v>29.14</v>
      </c>
      <c r="S108" s="19">
        <v>389.6</v>
      </c>
      <c r="AD108" s="4" t="s">
        <v>479</v>
      </c>
      <c r="AE108" s="4" t="s">
        <v>480</v>
      </c>
      <c r="AF108" s="4" t="s">
        <v>458</v>
      </c>
    </row>
    <row r="109" spans="1:35" ht="56.25" x14ac:dyDescent="0.25">
      <c r="A109" s="9" t="s">
        <v>481</v>
      </c>
      <c r="B109" s="9" t="s">
        <v>442</v>
      </c>
      <c r="C109" s="10" t="s">
        <v>443</v>
      </c>
      <c r="D109" s="11"/>
      <c r="E109" s="11" t="s">
        <v>466</v>
      </c>
      <c r="F109" s="11" t="s">
        <v>71</v>
      </c>
      <c r="G109" s="12">
        <v>1</v>
      </c>
      <c r="H109" s="12"/>
      <c r="I109" s="12">
        <v>21.1</v>
      </c>
      <c r="J109" s="13">
        <f>IFERROR(ROUND(SUM(M110,M111,M112,M113)/I109, 2),0)</f>
        <v>51.11</v>
      </c>
      <c r="K109" s="14">
        <v>411</v>
      </c>
      <c r="L109" s="13">
        <f>J109+ROUND(K109, 2)</f>
        <v>462.11</v>
      </c>
      <c r="M109" s="13">
        <f>ROUND(J109*I109, 2)</f>
        <v>1078.42</v>
      </c>
      <c r="N109" s="13">
        <f>ROUND(I109*ROUND(K109, 2), 2)</f>
        <v>8672.1</v>
      </c>
      <c r="O109" s="13">
        <f>M109+N109</f>
        <v>9750.52</v>
      </c>
      <c r="P109" s="13">
        <v>76.040000000000006</v>
      </c>
      <c r="Q109" s="14">
        <v>411</v>
      </c>
      <c r="R109" s="13">
        <v>487.04</v>
      </c>
      <c r="S109" s="13">
        <v>1604.44</v>
      </c>
      <c r="T109" s="13">
        <v>8672.1</v>
      </c>
      <c r="U109" s="13">
        <v>10276.540000000001</v>
      </c>
      <c r="AD109" s="4">
        <v>246208622</v>
      </c>
      <c r="AE109" s="4">
        <v>17023740</v>
      </c>
      <c r="AG109" s="4" t="s">
        <v>445</v>
      </c>
      <c r="AH109" s="4" t="s">
        <v>446</v>
      </c>
      <c r="AI109" s="4" t="s">
        <v>107</v>
      </c>
    </row>
    <row r="110" spans="1:35" ht="37.5" x14ac:dyDescent="0.25">
      <c r="A110" s="9" t="s">
        <v>482</v>
      </c>
      <c r="B110" s="9"/>
      <c r="C110" s="15" t="s">
        <v>454</v>
      </c>
      <c r="D110" s="11"/>
      <c r="E110" s="11" t="s">
        <v>455</v>
      </c>
      <c r="F110" s="16" t="s">
        <v>110</v>
      </c>
      <c r="G110" s="17">
        <v>0.7</v>
      </c>
      <c r="H110" s="17"/>
      <c r="I110" s="17">
        <v>14.77</v>
      </c>
      <c r="J110" s="18">
        <v>0</v>
      </c>
      <c r="M110" s="19">
        <f>ROUND(ROUND(J110, 2)*I110, 2)</f>
        <v>0</v>
      </c>
      <c r="P110" s="18">
        <v>29.14</v>
      </c>
      <c r="S110" s="19">
        <v>430.4</v>
      </c>
      <c r="AD110" s="4" t="s">
        <v>483</v>
      </c>
      <c r="AE110" s="4" t="s">
        <v>484</v>
      </c>
      <c r="AF110" s="4" t="s">
        <v>458</v>
      </c>
    </row>
    <row r="111" spans="1:35" ht="37.5" x14ac:dyDescent="0.25">
      <c r="A111" s="9" t="s">
        <v>485</v>
      </c>
      <c r="B111" s="9"/>
      <c r="C111" s="20" t="s">
        <v>339</v>
      </c>
      <c r="D111" s="11"/>
      <c r="E111" s="11"/>
      <c r="F111" s="16" t="s">
        <v>59</v>
      </c>
      <c r="G111" s="17">
        <v>0.107</v>
      </c>
      <c r="H111" s="17"/>
      <c r="I111" s="17">
        <v>2.258</v>
      </c>
      <c r="J111" s="18">
        <v>447.41</v>
      </c>
      <c r="M111" s="19">
        <f>ROUND(ROUND(J111, 2)*I111, 2)</f>
        <v>1010.25</v>
      </c>
      <c r="P111" s="18">
        <v>489.78</v>
      </c>
      <c r="S111" s="19">
        <v>1105.92</v>
      </c>
      <c r="AD111" s="4" t="s">
        <v>486</v>
      </c>
      <c r="AE111" s="4" t="s">
        <v>487</v>
      </c>
      <c r="AF111" s="4" t="s">
        <v>342</v>
      </c>
    </row>
    <row r="112" spans="1:35" ht="18.75" x14ac:dyDescent="0.25">
      <c r="A112" s="9" t="s">
        <v>488</v>
      </c>
      <c r="B112" s="9"/>
      <c r="C112" s="15" t="s">
        <v>344</v>
      </c>
      <c r="D112" s="11"/>
      <c r="E112" s="11"/>
      <c r="F112" s="16" t="s">
        <v>110</v>
      </c>
      <c r="G112" s="17">
        <v>0.04</v>
      </c>
      <c r="H112" s="17"/>
      <c r="I112" s="17">
        <v>0.84399999999999997</v>
      </c>
      <c r="J112" s="18">
        <v>47.44</v>
      </c>
      <c r="M112" s="19">
        <f>ROUND(ROUND(J112, 2)*I112, 2)</f>
        <v>40.04</v>
      </c>
      <c r="P112" s="18">
        <v>47.44</v>
      </c>
      <c r="S112" s="19">
        <v>40.04</v>
      </c>
      <c r="AD112" s="4" t="s">
        <v>489</v>
      </c>
      <c r="AE112" s="4" t="s">
        <v>490</v>
      </c>
      <c r="AF112" s="4" t="s">
        <v>347</v>
      </c>
    </row>
    <row r="113" spans="1:35" ht="37.5" x14ac:dyDescent="0.25">
      <c r="A113" s="9" t="s">
        <v>491</v>
      </c>
      <c r="B113" s="9"/>
      <c r="C113" s="15" t="s">
        <v>349</v>
      </c>
      <c r="D113" s="11"/>
      <c r="E113" s="11"/>
      <c r="F113" s="16" t="s">
        <v>110</v>
      </c>
      <c r="G113" s="17">
        <v>1.4999999999999999E-2</v>
      </c>
      <c r="H113" s="17"/>
      <c r="I113" s="17">
        <v>0.317</v>
      </c>
      <c r="J113" s="18">
        <v>88.8</v>
      </c>
      <c r="M113" s="19">
        <f>ROUND(ROUND(J113, 2)*I113, 2)</f>
        <v>28.15</v>
      </c>
      <c r="P113" s="18">
        <v>88.8</v>
      </c>
      <c r="S113" s="19">
        <v>28.15</v>
      </c>
      <c r="AD113" s="4" t="s">
        <v>492</v>
      </c>
      <c r="AE113" s="4" t="s">
        <v>493</v>
      </c>
      <c r="AF113" s="4" t="s">
        <v>352</v>
      </c>
    </row>
    <row r="114" spans="1:35" ht="37.5" x14ac:dyDescent="0.25">
      <c r="A114" s="9" t="s">
        <v>494</v>
      </c>
      <c r="B114" s="9" t="s">
        <v>495</v>
      </c>
      <c r="C114" s="10" t="s">
        <v>496</v>
      </c>
      <c r="D114" s="11"/>
      <c r="E114" s="11" t="s">
        <v>497</v>
      </c>
      <c r="F114" s="11" t="s">
        <v>59</v>
      </c>
      <c r="G114" s="12">
        <v>1</v>
      </c>
      <c r="H114" s="12"/>
      <c r="I114" s="12">
        <v>4366.17</v>
      </c>
      <c r="J114" s="13">
        <f>IFERROR(ROUND(SUM(M115,M116)/I114, 2),0)</f>
        <v>0</v>
      </c>
      <c r="K114" s="14">
        <v>661</v>
      </c>
      <c r="L114" s="13">
        <f>J114+ROUND(K114, 2)</f>
        <v>661</v>
      </c>
      <c r="M114" s="13">
        <f>ROUND(J114*I114, 2)</f>
        <v>0</v>
      </c>
      <c r="N114" s="13">
        <f>ROUND(I114*ROUND(K114, 2), 2)</f>
        <v>2886038.37</v>
      </c>
      <c r="O114" s="13">
        <f>M114+N114</f>
        <v>2886038.37</v>
      </c>
      <c r="P114" s="13">
        <v>2035.54</v>
      </c>
      <c r="Q114" s="14">
        <v>661</v>
      </c>
      <c r="R114" s="13">
        <v>2696.54</v>
      </c>
      <c r="S114" s="13">
        <v>8887513.6799999997</v>
      </c>
      <c r="T114" s="13">
        <v>2886038.37</v>
      </c>
      <c r="U114" s="13">
        <v>11773552.050000001</v>
      </c>
      <c r="AD114" s="4">
        <v>246208573</v>
      </c>
      <c r="AE114" s="4">
        <v>18675324</v>
      </c>
      <c r="AG114" s="4" t="s">
        <v>498</v>
      </c>
      <c r="AH114" s="4" t="s">
        <v>499</v>
      </c>
      <c r="AI114" s="4" t="s">
        <v>107</v>
      </c>
    </row>
    <row r="115" spans="1:35" ht="93.75" x14ac:dyDescent="0.25">
      <c r="A115" s="9" t="s">
        <v>500</v>
      </c>
      <c r="B115" s="9"/>
      <c r="C115" s="15" t="s">
        <v>501</v>
      </c>
      <c r="D115" s="11"/>
      <c r="E115" s="11" t="s">
        <v>502</v>
      </c>
      <c r="F115" s="16" t="s">
        <v>170</v>
      </c>
      <c r="G115" s="17">
        <v>1</v>
      </c>
      <c r="H115" s="22"/>
      <c r="I115" s="22">
        <v>1964.7</v>
      </c>
      <c r="J115" s="18">
        <v>0</v>
      </c>
      <c r="M115" s="19">
        <f>ROUND(ROUND(J115, 2)*I115, 2)</f>
        <v>0</v>
      </c>
      <c r="P115" s="18">
        <v>495</v>
      </c>
      <c r="S115" s="19">
        <v>972526.5</v>
      </c>
      <c r="AD115" s="4" t="s">
        <v>503</v>
      </c>
      <c r="AE115" s="4" t="s">
        <v>504</v>
      </c>
      <c r="AF115" s="4" t="s">
        <v>505</v>
      </c>
    </row>
    <row r="116" spans="1:35" ht="168.75" x14ac:dyDescent="0.25">
      <c r="A116" s="9" t="s">
        <v>506</v>
      </c>
      <c r="B116" s="9"/>
      <c r="C116" s="15" t="s">
        <v>507</v>
      </c>
      <c r="D116" s="11"/>
      <c r="E116" s="11" t="s">
        <v>508</v>
      </c>
      <c r="F116" s="16" t="s">
        <v>59</v>
      </c>
      <c r="G116" s="17">
        <v>1.03</v>
      </c>
      <c r="H116" s="22"/>
      <c r="I116" s="22">
        <v>4497.1549999999997</v>
      </c>
      <c r="J116" s="18">
        <v>0</v>
      </c>
      <c r="M116" s="19">
        <f>ROUND(ROUND(J116, 2)*I116, 2)</f>
        <v>0</v>
      </c>
      <c r="P116" s="18">
        <v>1760</v>
      </c>
      <c r="S116" s="19">
        <v>7914992.7999999998</v>
      </c>
      <c r="AD116" s="4" t="s">
        <v>509</v>
      </c>
      <c r="AE116" s="4" t="s">
        <v>510</v>
      </c>
      <c r="AF116" s="4" t="s">
        <v>511</v>
      </c>
    </row>
    <row r="117" spans="1:35" ht="37.5" x14ac:dyDescent="0.25">
      <c r="A117" s="9" t="s">
        <v>512</v>
      </c>
      <c r="B117" s="9" t="s">
        <v>513</v>
      </c>
      <c r="C117" s="10" t="s">
        <v>514</v>
      </c>
      <c r="D117" s="11"/>
      <c r="E117" s="11" t="s">
        <v>515</v>
      </c>
      <c r="F117" s="11" t="s">
        <v>71</v>
      </c>
      <c r="G117" s="12">
        <v>1</v>
      </c>
      <c r="H117" s="12"/>
      <c r="I117" s="12">
        <v>2088.4499999999998</v>
      </c>
      <c r="J117" s="13">
        <f>IFERROR(ROUND(SUM(M118)/I117, 2),0)</f>
        <v>379.22</v>
      </c>
      <c r="K117" s="14">
        <v>210</v>
      </c>
      <c r="L117" s="13">
        <f>J117+ROUND(K117, 2)</f>
        <v>589.22</v>
      </c>
      <c r="M117" s="13">
        <f>ROUND(J117*I117, 2)</f>
        <v>791982.01</v>
      </c>
      <c r="N117" s="13">
        <f>ROUND(I117*ROUND(K117, 2), 2)</f>
        <v>438574.5</v>
      </c>
      <c r="O117" s="13">
        <f>M117+N117</f>
        <v>1230556.51</v>
      </c>
      <c r="P117" s="13">
        <v>379.22</v>
      </c>
      <c r="Q117" s="14">
        <v>210</v>
      </c>
      <c r="R117" s="13">
        <v>589.22</v>
      </c>
      <c r="S117" s="13">
        <v>791982.01</v>
      </c>
      <c r="T117" s="13">
        <v>438574.5</v>
      </c>
      <c r="U117" s="13">
        <v>1230556.51</v>
      </c>
      <c r="AD117" s="4">
        <v>246208575</v>
      </c>
      <c r="AE117" s="4">
        <v>18690112</v>
      </c>
      <c r="AG117" s="4" t="s">
        <v>516</v>
      </c>
      <c r="AH117" s="4" t="s">
        <v>517</v>
      </c>
      <c r="AI117" s="4" t="s">
        <v>107</v>
      </c>
    </row>
    <row r="118" spans="1:35" ht="131.25" x14ac:dyDescent="0.25">
      <c r="A118" s="9" t="s">
        <v>518</v>
      </c>
      <c r="B118" s="9"/>
      <c r="C118" s="15" t="s">
        <v>519</v>
      </c>
      <c r="D118" s="11"/>
      <c r="E118" s="11" t="s">
        <v>520</v>
      </c>
      <c r="F118" s="16" t="s">
        <v>71</v>
      </c>
      <c r="G118" s="17">
        <v>1.1000000000000001</v>
      </c>
      <c r="H118" s="22"/>
      <c r="I118" s="22">
        <v>2297.2950000000001</v>
      </c>
      <c r="J118" s="18">
        <v>344.75</v>
      </c>
      <c r="M118" s="19">
        <f>ROUND(ROUND(J118, 2)*I118, 2)</f>
        <v>791992.45</v>
      </c>
      <c r="P118" s="18">
        <v>344.75</v>
      </c>
      <c r="S118" s="19">
        <v>791992.45</v>
      </c>
      <c r="AD118" s="4" t="s">
        <v>521</v>
      </c>
      <c r="AE118" s="4" t="s">
        <v>522</v>
      </c>
      <c r="AF118" s="4" t="s">
        <v>523</v>
      </c>
    </row>
    <row r="119" spans="1:35" ht="17.100000000000001" customHeight="1" x14ac:dyDescent="0.25">
      <c r="A119" s="9" t="s">
        <v>524</v>
      </c>
      <c r="B119" s="9" t="s">
        <v>525</v>
      </c>
      <c r="C119" s="59" t="s">
        <v>526</v>
      </c>
      <c r="D119" s="60"/>
      <c r="E119" s="60"/>
      <c r="F119" s="60"/>
      <c r="G119" s="60"/>
      <c r="H119" s="60"/>
      <c r="I119" s="61"/>
      <c r="M119" s="6">
        <f>SUM(M120)</f>
        <v>442890</v>
      </c>
      <c r="N119" s="6">
        <f>SUM(N120)</f>
        <v>38974.32</v>
      </c>
      <c r="O119" s="6">
        <f>SUM(O120)</f>
        <v>481864.32</v>
      </c>
      <c r="S119" s="6">
        <v>670004.92000000004</v>
      </c>
      <c r="T119" s="6">
        <v>38974.32</v>
      </c>
      <c r="U119" s="6">
        <v>708979.24</v>
      </c>
      <c r="AD119" s="4">
        <v>246208576</v>
      </c>
      <c r="AE119" s="4">
        <v>16997453</v>
      </c>
    </row>
    <row r="120" spans="1:35" ht="18.75" x14ac:dyDescent="0.25">
      <c r="A120" s="9" t="s">
        <v>527</v>
      </c>
      <c r="B120" s="9" t="s">
        <v>528</v>
      </c>
      <c r="C120" s="10" t="s">
        <v>529</v>
      </c>
      <c r="D120" s="11"/>
      <c r="E120" s="11" t="s">
        <v>530</v>
      </c>
      <c r="F120" s="11" t="s">
        <v>59</v>
      </c>
      <c r="G120" s="12">
        <v>1</v>
      </c>
      <c r="H120" s="12"/>
      <c r="I120" s="12">
        <v>46.62</v>
      </c>
      <c r="J120" s="13">
        <f>IFERROR(ROUND(SUM(M121)/I120, 2),0)</f>
        <v>9500</v>
      </c>
      <c r="K120" s="14">
        <v>836</v>
      </c>
      <c r="L120" s="13">
        <f>J120+ROUND(K120, 2)</f>
        <v>10336</v>
      </c>
      <c r="M120" s="13">
        <f>ROUND(J120*I120, 2)</f>
        <v>442890</v>
      </c>
      <c r="N120" s="13">
        <f>ROUND(I120*ROUND(K120, 2), 2)</f>
        <v>38974.32</v>
      </c>
      <c r="O120" s="13">
        <f>M120+N120</f>
        <v>481864.32</v>
      </c>
      <c r="P120" s="13">
        <v>14371.62</v>
      </c>
      <c r="Q120" s="14">
        <v>836</v>
      </c>
      <c r="R120" s="13">
        <v>15207.62</v>
      </c>
      <c r="S120" s="13">
        <v>670004.92000000004</v>
      </c>
      <c r="T120" s="13">
        <v>38974.32</v>
      </c>
      <c r="U120" s="13">
        <v>708979.24</v>
      </c>
      <c r="AD120" s="4">
        <v>246208578</v>
      </c>
      <c r="AE120" s="4">
        <v>16997454</v>
      </c>
      <c r="AG120" s="4" t="s">
        <v>531</v>
      </c>
      <c r="AH120" s="4" t="s">
        <v>532</v>
      </c>
      <c r="AI120" s="4" t="s">
        <v>107</v>
      </c>
    </row>
    <row r="121" spans="1:35" ht="93.75" x14ac:dyDescent="0.25">
      <c r="A121" s="9" t="s">
        <v>533</v>
      </c>
      <c r="B121" s="9"/>
      <c r="C121" s="15" t="s">
        <v>534</v>
      </c>
      <c r="D121" s="11"/>
      <c r="E121" s="11" t="s">
        <v>535</v>
      </c>
      <c r="F121" s="16" t="s">
        <v>59</v>
      </c>
      <c r="G121" s="17">
        <v>1</v>
      </c>
      <c r="H121" s="17"/>
      <c r="I121" s="17">
        <v>46.62</v>
      </c>
      <c r="J121" s="18">
        <v>9500</v>
      </c>
      <c r="M121" s="19">
        <f>ROUND(ROUND(J121, 2)*I121, 2)</f>
        <v>442890</v>
      </c>
      <c r="P121" s="18">
        <v>14371.62</v>
      </c>
      <c r="S121" s="19">
        <v>670004.92000000004</v>
      </c>
      <c r="AD121" s="4" t="s">
        <v>536</v>
      </c>
      <c r="AE121" s="4" t="s">
        <v>537</v>
      </c>
      <c r="AF121" s="4" t="s">
        <v>538</v>
      </c>
    </row>
    <row r="122" spans="1:35" ht="17.100000000000001" customHeight="1" x14ac:dyDescent="0.25">
      <c r="A122" s="9" t="s">
        <v>539</v>
      </c>
      <c r="B122" s="9" t="s">
        <v>540</v>
      </c>
      <c r="C122" s="59" t="s">
        <v>541</v>
      </c>
      <c r="D122" s="60"/>
      <c r="E122" s="60"/>
      <c r="F122" s="60"/>
      <c r="G122" s="60"/>
      <c r="H122" s="60"/>
      <c r="I122" s="61"/>
      <c r="M122" s="6">
        <f>SUM(M123)</f>
        <v>4016037.31</v>
      </c>
      <c r="N122" s="6">
        <f>SUM(N123)</f>
        <v>17828605.579999998</v>
      </c>
      <c r="O122" s="6">
        <f>SUM(O123)</f>
        <v>21844642.889999997</v>
      </c>
      <c r="S122" s="6">
        <v>4356812.09</v>
      </c>
      <c r="T122" s="6">
        <v>17828605.579999998</v>
      </c>
      <c r="U122" s="6">
        <v>22185417.670000002</v>
      </c>
      <c r="AD122" s="4">
        <v>246208579</v>
      </c>
      <c r="AE122" s="4">
        <v>16969333</v>
      </c>
    </row>
    <row r="123" spans="1:35" ht="17.100000000000001" customHeight="1" x14ac:dyDescent="0.25">
      <c r="A123" s="9" t="s">
        <v>542</v>
      </c>
      <c r="B123" s="9" t="s">
        <v>543</v>
      </c>
      <c r="C123" s="59" t="s">
        <v>544</v>
      </c>
      <c r="D123" s="60"/>
      <c r="E123" s="60"/>
      <c r="F123" s="60"/>
      <c r="G123" s="60"/>
      <c r="H123" s="60"/>
      <c r="I123" s="61"/>
      <c r="M123" s="6">
        <f>SUM(M124,M127,M131,M136,M140,M143,M148,M153,M158)</f>
        <v>4016037.31</v>
      </c>
      <c r="N123" s="6">
        <f>SUM(N124,N127,N131,N136,N140,N143,N148,N153,N158)</f>
        <v>17828605.579999998</v>
      </c>
      <c r="O123" s="6">
        <f>SUM(O124,O127,O131,O136,O140,O143,O148,O153,O158)</f>
        <v>21844642.889999997</v>
      </c>
      <c r="S123" s="6">
        <v>4356812.09</v>
      </c>
      <c r="T123" s="6">
        <v>17828605.579999998</v>
      </c>
      <c r="U123" s="6">
        <v>22185417.670000002</v>
      </c>
      <c r="AD123" s="4">
        <v>246208580</v>
      </c>
      <c r="AE123" s="4">
        <v>16969336</v>
      </c>
    </row>
    <row r="124" spans="1:35" ht="75" x14ac:dyDescent="0.25">
      <c r="A124" s="9" t="s">
        <v>545</v>
      </c>
      <c r="B124" s="9" t="s">
        <v>546</v>
      </c>
      <c r="C124" s="10" t="s">
        <v>547</v>
      </c>
      <c r="D124" s="11"/>
      <c r="E124" s="11"/>
      <c r="F124" s="11" t="s">
        <v>71</v>
      </c>
      <c r="G124" s="12">
        <v>1</v>
      </c>
      <c r="H124" s="12"/>
      <c r="I124" s="12">
        <v>7680</v>
      </c>
      <c r="J124" s="13">
        <f>IFERROR(ROUND(SUM(M125,M126)/I124, 2),0)</f>
        <v>11.47</v>
      </c>
      <c r="K124" s="14">
        <v>28</v>
      </c>
      <c r="L124" s="13">
        <f>J124+ROUND(K124, 2)</f>
        <v>39.47</v>
      </c>
      <c r="M124" s="13">
        <f>ROUND(J124*I124, 2)</f>
        <v>88089.600000000006</v>
      </c>
      <c r="N124" s="13">
        <f>ROUND(I124*ROUND(K124, 2), 2)</f>
        <v>215040</v>
      </c>
      <c r="O124" s="13">
        <f>M124+N124</f>
        <v>303129.59999999998</v>
      </c>
      <c r="P124" s="13">
        <v>11.47</v>
      </c>
      <c r="Q124" s="14">
        <v>28</v>
      </c>
      <c r="R124" s="13">
        <v>39.47</v>
      </c>
      <c r="S124" s="13">
        <v>88089.600000000006</v>
      </c>
      <c r="T124" s="13">
        <v>215040</v>
      </c>
      <c r="U124" s="13">
        <v>303129.59999999998</v>
      </c>
      <c r="AD124" s="4">
        <v>246208582</v>
      </c>
      <c r="AE124" s="4">
        <v>17859117</v>
      </c>
      <c r="AG124" s="4" t="s">
        <v>548</v>
      </c>
      <c r="AH124" s="4" t="s">
        <v>549</v>
      </c>
      <c r="AI124" s="4" t="s">
        <v>107</v>
      </c>
    </row>
    <row r="125" spans="1:35" ht="37.5" x14ac:dyDescent="0.25">
      <c r="A125" s="9" t="s">
        <v>550</v>
      </c>
      <c r="B125" s="9"/>
      <c r="C125" s="20" t="s">
        <v>551</v>
      </c>
      <c r="D125" s="11"/>
      <c r="E125" s="11"/>
      <c r="F125" s="16" t="s">
        <v>110</v>
      </c>
      <c r="G125" s="17">
        <v>0.3</v>
      </c>
      <c r="H125" s="22"/>
      <c r="I125" s="22">
        <v>2304</v>
      </c>
      <c r="J125" s="18">
        <v>12.58</v>
      </c>
      <c r="M125" s="19">
        <f>ROUND(ROUND(J125, 2)*I125, 2)</f>
        <v>28984.32</v>
      </c>
      <c r="P125" s="18">
        <v>12.58</v>
      </c>
      <c r="S125" s="19">
        <v>28984.32</v>
      </c>
      <c r="AD125" s="4" t="s">
        <v>552</v>
      </c>
      <c r="AE125" s="4" t="s">
        <v>553</v>
      </c>
      <c r="AF125" s="4" t="s">
        <v>554</v>
      </c>
    </row>
    <row r="126" spans="1:35" ht="18.75" x14ac:dyDescent="0.25">
      <c r="A126" s="9" t="s">
        <v>555</v>
      </c>
      <c r="B126" s="9"/>
      <c r="C126" s="15" t="s">
        <v>556</v>
      </c>
      <c r="D126" s="11"/>
      <c r="E126" s="11"/>
      <c r="F126" s="16" t="s">
        <v>71</v>
      </c>
      <c r="G126" s="17">
        <v>1.1000000000000001</v>
      </c>
      <c r="H126" s="22"/>
      <c r="I126" s="22">
        <v>8448</v>
      </c>
      <c r="J126" s="18">
        <v>7</v>
      </c>
      <c r="M126" s="19">
        <f>ROUND(ROUND(J126, 2)*I126, 2)</f>
        <v>59136</v>
      </c>
      <c r="P126" s="18">
        <v>7</v>
      </c>
      <c r="S126" s="19">
        <v>59136</v>
      </c>
      <c r="AD126" s="4" t="s">
        <v>557</v>
      </c>
      <c r="AE126" s="4" t="s">
        <v>558</v>
      </c>
      <c r="AF126" s="4" t="s">
        <v>559</v>
      </c>
    </row>
    <row r="127" spans="1:35" ht="37.5" x14ac:dyDescent="0.25">
      <c r="A127" s="9" t="s">
        <v>560</v>
      </c>
      <c r="B127" s="9" t="s">
        <v>561</v>
      </c>
      <c r="C127" s="10" t="s">
        <v>562</v>
      </c>
      <c r="D127" s="11"/>
      <c r="E127" s="11"/>
      <c r="F127" s="11" t="s">
        <v>59</v>
      </c>
      <c r="G127" s="12">
        <v>1</v>
      </c>
      <c r="H127" s="12"/>
      <c r="I127" s="12">
        <v>36.229999999999997</v>
      </c>
      <c r="J127" s="13">
        <f>IFERROR(ROUND(SUM(M128,M129,M130)/I127, 2),0)</f>
        <v>534.04999999999995</v>
      </c>
      <c r="K127" s="14">
        <v>718</v>
      </c>
      <c r="L127" s="13">
        <f>J127+ROUND(K127, 2)</f>
        <v>1252.05</v>
      </c>
      <c r="M127" s="13">
        <f>ROUND(J127*I127, 2)</f>
        <v>19348.63</v>
      </c>
      <c r="N127" s="13">
        <f>ROUND(I127*ROUND(K127, 2), 2)</f>
        <v>26013.14</v>
      </c>
      <c r="O127" s="13">
        <f>M127+N127</f>
        <v>45361.770000000004</v>
      </c>
      <c r="P127" s="13">
        <v>563.33000000000004</v>
      </c>
      <c r="Q127" s="14">
        <v>718</v>
      </c>
      <c r="R127" s="13">
        <v>1281.33</v>
      </c>
      <c r="S127" s="13">
        <v>20409.45</v>
      </c>
      <c r="T127" s="13">
        <v>26013.14</v>
      </c>
      <c r="U127" s="13">
        <v>46422.59</v>
      </c>
      <c r="AD127" s="4">
        <v>246208584</v>
      </c>
      <c r="AE127" s="4">
        <v>17986119</v>
      </c>
      <c r="AG127" s="4" t="s">
        <v>563</v>
      </c>
      <c r="AH127" s="4" t="s">
        <v>564</v>
      </c>
      <c r="AI127" s="4" t="s">
        <v>107</v>
      </c>
    </row>
    <row r="128" spans="1:35" ht="56.25" x14ac:dyDescent="0.25">
      <c r="A128" s="9" t="s">
        <v>565</v>
      </c>
      <c r="B128" s="9"/>
      <c r="C128" s="15" t="s">
        <v>566</v>
      </c>
      <c r="D128" s="11"/>
      <c r="E128" s="11" t="s">
        <v>567</v>
      </c>
      <c r="F128" s="16" t="s">
        <v>110</v>
      </c>
      <c r="G128" s="17">
        <v>1.5</v>
      </c>
      <c r="H128" s="22"/>
      <c r="I128" s="22">
        <v>543.45000000000005</v>
      </c>
      <c r="J128" s="18">
        <v>32.9</v>
      </c>
      <c r="M128" s="19">
        <f>ROUND(ROUND(J128, 2)*I128, 2)</f>
        <v>17879.509999999998</v>
      </c>
      <c r="P128" s="18">
        <v>32.9</v>
      </c>
      <c r="S128" s="19">
        <v>17879.509999999998</v>
      </c>
      <c r="AD128" s="4" t="s">
        <v>568</v>
      </c>
      <c r="AE128" s="4" t="s">
        <v>569</v>
      </c>
      <c r="AF128" s="4" t="s">
        <v>570</v>
      </c>
    </row>
    <row r="129" spans="1:35" ht="37.5" x14ac:dyDescent="0.25">
      <c r="A129" s="9" t="s">
        <v>571</v>
      </c>
      <c r="B129" s="9"/>
      <c r="C129" s="15" t="s">
        <v>572</v>
      </c>
      <c r="D129" s="11"/>
      <c r="E129" s="11"/>
      <c r="F129" s="16" t="s">
        <v>59</v>
      </c>
      <c r="G129" s="17">
        <v>1.1000000000000001</v>
      </c>
      <c r="H129" s="17"/>
      <c r="I129" s="17">
        <v>39.853000000000002</v>
      </c>
      <c r="J129" s="18">
        <v>21.82</v>
      </c>
      <c r="M129" s="19">
        <f>ROUND(ROUND(J129, 2)*I129, 2)</f>
        <v>869.59</v>
      </c>
      <c r="P129" s="18">
        <v>48.44</v>
      </c>
      <c r="S129" s="19">
        <v>1930.48</v>
      </c>
      <c r="AD129" s="4" t="s">
        <v>573</v>
      </c>
      <c r="AE129" s="4" t="s">
        <v>574</v>
      </c>
      <c r="AF129" s="4" t="s">
        <v>575</v>
      </c>
    </row>
    <row r="130" spans="1:35" ht="18.75" x14ac:dyDescent="0.25">
      <c r="A130" s="9" t="s">
        <v>576</v>
      </c>
      <c r="B130" s="9"/>
      <c r="C130" s="15" t="s">
        <v>577</v>
      </c>
      <c r="D130" s="11"/>
      <c r="E130" s="11"/>
      <c r="F130" s="16" t="s">
        <v>71</v>
      </c>
      <c r="G130" s="17">
        <v>1.05</v>
      </c>
      <c r="H130" s="17"/>
      <c r="I130" s="17">
        <v>38.042000000000002</v>
      </c>
      <c r="J130" s="18">
        <v>15.76</v>
      </c>
      <c r="M130" s="19">
        <f>ROUND(ROUND(J130, 2)*I130, 2)</f>
        <v>599.54</v>
      </c>
      <c r="P130" s="18">
        <v>15.76</v>
      </c>
      <c r="S130" s="19">
        <v>599.54</v>
      </c>
      <c r="AD130" s="4" t="s">
        <v>578</v>
      </c>
      <c r="AE130" s="4" t="s">
        <v>579</v>
      </c>
      <c r="AF130" s="4" t="s">
        <v>580</v>
      </c>
    </row>
    <row r="131" spans="1:35" ht="56.25" x14ac:dyDescent="0.25">
      <c r="A131" s="9" t="s">
        <v>581</v>
      </c>
      <c r="B131" s="9" t="s">
        <v>582</v>
      </c>
      <c r="C131" s="10" t="s">
        <v>583</v>
      </c>
      <c r="D131" s="11"/>
      <c r="E131" s="11" t="s">
        <v>584</v>
      </c>
      <c r="F131" s="11" t="s">
        <v>59</v>
      </c>
      <c r="G131" s="12">
        <v>1</v>
      </c>
      <c r="H131" s="12"/>
      <c r="I131" s="12">
        <v>36.229999999999997</v>
      </c>
      <c r="J131" s="13">
        <f>IFERROR(ROUND(SUM(M132,M133,M134,M135)/I131, 2),0)</f>
        <v>1766.66</v>
      </c>
      <c r="K131" s="14">
        <v>565</v>
      </c>
      <c r="L131" s="13">
        <f>J131+ROUND(K131, 2)</f>
        <v>2331.66</v>
      </c>
      <c r="M131" s="13">
        <f>ROUND(J131*I131, 2)</f>
        <v>64006.09</v>
      </c>
      <c r="N131" s="13">
        <f>ROUND(I131*ROUND(K131, 2), 2)</f>
        <v>20469.95</v>
      </c>
      <c r="O131" s="13">
        <f>M131+N131</f>
        <v>84476.04</v>
      </c>
      <c r="P131" s="13">
        <v>1766.66</v>
      </c>
      <c r="Q131" s="14">
        <v>565</v>
      </c>
      <c r="R131" s="13">
        <v>2331.66</v>
      </c>
      <c r="S131" s="13">
        <v>64006.09</v>
      </c>
      <c r="T131" s="13">
        <v>20469.95</v>
      </c>
      <c r="U131" s="13">
        <v>84476.04</v>
      </c>
      <c r="AD131" s="4">
        <v>246208586</v>
      </c>
      <c r="AE131" s="4">
        <v>17858839</v>
      </c>
      <c r="AG131" s="4" t="s">
        <v>585</v>
      </c>
      <c r="AH131" s="4" t="s">
        <v>586</v>
      </c>
      <c r="AI131" s="4" t="s">
        <v>107</v>
      </c>
    </row>
    <row r="132" spans="1:35" ht="18.75" x14ac:dyDescent="0.25">
      <c r="A132" s="9" t="s">
        <v>587</v>
      </c>
      <c r="B132" s="9"/>
      <c r="C132" s="15" t="s">
        <v>588</v>
      </c>
      <c r="D132" s="11"/>
      <c r="E132" s="11"/>
      <c r="F132" s="16" t="s">
        <v>110</v>
      </c>
      <c r="G132" s="17">
        <v>0.15</v>
      </c>
      <c r="H132" s="17"/>
      <c r="I132" s="17">
        <v>5.4349999999999996</v>
      </c>
      <c r="J132" s="18">
        <v>75.599999999999994</v>
      </c>
      <c r="M132" s="19">
        <f>ROUND(ROUND(J132, 2)*I132, 2)</f>
        <v>410.89</v>
      </c>
      <c r="P132" s="18">
        <v>75.599999999999994</v>
      </c>
      <c r="S132" s="19">
        <v>410.89</v>
      </c>
      <c r="AD132" s="4" t="s">
        <v>589</v>
      </c>
      <c r="AE132" s="4" t="s">
        <v>590</v>
      </c>
      <c r="AF132" s="4" t="s">
        <v>591</v>
      </c>
    </row>
    <row r="133" spans="1:35" ht="37.5" x14ac:dyDescent="0.25">
      <c r="A133" s="9" t="s">
        <v>592</v>
      </c>
      <c r="B133" s="9"/>
      <c r="C133" s="15" t="s">
        <v>566</v>
      </c>
      <c r="D133" s="11"/>
      <c r="E133" s="11" t="s">
        <v>593</v>
      </c>
      <c r="F133" s="16" t="s">
        <v>110</v>
      </c>
      <c r="G133" s="17">
        <v>7</v>
      </c>
      <c r="H133" s="22"/>
      <c r="I133" s="22">
        <v>253.61</v>
      </c>
      <c r="J133" s="18">
        <v>32.9</v>
      </c>
      <c r="M133" s="19">
        <f>ROUND(ROUND(J133, 2)*I133, 2)</f>
        <v>8343.77</v>
      </c>
      <c r="P133" s="18">
        <v>32.9</v>
      </c>
      <c r="S133" s="19">
        <v>8343.77</v>
      </c>
      <c r="AD133" s="4" t="s">
        <v>594</v>
      </c>
      <c r="AE133" s="4" t="s">
        <v>595</v>
      </c>
      <c r="AF133" s="4" t="s">
        <v>570</v>
      </c>
    </row>
    <row r="134" spans="1:35" ht="37.5" x14ac:dyDescent="0.25">
      <c r="A134" s="9" t="s">
        <v>596</v>
      </c>
      <c r="B134" s="9"/>
      <c r="C134" s="20" t="s">
        <v>597</v>
      </c>
      <c r="D134" s="11"/>
      <c r="E134" s="11" t="s">
        <v>598</v>
      </c>
      <c r="F134" s="16" t="s">
        <v>308</v>
      </c>
      <c r="G134" s="17">
        <v>1.03</v>
      </c>
      <c r="H134" s="22"/>
      <c r="I134" s="22">
        <v>5.593</v>
      </c>
      <c r="J134" s="18">
        <v>9447.9</v>
      </c>
      <c r="M134" s="19">
        <f>ROUND(ROUND(J134, 2)*I134, 2)</f>
        <v>52842.1</v>
      </c>
      <c r="P134" s="18">
        <v>9447.9</v>
      </c>
      <c r="S134" s="19">
        <v>52842.1</v>
      </c>
      <c r="AD134" s="4" t="s">
        <v>599</v>
      </c>
      <c r="AE134" s="4" t="s">
        <v>600</v>
      </c>
      <c r="AF134" s="4" t="s">
        <v>601</v>
      </c>
    </row>
    <row r="135" spans="1:35" ht="37.5" x14ac:dyDescent="0.25">
      <c r="A135" s="9" t="s">
        <v>602</v>
      </c>
      <c r="B135" s="9"/>
      <c r="C135" s="15" t="s">
        <v>603</v>
      </c>
      <c r="D135" s="11"/>
      <c r="E135" s="11"/>
      <c r="F135" s="16" t="s">
        <v>170</v>
      </c>
      <c r="G135" s="17">
        <v>7</v>
      </c>
      <c r="H135" s="17"/>
      <c r="I135" s="17">
        <v>253.61</v>
      </c>
      <c r="J135" s="18">
        <v>9.5</v>
      </c>
      <c r="M135" s="19">
        <f>ROUND(ROUND(J135, 2)*I135, 2)</f>
        <v>2409.3000000000002</v>
      </c>
      <c r="P135" s="18">
        <v>9.5</v>
      </c>
      <c r="S135" s="19">
        <v>2409.3000000000002</v>
      </c>
      <c r="AD135" s="4" t="s">
        <v>604</v>
      </c>
      <c r="AE135" s="4" t="s">
        <v>605</v>
      </c>
      <c r="AF135" s="4" t="s">
        <v>606</v>
      </c>
    </row>
    <row r="136" spans="1:35" ht="37.5" x14ac:dyDescent="0.25">
      <c r="A136" s="9" t="s">
        <v>607</v>
      </c>
      <c r="B136" s="9" t="s">
        <v>608</v>
      </c>
      <c r="C136" s="10" t="s">
        <v>609</v>
      </c>
      <c r="D136" s="11"/>
      <c r="E136" s="11" t="s">
        <v>610</v>
      </c>
      <c r="F136" s="11" t="s">
        <v>59</v>
      </c>
      <c r="G136" s="12">
        <v>1</v>
      </c>
      <c r="H136" s="12"/>
      <c r="I136" s="12">
        <v>470.56</v>
      </c>
      <c r="J136" s="13">
        <f>IFERROR(ROUND(SUM(M137,M138,M139)/I136, 2),0)</f>
        <v>54.12</v>
      </c>
      <c r="K136" s="14">
        <v>581</v>
      </c>
      <c r="L136" s="13">
        <f>J136+ROUND(K136, 2)</f>
        <v>635.12</v>
      </c>
      <c r="M136" s="13">
        <f>ROUND(J136*I136, 2)</f>
        <v>25466.71</v>
      </c>
      <c r="N136" s="13">
        <f>ROUND(I136*ROUND(K136, 2), 2)</f>
        <v>273395.36</v>
      </c>
      <c r="O136" s="13">
        <f>M136+N136</f>
        <v>298862.07</v>
      </c>
      <c r="P136" s="13">
        <v>54.12</v>
      </c>
      <c r="Q136" s="14">
        <v>581</v>
      </c>
      <c r="R136" s="13">
        <v>635.12</v>
      </c>
      <c r="S136" s="13">
        <v>25466.71</v>
      </c>
      <c r="T136" s="13">
        <v>273395.36</v>
      </c>
      <c r="U136" s="13">
        <v>298862.07</v>
      </c>
      <c r="AD136" s="4">
        <v>246208588</v>
      </c>
      <c r="AE136" s="4">
        <v>17041970</v>
      </c>
      <c r="AG136" s="4" t="s">
        <v>611</v>
      </c>
      <c r="AH136" s="4" t="s">
        <v>612</v>
      </c>
      <c r="AI136" s="4" t="s">
        <v>107</v>
      </c>
    </row>
    <row r="137" spans="1:35" ht="37.5" x14ac:dyDescent="0.25">
      <c r="A137" s="9" t="s">
        <v>613</v>
      </c>
      <c r="B137" s="9"/>
      <c r="C137" s="20" t="s">
        <v>551</v>
      </c>
      <c r="D137" s="11"/>
      <c r="E137" s="11"/>
      <c r="F137" s="16" t="s">
        <v>110</v>
      </c>
      <c r="G137" s="17">
        <v>1.5</v>
      </c>
      <c r="H137" s="17"/>
      <c r="I137" s="17">
        <v>705.84</v>
      </c>
      <c r="J137" s="18">
        <v>12.58</v>
      </c>
      <c r="M137" s="19">
        <f>ROUND(ROUND(J137, 2)*I137, 2)</f>
        <v>8879.4699999999993</v>
      </c>
      <c r="P137" s="18">
        <v>12.58</v>
      </c>
      <c r="S137" s="19">
        <v>8879.4699999999993</v>
      </c>
      <c r="AD137" s="4" t="s">
        <v>614</v>
      </c>
      <c r="AE137" s="4" t="s">
        <v>615</v>
      </c>
      <c r="AF137" s="4" t="s">
        <v>554</v>
      </c>
    </row>
    <row r="138" spans="1:35" ht="56.25" x14ac:dyDescent="0.25">
      <c r="A138" s="9" t="s">
        <v>616</v>
      </c>
      <c r="B138" s="9"/>
      <c r="C138" s="15" t="s">
        <v>617</v>
      </c>
      <c r="D138" s="11"/>
      <c r="E138" s="11"/>
      <c r="F138" s="16" t="s">
        <v>170</v>
      </c>
      <c r="G138" s="17">
        <v>0.3</v>
      </c>
      <c r="H138" s="17"/>
      <c r="I138" s="17">
        <v>141.16800000000001</v>
      </c>
      <c r="J138" s="18">
        <v>73.099999999999994</v>
      </c>
      <c r="M138" s="19">
        <f>ROUND(ROUND(J138, 2)*I138, 2)</f>
        <v>10319.379999999999</v>
      </c>
      <c r="P138" s="18">
        <v>73.099999999999994</v>
      </c>
      <c r="S138" s="19">
        <v>10319.379999999999</v>
      </c>
      <c r="AD138" s="4" t="s">
        <v>618</v>
      </c>
      <c r="AE138" s="4" t="s">
        <v>619</v>
      </c>
      <c r="AF138" s="4" t="s">
        <v>620</v>
      </c>
    </row>
    <row r="139" spans="1:35" ht="37.5" x14ac:dyDescent="0.25">
      <c r="A139" s="9" t="s">
        <v>621</v>
      </c>
      <c r="B139" s="9"/>
      <c r="C139" s="15" t="s">
        <v>349</v>
      </c>
      <c r="D139" s="11"/>
      <c r="E139" s="11"/>
      <c r="F139" s="16" t="s">
        <v>110</v>
      </c>
      <c r="G139" s="17">
        <v>0.15</v>
      </c>
      <c r="H139" s="17"/>
      <c r="I139" s="17">
        <v>70.584000000000003</v>
      </c>
      <c r="J139" s="18">
        <v>88.8</v>
      </c>
      <c r="M139" s="19">
        <f>ROUND(ROUND(J139, 2)*I139, 2)</f>
        <v>6267.86</v>
      </c>
      <c r="P139" s="18">
        <v>88.8</v>
      </c>
      <c r="S139" s="19">
        <v>6267.86</v>
      </c>
      <c r="AD139" s="4" t="s">
        <v>622</v>
      </c>
      <c r="AE139" s="4" t="s">
        <v>623</v>
      </c>
      <c r="AF139" s="4" t="s">
        <v>352</v>
      </c>
    </row>
    <row r="140" spans="1:35" ht="75" x14ac:dyDescent="0.25">
      <c r="A140" s="9" t="s">
        <v>624</v>
      </c>
      <c r="B140" s="9" t="s">
        <v>625</v>
      </c>
      <c r="C140" s="10" t="s">
        <v>626</v>
      </c>
      <c r="D140" s="11"/>
      <c r="E140" s="11" t="s">
        <v>627</v>
      </c>
      <c r="F140" s="11" t="s">
        <v>59</v>
      </c>
      <c r="G140" s="12">
        <v>1</v>
      </c>
      <c r="H140" s="12"/>
      <c r="I140" s="12">
        <v>9599.7800000000007</v>
      </c>
      <c r="J140" s="13">
        <f>IFERROR(ROUND(SUM(M141,M142)/I140, 2),0)</f>
        <v>35.96</v>
      </c>
      <c r="K140" s="14">
        <v>496</v>
      </c>
      <c r="L140" s="13">
        <f>J140+ROUND(K140, 2)</f>
        <v>531.96</v>
      </c>
      <c r="M140" s="13">
        <f>ROUND(J140*I140, 2)</f>
        <v>345208.09</v>
      </c>
      <c r="N140" s="13">
        <f>ROUND(I140*ROUND(K140, 2), 2)</f>
        <v>4761490.88</v>
      </c>
      <c r="O140" s="13">
        <f>M140+N140</f>
        <v>5106698.97</v>
      </c>
      <c r="P140" s="13">
        <v>35.96</v>
      </c>
      <c r="Q140" s="14">
        <v>496</v>
      </c>
      <c r="R140" s="13">
        <v>531.96</v>
      </c>
      <c r="S140" s="13">
        <v>345208.09</v>
      </c>
      <c r="T140" s="13">
        <v>4761490.88</v>
      </c>
      <c r="U140" s="13">
        <v>5106698.97</v>
      </c>
      <c r="AD140" s="4">
        <v>246208589</v>
      </c>
      <c r="AE140" s="4">
        <v>17860704</v>
      </c>
      <c r="AG140" s="4" t="s">
        <v>628</v>
      </c>
      <c r="AH140" s="4" t="s">
        <v>629</v>
      </c>
      <c r="AI140" s="4" t="s">
        <v>107</v>
      </c>
    </row>
    <row r="141" spans="1:35" ht="56.25" x14ac:dyDescent="0.25">
      <c r="A141" s="9" t="s">
        <v>630</v>
      </c>
      <c r="B141" s="9"/>
      <c r="C141" s="20" t="s">
        <v>631</v>
      </c>
      <c r="D141" s="11"/>
      <c r="E141" s="11"/>
      <c r="F141" s="16" t="s">
        <v>110</v>
      </c>
      <c r="G141" s="17">
        <v>1.8</v>
      </c>
      <c r="H141" s="17"/>
      <c r="I141" s="17">
        <v>17279.603999999999</v>
      </c>
      <c r="J141" s="18">
        <v>12.58</v>
      </c>
      <c r="M141" s="19">
        <f>ROUND(ROUND(J141, 2)*I141, 2)</f>
        <v>217377.42</v>
      </c>
      <c r="P141" s="18">
        <v>12.58</v>
      </c>
      <c r="S141" s="19">
        <v>217377.42</v>
      </c>
      <c r="AD141" s="4" t="s">
        <v>632</v>
      </c>
      <c r="AE141" s="4" t="s">
        <v>633</v>
      </c>
      <c r="AF141" s="4" t="s">
        <v>634</v>
      </c>
    </row>
    <row r="142" spans="1:35" ht="37.5" x14ac:dyDescent="0.25">
      <c r="A142" s="9" t="s">
        <v>635</v>
      </c>
      <c r="B142" s="9"/>
      <c r="C142" s="15" t="s">
        <v>120</v>
      </c>
      <c r="D142" s="11"/>
      <c r="E142" s="11"/>
      <c r="F142" s="16" t="s">
        <v>110</v>
      </c>
      <c r="G142" s="17">
        <v>0.15</v>
      </c>
      <c r="H142" s="17"/>
      <c r="I142" s="17">
        <v>1439.9670000000001</v>
      </c>
      <c r="J142" s="18">
        <v>88.8</v>
      </c>
      <c r="M142" s="19">
        <f>ROUND(ROUND(J142, 2)*I142, 2)</f>
        <v>127869.07</v>
      </c>
      <c r="P142" s="18">
        <v>88.8</v>
      </c>
      <c r="S142" s="19">
        <v>127869.07</v>
      </c>
      <c r="AD142" s="4" t="s">
        <v>636</v>
      </c>
      <c r="AE142" s="4" t="s">
        <v>637</v>
      </c>
      <c r="AF142" s="4" t="s">
        <v>123</v>
      </c>
    </row>
    <row r="143" spans="1:35" ht="75" x14ac:dyDescent="0.25">
      <c r="A143" s="9" t="s">
        <v>638</v>
      </c>
      <c r="B143" s="9" t="s">
        <v>639</v>
      </c>
      <c r="C143" s="10" t="s">
        <v>640</v>
      </c>
      <c r="D143" s="11" t="s">
        <v>641</v>
      </c>
      <c r="E143" s="11" t="s">
        <v>642</v>
      </c>
      <c r="F143" s="11" t="s">
        <v>59</v>
      </c>
      <c r="G143" s="12">
        <v>1</v>
      </c>
      <c r="H143" s="12"/>
      <c r="I143" s="12">
        <v>2975.32</v>
      </c>
      <c r="J143" s="13">
        <f>IFERROR(ROUND(SUM(M144,M145,M146,M147)/I143, 2),0)</f>
        <v>329.94</v>
      </c>
      <c r="K143" s="14">
        <v>1165</v>
      </c>
      <c r="L143" s="13">
        <f>J143+ROUND(K143, 2)</f>
        <v>1494.94</v>
      </c>
      <c r="M143" s="13">
        <f>ROUND(J143*I143, 2)</f>
        <v>981677.08</v>
      </c>
      <c r="N143" s="13">
        <f>ROUND(I143*ROUND(K143, 2), 2)</f>
        <v>3466247.8</v>
      </c>
      <c r="O143" s="13">
        <f>M143+N143</f>
        <v>4447924.88</v>
      </c>
      <c r="P143" s="13">
        <v>361.52</v>
      </c>
      <c r="Q143" s="14">
        <v>1165</v>
      </c>
      <c r="R143" s="13">
        <v>1526.52</v>
      </c>
      <c r="S143" s="13">
        <v>1075637.69</v>
      </c>
      <c r="T143" s="13">
        <v>3466247.8</v>
      </c>
      <c r="U143" s="13">
        <v>4541885.49</v>
      </c>
      <c r="AD143" s="4">
        <v>246208591</v>
      </c>
      <c r="AE143" s="4">
        <v>16969332</v>
      </c>
      <c r="AG143" s="4" t="s">
        <v>643</v>
      </c>
      <c r="AH143" s="4" t="s">
        <v>644</v>
      </c>
      <c r="AI143" s="4" t="s">
        <v>107</v>
      </c>
    </row>
    <row r="144" spans="1:35" ht="56.25" x14ac:dyDescent="0.25">
      <c r="A144" s="9" t="s">
        <v>645</v>
      </c>
      <c r="B144" s="9"/>
      <c r="C144" s="15" t="s">
        <v>646</v>
      </c>
      <c r="D144" s="11"/>
      <c r="E144" s="11" t="s">
        <v>647</v>
      </c>
      <c r="F144" s="16" t="s">
        <v>110</v>
      </c>
      <c r="G144" s="17">
        <v>1.3</v>
      </c>
      <c r="H144" s="22"/>
      <c r="I144" s="22">
        <v>89259.599000000002</v>
      </c>
      <c r="J144" s="18">
        <v>8.6</v>
      </c>
      <c r="M144" s="19">
        <f>ROUND(ROUND(J144, 2)*I144, 2)</f>
        <v>767632.55</v>
      </c>
      <c r="P144" s="18">
        <v>8.83</v>
      </c>
      <c r="S144" s="19">
        <v>788162.26</v>
      </c>
      <c r="AD144" s="4" t="s">
        <v>648</v>
      </c>
      <c r="AE144" s="4" t="s">
        <v>649</v>
      </c>
      <c r="AF144" s="4" t="s">
        <v>650</v>
      </c>
    </row>
    <row r="145" spans="1:35" ht="18.75" x14ac:dyDescent="0.25">
      <c r="A145" s="9" t="s">
        <v>651</v>
      </c>
      <c r="B145" s="9"/>
      <c r="C145" s="15" t="s">
        <v>652</v>
      </c>
      <c r="D145" s="11"/>
      <c r="E145" s="11" t="s">
        <v>653</v>
      </c>
      <c r="F145" s="16" t="s">
        <v>59</v>
      </c>
      <c r="G145" s="17">
        <v>1.1000000000000001</v>
      </c>
      <c r="H145" s="17"/>
      <c r="I145" s="17">
        <v>3272.8519999999999</v>
      </c>
      <c r="J145" s="18">
        <v>26</v>
      </c>
      <c r="M145" s="19">
        <f>ROUND(ROUND(J145, 2)*I145, 2)</f>
        <v>85094.15</v>
      </c>
      <c r="P145" s="18">
        <v>48.44</v>
      </c>
      <c r="S145" s="19">
        <v>158536.95000000001</v>
      </c>
      <c r="AD145" s="4" t="s">
        <v>654</v>
      </c>
      <c r="AE145" s="4" t="s">
        <v>655</v>
      </c>
      <c r="AF145" s="4" t="s">
        <v>656</v>
      </c>
    </row>
    <row r="146" spans="1:35" ht="18.75" x14ac:dyDescent="0.25">
      <c r="A146" s="9" t="s">
        <v>657</v>
      </c>
      <c r="B146" s="9"/>
      <c r="C146" s="15" t="s">
        <v>658</v>
      </c>
      <c r="D146" s="11"/>
      <c r="E146" s="11"/>
      <c r="F146" s="16" t="s">
        <v>71</v>
      </c>
      <c r="G146" s="17">
        <v>1</v>
      </c>
      <c r="H146" s="22"/>
      <c r="I146" s="22">
        <v>2975.32</v>
      </c>
      <c r="J146" s="18">
        <v>18.34</v>
      </c>
      <c r="M146" s="19">
        <f>ROUND(ROUND(J146, 2)*I146, 2)</f>
        <v>54567.37</v>
      </c>
      <c r="P146" s="18">
        <v>18.34</v>
      </c>
      <c r="S146" s="19">
        <v>54567.37</v>
      </c>
      <c r="AD146" s="4" t="s">
        <v>659</v>
      </c>
      <c r="AE146" s="4" t="s">
        <v>660</v>
      </c>
      <c r="AF146" s="4" t="s">
        <v>661</v>
      </c>
    </row>
    <row r="147" spans="1:35" ht="18.75" x14ac:dyDescent="0.25">
      <c r="A147" s="9" t="s">
        <v>662</v>
      </c>
      <c r="B147" s="9"/>
      <c r="C147" s="15" t="s">
        <v>226</v>
      </c>
      <c r="D147" s="11"/>
      <c r="E147" s="11"/>
      <c r="F147" s="16" t="s">
        <v>110</v>
      </c>
      <c r="G147" s="17">
        <v>0.25</v>
      </c>
      <c r="H147" s="17"/>
      <c r="I147" s="17">
        <v>743.83</v>
      </c>
      <c r="J147" s="18">
        <v>100</v>
      </c>
      <c r="M147" s="19">
        <f>ROUND(ROUND(J147, 2)*I147, 2)</f>
        <v>74383</v>
      </c>
      <c r="P147" s="18">
        <v>100</v>
      </c>
      <c r="S147" s="19">
        <v>74383</v>
      </c>
      <c r="AD147" s="4" t="s">
        <v>663</v>
      </c>
      <c r="AE147" s="4" t="s">
        <v>664</v>
      </c>
      <c r="AF147" s="4" t="s">
        <v>229</v>
      </c>
    </row>
    <row r="148" spans="1:35" ht="75" x14ac:dyDescent="0.25">
      <c r="A148" s="9" t="s">
        <v>665</v>
      </c>
      <c r="B148" s="9" t="s">
        <v>639</v>
      </c>
      <c r="C148" s="10" t="s">
        <v>640</v>
      </c>
      <c r="D148" s="11" t="s">
        <v>641</v>
      </c>
      <c r="E148" s="11" t="s">
        <v>666</v>
      </c>
      <c r="F148" s="11" t="s">
        <v>59</v>
      </c>
      <c r="G148" s="12">
        <v>1</v>
      </c>
      <c r="H148" s="12"/>
      <c r="I148" s="12">
        <v>226.22</v>
      </c>
      <c r="J148" s="13">
        <f>IFERROR(ROUND(SUM(M149,M150,M151,M152)/I148, 2),0)</f>
        <v>329.94</v>
      </c>
      <c r="K148" s="14">
        <v>1165</v>
      </c>
      <c r="L148" s="13">
        <f>J148+ROUND(K148, 2)</f>
        <v>1494.94</v>
      </c>
      <c r="M148" s="13">
        <f>ROUND(J148*I148, 2)</f>
        <v>74639.03</v>
      </c>
      <c r="N148" s="13">
        <f>ROUND(I148*ROUND(K148, 2), 2)</f>
        <v>263546.3</v>
      </c>
      <c r="O148" s="13">
        <f>M148+N148</f>
        <v>338185.32999999996</v>
      </c>
      <c r="P148" s="13">
        <v>361.52</v>
      </c>
      <c r="Q148" s="14">
        <v>1165</v>
      </c>
      <c r="R148" s="13">
        <v>1526.52</v>
      </c>
      <c r="S148" s="13">
        <v>81783.05</v>
      </c>
      <c r="T148" s="13">
        <v>263546.3</v>
      </c>
      <c r="U148" s="13">
        <v>345329.35</v>
      </c>
      <c r="AD148" s="4">
        <v>246208623</v>
      </c>
      <c r="AE148" s="4">
        <v>16969474</v>
      </c>
      <c r="AG148" s="4" t="s">
        <v>643</v>
      </c>
      <c r="AH148" s="4" t="s">
        <v>644</v>
      </c>
      <c r="AI148" s="4" t="s">
        <v>107</v>
      </c>
    </row>
    <row r="149" spans="1:35" ht="18.75" x14ac:dyDescent="0.25">
      <c r="A149" s="9" t="s">
        <v>667</v>
      </c>
      <c r="B149" s="9"/>
      <c r="C149" s="15" t="s">
        <v>226</v>
      </c>
      <c r="D149" s="11"/>
      <c r="E149" s="11"/>
      <c r="F149" s="16" t="s">
        <v>110</v>
      </c>
      <c r="G149" s="17">
        <v>0.25</v>
      </c>
      <c r="H149" s="17"/>
      <c r="I149" s="17">
        <v>56.555</v>
      </c>
      <c r="J149" s="18">
        <v>100</v>
      </c>
      <c r="M149" s="19">
        <f>ROUND(ROUND(J149, 2)*I149, 2)</f>
        <v>5655.5</v>
      </c>
      <c r="P149" s="18">
        <v>100</v>
      </c>
      <c r="S149" s="19">
        <v>5655.5</v>
      </c>
      <c r="AD149" s="4" t="s">
        <v>668</v>
      </c>
      <c r="AE149" s="4" t="s">
        <v>669</v>
      </c>
      <c r="AF149" s="4" t="s">
        <v>229</v>
      </c>
    </row>
    <row r="150" spans="1:35" ht="18.75" x14ac:dyDescent="0.25">
      <c r="A150" s="9" t="s">
        <v>670</v>
      </c>
      <c r="B150" s="9"/>
      <c r="C150" s="15" t="s">
        <v>658</v>
      </c>
      <c r="D150" s="11"/>
      <c r="E150" s="11"/>
      <c r="F150" s="16" t="s">
        <v>71</v>
      </c>
      <c r="G150" s="17">
        <v>1</v>
      </c>
      <c r="H150" s="22"/>
      <c r="I150" s="22">
        <v>226.22</v>
      </c>
      <c r="J150" s="18">
        <v>18.34</v>
      </c>
      <c r="M150" s="19">
        <f>ROUND(ROUND(J150, 2)*I150, 2)</f>
        <v>4148.87</v>
      </c>
      <c r="P150" s="18">
        <v>18.34</v>
      </c>
      <c r="S150" s="19">
        <v>4148.87</v>
      </c>
      <c r="AD150" s="4" t="s">
        <v>671</v>
      </c>
      <c r="AE150" s="4" t="s">
        <v>672</v>
      </c>
      <c r="AF150" s="4" t="s">
        <v>661</v>
      </c>
    </row>
    <row r="151" spans="1:35" ht="18.75" x14ac:dyDescent="0.25">
      <c r="A151" s="9" t="s">
        <v>673</v>
      </c>
      <c r="B151" s="9"/>
      <c r="C151" s="15" t="s">
        <v>652</v>
      </c>
      <c r="D151" s="11"/>
      <c r="E151" s="11" t="s">
        <v>653</v>
      </c>
      <c r="F151" s="16" t="s">
        <v>59</v>
      </c>
      <c r="G151" s="17">
        <v>1.1000000000000001</v>
      </c>
      <c r="H151" s="17"/>
      <c r="I151" s="17">
        <v>248.84200000000001</v>
      </c>
      <c r="J151" s="18">
        <v>26</v>
      </c>
      <c r="M151" s="19">
        <f>ROUND(ROUND(J151, 2)*I151, 2)</f>
        <v>6469.89</v>
      </c>
      <c r="P151" s="18">
        <v>48.44</v>
      </c>
      <c r="S151" s="19">
        <v>12053.91</v>
      </c>
      <c r="AD151" s="4" t="s">
        <v>674</v>
      </c>
      <c r="AE151" s="4" t="s">
        <v>675</v>
      </c>
      <c r="AF151" s="4" t="s">
        <v>656</v>
      </c>
    </row>
    <row r="152" spans="1:35" ht="56.25" x14ac:dyDescent="0.25">
      <c r="A152" s="9" t="s">
        <v>676</v>
      </c>
      <c r="B152" s="9"/>
      <c r="C152" s="15" t="s">
        <v>646</v>
      </c>
      <c r="D152" s="11"/>
      <c r="E152" s="11" t="s">
        <v>647</v>
      </c>
      <c r="F152" s="16" t="s">
        <v>110</v>
      </c>
      <c r="G152" s="17">
        <v>1.3</v>
      </c>
      <c r="H152" s="22"/>
      <c r="I152" s="22">
        <v>6786.598</v>
      </c>
      <c r="J152" s="18">
        <v>8.6</v>
      </c>
      <c r="M152" s="19">
        <f>ROUND(ROUND(J152, 2)*I152, 2)</f>
        <v>58364.74</v>
      </c>
      <c r="P152" s="18">
        <v>8.83</v>
      </c>
      <c r="S152" s="19">
        <v>59925.66</v>
      </c>
      <c r="AD152" s="4" t="s">
        <v>677</v>
      </c>
      <c r="AE152" s="4" t="s">
        <v>678</v>
      </c>
      <c r="AF152" s="4" t="s">
        <v>650</v>
      </c>
    </row>
    <row r="153" spans="1:35" ht="75" x14ac:dyDescent="0.25">
      <c r="A153" s="9" t="s">
        <v>679</v>
      </c>
      <c r="B153" s="9" t="s">
        <v>639</v>
      </c>
      <c r="C153" s="10" t="s">
        <v>640</v>
      </c>
      <c r="D153" s="11" t="s">
        <v>641</v>
      </c>
      <c r="E153" s="11" t="s">
        <v>680</v>
      </c>
      <c r="F153" s="11" t="s">
        <v>59</v>
      </c>
      <c r="G153" s="12">
        <v>1</v>
      </c>
      <c r="H153" s="12"/>
      <c r="I153" s="12">
        <v>1106.32</v>
      </c>
      <c r="J153" s="13">
        <f>IFERROR(ROUND(SUM(M154,M155,M156,M157)/I153, 2),0)</f>
        <v>329.94</v>
      </c>
      <c r="K153" s="14">
        <v>1165</v>
      </c>
      <c r="L153" s="13">
        <f>J153+ROUND(K153, 2)</f>
        <v>1494.94</v>
      </c>
      <c r="M153" s="13">
        <f>ROUND(J153*I153, 2)</f>
        <v>365019.22</v>
      </c>
      <c r="N153" s="13">
        <f>ROUND(I153*ROUND(K153, 2), 2)</f>
        <v>1288862.8</v>
      </c>
      <c r="O153" s="13">
        <f>M153+N153</f>
        <v>1653882.02</v>
      </c>
      <c r="P153" s="13">
        <v>361.52</v>
      </c>
      <c r="Q153" s="14">
        <v>1165</v>
      </c>
      <c r="R153" s="13">
        <v>1526.52</v>
      </c>
      <c r="S153" s="13">
        <v>399956.81</v>
      </c>
      <c r="T153" s="13">
        <v>1288862.8</v>
      </c>
      <c r="U153" s="13">
        <v>1688819.61</v>
      </c>
      <c r="AD153" s="4">
        <v>246208624</v>
      </c>
      <c r="AE153" s="4">
        <v>17858549</v>
      </c>
      <c r="AG153" s="4" t="s">
        <v>643</v>
      </c>
      <c r="AH153" s="4" t="s">
        <v>644</v>
      </c>
      <c r="AI153" s="4" t="s">
        <v>107</v>
      </c>
    </row>
    <row r="154" spans="1:35" ht="56.25" x14ac:dyDescent="0.25">
      <c r="A154" s="9" t="s">
        <v>681</v>
      </c>
      <c r="B154" s="9"/>
      <c r="C154" s="15" t="s">
        <v>646</v>
      </c>
      <c r="D154" s="11"/>
      <c r="E154" s="11" t="s">
        <v>647</v>
      </c>
      <c r="F154" s="16" t="s">
        <v>110</v>
      </c>
      <c r="G154" s="17">
        <v>1.3</v>
      </c>
      <c r="H154" s="22"/>
      <c r="I154" s="22">
        <v>33189.597999999998</v>
      </c>
      <c r="J154" s="18">
        <v>8.6</v>
      </c>
      <c r="M154" s="19">
        <f>ROUND(ROUND(J154, 2)*I154, 2)</f>
        <v>285430.53999999998</v>
      </c>
      <c r="P154" s="18">
        <v>8.83</v>
      </c>
      <c r="S154" s="19">
        <v>293064.15000000002</v>
      </c>
      <c r="AD154" s="4" t="s">
        <v>682</v>
      </c>
      <c r="AE154" s="4" t="s">
        <v>683</v>
      </c>
      <c r="AF154" s="4" t="s">
        <v>650</v>
      </c>
    </row>
    <row r="155" spans="1:35" ht="18.75" x14ac:dyDescent="0.25">
      <c r="A155" s="9" t="s">
        <v>684</v>
      </c>
      <c r="B155" s="9"/>
      <c r="C155" s="15" t="s">
        <v>652</v>
      </c>
      <c r="D155" s="11"/>
      <c r="E155" s="11" t="s">
        <v>653</v>
      </c>
      <c r="F155" s="16" t="s">
        <v>59</v>
      </c>
      <c r="G155" s="17">
        <v>1.1000000000000001</v>
      </c>
      <c r="H155" s="17"/>
      <c r="I155" s="17">
        <v>1216.952</v>
      </c>
      <c r="J155" s="18">
        <v>26</v>
      </c>
      <c r="M155" s="19">
        <f>ROUND(ROUND(J155, 2)*I155, 2)</f>
        <v>31640.75</v>
      </c>
      <c r="P155" s="18">
        <v>48.44</v>
      </c>
      <c r="S155" s="19">
        <v>58949.15</v>
      </c>
      <c r="AD155" s="4" t="s">
        <v>685</v>
      </c>
      <c r="AE155" s="4" t="s">
        <v>686</v>
      </c>
      <c r="AF155" s="4" t="s">
        <v>656</v>
      </c>
    </row>
    <row r="156" spans="1:35" ht="18.75" x14ac:dyDescent="0.25">
      <c r="A156" s="9" t="s">
        <v>687</v>
      </c>
      <c r="B156" s="9"/>
      <c r="C156" s="15" t="s">
        <v>658</v>
      </c>
      <c r="D156" s="11"/>
      <c r="E156" s="11"/>
      <c r="F156" s="16" t="s">
        <v>71</v>
      </c>
      <c r="G156" s="17">
        <v>1</v>
      </c>
      <c r="H156" s="22"/>
      <c r="I156" s="22">
        <v>1106.32</v>
      </c>
      <c r="J156" s="18">
        <v>18.34</v>
      </c>
      <c r="M156" s="19">
        <f>ROUND(ROUND(J156, 2)*I156, 2)</f>
        <v>20289.91</v>
      </c>
      <c r="P156" s="18">
        <v>18.34</v>
      </c>
      <c r="S156" s="19">
        <v>20289.91</v>
      </c>
      <c r="AD156" s="4" t="s">
        <v>688</v>
      </c>
      <c r="AE156" s="4" t="s">
        <v>689</v>
      </c>
      <c r="AF156" s="4" t="s">
        <v>661</v>
      </c>
    </row>
    <row r="157" spans="1:35" ht="18.75" x14ac:dyDescent="0.25">
      <c r="A157" s="9" t="s">
        <v>690</v>
      </c>
      <c r="B157" s="9"/>
      <c r="C157" s="15" t="s">
        <v>226</v>
      </c>
      <c r="D157" s="11"/>
      <c r="E157" s="11"/>
      <c r="F157" s="16" t="s">
        <v>110</v>
      </c>
      <c r="G157" s="17">
        <v>0.25</v>
      </c>
      <c r="H157" s="17"/>
      <c r="I157" s="17">
        <v>276.58</v>
      </c>
      <c r="J157" s="18">
        <v>100</v>
      </c>
      <c r="M157" s="19">
        <f>ROUND(ROUND(J157, 2)*I157, 2)</f>
        <v>27658</v>
      </c>
      <c r="P157" s="18">
        <v>100</v>
      </c>
      <c r="S157" s="19">
        <v>27658</v>
      </c>
      <c r="AD157" s="4" t="s">
        <v>691</v>
      </c>
      <c r="AE157" s="4" t="s">
        <v>692</v>
      </c>
      <c r="AF157" s="4" t="s">
        <v>229</v>
      </c>
    </row>
    <row r="158" spans="1:35" ht="75" x14ac:dyDescent="0.25">
      <c r="A158" s="9" t="s">
        <v>693</v>
      </c>
      <c r="B158" s="9" t="s">
        <v>639</v>
      </c>
      <c r="C158" s="10" t="s">
        <v>640</v>
      </c>
      <c r="D158" s="11" t="s">
        <v>641</v>
      </c>
      <c r="E158" s="11" t="s">
        <v>694</v>
      </c>
      <c r="F158" s="11" t="s">
        <v>59</v>
      </c>
      <c r="G158" s="12">
        <v>1</v>
      </c>
      <c r="H158" s="12"/>
      <c r="I158" s="12">
        <v>6449.39</v>
      </c>
      <c r="J158" s="13">
        <f>IFERROR(ROUND(SUM(M159,M160,M161,M162)/I158, 2),0)</f>
        <v>318.26</v>
      </c>
      <c r="K158" s="14">
        <v>1165</v>
      </c>
      <c r="L158" s="13">
        <f>J158+ROUND(K158, 2)</f>
        <v>1483.26</v>
      </c>
      <c r="M158" s="13">
        <f>ROUND(J158*I158, 2)</f>
        <v>2052582.86</v>
      </c>
      <c r="N158" s="13">
        <f>ROUND(I158*ROUND(K158, 2), 2)</f>
        <v>7513539.3499999996</v>
      </c>
      <c r="O158" s="13">
        <f>M158+N158</f>
        <v>9566122.209999999</v>
      </c>
      <c r="P158" s="13">
        <v>349.84</v>
      </c>
      <c r="Q158" s="14">
        <v>1165</v>
      </c>
      <c r="R158" s="13">
        <v>1514.84</v>
      </c>
      <c r="S158" s="13">
        <v>2256254.6</v>
      </c>
      <c r="T158" s="13">
        <v>7513539.3499999996</v>
      </c>
      <c r="U158" s="13">
        <v>9769793.9499999993</v>
      </c>
      <c r="AD158" s="4">
        <v>246208625</v>
      </c>
      <c r="AE158" s="4">
        <v>17858615</v>
      </c>
      <c r="AG158" s="4" t="s">
        <v>643</v>
      </c>
      <c r="AH158" s="4" t="s">
        <v>644</v>
      </c>
      <c r="AI158" s="4" t="s">
        <v>107</v>
      </c>
    </row>
    <row r="159" spans="1:35" ht="37.5" x14ac:dyDescent="0.25">
      <c r="A159" s="9" t="s">
        <v>695</v>
      </c>
      <c r="B159" s="9"/>
      <c r="C159" s="15" t="s">
        <v>349</v>
      </c>
      <c r="D159" s="11"/>
      <c r="E159" s="11"/>
      <c r="F159" s="16" t="s">
        <v>110</v>
      </c>
      <c r="G159" s="17">
        <v>0.15</v>
      </c>
      <c r="H159" s="17"/>
      <c r="I159" s="17">
        <v>967.40899999999999</v>
      </c>
      <c r="J159" s="18">
        <v>88.8</v>
      </c>
      <c r="M159" s="19">
        <f>ROUND(ROUND(J159, 2)*I159, 2)</f>
        <v>85905.919999999998</v>
      </c>
      <c r="P159" s="18">
        <v>88.8</v>
      </c>
      <c r="S159" s="19">
        <v>85905.919999999998</v>
      </c>
      <c r="AD159" s="4" t="s">
        <v>696</v>
      </c>
      <c r="AE159" s="4" t="s">
        <v>697</v>
      </c>
      <c r="AF159" s="4" t="s">
        <v>352</v>
      </c>
    </row>
    <row r="160" spans="1:35" ht="18.75" x14ac:dyDescent="0.25">
      <c r="A160" s="9" t="s">
        <v>698</v>
      </c>
      <c r="B160" s="9"/>
      <c r="C160" s="15" t="s">
        <v>658</v>
      </c>
      <c r="D160" s="11"/>
      <c r="E160" s="11"/>
      <c r="F160" s="16" t="s">
        <v>71</v>
      </c>
      <c r="G160" s="17">
        <v>1</v>
      </c>
      <c r="H160" s="22"/>
      <c r="I160" s="22">
        <v>6449.39</v>
      </c>
      <c r="J160" s="18">
        <v>18.34</v>
      </c>
      <c r="M160" s="19">
        <f>ROUND(ROUND(J160, 2)*I160, 2)</f>
        <v>118281.81</v>
      </c>
      <c r="P160" s="18">
        <v>18.34</v>
      </c>
      <c r="S160" s="19">
        <v>118281.81</v>
      </c>
      <c r="AD160" s="4" t="s">
        <v>699</v>
      </c>
      <c r="AE160" s="4" t="s">
        <v>700</v>
      </c>
      <c r="AF160" s="4" t="s">
        <v>661</v>
      </c>
    </row>
    <row r="161" spans="1:35" ht="18.75" x14ac:dyDescent="0.25">
      <c r="A161" s="9" t="s">
        <v>701</v>
      </c>
      <c r="B161" s="9"/>
      <c r="C161" s="15" t="s">
        <v>652</v>
      </c>
      <c r="D161" s="11"/>
      <c r="E161" s="11" t="s">
        <v>653</v>
      </c>
      <c r="F161" s="16" t="s">
        <v>59</v>
      </c>
      <c r="G161" s="17">
        <v>1.1000000000000001</v>
      </c>
      <c r="H161" s="17"/>
      <c r="I161" s="17">
        <v>7094.3289999999997</v>
      </c>
      <c r="J161" s="18">
        <v>26</v>
      </c>
      <c r="M161" s="19">
        <f>ROUND(ROUND(J161, 2)*I161, 2)</f>
        <v>184452.55</v>
      </c>
      <c r="P161" s="18">
        <v>48.44</v>
      </c>
      <c r="S161" s="19">
        <v>343649.3</v>
      </c>
      <c r="AD161" s="4" t="s">
        <v>702</v>
      </c>
      <c r="AE161" s="4" t="s">
        <v>703</v>
      </c>
      <c r="AF161" s="4" t="s">
        <v>656</v>
      </c>
    </row>
    <row r="162" spans="1:35" ht="75" x14ac:dyDescent="0.25">
      <c r="A162" s="9" t="s">
        <v>704</v>
      </c>
      <c r="B162" s="9"/>
      <c r="C162" s="15" t="s">
        <v>646</v>
      </c>
      <c r="D162" s="11"/>
      <c r="E162" s="11" t="s">
        <v>705</v>
      </c>
      <c r="F162" s="16" t="s">
        <v>110</v>
      </c>
      <c r="G162" s="17">
        <v>1.3</v>
      </c>
      <c r="H162" s="22"/>
      <c r="I162" s="22">
        <v>193481.704</v>
      </c>
      <c r="J162" s="18">
        <v>8.6</v>
      </c>
      <c r="M162" s="19">
        <f>ROUND(ROUND(J162, 2)*I162, 2)</f>
        <v>1663942.65</v>
      </c>
      <c r="P162" s="18">
        <v>8.83</v>
      </c>
      <c r="S162" s="19">
        <v>1708443.45</v>
      </c>
      <c r="AD162" s="4" t="s">
        <v>706</v>
      </c>
      <c r="AE162" s="4" t="s">
        <v>707</v>
      </c>
      <c r="AF162" s="4" t="s">
        <v>650</v>
      </c>
    </row>
    <row r="163" spans="1:35" ht="17.100000000000001" customHeight="1" x14ac:dyDescent="0.25">
      <c r="A163" s="9" t="s">
        <v>708</v>
      </c>
      <c r="B163" s="9" t="s">
        <v>709</v>
      </c>
      <c r="C163" s="59" t="s">
        <v>710</v>
      </c>
      <c r="D163" s="60"/>
      <c r="E163" s="60"/>
      <c r="F163" s="60"/>
      <c r="G163" s="60"/>
      <c r="H163" s="60"/>
      <c r="I163" s="61"/>
      <c r="M163" s="6">
        <f>SUM(M164,M184)</f>
        <v>611422.71999999997</v>
      </c>
      <c r="N163" s="6">
        <f>SUM(N164,N184)</f>
        <v>4436822.7</v>
      </c>
      <c r="O163" s="6">
        <f>SUM(O164,O184)</f>
        <v>5048245.42</v>
      </c>
      <c r="S163" s="6">
        <v>580624.34</v>
      </c>
      <c r="T163" s="6">
        <v>4436822.7</v>
      </c>
      <c r="U163" s="6">
        <v>5017447.04</v>
      </c>
      <c r="AD163" s="4">
        <v>246208592</v>
      </c>
      <c r="AE163" s="4">
        <v>17024105</v>
      </c>
    </row>
    <row r="164" spans="1:35" ht="17.100000000000001" customHeight="1" x14ac:dyDescent="0.25">
      <c r="A164" s="9" t="s">
        <v>711</v>
      </c>
      <c r="B164" s="9" t="s">
        <v>712</v>
      </c>
      <c r="C164" s="59" t="s">
        <v>713</v>
      </c>
      <c r="D164" s="60"/>
      <c r="E164" s="60"/>
      <c r="F164" s="60"/>
      <c r="G164" s="60"/>
      <c r="H164" s="60"/>
      <c r="I164" s="61"/>
      <c r="M164" s="6">
        <f>SUM(M165,M171,M174,M178,M182)</f>
        <v>415021.23999999993</v>
      </c>
      <c r="N164" s="6">
        <f>SUM(N165,N171,N174,N178,N182)</f>
        <v>2714779.96</v>
      </c>
      <c r="O164" s="6">
        <f>SUM(O165,O171,O174,O178,O182)</f>
        <v>3129801.2</v>
      </c>
      <c r="S164" s="6">
        <v>384222.86</v>
      </c>
      <c r="T164" s="6">
        <v>2714779.96</v>
      </c>
      <c r="U164" s="6">
        <v>3099002.82</v>
      </c>
      <c r="AD164" s="4">
        <v>246208593</v>
      </c>
      <c r="AE164" s="4">
        <v>17035965</v>
      </c>
    </row>
    <row r="165" spans="1:35" ht="37.5" x14ac:dyDescent="0.25">
      <c r="A165" s="9" t="s">
        <v>714</v>
      </c>
      <c r="B165" s="9" t="s">
        <v>715</v>
      </c>
      <c r="C165" s="10" t="s">
        <v>716</v>
      </c>
      <c r="D165" s="11"/>
      <c r="E165" s="11" t="s">
        <v>717</v>
      </c>
      <c r="F165" s="11" t="s">
        <v>59</v>
      </c>
      <c r="G165" s="12">
        <v>1</v>
      </c>
      <c r="H165" s="12"/>
      <c r="I165" s="12">
        <v>58.61</v>
      </c>
      <c r="J165" s="13">
        <f>IFERROR(ROUND(SUM(M166,M167,M168,M169,M170)/I165, 2),0)</f>
        <v>2512.9899999999998</v>
      </c>
      <c r="K165" s="14">
        <v>594</v>
      </c>
      <c r="L165" s="13">
        <f>J165+ROUND(K165, 2)</f>
        <v>3106.99</v>
      </c>
      <c r="M165" s="13">
        <f>ROUND(J165*I165, 2)</f>
        <v>147286.34</v>
      </c>
      <c r="N165" s="13">
        <f>ROUND(I165*ROUND(K165, 2), 2)</f>
        <v>34814.339999999997</v>
      </c>
      <c r="O165" s="13">
        <f>M165+N165</f>
        <v>182100.68</v>
      </c>
      <c r="P165" s="13">
        <v>1987.51</v>
      </c>
      <c r="Q165" s="14">
        <v>594</v>
      </c>
      <c r="R165" s="13">
        <v>2581.5100000000002</v>
      </c>
      <c r="S165" s="13">
        <v>116487.96</v>
      </c>
      <c r="T165" s="13">
        <v>34814.339999999997</v>
      </c>
      <c r="U165" s="13">
        <v>151302.29999999999</v>
      </c>
      <c r="AD165" s="4">
        <v>246208595</v>
      </c>
      <c r="AE165" s="4">
        <v>17041919</v>
      </c>
      <c r="AG165" s="4" t="s">
        <v>718</v>
      </c>
      <c r="AH165" s="4" t="s">
        <v>719</v>
      </c>
      <c r="AI165" s="4" t="s">
        <v>107</v>
      </c>
    </row>
    <row r="166" spans="1:35" ht="18.75" x14ac:dyDescent="0.25">
      <c r="A166" s="9" t="s">
        <v>720</v>
      </c>
      <c r="B166" s="9"/>
      <c r="C166" s="15" t="s">
        <v>652</v>
      </c>
      <c r="D166" s="11"/>
      <c r="E166" s="11" t="s">
        <v>721</v>
      </c>
      <c r="F166" s="16" t="s">
        <v>59</v>
      </c>
      <c r="G166" s="17">
        <v>1.01</v>
      </c>
      <c r="H166" s="17"/>
      <c r="I166" s="17">
        <v>59.195999999999998</v>
      </c>
      <c r="J166" s="18">
        <v>26</v>
      </c>
      <c r="M166" s="19">
        <f>ROUND(ROUND(J166, 2)*I166, 2)</f>
        <v>1539.1</v>
      </c>
      <c r="P166" s="18">
        <v>48.44</v>
      </c>
      <c r="S166" s="19">
        <v>2867.45</v>
      </c>
      <c r="AD166" s="4" t="s">
        <v>722</v>
      </c>
      <c r="AE166" s="4" t="s">
        <v>723</v>
      </c>
      <c r="AF166" s="4" t="s">
        <v>656</v>
      </c>
    </row>
    <row r="167" spans="1:35" ht="112.5" x14ac:dyDescent="0.25">
      <c r="A167" s="9" t="s">
        <v>724</v>
      </c>
      <c r="B167" s="9"/>
      <c r="C167" s="20" t="s">
        <v>725</v>
      </c>
      <c r="D167" s="11"/>
      <c r="E167" s="11" t="s">
        <v>726</v>
      </c>
      <c r="F167" s="16" t="s">
        <v>308</v>
      </c>
      <c r="G167" s="17">
        <v>0.10299999999999999</v>
      </c>
      <c r="H167" s="22"/>
      <c r="I167" s="22">
        <v>12.07</v>
      </c>
      <c r="J167" s="18">
        <v>10694.2</v>
      </c>
      <c r="M167" s="19">
        <f>ROUND(ROUND(J167, 2)*I167, 2)</f>
        <v>129078.99</v>
      </c>
      <c r="P167" s="18">
        <v>8032.5</v>
      </c>
      <c r="S167" s="19">
        <v>96952.28</v>
      </c>
      <c r="AD167" s="4" t="s">
        <v>727</v>
      </c>
      <c r="AE167" s="4" t="s">
        <v>728</v>
      </c>
      <c r="AF167" s="4" t="s">
        <v>729</v>
      </c>
    </row>
    <row r="168" spans="1:35" ht="37.5" x14ac:dyDescent="0.25">
      <c r="A168" s="9" t="s">
        <v>730</v>
      </c>
      <c r="B168" s="9"/>
      <c r="C168" s="15" t="s">
        <v>731</v>
      </c>
      <c r="D168" s="11"/>
      <c r="E168" s="11"/>
      <c r="F168" s="16" t="s">
        <v>110</v>
      </c>
      <c r="G168" s="17">
        <v>1.3</v>
      </c>
      <c r="H168" s="22"/>
      <c r="I168" s="22">
        <v>380.96499999999997</v>
      </c>
      <c r="J168" s="18">
        <v>20</v>
      </c>
      <c r="M168" s="19">
        <f>ROUND(ROUND(J168, 2)*I168, 2)</f>
        <v>7619.3</v>
      </c>
      <c r="P168" s="18">
        <v>20</v>
      </c>
      <c r="S168" s="19">
        <v>7619.3</v>
      </c>
      <c r="AD168" s="4" t="s">
        <v>732</v>
      </c>
      <c r="AE168" s="4" t="s">
        <v>733</v>
      </c>
      <c r="AF168" s="4" t="s">
        <v>734</v>
      </c>
    </row>
    <row r="169" spans="1:35" ht="37.5" x14ac:dyDescent="0.25">
      <c r="A169" s="9" t="s">
        <v>735</v>
      </c>
      <c r="B169" s="9"/>
      <c r="C169" s="15" t="s">
        <v>736</v>
      </c>
      <c r="D169" s="11"/>
      <c r="E169" s="11"/>
      <c r="F169" s="16" t="s">
        <v>170</v>
      </c>
      <c r="G169" s="17">
        <v>7</v>
      </c>
      <c r="H169" s="17"/>
      <c r="I169" s="17">
        <v>410.27</v>
      </c>
      <c r="J169" s="18">
        <v>20.59</v>
      </c>
      <c r="M169" s="19">
        <f>ROUND(ROUND(J169, 2)*I169, 2)</f>
        <v>8447.4599999999991</v>
      </c>
      <c r="P169" s="18">
        <v>20.59</v>
      </c>
      <c r="S169" s="19">
        <v>8447.4599999999991</v>
      </c>
      <c r="AD169" s="4" t="s">
        <v>737</v>
      </c>
      <c r="AE169" s="4" t="s">
        <v>738</v>
      </c>
      <c r="AF169" s="4" t="s">
        <v>739</v>
      </c>
    </row>
    <row r="170" spans="1:35" ht="37.5" x14ac:dyDescent="0.25">
      <c r="A170" s="9" t="s">
        <v>740</v>
      </c>
      <c r="B170" s="9"/>
      <c r="C170" s="15" t="s">
        <v>387</v>
      </c>
      <c r="D170" s="11"/>
      <c r="E170" s="11"/>
      <c r="F170" s="16" t="s">
        <v>110</v>
      </c>
      <c r="G170" s="17">
        <v>0.15</v>
      </c>
      <c r="H170" s="17"/>
      <c r="I170" s="17">
        <v>8.7919999999999998</v>
      </c>
      <c r="J170" s="18">
        <v>68.400000000000006</v>
      </c>
      <c r="M170" s="19">
        <f>ROUND(ROUND(J170, 2)*I170, 2)</f>
        <v>601.37</v>
      </c>
      <c r="P170" s="18">
        <v>68.400000000000006</v>
      </c>
      <c r="S170" s="19">
        <v>601.37</v>
      </c>
      <c r="AD170" s="4" t="s">
        <v>741</v>
      </c>
      <c r="AE170" s="4" t="s">
        <v>742</v>
      </c>
      <c r="AF170" s="4" t="s">
        <v>390</v>
      </c>
    </row>
    <row r="171" spans="1:35" ht="37.5" x14ac:dyDescent="0.25">
      <c r="A171" s="9" t="s">
        <v>743</v>
      </c>
      <c r="B171" s="9" t="s">
        <v>744</v>
      </c>
      <c r="C171" s="10" t="s">
        <v>745</v>
      </c>
      <c r="D171" s="11"/>
      <c r="E171" s="11" t="s">
        <v>746</v>
      </c>
      <c r="F171" s="11" t="s">
        <v>59</v>
      </c>
      <c r="G171" s="12">
        <v>1</v>
      </c>
      <c r="H171" s="12"/>
      <c r="I171" s="12">
        <v>3246.61</v>
      </c>
      <c r="J171" s="13">
        <f>IFERROR(ROUND(SUM(M172,M173)/I171, 2),0)</f>
        <v>71.61</v>
      </c>
      <c r="K171" s="14">
        <v>718</v>
      </c>
      <c r="L171" s="13">
        <f>J171+ROUND(K171, 2)</f>
        <v>789.61</v>
      </c>
      <c r="M171" s="13">
        <f>ROUND(J171*I171, 2)</f>
        <v>232489.74</v>
      </c>
      <c r="N171" s="13">
        <f>ROUND(I171*ROUND(K171, 2), 2)</f>
        <v>2331065.98</v>
      </c>
      <c r="O171" s="13">
        <f>M171+N171</f>
        <v>2563555.7199999997</v>
      </c>
      <c r="P171" s="13">
        <v>71.61</v>
      </c>
      <c r="Q171" s="14">
        <v>718</v>
      </c>
      <c r="R171" s="13">
        <v>789.61</v>
      </c>
      <c r="S171" s="13">
        <v>232489.74</v>
      </c>
      <c r="T171" s="13">
        <v>2331065.98</v>
      </c>
      <c r="U171" s="13">
        <v>2563555.7200000002</v>
      </c>
      <c r="AD171" s="4">
        <v>246208597</v>
      </c>
      <c r="AE171" s="4">
        <v>17036105</v>
      </c>
      <c r="AG171" s="4" t="s">
        <v>747</v>
      </c>
      <c r="AH171" s="4" t="s">
        <v>748</v>
      </c>
      <c r="AI171" s="4" t="s">
        <v>107</v>
      </c>
    </row>
    <row r="172" spans="1:35" ht="56.25" x14ac:dyDescent="0.25">
      <c r="A172" s="9" t="s">
        <v>749</v>
      </c>
      <c r="B172" s="9"/>
      <c r="C172" s="20" t="s">
        <v>551</v>
      </c>
      <c r="D172" s="11"/>
      <c r="E172" s="11"/>
      <c r="F172" s="16" t="s">
        <v>110</v>
      </c>
      <c r="G172" s="17">
        <v>4.5</v>
      </c>
      <c r="H172" s="17"/>
      <c r="I172" s="17">
        <v>14609.745000000001</v>
      </c>
      <c r="J172" s="18">
        <v>12.58</v>
      </c>
      <c r="M172" s="19">
        <f>ROUND(ROUND(J172, 2)*I172, 2)</f>
        <v>183790.59</v>
      </c>
      <c r="P172" s="18">
        <v>12.58</v>
      </c>
      <c r="S172" s="19">
        <v>183790.59</v>
      </c>
      <c r="AD172" s="4" t="s">
        <v>750</v>
      </c>
      <c r="AE172" s="4" t="s">
        <v>751</v>
      </c>
      <c r="AF172" s="4" t="s">
        <v>554</v>
      </c>
    </row>
    <row r="173" spans="1:35" ht="18.75" x14ac:dyDescent="0.25">
      <c r="A173" s="9" t="s">
        <v>752</v>
      </c>
      <c r="B173" s="9"/>
      <c r="C173" s="15" t="s">
        <v>226</v>
      </c>
      <c r="D173" s="11"/>
      <c r="E173" s="11"/>
      <c r="F173" s="16" t="s">
        <v>110</v>
      </c>
      <c r="G173" s="17">
        <v>0.15</v>
      </c>
      <c r="H173" s="17"/>
      <c r="I173" s="17">
        <v>486.99200000000002</v>
      </c>
      <c r="J173" s="18">
        <v>100</v>
      </c>
      <c r="M173" s="19">
        <f>ROUND(ROUND(J173, 2)*I173, 2)</f>
        <v>48699.199999999997</v>
      </c>
      <c r="P173" s="18">
        <v>100</v>
      </c>
      <c r="S173" s="19">
        <v>48699.199999999997</v>
      </c>
      <c r="AD173" s="4" t="s">
        <v>753</v>
      </c>
      <c r="AE173" s="4" t="s">
        <v>754</v>
      </c>
      <c r="AF173" s="4" t="s">
        <v>229</v>
      </c>
    </row>
    <row r="174" spans="1:35" ht="37.5" x14ac:dyDescent="0.25">
      <c r="A174" s="9" t="s">
        <v>755</v>
      </c>
      <c r="B174" s="9" t="s">
        <v>756</v>
      </c>
      <c r="C174" s="10" t="s">
        <v>609</v>
      </c>
      <c r="D174" s="11"/>
      <c r="E174" s="11" t="s">
        <v>757</v>
      </c>
      <c r="F174" s="11" t="s">
        <v>59</v>
      </c>
      <c r="G174" s="12">
        <v>1</v>
      </c>
      <c r="H174" s="12"/>
      <c r="I174" s="12">
        <v>465.96</v>
      </c>
      <c r="J174" s="13">
        <f>IFERROR(ROUND(SUM(M175,M176,M177)/I174, 2),0)</f>
        <v>54.12</v>
      </c>
      <c r="K174" s="14">
        <v>581</v>
      </c>
      <c r="L174" s="13">
        <f>J174+ROUND(K174, 2)</f>
        <v>635.12</v>
      </c>
      <c r="M174" s="13">
        <f>ROUND(J174*I174, 2)</f>
        <v>25217.759999999998</v>
      </c>
      <c r="N174" s="13">
        <f>ROUND(I174*ROUND(K174, 2), 2)</f>
        <v>270722.76</v>
      </c>
      <c r="O174" s="13">
        <f>M174+N174</f>
        <v>295940.52</v>
      </c>
      <c r="P174" s="13">
        <v>54.12</v>
      </c>
      <c r="Q174" s="14">
        <v>581</v>
      </c>
      <c r="R174" s="13">
        <v>635.12</v>
      </c>
      <c r="S174" s="13">
        <v>25217.759999999998</v>
      </c>
      <c r="T174" s="13">
        <v>270722.76</v>
      </c>
      <c r="U174" s="13">
        <v>295940.52</v>
      </c>
      <c r="AD174" s="4">
        <v>246208598</v>
      </c>
      <c r="AE174" s="4">
        <v>17041538</v>
      </c>
      <c r="AG174" s="4" t="s">
        <v>611</v>
      </c>
      <c r="AH174" s="4" t="s">
        <v>758</v>
      </c>
      <c r="AI174" s="4" t="s">
        <v>107</v>
      </c>
    </row>
    <row r="175" spans="1:35" ht="56.25" x14ac:dyDescent="0.25">
      <c r="A175" s="9" t="s">
        <v>759</v>
      </c>
      <c r="B175" s="9"/>
      <c r="C175" s="20" t="s">
        <v>551</v>
      </c>
      <c r="D175" s="11"/>
      <c r="E175" s="11"/>
      <c r="F175" s="16" t="s">
        <v>110</v>
      </c>
      <c r="G175" s="17">
        <v>1.5</v>
      </c>
      <c r="H175" s="17"/>
      <c r="I175" s="17">
        <v>698.94</v>
      </c>
      <c r="J175" s="18">
        <v>12.58</v>
      </c>
      <c r="M175" s="19">
        <f>ROUND(ROUND(J175, 2)*I175, 2)</f>
        <v>8792.67</v>
      </c>
      <c r="P175" s="18">
        <v>12.58</v>
      </c>
      <c r="S175" s="19">
        <v>8792.67</v>
      </c>
      <c r="AD175" s="4" t="s">
        <v>760</v>
      </c>
      <c r="AE175" s="4" t="s">
        <v>761</v>
      </c>
      <c r="AF175" s="4" t="s">
        <v>554</v>
      </c>
    </row>
    <row r="176" spans="1:35" ht="56.25" x14ac:dyDescent="0.25">
      <c r="A176" s="9" t="s">
        <v>762</v>
      </c>
      <c r="B176" s="9"/>
      <c r="C176" s="15" t="s">
        <v>617</v>
      </c>
      <c r="D176" s="11"/>
      <c r="E176" s="11"/>
      <c r="F176" s="16" t="s">
        <v>170</v>
      </c>
      <c r="G176" s="17">
        <v>0.3</v>
      </c>
      <c r="H176" s="17"/>
      <c r="I176" s="17">
        <v>139.78800000000001</v>
      </c>
      <c r="J176" s="18">
        <v>73.099999999999994</v>
      </c>
      <c r="M176" s="19">
        <f>ROUND(ROUND(J176, 2)*I176, 2)</f>
        <v>10218.5</v>
      </c>
      <c r="P176" s="18">
        <v>73.099999999999994</v>
      </c>
      <c r="S176" s="19">
        <v>10218.5</v>
      </c>
      <c r="AD176" s="4" t="s">
        <v>763</v>
      </c>
      <c r="AE176" s="4" t="s">
        <v>764</v>
      </c>
      <c r="AF176" s="4" t="s">
        <v>620</v>
      </c>
    </row>
    <row r="177" spans="1:35" ht="37.5" x14ac:dyDescent="0.25">
      <c r="A177" s="9" t="s">
        <v>765</v>
      </c>
      <c r="B177" s="9"/>
      <c r="C177" s="15" t="s">
        <v>349</v>
      </c>
      <c r="D177" s="11"/>
      <c r="E177" s="11"/>
      <c r="F177" s="16" t="s">
        <v>110</v>
      </c>
      <c r="G177" s="17">
        <v>0.15</v>
      </c>
      <c r="H177" s="17"/>
      <c r="I177" s="17">
        <v>69.894000000000005</v>
      </c>
      <c r="J177" s="18">
        <v>88.8</v>
      </c>
      <c r="M177" s="19">
        <f>ROUND(ROUND(J177, 2)*I177, 2)</f>
        <v>6206.59</v>
      </c>
      <c r="P177" s="18">
        <v>88.8</v>
      </c>
      <c r="S177" s="19">
        <v>6206.59</v>
      </c>
      <c r="AD177" s="4" t="s">
        <v>766</v>
      </c>
      <c r="AE177" s="4" t="s">
        <v>767</v>
      </c>
      <c r="AF177" s="4" t="s">
        <v>352</v>
      </c>
    </row>
    <row r="178" spans="1:35" ht="37.5" x14ac:dyDescent="0.25">
      <c r="A178" s="9" t="s">
        <v>768</v>
      </c>
      <c r="B178" s="9" t="s">
        <v>756</v>
      </c>
      <c r="C178" s="10" t="s">
        <v>609</v>
      </c>
      <c r="D178" s="11"/>
      <c r="E178" s="11" t="s">
        <v>769</v>
      </c>
      <c r="F178" s="11" t="s">
        <v>59</v>
      </c>
      <c r="G178" s="12">
        <v>1</v>
      </c>
      <c r="H178" s="12"/>
      <c r="I178" s="12">
        <v>108.96</v>
      </c>
      <c r="J178" s="13">
        <f>IFERROR(ROUND(SUM(M179,M180,M181)/I178, 2),0)</f>
        <v>54.12</v>
      </c>
      <c r="K178" s="14">
        <v>581</v>
      </c>
      <c r="L178" s="13">
        <f>J178+ROUND(K178, 2)</f>
        <v>635.12</v>
      </c>
      <c r="M178" s="13">
        <f>ROUND(J178*I178, 2)</f>
        <v>5896.92</v>
      </c>
      <c r="N178" s="13">
        <f>ROUND(I178*ROUND(K178, 2), 2)</f>
        <v>63305.760000000002</v>
      </c>
      <c r="O178" s="13">
        <f>M178+N178</f>
        <v>69202.680000000008</v>
      </c>
      <c r="P178" s="13">
        <v>54.12</v>
      </c>
      <c r="Q178" s="14">
        <v>581</v>
      </c>
      <c r="R178" s="13">
        <v>635.12</v>
      </c>
      <c r="S178" s="13">
        <v>5896.92</v>
      </c>
      <c r="T178" s="13">
        <v>63305.760000000002</v>
      </c>
      <c r="U178" s="13">
        <v>69202.679999999993</v>
      </c>
      <c r="AD178" s="4">
        <v>246208626</v>
      </c>
      <c r="AE178" s="4">
        <v>17041548</v>
      </c>
      <c r="AG178" s="4" t="s">
        <v>611</v>
      </c>
      <c r="AH178" s="4" t="s">
        <v>758</v>
      </c>
      <c r="AI178" s="4" t="s">
        <v>107</v>
      </c>
    </row>
    <row r="179" spans="1:35" ht="37.5" x14ac:dyDescent="0.25">
      <c r="A179" s="9" t="s">
        <v>770</v>
      </c>
      <c r="B179" s="9"/>
      <c r="C179" s="15" t="s">
        <v>349</v>
      </c>
      <c r="D179" s="11"/>
      <c r="E179" s="11"/>
      <c r="F179" s="16" t="s">
        <v>110</v>
      </c>
      <c r="G179" s="17">
        <v>0.15</v>
      </c>
      <c r="H179" s="17"/>
      <c r="I179" s="17">
        <v>16.344000000000001</v>
      </c>
      <c r="J179" s="18">
        <v>88.8</v>
      </c>
      <c r="M179" s="19">
        <f>ROUND(ROUND(J179, 2)*I179, 2)</f>
        <v>1451.35</v>
      </c>
      <c r="P179" s="18">
        <v>88.8</v>
      </c>
      <c r="S179" s="19">
        <v>1451.35</v>
      </c>
      <c r="AD179" s="4" t="s">
        <v>771</v>
      </c>
      <c r="AE179" s="4" t="s">
        <v>772</v>
      </c>
      <c r="AF179" s="4" t="s">
        <v>352</v>
      </c>
    </row>
    <row r="180" spans="1:35" ht="56.25" x14ac:dyDescent="0.25">
      <c r="A180" s="9" t="s">
        <v>773</v>
      </c>
      <c r="B180" s="9"/>
      <c r="C180" s="15" t="s">
        <v>617</v>
      </c>
      <c r="D180" s="11"/>
      <c r="E180" s="11"/>
      <c r="F180" s="16" t="s">
        <v>170</v>
      </c>
      <c r="G180" s="17">
        <v>0.3</v>
      </c>
      <c r="H180" s="17"/>
      <c r="I180" s="17">
        <v>32.688000000000002</v>
      </c>
      <c r="J180" s="18">
        <v>73.099999999999994</v>
      </c>
      <c r="M180" s="19">
        <f>ROUND(ROUND(J180, 2)*I180, 2)</f>
        <v>2389.4899999999998</v>
      </c>
      <c r="P180" s="18">
        <v>73.099999999999994</v>
      </c>
      <c r="S180" s="19">
        <v>2389.4899999999998</v>
      </c>
      <c r="AD180" s="4" t="s">
        <v>774</v>
      </c>
      <c r="AE180" s="4" t="s">
        <v>775</v>
      </c>
      <c r="AF180" s="4" t="s">
        <v>620</v>
      </c>
    </row>
    <row r="181" spans="1:35" ht="56.25" x14ac:dyDescent="0.25">
      <c r="A181" s="9" t="s">
        <v>776</v>
      </c>
      <c r="B181" s="9"/>
      <c r="C181" s="20" t="s">
        <v>551</v>
      </c>
      <c r="D181" s="11"/>
      <c r="E181" s="11"/>
      <c r="F181" s="16" t="s">
        <v>110</v>
      </c>
      <c r="G181" s="17">
        <v>1.5</v>
      </c>
      <c r="H181" s="17"/>
      <c r="I181" s="17">
        <v>163.44</v>
      </c>
      <c r="J181" s="18">
        <v>12.58</v>
      </c>
      <c r="M181" s="19">
        <f>ROUND(ROUND(J181, 2)*I181, 2)</f>
        <v>2056.08</v>
      </c>
      <c r="P181" s="18">
        <v>12.58</v>
      </c>
      <c r="S181" s="19">
        <v>2056.08</v>
      </c>
      <c r="AD181" s="4" t="s">
        <v>777</v>
      </c>
      <c r="AE181" s="4" t="s">
        <v>778</v>
      </c>
      <c r="AF181" s="4" t="s">
        <v>554</v>
      </c>
    </row>
    <row r="182" spans="1:35" ht="37.5" x14ac:dyDescent="0.25">
      <c r="A182" s="9" t="s">
        <v>779</v>
      </c>
      <c r="B182" s="9" t="s">
        <v>780</v>
      </c>
      <c r="C182" s="10" t="s">
        <v>781</v>
      </c>
      <c r="D182" s="11"/>
      <c r="E182" s="11" t="s">
        <v>782</v>
      </c>
      <c r="F182" s="11" t="s">
        <v>59</v>
      </c>
      <c r="G182" s="12">
        <v>1</v>
      </c>
      <c r="H182" s="12"/>
      <c r="I182" s="12">
        <v>115.28</v>
      </c>
      <c r="J182" s="13">
        <f>IFERROR(ROUND(SUM(M183)/I182, 2),0)</f>
        <v>35.83</v>
      </c>
      <c r="K182" s="14">
        <v>129</v>
      </c>
      <c r="L182" s="13">
        <f>J182+ROUND(K182, 2)</f>
        <v>164.82999999999998</v>
      </c>
      <c r="M182" s="13">
        <f>ROUND(J182*I182, 2)</f>
        <v>4130.4799999999996</v>
      </c>
      <c r="N182" s="13">
        <f>ROUND(I182*ROUND(K182, 2), 2)</f>
        <v>14871.12</v>
      </c>
      <c r="O182" s="13">
        <f>M182+N182</f>
        <v>19001.599999999999</v>
      </c>
      <c r="P182" s="13">
        <v>35.83</v>
      </c>
      <c r="Q182" s="14">
        <v>129</v>
      </c>
      <c r="R182" s="13">
        <v>164.83</v>
      </c>
      <c r="S182" s="13">
        <v>4130.4799999999996</v>
      </c>
      <c r="T182" s="13">
        <v>14871.12</v>
      </c>
      <c r="U182" s="13">
        <v>19001.599999999999</v>
      </c>
      <c r="AD182" s="4">
        <v>246208600</v>
      </c>
      <c r="AE182" s="4">
        <v>17041483</v>
      </c>
      <c r="AG182" s="4" t="s">
        <v>783</v>
      </c>
      <c r="AH182" s="4" t="s">
        <v>784</v>
      </c>
      <c r="AI182" s="4" t="s">
        <v>107</v>
      </c>
    </row>
    <row r="183" spans="1:35" ht="37.5" x14ac:dyDescent="0.25">
      <c r="A183" s="9" t="s">
        <v>785</v>
      </c>
      <c r="B183" s="9"/>
      <c r="C183" s="15" t="s">
        <v>142</v>
      </c>
      <c r="D183" s="11"/>
      <c r="E183" s="11"/>
      <c r="F183" s="16" t="s">
        <v>110</v>
      </c>
      <c r="G183" s="17">
        <v>0.2</v>
      </c>
      <c r="H183" s="17"/>
      <c r="I183" s="17">
        <v>23.056000000000001</v>
      </c>
      <c r="J183" s="18">
        <v>179.17</v>
      </c>
      <c r="M183" s="19">
        <f>ROUND(ROUND(J183, 2)*I183, 2)</f>
        <v>4130.9399999999996</v>
      </c>
      <c r="P183" s="18">
        <v>179.17</v>
      </c>
      <c r="S183" s="19">
        <v>4130.9399999999996</v>
      </c>
      <c r="AD183" s="4" t="s">
        <v>786</v>
      </c>
      <c r="AE183" s="4" t="s">
        <v>787</v>
      </c>
      <c r="AF183" s="4" t="s">
        <v>145</v>
      </c>
    </row>
    <row r="184" spans="1:35" ht="17.100000000000001" customHeight="1" x14ac:dyDescent="0.25">
      <c r="A184" s="9" t="s">
        <v>788</v>
      </c>
      <c r="B184" s="9" t="s">
        <v>789</v>
      </c>
      <c r="C184" s="59" t="s">
        <v>790</v>
      </c>
      <c r="D184" s="60"/>
      <c r="E184" s="60"/>
      <c r="F184" s="60"/>
      <c r="G184" s="60"/>
      <c r="H184" s="60"/>
      <c r="I184" s="61"/>
      <c r="M184" s="6">
        <f>SUM(M185,M188,M191,M194,M197,M200)</f>
        <v>196401.48</v>
      </c>
      <c r="N184" s="6">
        <f>SUM(N185,N188,N191,N194,N197,N200)</f>
        <v>1722042.7400000002</v>
      </c>
      <c r="O184" s="6">
        <f>SUM(O185,O188,O191,O194,O197,O200)</f>
        <v>1918444.22</v>
      </c>
      <c r="S184" s="6">
        <v>196401.48</v>
      </c>
      <c r="T184" s="6">
        <v>1722042.74</v>
      </c>
      <c r="U184" s="6">
        <v>1918444.22</v>
      </c>
      <c r="AD184" s="4">
        <v>246208601</v>
      </c>
      <c r="AE184" s="4">
        <v>17024111</v>
      </c>
    </row>
    <row r="185" spans="1:35" ht="37.5" x14ac:dyDescent="0.25">
      <c r="A185" s="9" t="s">
        <v>791</v>
      </c>
      <c r="B185" s="9" t="s">
        <v>792</v>
      </c>
      <c r="C185" s="10" t="s">
        <v>793</v>
      </c>
      <c r="D185" s="11"/>
      <c r="E185" s="11" t="s">
        <v>794</v>
      </c>
      <c r="F185" s="11" t="s">
        <v>59</v>
      </c>
      <c r="G185" s="12">
        <v>1</v>
      </c>
      <c r="H185" s="12"/>
      <c r="I185" s="12">
        <v>259.14</v>
      </c>
      <c r="J185" s="13">
        <f>IFERROR(ROUND(SUM(M186,M187)/I185, 2),0)</f>
        <v>49.32</v>
      </c>
      <c r="K185" s="14">
        <v>422</v>
      </c>
      <c r="L185" s="13">
        <f>J185+ROUND(K185, 2)</f>
        <v>471.32</v>
      </c>
      <c r="M185" s="13">
        <f>ROUND(J185*I185, 2)</f>
        <v>12780.78</v>
      </c>
      <c r="N185" s="13">
        <f>ROUND(I185*ROUND(K185, 2), 2)</f>
        <v>109357.08</v>
      </c>
      <c r="O185" s="13">
        <f>M185+N185</f>
        <v>122137.86</v>
      </c>
      <c r="P185" s="13">
        <v>49.32</v>
      </c>
      <c r="Q185" s="14">
        <v>422</v>
      </c>
      <c r="R185" s="13">
        <v>471.32</v>
      </c>
      <c r="S185" s="13">
        <v>12780.78</v>
      </c>
      <c r="T185" s="13">
        <v>109357.08</v>
      </c>
      <c r="U185" s="13">
        <v>122137.86</v>
      </c>
      <c r="AD185" s="4">
        <v>246208603</v>
      </c>
      <c r="AE185" s="4">
        <v>17024114</v>
      </c>
      <c r="AG185" s="4" t="s">
        <v>795</v>
      </c>
      <c r="AH185" s="4" t="s">
        <v>796</v>
      </c>
      <c r="AI185" s="4" t="s">
        <v>107</v>
      </c>
    </row>
    <row r="186" spans="1:35" ht="112.5" x14ac:dyDescent="0.25">
      <c r="A186" s="9" t="s">
        <v>797</v>
      </c>
      <c r="B186" s="9"/>
      <c r="C186" s="15" t="s">
        <v>798</v>
      </c>
      <c r="D186" s="11"/>
      <c r="E186" s="11" t="s">
        <v>799</v>
      </c>
      <c r="F186" s="16" t="s">
        <v>110</v>
      </c>
      <c r="G186" s="17">
        <v>0.3</v>
      </c>
      <c r="H186" s="17"/>
      <c r="I186" s="17">
        <v>77.742000000000004</v>
      </c>
      <c r="J186" s="18">
        <v>120</v>
      </c>
      <c r="M186" s="19">
        <f>ROUND(ROUND(J186, 2)*I186, 2)</f>
        <v>9329.0400000000009</v>
      </c>
      <c r="P186" s="18">
        <v>120</v>
      </c>
      <c r="S186" s="19">
        <v>9329.0400000000009</v>
      </c>
      <c r="AD186" s="4" t="s">
        <v>800</v>
      </c>
      <c r="AE186" s="4" t="s">
        <v>801</v>
      </c>
      <c r="AF186" s="4" t="s">
        <v>802</v>
      </c>
    </row>
    <row r="187" spans="1:35" ht="37.5" x14ac:dyDescent="0.25">
      <c r="A187" s="9" t="s">
        <v>803</v>
      </c>
      <c r="B187" s="9"/>
      <c r="C187" s="15" t="s">
        <v>349</v>
      </c>
      <c r="D187" s="11"/>
      <c r="E187" s="11"/>
      <c r="F187" s="16" t="s">
        <v>110</v>
      </c>
      <c r="G187" s="17">
        <v>0.15</v>
      </c>
      <c r="H187" s="17"/>
      <c r="I187" s="17">
        <v>38.871000000000002</v>
      </c>
      <c r="J187" s="18">
        <v>88.8</v>
      </c>
      <c r="M187" s="19">
        <f>ROUND(ROUND(J187, 2)*I187, 2)</f>
        <v>3451.74</v>
      </c>
      <c r="P187" s="18">
        <v>88.8</v>
      </c>
      <c r="S187" s="19">
        <v>3451.74</v>
      </c>
      <c r="AD187" s="4" t="s">
        <v>804</v>
      </c>
      <c r="AE187" s="4" t="s">
        <v>805</v>
      </c>
      <c r="AF187" s="4" t="s">
        <v>352</v>
      </c>
    </row>
    <row r="188" spans="1:35" ht="37.5" x14ac:dyDescent="0.25">
      <c r="A188" s="9" t="s">
        <v>806</v>
      </c>
      <c r="B188" s="9" t="s">
        <v>792</v>
      </c>
      <c r="C188" s="10" t="s">
        <v>793</v>
      </c>
      <c r="D188" s="11"/>
      <c r="E188" s="11" t="s">
        <v>807</v>
      </c>
      <c r="F188" s="11" t="s">
        <v>59</v>
      </c>
      <c r="G188" s="12">
        <v>1</v>
      </c>
      <c r="H188" s="12"/>
      <c r="I188" s="12">
        <v>637.79</v>
      </c>
      <c r="J188" s="13">
        <f>IFERROR(ROUND(SUM(M189,M190)/I188, 2),0)</f>
        <v>44.82</v>
      </c>
      <c r="K188" s="14">
        <v>422</v>
      </c>
      <c r="L188" s="13">
        <f>J188+ROUND(K188, 2)</f>
        <v>466.82</v>
      </c>
      <c r="M188" s="13">
        <f>ROUND(J188*I188, 2)</f>
        <v>28585.75</v>
      </c>
      <c r="N188" s="13">
        <f>ROUND(I188*ROUND(K188, 2), 2)</f>
        <v>269147.38</v>
      </c>
      <c r="O188" s="13">
        <f>M188+N188</f>
        <v>297733.13</v>
      </c>
      <c r="P188" s="13">
        <v>44.82</v>
      </c>
      <c r="Q188" s="14">
        <v>422</v>
      </c>
      <c r="R188" s="13">
        <v>466.82</v>
      </c>
      <c r="S188" s="13">
        <v>28585.75</v>
      </c>
      <c r="T188" s="13">
        <v>269147.38</v>
      </c>
      <c r="U188" s="13">
        <v>297733.13</v>
      </c>
      <c r="AD188" s="4">
        <v>246208627</v>
      </c>
      <c r="AE188" s="4">
        <v>17037393</v>
      </c>
      <c r="AG188" s="4" t="s">
        <v>795</v>
      </c>
      <c r="AH188" s="4" t="s">
        <v>796</v>
      </c>
      <c r="AI188" s="4" t="s">
        <v>107</v>
      </c>
    </row>
    <row r="189" spans="1:35" ht="37.5" x14ac:dyDescent="0.25">
      <c r="A189" s="9" t="s">
        <v>808</v>
      </c>
      <c r="B189" s="9"/>
      <c r="C189" s="15" t="s">
        <v>349</v>
      </c>
      <c r="D189" s="11"/>
      <c r="E189" s="11"/>
      <c r="F189" s="16" t="s">
        <v>110</v>
      </c>
      <c r="G189" s="17">
        <v>0.15</v>
      </c>
      <c r="H189" s="17"/>
      <c r="I189" s="17">
        <v>95.668999999999997</v>
      </c>
      <c r="J189" s="18">
        <v>88.8</v>
      </c>
      <c r="M189" s="19">
        <f>ROUND(ROUND(J189, 2)*I189, 2)</f>
        <v>8495.41</v>
      </c>
      <c r="P189" s="18">
        <v>88.8</v>
      </c>
      <c r="S189" s="19">
        <v>8495.41</v>
      </c>
      <c r="AD189" s="4" t="s">
        <v>809</v>
      </c>
      <c r="AE189" s="4" t="s">
        <v>810</v>
      </c>
      <c r="AF189" s="4" t="s">
        <v>352</v>
      </c>
    </row>
    <row r="190" spans="1:35" ht="150" x14ac:dyDescent="0.25">
      <c r="A190" s="9" t="s">
        <v>811</v>
      </c>
      <c r="B190" s="9"/>
      <c r="C190" s="20" t="s">
        <v>812</v>
      </c>
      <c r="D190" s="11"/>
      <c r="E190" s="11" t="s">
        <v>813</v>
      </c>
      <c r="F190" s="16" t="s">
        <v>110</v>
      </c>
      <c r="G190" s="17">
        <v>0.3</v>
      </c>
      <c r="H190" s="17"/>
      <c r="I190" s="17">
        <v>191.33699999999999</v>
      </c>
      <c r="J190" s="18">
        <v>105</v>
      </c>
      <c r="M190" s="19">
        <f>ROUND(ROUND(J190, 2)*I190, 2)</f>
        <v>20090.39</v>
      </c>
      <c r="P190" s="18">
        <v>105</v>
      </c>
      <c r="S190" s="19">
        <v>20090.39</v>
      </c>
      <c r="AD190" s="4" t="s">
        <v>814</v>
      </c>
      <c r="AE190" s="4" t="s">
        <v>815</v>
      </c>
      <c r="AF190" s="4" t="s">
        <v>816</v>
      </c>
    </row>
    <row r="191" spans="1:35" ht="37.5" x14ac:dyDescent="0.25">
      <c r="A191" s="9" t="s">
        <v>817</v>
      </c>
      <c r="B191" s="9" t="s">
        <v>792</v>
      </c>
      <c r="C191" s="10" t="s">
        <v>793</v>
      </c>
      <c r="D191" s="11"/>
      <c r="E191" s="11" t="s">
        <v>818</v>
      </c>
      <c r="F191" s="11" t="s">
        <v>59</v>
      </c>
      <c r="G191" s="12">
        <v>1</v>
      </c>
      <c r="H191" s="12"/>
      <c r="I191" s="12">
        <v>2474.04</v>
      </c>
      <c r="J191" s="13">
        <f>IFERROR(ROUND(SUM(M192,M193)/I191, 2),0)</f>
        <v>49.55</v>
      </c>
      <c r="K191" s="14">
        <v>422</v>
      </c>
      <c r="L191" s="13">
        <f>J191+ROUND(K191, 2)</f>
        <v>471.55</v>
      </c>
      <c r="M191" s="13">
        <f>ROUND(J191*I191, 2)</f>
        <v>122588.68</v>
      </c>
      <c r="N191" s="13">
        <f>ROUND(I191*ROUND(K191, 2), 2)</f>
        <v>1044044.88</v>
      </c>
      <c r="O191" s="13">
        <f>M191+N191</f>
        <v>1166633.56</v>
      </c>
      <c r="P191" s="13">
        <v>49.55</v>
      </c>
      <c r="Q191" s="14">
        <v>422</v>
      </c>
      <c r="R191" s="13">
        <v>471.55</v>
      </c>
      <c r="S191" s="13">
        <v>122588.68</v>
      </c>
      <c r="T191" s="13">
        <v>1044044.88</v>
      </c>
      <c r="U191" s="13">
        <v>1166633.56</v>
      </c>
      <c r="AD191" s="4">
        <v>246208628</v>
      </c>
      <c r="AE191" s="4">
        <v>17037395</v>
      </c>
      <c r="AG191" s="4" t="s">
        <v>795</v>
      </c>
      <c r="AH191" s="4" t="s">
        <v>796</v>
      </c>
      <c r="AI191" s="4" t="s">
        <v>107</v>
      </c>
    </row>
    <row r="192" spans="1:35" ht="206.25" x14ac:dyDescent="0.25">
      <c r="A192" s="9" t="s">
        <v>819</v>
      </c>
      <c r="B192" s="9"/>
      <c r="C192" s="20" t="s">
        <v>820</v>
      </c>
      <c r="D192" s="11"/>
      <c r="E192" s="11" t="s">
        <v>821</v>
      </c>
      <c r="F192" s="16" t="s">
        <v>110</v>
      </c>
      <c r="G192" s="17">
        <v>0.3</v>
      </c>
      <c r="H192" s="17"/>
      <c r="I192" s="17">
        <v>742.21199999999999</v>
      </c>
      <c r="J192" s="18">
        <v>120.77</v>
      </c>
      <c r="M192" s="19">
        <f>ROUND(ROUND(J192, 2)*I192, 2)</f>
        <v>89636.94</v>
      </c>
      <c r="P192" s="18">
        <v>120.77</v>
      </c>
      <c r="S192" s="19">
        <v>89636.94</v>
      </c>
      <c r="AD192" s="4" t="s">
        <v>822</v>
      </c>
      <c r="AE192" s="4" t="s">
        <v>823</v>
      </c>
      <c r="AF192" s="4" t="s">
        <v>824</v>
      </c>
    </row>
    <row r="193" spans="1:35" ht="37.5" x14ac:dyDescent="0.25">
      <c r="A193" s="9" t="s">
        <v>825</v>
      </c>
      <c r="B193" s="9"/>
      <c r="C193" s="15" t="s">
        <v>349</v>
      </c>
      <c r="D193" s="11"/>
      <c r="E193" s="11"/>
      <c r="F193" s="16" t="s">
        <v>110</v>
      </c>
      <c r="G193" s="17">
        <v>0.15</v>
      </c>
      <c r="H193" s="17"/>
      <c r="I193" s="17">
        <v>371.10599999999999</v>
      </c>
      <c r="J193" s="18">
        <v>88.8</v>
      </c>
      <c r="M193" s="19">
        <f>ROUND(ROUND(J193, 2)*I193, 2)</f>
        <v>32954.21</v>
      </c>
      <c r="P193" s="18">
        <v>88.8</v>
      </c>
      <c r="S193" s="19">
        <v>32954.21</v>
      </c>
      <c r="AD193" s="4" t="s">
        <v>826</v>
      </c>
      <c r="AE193" s="4" t="s">
        <v>827</v>
      </c>
      <c r="AF193" s="4" t="s">
        <v>352</v>
      </c>
    </row>
    <row r="194" spans="1:35" ht="37.5" x14ac:dyDescent="0.25">
      <c r="A194" s="9" t="s">
        <v>828</v>
      </c>
      <c r="B194" s="9" t="s">
        <v>792</v>
      </c>
      <c r="C194" s="10" t="s">
        <v>793</v>
      </c>
      <c r="D194" s="11"/>
      <c r="E194" s="11" t="s">
        <v>829</v>
      </c>
      <c r="F194" s="11" t="s">
        <v>59</v>
      </c>
      <c r="G194" s="12">
        <v>1</v>
      </c>
      <c r="H194" s="12"/>
      <c r="I194" s="12">
        <v>134.78</v>
      </c>
      <c r="J194" s="13">
        <f>IFERROR(ROUND(SUM(M195,M196)/I194, 2),0)</f>
        <v>49.55</v>
      </c>
      <c r="K194" s="14">
        <v>422</v>
      </c>
      <c r="L194" s="13">
        <f>J194+ROUND(K194, 2)</f>
        <v>471.55</v>
      </c>
      <c r="M194" s="13">
        <f>ROUND(J194*I194, 2)</f>
        <v>6678.35</v>
      </c>
      <c r="N194" s="13">
        <f>ROUND(I194*ROUND(K194, 2), 2)</f>
        <v>56877.16</v>
      </c>
      <c r="O194" s="13">
        <f>M194+N194</f>
        <v>63555.51</v>
      </c>
      <c r="P194" s="13">
        <v>49.55</v>
      </c>
      <c r="Q194" s="14">
        <v>422</v>
      </c>
      <c r="R194" s="13">
        <v>471.55</v>
      </c>
      <c r="S194" s="13">
        <v>6678.35</v>
      </c>
      <c r="T194" s="13">
        <v>56877.16</v>
      </c>
      <c r="U194" s="13">
        <v>63555.51</v>
      </c>
      <c r="AD194" s="4">
        <v>246208629</v>
      </c>
      <c r="AE194" s="4">
        <v>17037394</v>
      </c>
      <c r="AG194" s="4" t="s">
        <v>795</v>
      </c>
      <c r="AH194" s="4" t="s">
        <v>796</v>
      </c>
      <c r="AI194" s="4" t="s">
        <v>107</v>
      </c>
    </row>
    <row r="195" spans="1:35" ht="37.5" x14ac:dyDescent="0.25">
      <c r="A195" s="9" t="s">
        <v>830</v>
      </c>
      <c r="B195" s="9"/>
      <c r="C195" s="15" t="s">
        <v>349</v>
      </c>
      <c r="D195" s="11"/>
      <c r="E195" s="11"/>
      <c r="F195" s="16" t="s">
        <v>110</v>
      </c>
      <c r="G195" s="17">
        <v>0.15</v>
      </c>
      <c r="H195" s="17"/>
      <c r="I195" s="17">
        <v>20.216999999999999</v>
      </c>
      <c r="J195" s="18">
        <v>88.8</v>
      </c>
      <c r="M195" s="19">
        <f>ROUND(ROUND(J195, 2)*I195, 2)</f>
        <v>1795.27</v>
      </c>
      <c r="P195" s="18">
        <v>88.8</v>
      </c>
      <c r="S195" s="19">
        <v>1795.27</v>
      </c>
      <c r="AD195" s="4" t="s">
        <v>831</v>
      </c>
      <c r="AE195" s="4" t="s">
        <v>832</v>
      </c>
      <c r="AF195" s="4" t="s">
        <v>352</v>
      </c>
    </row>
    <row r="196" spans="1:35" ht="206.25" x14ac:dyDescent="0.25">
      <c r="A196" s="9" t="s">
        <v>833</v>
      </c>
      <c r="B196" s="9"/>
      <c r="C196" s="20" t="s">
        <v>820</v>
      </c>
      <c r="D196" s="11"/>
      <c r="E196" s="11" t="s">
        <v>834</v>
      </c>
      <c r="F196" s="16" t="s">
        <v>110</v>
      </c>
      <c r="G196" s="17">
        <v>0.3</v>
      </c>
      <c r="H196" s="17"/>
      <c r="I196" s="17">
        <v>40.433999999999997</v>
      </c>
      <c r="J196" s="18">
        <v>120.77</v>
      </c>
      <c r="M196" s="19">
        <f>ROUND(ROUND(J196, 2)*I196, 2)</f>
        <v>4883.21</v>
      </c>
      <c r="P196" s="18">
        <v>120.77</v>
      </c>
      <c r="S196" s="19">
        <v>4883.21</v>
      </c>
      <c r="AD196" s="4" t="s">
        <v>835</v>
      </c>
      <c r="AE196" s="4" t="s">
        <v>836</v>
      </c>
      <c r="AF196" s="4" t="s">
        <v>824</v>
      </c>
    </row>
    <row r="197" spans="1:35" ht="37.5" x14ac:dyDescent="0.25">
      <c r="A197" s="9" t="s">
        <v>837</v>
      </c>
      <c r="B197" s="9" t="s">
        <v>792</v>
      </c>
      <c r="C197" s="10" t="s">
        <v>793</v>
      </c>
      <c r="D197" s="11"/>
      <c r="E197" s="11" t="s">
        <v>838</v>
      </c>
      <c r="F197" s="11" t="s">
        <v>59</v>
      </c>
      <c r="G197" s="12">
        <v>1</v>
      </c>
      <c r="H197" s="12"/>
      <c r="I197" s="12">
        <v>465.96</v>
      </c>
      <c r="J197" s="13">
        <f>IFERROR(ROUND(SUM(M198,M199)/I197, 2),0)</f>
        <v>44.82</v>
      </c>
      <c r="K197" s="14">
        <v>422</v>
      </c>
      <c r="L197" s="13">
        <f>J197+ROUND(K197, 2)</f>
        <v>466.82</v>
      </c>
      <c r="M197" s="13">
        <f>ROUND(J197*I197, 2)</f>
        <v>20884.330000000002</v>
      </c>
      <c r="N197" s="13">
        <f>ROUND(I197*ROUND(K197, 2), 2)</f>
        <v>196635.12</v>
      </c>
      <c r="O197" s="13">
        <f>M197+N197</f>
        <v>217519.45</v>
      </c>
      <c r="P197" s="13">
        <v>44.82</v>
      </c>
      <c r="Q197" s="14">
        <v>422</v>
      </c>
      <c r="R197" s="13">
        <v>466.82</v>
      </c>
      <c r="S197" s="13">
        <v>20884.330000000002</v>
      </c>
      <c r="T197" s="13">
        <v>196635.12</v>
      </c>
      <c r="U197" s="13">
        <v>217519.45</v>
      </c>
      <c r="AD197" s="4">
        <v>246208630</v>
      </c>
      <c r="AE197" s="4">
        <v>17041537</v>
      </c>
      <c r="AG197" s="4" t="s">
        <v>795</v>
      </c>
      <c r="AH197" s="4" t="s">
        <v>796</v>
      </c>
      <c r="AI197" s="4" t="s">
        <v>107</v>
      </c>
    </row>
    <row r="198" spans="1:35" ht="112.5" x14ac:dyDescent="0.25">
      <c r="A198" s="9" t="s">
        <v>839</v>
      </c>
      <c r="B198" s="9"/>
      <c r="C198" s="20" t="s">
        <v>812</v>
      </c>
      <c r="D198" s="11"/>
      <c r="E198" s="11" t="s">
        <v>840</v>
      </c>
      <c r="F198" s="16" t="s">
        <v>110</v>
      </c>
      <c r="G198" s="17">
        <v>0.3</v>
      </c>
      <c r="H198" s="17"/>
      <c r="I198" s="17">
        <v>139.78800000000001</v>
      </c>
      <c r="J198" s="18">
        <v>105</v>
      </c>
      <c r="M198" s="19">
        <f>ROUND(ROUND(J198, 2)*I198, 2)</f>
        <v>14677.74</v>
      </c>
      <c r="P198" s="18">
        <v>105</v>
      </c>
      <c r="S198" s="19">
        <v>14677.74</v>
      </c>
      <c r="AD198" s="4" t="s">
        <v>841</v>
      </c>
      <c r="AE198" s="4" t="s">
        <v>842</v>
      </c>
      <c r="AF198" s="4" t="s">
        <v>816</v>
      </c>
    </row>
    <row r="199" spans="1:35" ht="37.5" x14ac:dyDescent="0.25">
      <c r="A199" s="9" t="s">
        <v>843</v>
      </c>
      <c r="B199" s="9"/>
      <c r="C199" s="15" t="s">
        <v>349</v>
      </c>
      <c r="D199" s="11"/>
      <c r="E199" s="11"/>
      <c r="F199" s="16" t="s">
        <v>110</v>
      </c>
      <c r="G199" s="17">
        <v>0.15</v>
      </c>
      <c r="H199" s="17"/>
      <c r="I199" s="17">
        <v>69.894000000000005</v>
      </c>
      <c r="J199" s="18">
        <v>88.8</v>
      </c>
      <c r="M199" s="19">
        <f>ROUND(ROUND(J199, 2)*I199, 2)</f>
        <v>6206.59</v>
      </c>
      <c r="P199" s="18">
        <v>88.8</v>
      </c>
      <c r="S199" s="19">
        <v>6206.59</v>
      </c>
      <c r="AD199" s="4" t="s">
        <v>844</v>
      </c>
      <c r="AE199" s="4" t="s">
        <v>845</v>
      </c>
      <c r="AF199" s="4" t="s">
        <v>352</v>
      </c>
    </row>
    <row r="200" spans="1:35" ht="37.5" x14ac:dyDescent="0.25">
      <c r="A200" s="9" t="s">
        <v>846</v>
      </c>
      <c r="B200" s="9" t="s">
        <v>792</v>
      </c>
      <c r="C200" s="10" t="s">
        <v>793</v>
      </c>
      <c r="D200" s="11"/>
      <c r="E200" s="11" t="s">
        <v>769</v>
      </c>
      <c r="F200" s="11" t="s">
        <v>59</v>
      </c>
      <c r="G200" s="12">
        <v>1</v>
      </c>
      <c r="H200" s="12"/>
      <c r="I200" s="12">
        <v>108.96</v>
      </c>
      <c r="J200" s="13">
        <f>IFERROR(ROUND(SUM(M201,M202)/I200, 2),0)</f>
        <v>44.82</v>
      </c>
      <c r="K200" s="14">
        <v>422</v>
      </c>
      <c r="L200" s="13">
        <f>J200+ROUND(K200, 2)</f>
        <v>466.82</v>
      </c>
      <c r="M200" s="13">
        <f>ROUND(J200*I200, 2)</f>
        <v>4883.59</v>
      </c>
      <c r="N200" s="13">
        <f>ROUND(I200*ROUND(K200, 2), 2)</f>
        <v>45981.120000000003</v>
      </c>
      <c r="O200" s="13">
        <f>M200+N200</f>
        <v>50864.710000000006</v>
      </c>
      <c r="P200" s="13">
        <v>44.82</v>
      </c>
      <c r="Q200" s="14">
        <v>422</v>
      </c>
      <c r="R200" s="13">
        <v>466.82</v>
      </c>
      <c r="S200" s="13">
        <v>4883.59</v>
      </c>
      <c r="T200" s="13">
        <v>45981.120000000003</v>
      </c>
      <c r="U200" s="13">
        <v>50864.71</v>
      </c>
      <c r="AD200" s="4">
        <v>246208631</v>
      </c>
      <c r="AE200" s="4">
        <v>17041655</v>
      </c>
      <c r="AG200" s="4" t="s">
        <v>795</v>
      </c>
      <c r="AH200" s="4" t="s">
        <v>796</v>
      </c>
      <c r="AI200" s="4" t="s">
        <v>107</v>
      </c>
    </row>
    <row r="201" spans="1:35" ht="37.5" x14ac:dyDescent="0.25">
      <c r="A201" s="9" t="s">
        <v>847</v>
      </c>
      <c r="B201" s="9"/>
      <c r="C201" s="15" t="s">
        <v>349</v>
      </c>
      <c r="D201" s="11"/>
      <c r="E201" s="11"/>
      <c r="F201" s="16" t="s">
        <v>110</v>
      </c>
      <c r="G201" s="17">
        <v>0.15</v>
      </c>
      <c r="H201" s="17"/>
      <c r="I201" s="17">
        <v>16.344000000000001</v>
      </c>
      <c r="J201" s="18">
        <v>88.8</v>
      </c>
      <c r="M201" s="19">
        <f>ROUND(ROUND(J201, 2)*I201, 2)</f>
        <v>1451.35</v>
      </c>
      <c r="P201" s="18">
        <v>88.8</v>
      </c>
      <c r="S201" s="19">
        <v>1451.35</v>
      </c>
      <c r="AD201" s="4" t="s">
        <v>848</v>
      </c>
      <c r="AE201" s="4" t="s">
        <v>849</v>
      </c>
      <c r="AF201" s="4" t="s">
        <v>352</v>
      </c>
    </row>
    <row r="202" spans="1:35" ht="93.75" x14ac:dyDescent="0.25">
      <c r="A202" s="9" t="s">
        <v>850</v>
      </c>
      <c r="B202" s="9"/>
      <c r="C202" s="20" t="s">
        <v>812</v>
      </c>
      <c r="D202" s="11"/>
      <c r="E202" s="11" t="s">
        <v>851</v>
      </c>
      <c r="F202" s="16" t="s">
        <v>110</v>
      </c>
      <c r="G202" s="17">
        <v>0.3</v>
      </c>
      <c r="H202" s="17"/>
      <c r="I202" s="17">
        <v>32.688000000000002</v>
      </c>
      <c r="J202" s="18">
        <v>105</v>
      </c>
      <c r="M202" s="19">
        <f>ROUND(ROUND(J202, 2)*I202, 2)</f>
        <v>3432.24</v>
      </c>
      <c r="P202" s="18">
        <v>105</v>
      </c>
      <c r="S202" s="19">
        <v>3432.24</v>
      </c>
      <c r="AD202" s="4" t="s">
        <v>852</v>
      </c>
      <c r="AE202" s="4" t="s">
        <v>853</v>
      </c>
      <c r="AF202" s="4" t="s">
        <v>816</v>
      </c>
    </row>
    <row r="203" spans="1:35" ht="17.100000000000001" customHeight="1" x14ac:dyDescent="0.25">
      <c r="A203" s="9" t="s">
        <v>854</v>
      </c>
      <c r="B203" s="9" t="s">
        <v>855</v>
      </c>
      <c r="C203" s="59" t="s">
        <v>856</v>
      </c>
      <c r="D203" s="60"/>
      <c r="E203" s="60"/>
      <c r="F203" s="60"/>
      <c r="G203" s="60"/>
      <c r="H203" s="60"/>
      <c r="I203" s="61"/>
      <c r="M203" s="6">
        <f>SUM(M204,M206,M221,M236,M238,M240,M242,M243,M244,M245,M246,M247)</f>
        <v>719044.50999999989</v>
      </c>
      <c r="N203" s="6">
        <f>SUM(N204,N206,N221,N236,N238,N240,N242,N243,N244,N245,N246,N247)</f>
        <v>8043935.04</v>
      </c>
      <c r="O203" s="6">
        <f>SUM(O204,O206,O221,O236,O238,O240,O242,O243,O244,O245,O246,O247)</f>
        <v>8762979.5500000007</v>
      </c>
      <c r="S203" s="6">
        <v>8110641.5099999998</v>
      </c>
      <c r="T203" s="6">
        <v>8043935.04</v>
      </c>
      <c r="U203" s="6">
        <v>16154576.550000001</v>
      </c>
      <c r="AD203" s="4">
        <v>246208604</v>
      </c>
      <c r="AE203" s="4">
        <v>17024112</v>
      </c>
    </row>
    <row r="204" spans="1:35" ht="37.5" x14ac:dyDescent="0.25">
      <c r="A204" s="9" t="s">
        <v>857</v>
      </c>
      <c r="B204" s="9" t="s">
        <v>858</v>
      </c>
      <c r="C204" s="10" t="s">
        <v>859</v>
      </c>
      <c r="D204" s="11"/>
      <c r="E204" s="11" t="s">
        <v>794</v>
      </c>
      <c r="F204" s="11" t="s">
        <v>59</v>
      </c>
      <c r="G204" s="12">
        <v>1</v>
      </c>
      <c r="H204" s="12"/>
      <c r="I204" s="12">
        <v>259.14</v>
      </c>
      <c r="J204" s="13">
        <f>IFERROR(ROUND(SUM(M205)/I204, 2),0)</f>
        <v>1430.65</v>
      </c>
      <c r="K204" s="14">
        <v>837</v>
      </c>
      <c r="L204" s="13">
        <f>J204+ROUND(K204, 2)</f>
        <v>2267.65</v>
      </c>
      <c r="M204" s="13">
        <f>ROUND(J204*I204, 2)</f>
        <v>370738.64</v>
      </c>
      <c r="N204" s="13">
        <f>ROUND(I204*ROUND(K204, 2), 2)</f>
        <v>216900.18</v>
      </c>
      <c r="O204" s="13">
        <f>M204+N204</f>
        <v>587638.82000000007</v>
      </c>
      <c r="P204" s="13">
        <v>1430.65</v>
      </c>
      <c r="Q204" s="14">
        <v>837</v>
      </c>
      <c r="R204" s="13">
        <v>2267.65</v>
      </c>
      <c r="S204" s="13">
        <v>370738.64</v>
      </c>
      <c r="T204" s="13">
        <v>216900.18</v>
      </c>
      <c r="U204" s="13">
        <v>587638.81999999995</v>
      </c>
      <c r="AD204" s="4">
        <v>246208606</v>
      </c>
      <c r="AE204" s="4">
        <v>17024116</v>
      </c>
      <c r="AG204" s="4" t="s">
        <v>860</v>
      </c>
      <c r="AH204" s="4" t="s">
        <v>861</v>
      </c>
      <c r="AI204" s="4" t="s">
        <v>107</v>
      </c>
    </row>
    <row r="205" spans="1:35" ht="93.75" x14ac:dyDescent="0.25">
      <c r="A205" s="9" t="s">
        <v>862</v>
      </c>
      <c r="B205" s="9"/>
      <c r="C205" s="20" t="s">
        <v>863</v>
      </c>
      <c r="D205" s="11"/>
      <c r="E205" s="11" t="s">
        <v>864</v>
      </c>
      <c r="F205" s="16" t="s">
        <v>59</v>
      </c>
      <c r="G205" s="17">
        <v>1.1000000000000001</v>
      </c>
      <c r="H205" s="22"/>
      <c r="I205" s="22">
        <v>285.05399999999997</v>
      </c>
      <c r="J205" s="18">
        <v>1300.5899999999999</v>
      </c>
      <c r="M205" s="19">
        <f>ROUND(ROUND(J205, 2)*I205, 2)</f>
        <v>370738.38</v>
      </c>
      <c r="P205" s="18">
        <v>1300.5899999999999</v>
      </c>
      <c r="S205" s="19">
        <v>370738.38</v>
      </c>
      <c r="AD205" s="4" t="s">
        <v>865</v>
      </c>
      <c r="AE205" s="4" t="s">
        <v>866</v>
      </c>
      <c r="AF205" s="4" t="s">
        <v>867</v>
      </c>
    </row>
    <row r="206" spans="1:35" ht="37.5" x14ac:dyDescent="0.25">
      <c r="A206" s="9" t="s">
        <v>868</v>
      </c>
      <c r="B206" s="9" t="s">
        <v>869</v>
      </c>
      <c r="C206" s="10" t="s">
        <v>870</v>
      </c>
      <c r="D206" s="11"/>
      <c r="E206" s="11" t="s">
        <v>757</v>
      </c>
      <c r="F206" s="11" t="s">
        <v>59</v>
      </c>
      <c r="G206" s="12">
        <v>1</v>
      </c>
      <c r="H206" s="12"/>
      <c r="I206" s="12">
        <v>465.96</v>
      </c>
      <c r="J206" s="13">
        <f>IFERROR(ROUND(SUM(M207,M208,M209,M210,M211,M212,M213,M214,M215,M216,M217,M218,M219,M220)/I206, 2),0)</f>
        <v>635.78</v>
      </c>
      <c r="K206" s="14">
        <v>1199</v>
      </c>
      <c r="L206" s="13">
        <f>J206+ROUND(K206, 2)</f>
        <v>1834.78</v>
      </c>
      <c r="M206" s="13">
        <f>ROUND(J206*I206, 2)</f>
        <v>296248.05</v>
      </c>
      <c r="N206" s="13">
        <f>ROUND(I206*ROUND(K206, 2), 2)</f>
        <v>558686.04</v>
      </c>
      <c r="O206" s="13">
        <f>M206+N206</f>
        <v>854934.09000000008</v>
      </c>
      <c r="P206" s="13">
        <v>635.78</v>
      </c>
      <c r="Q206" s="14">
        <v>1199</v>
      </c>
      <c r="R206" s="13">
        <v>1834.78</v>
      </c>
      <c r="S206" s="13">
        <v>296248.05</v>
      </c>
      <c r="T206" s="13">
        <v>558686.04</v>
      </c>
      <c r="U206" s="13">
        <v>854934.09</v>
      </c>
      <c r="AD206" s="4">
        <v>246208607</v>
      </c>
      <c r="AE206" s="4">
        <v>17041484</v>
      </c>
      <c r="AG206" s="4" t="s">
        <v>871</v>
      </c>
      <c r="AH206" s="4" t="s">
        <v>872</v>
      </c>
      <c r="AI206" s="4" t="s">
        <v>107</v>
      </c>
    </row>
    <row r="207" spans="1:35" ht="56.25" x14ac:dyDescent="0.25">
      <c r="A207" s="9" t="s">
        <v>873</v>
      </c>
      <c r="B207" s="9"/>
      <c r="C207" s="15" t="s">
        <v>874</v>
      </c>
      <c r="D207" s="11"/>
      <c r="E207" s="11"/>
      <c r="F207" s="16" t="s">
        <v>59</v>
      </c>
      <c r="G207" s="17">
        <v>1.05</v>
      </c>
      <c r="H207" s="17"/>
      <c r="I207" s="17">
        <v>489.25799999999998</v>
      </c>
      <c r="J207" s="18">
        <v>135.53</v>
      </c>
      <c r="M207" s="19">
        <f t="shared" ref="M207:M220" si="2">ROUND(ROUND(J207, 2)*I207, 2)</f>
        <v>66309.14</v>
      </c>
      <c r="P207" s="18">
        <v>135.53</v>
      </c>
      <c r="S207" s="19">
        <v>66309.14</v>
      </c>
      <c r="AD207" s="4" t="s">
        <v>875</v>
      </c>
      <c r="AE207" s="4" t="s">
        <v>876</v>
      </c>
      <c r="AF207" s="4" t="s">
        <v>877</v>
      </c>
    </row>
    <row r="208" spans="1:35" ht="18.75" x14ac:dyDescent="0.25">
      <c r="A208" s="9" t="s">
        <v>878</v>
      </c>
      <c r="B208" s="9"/>
      <c r="C208" s="15" t="s">
        <v>879</v>
      </c>
      <c r="D208" s="11"/>
      <c r="E208" s="11"/>
      <c r="F208" s="16" t="s">
        <v>170</v>
      </c>
      <c r="G208" s="17">
        <v>0.75</v>
      </c>
      <c r="H208" s="17"/>
      <c r="I208" s="17">
        <v>349.47</v>
      </c>
      <c r="J208" s="18">
        <v>2.8</v>
      </c>
      <c r="M208" s="19">
        <f t="shared" si="2"/>
        <v>978.52</v>
      </c>
      <c r="P208" s="18">
        <v>2.8</v>
      </c>
      <c r="S208" s="19">
        <v>978.52</v>
      </c>
      <c r="AD208" s="4" t="s">
        <v>880</v>
      </c>
      <c r="AE208" s="4" t="s">
        <v>881</v>
      </c>
      <c r="AF208" s="4" t="s">
        <v>882</v>
      </c>
    </row>
    <row r="209" spans="1:35" ht="18.75" x14ac:dyDescent="0.25">
      <c r="A209" s="9" t="s">
        <v>883</v>
      </c>
      <c r="B209" s="9"/>
      <c r="C209" s="15" t="s">
        <v>884</v>
      </c>
      <c r="D209" s="11"/>
      <c r="E209" s="11"/>
      <c r="F209" s="16" t="s">
        <v>170</v>
      </c>
      <c r="G209" s="17">
        <v>30</v>
      </c>
      <c r="H209" s="17"/>
      <c r="I209" s="17">
        <v>13978.8</v>
      </c>
      <c r="J209" s="18">
        <v>0.28000000000000003</v>
      </c>
      <c r="M209" s="19">
        <f t="shared" si="2"/>
        <v>3914.06</v>
      </c>
      <c r="P209" s="18">
        <v>0.28000000000000003</v>
      </c>
      <c r="S209" s="19">
        <v>3914.06</v>
      </c>
      <c r="AD209" s="4" t="s">
        <v>885</v>
      </c>
      <c r="AE209" s="4" t="s">
        <v>886</v>
      </c>
      <c r="AF209" s="4" t="s">
        <v>887</v>
      </c>
    </row>
    <row r="210" spans="1:35" ht="37.5" x14ac:dyDescent="0.25">
      <c r="A210" s="9" t="s">
        <v>888</v>
      </c>
      <c r="B210" s="9"/>
      <c r="C210" s="15" t="s">
        <v>889</v>
      </c>
      <c r="D210" s="11"/>
      <c r="E210" s="11"/>
      <c r="F210" s="16" t="s">
        <v>110</v>
      </c>
      <c r="G210" s="17">
        <v>0.35</v>
      </c>
      <c r="H210" s="17"/>
      <c r="I210" s="17">
        <v>163.08600000000001</v>
      </c>
      <c r="J210" s="18">
        <v>55</v>
      </c>
      <c r="M210" s="19">
        <f t="shared" si="2"/>
        <v>8969.73</v>
      </c>
      <c r="P210" s="18">
        <v>55</v>
      </c>
      <c r="S210" s="19">
        <v>8969.73</v>
      </c>
      <c r="AD210" s="4" t="s">
        <v>890</v>
      </c>
      <c r="AE210" s="4" t="s">
        <v>891</v>
      </c>
      <c r="AF210" s="4" t="s">
        <v>892</v>
      </c>
    </row>
    <row r="211" spans="1:35" ht="18.75" x14ac:dyDescent="0.25">
      <c r="A211" s="9" t="s">
        <v>893</v>
      </c>
      <c r="B211" s="9"/>
      <c r="C211" s="15" t="s">
        <v>894</v>
      </c>
      <c r="D211" s="11"/>
      <c r="E211" s="11"/>
      <c r="F211" s="16" t="s">
        <v>170</v>
      </c>
      <c r="G211" s="17">
        <v>0.3</v>
      </c>
      <c r="H211" s="17"/>
      <c r="I211" s="17">
        <v>139.78800000000001</v>
      </c>
      <c r="J211" s="18">
        <v>5.6</v>
      </c>
      <c r="M211" s="19">
        <f t="shared" si="2"/>
        <v>782.81</v>
      </c>
      <c r="P211" s="18">
        <v>5.6</v>
      </c>
      <c r="S211" s="19">
        <v>782.81</v>
      </c>
      <c r="AD211" s="4" t="s">
        <v>895</v>
      </c>
      <c r="AE211" s="4" t="s">
        <v>896</v>
      </c>
      <c r="AF211" s="4" t="s">
        <v>897</v>
      </c>
    </row>
    <row r="212" spans="1:35" ht="37.5" x14ac:dyDescent="0.25">
      <c r="A212" s="9" t="s">
        <v>898</v>
      </c>
      <c r="B212" s="9"/>
      <c r="C212" s="20" t="s">
        <v>899</v>
      </c>
      <c r="D212" s="11"/>
      <c r="E212" s="11"/>
      <c r="F212" s="16" t="s">
        <v>170</v>
      </c>
      <c r="G212" s="17">
        <v>3.6</v>
      </c>
      <c r="H212" s="17"/>
      <c r="I212" s="17">
        <v>1677.4559999999999</v>
      </c>
      <c r="J212" s="18">
        <v>15.9</v>
      </c>
      <c r="M212" s="19">
        <f t="shared" si="2"/>
        <v>26671.55</v>
      </c>
      <c r="P212" s="18">
        <v>15.9</v>
      </c>
      <c r="S212" s="19">
        <v>26671.55</v>
      </c>
      <c r="AD212" s="4" t="s">
        <v>900</v>
      </c>
      <c r="AE212" s="4" t="s">
        <v>901</v>
      </c>
      <c r="AF212" s="4" t="s">
        <v>902</v>
      </c>
    </row>
    <row r="213" spans="1:35" ht="18.75" x14ac:dyDescent="0.25">
      <c r="A213" s="9" t="s">
        <v>903</v>
      </c>
      <c r="B213" s="9"/>
      <c r="C213" s="15" t="s">
        <v>904</v>
      </c>
      <c r="D213" s="11"/>
      <c r="E213" s="11"/>
      <c r="F213" s="16" t="s">
        <v>71</v>
      </c>
      <c r="G213" s="17">
        <v>1.2</v>
      </c>
      <c r="H213" s="17"/>
      <c r="I213" s="17">
        <v>559.15200000000004</v>
      </c>
      <c r="J213" s="18">
        <v>25.35</v>
      </c>
      <c r="M213" s="19">
        <f t="shared" si="2"/>
        <v>14174.5</v>
      </c>
      <c r="P213" s="18">
        <v>25.35</v>
      </c>
      <c r="S213" s="19">
        <v>14174.5</v>
      </c>
      <c r="AD213" s="4" t="s">
        <v>905</v>
      </c>
      <c r="AE213" s="4" t="s">
        <v>906</v>
      </c>
      <c r="AF213" s="4" t="s">
        <v>907</v>
      </c>
    </row>
    <row r="214" spans="1:35" ht="18.75" x14ac:dyDescent="0.25">
      <c r="A214" s="9" t="s">
        <v>908</v>
      </c>
      <c r="B214" s="9"/>
      <c r="C214" s="15" t="s">
        <v>909</v>
      </c>
      <c r="D214" s="11"/>
      <c r="E214" s="11"/>
      <c r="F214" s="16" t="s">
        <v>71</v>
      </c>
      <c r="G214" s="17">
        <v>4.7</v>
      </c>
      <c r="H214" s="17"/>
      <c r="I214" s="17">
        <v>2190.0120000000002</v>
      </c>
      <c r="J214" s="18">
        <v>66.98</v>
      </c>
      <c r="M214" s="19">
        <f t="shared" si="2"/>
        <v>146687</v>
      </c>
      <c r="P214" s="18">
        <v>66.98</v>
      </c>
      <c r="S214" s="19">
        <v>146687</v>
      </c>
      <c r="AD214" s="4" t="s">
        <v>910</v>
      </c>
      <c r="AE214" s="4" t="s">
        <v>911</v>
      </c>
      <c r="AF214" s="4" t="s">
        <v>912</v>
      </c>
    </row>
    <row r="215" spans="1:35" ht="37.5" x14ac:dyDescent="0.25">
      <c r="A215" s="9" t="s">
        <v>913</v>
      </c>
      <c r="B215" s="9"/>
      <c r="C215" s="20" t="s">
        <v>914</v>
      </c>
      <c r="D215" s="11"/>
      <c r="E215" s="11"/>
      <c r="F215" s="16" t="s">
        <v>170</v>
      </c>
      <c r="G215" s="17">
        <v>4.2</v>
      </c>
      <c r="H215" s="17"/>
      <c r="I215" s="17">
        <v>1957.0319999999999</v>
      </c>
      <c r="J215" s="18">
        <v>5.41</v>
      </c>
      <c r="M215" s="19">
        <f t="shared" si="2"/>
        <v>10587.54</v>
      </c>
      <c r="P215" s="18">
        <v>5.41</v>
      </c>
      <c r="S215" s="19">
        <v>10587.54</v>
      </c>
      <c r="AD215" s="4" t="s">
        <v>915</v>
      </c>
      <c r="AE215" s="4" t="s">
        <v>916</v>
      </c>
      <c r="AF215" s="4" t="s">
        <v>917</v>
      </c>
    </row>
    <row r="216" spans="1:35" ht="18.75" x14ac:dyDescent="0.25">
      <c r="A216" s="9" t="s">
        <v>918</v>
      </c>
      <c r="B216" s="9"/>
      <c r="C216" s="15" t="s">
        <v>919</v>
      </c>
      <c r="D216" s="11"/>
      <c r="E216" s="11"/>
      <c r="F216" s="16" t="s">
        <v>71</v>
      </c>
      <c r="G216" s="17">
        <v>1.05</v>
      </c>
      <c r="H216" s="17"/>
      <c r="I216" s="17">
        <v>489.25799999999998</v>
      </c>
      <c r="J216" s="18">
        <v>4.5999999999999996</v>
      </c>
      <c r="M216" s="19">
        <f t="shared" si="2"/>
        <v>2250.59</v>
      </c>
      <c r="P216" s="18">
        <v>4.5999999999999996</v>
      </c>
      <c r="S216" s="19">
        <v>2250.59</v>
      </c>
      <c r="AD216" s="4" t="s">
        <v>920</v>
      </c>
      <c r="AE216" s="4" t="s">
        <v>921</v>
      </c>
      <c r="AF216" s="4" t="s">
        <v>922</v>
      </c>
    </row>
    <row r="217" spans="1:35" ht="18.75" x14ac:dyDescent="0.25">
      <c r="A217" s="9" t="s">
        <v>923</v>
      </c>
      <c r="B217" s="9"/>
      <c r="C217" s="15" t="s">
        <v>924</v>
      </c>
      <c r="D217" s="11"/>
      <c r="E217" s="11"/>
      <c r="F217" s="16" t="s">
        <v>71</v>
      </c>
      <c r="G217" s="17">
        <v>1.25</v>
      </c>
      <c r="H217" s="17"/>
      <c r="I217" s="17">
        <v>582.45000000000005</v>
      </c>
      <c r="J217" s="18">
        <v>2.8</v>
      </c>
      <c r="M217" s="19">
        <f t="shared" si="2"/>
        <v>1630.86</v>
      </c>
      <c r="P217" s="18">
        <v>2.8</v>
      </c>
      <c r="S217" s="19">
        <v>1630.86</v>
      </c>
      <c r="AD217" s="4" t="s">
        <v>925</v>
      </c>
      <c r="AE217" s="4" t="s">
        <v>926</v>
      </c>
      <c r="AF217" s="4" t="s">
        <v>927</v>
      </c>
    </row>
    <row r="218" spans="1:35" ht="18.75" x14ac:dyDescent="0.25">
      <c r="A218" s="9" t="s">
        <v>928</v>
      </c>
      <c r="B218" s="9"/>
      <c r="C218" s="15" t="s">
        <v>929</v>
      </c>
      <c r="D218" s="11"/>
      <c r="E218" s="11"/>
      <c r="F218" s="16" t="s">
        <v>170</v>
      </c>
      <c r="G218" s="17">
        <v>6</v>
      </c>
      <c r="H218" s="17"/>
      <c r="I218" s="17">
        <v>2795.76</v>
      </c>
      <c r="J218" s="18">
        <v>0.9</v>
      </c>
      <c r="M218" s="19">
        <f t="shared" si="2"/>
        <v>2516.1799999999998</v>
      </c>
      <c r="P218" s="18">
        <v>0.9</v>
      </c>
      <c r="S218" s="19">
        <v>2516.1799999999998</v>
      </c>
      <c r="AD218" s="4" t="s">
        <v>930</v>
      </c>
      <c r="AE218" s="4" t="s">
        <v>931</v>
      </c>
      <c r="AF218" s="4" t="s">
        <v>932</v>
      </c>
    </row>
    <row r="219" spans="1:35" ht="37.5" x14ac:dyDescent="0.25">
      <c r="A219" s="9" t="s">
        <v>933</v>
      </c>
      <c r="B219" s="9"/>
      <c r="C219" s="15" t="s">
        <v>349</v>
      </c>
      <c r="D219" s="11"/>
      <c r="E219" s="11"/>
      <c r="F219" s="16" t="s">
        <v>110</v>
      </c>
      <c r="G219" s="17">
        <v>0.1</v>
      </c>
      <c r="H219" s="17"/>
      <c r="I219" s="17">
        <v>46.595999999999997</v>
      </c>
      <c r="J219" s="18">
        <v>88.8</v>
      </c>
      <c r="M219" s="19">
        <f t="shared" si="2"/>
        <v>4137.72</v>
      </c>
      <c r="P219" s="18">
        <v>88.8</v>
      </c>
      <c r="S219" s="19">
        <v>4137.72</v>
      </c>
      <c r="AD219" s="4" t="s">
        <v>934</v>
      </c>
      <c r="AE219" s="4" t="s">
        <v>935</v>
      </c>
      <c r="AF219" s="4" t="s">
        <v>352</v>
      </c>
    </row>
    <row r="220" spans="1:35" ht="18.75" x14ac:dyDescent="0.25">
      <c r="A220" s="9" t="s">
        <v>936</v>
      </c>
      <c r="B220" s="9"/>
      <c r="C220" s="15" t="s">
        <v>937</v>
      </c>
      <c r="D220" s="11"/>
      <c r="E220" s="11"/>
      <c r="F220" s="16" t="s">
        <v>170</v>
      </c>
      <c r="G220" s="17">
        <v>15</v>
      </c>
      <c r="H220" s="17"/>
      <c r="I220" s="17">
        <v>6989.4</v>
      </c>
      <c r="J220" s="18">
        <v>0.95</v>
      </c>
      <c r="M220" s="19">
        <f t="shared" si="2"/>
        <v>6639.93</v>
      </c>
      <c r="P220" s="18">
        <v>0.95</v>
      </c>
      <c r="S220" s="19">
        <v>6639.93</v>
      </c>
      <c r="AD220" s="4" t="s">
        <v>938</v>
      </c>
      <c r="AE220" s="4" t="s">
        <v>939</v>
      </c>
      <c r="AF220" s="4" t="s">
        <v>940</v>
      </c>
    </row>
    <row r="221" spans="1:35" ht="37.5" x14ac:dyDescent="0.25">
      <c r="A221" s="9" t="s">
        <v>941</v>
      </c>
      <c r="B221" s="9" t="s">
        <v>869</v>
      </c>
      <c r="C221" s="10" t="s">
        <v>870</v>
      </c>
      <c r="D221" s="11"/>
      <c r="E221" s="11" t="s">
        <v>942</v>
      </c>
      <c r="F221" s="11" t="s">
        <v>59</v>
      </c>
      <c r="G221" s="12">
        <v>1</v>
      </c>
      <c r="H221" s="12"/>
      <c r="I221" s="12">
        <v>108.96</v>
      </c>
      <c r="J221" s="13">
        <f>IFERROR(ROUND(SUM(M222,M223,M224,M225,M226,M227,M228,M229,M230,M231,M232,M233,M234,M235)/I221, 2),0)</f>
        <v>477.77</v>
      </c>
      <c r="K221" s="14">
        <v>1199</v>
      </c>
      <c r="L221" s="13">
        <f>J221+ROUND(K221, 2)</f>
        <v>1676.77</v>
      </c>
      <c r="M221" s="13">
        <f>ROUND(J221*I221, 2)</f>
        <v>52057.82</v>
      </c>
      <c r="N221" s="13">
        <f>ROUND(I221*ROUND(K221, 2), 2)</f>
        <v>130643.04</v>
      </c>
      <c r="O221" s="13">
        <f>M221+N221</f>
        <v>182700.86</v>
      </c>
      <c r="P221" s="13">
        <v>2255.5500000000002</v>
      </c>
      <c r="Q221" s="14">
        <v>1199</v>
      </c>
      <c r="R221" s="13">
        <v>3454.55</v>
      </c>
      <c r="S221" s="13">
        <v>245764.73</v>
      </c>
      <c r="T221" s="13">
        <v>130643.04</v>
      </c>
      <c r="U221" s="13">
        <v>376407.77</v>
      </c>
      <c r="AD221" s="4">
        <v>246208632</v>
      </c>
      <c r="AE221" s="4">
        <v>17041816</v>
      </c>
      <c r="AG221" s="4" t="s">
        <v>871</v>
      </c>
      <c r="AH221" s="4" t="s">
        <v>872</v>
      </c>
      <c r="AI221" s="4" t="s">
        <v>107</v>
      </c>
    </row>
    <row r="222" spans="1:35" ht="18.75" x14ac:dyDescent="0.25">
      <c r="A222" s="9" t="s">
        <v>943</v>
      </c>
      <c r="B222" s="9"/>
      <c r="C222" s="15" t="s">
        <v>937</v>
      </c>
      <c r="D222" s="11"/>
      <c r="E222" s="11"/>
      <c r="F222" s="16" t="s">
        <v>170</v>
      </c>
      <c r="G222" s="17">
        <v>15</v>
      </c>
      <c r="H222" s="17"/>
      <c r="I222" s="17">
        <v>1634.4</v>
      </c>
      <c r="J222" s="18">
        <v>0.95</v>
      </c>
      <c r="M222" s="19">
        <f t="shared" ref="M222:M235" si="3">ROUND(ROUND(J222, 2)*I222, 2)</f>
        <v>1552.68</v>
      </c>
      <c r="P222" s="18">
        <v>0.95</v>
      </c>
      <c r="S222" s="19">
        <v>1552.68</v>
      </c>
      <c r="AD222" s="4" t="s">
        <v>944</v>
      </c>
      <c r="AE222" s="4" t="s">
        <v>945</v>
      </c>
      <c r="AF222" s="4" t="s">
        <v>940</v>
      </c>
    </row>
    <row r="223" spans="1:35" ht="37.5" x14ac:dyDescent="0.25">
      <c r="A223" s="9" t="s">
        <v>946</v>
      </c>
      <c r="B223" s="9"/>
      <c r="C223" s="15" t="s">
        <v>349</v>
      </c>
      <c r="D223" s="11"/>
      <c r="E223" s="11"/>
      <c r="F223" s="16" t="s">
        <v>110</v>
      </c>
      <c r="G223" s="17">
        <v>0.1</v>
      </c>
      <c r="H223" s="17"/>
      <c r="I223" s="17">
        <v>10.896000000000001</v>
      </c>
      <c r="J223" s="18">
        <v>88.8</v>
      </c>
      <c r="M223" s="19">
        <f t="shared" si="3"/>
        <v>967.56</v>
      </c>
      <c r="P223" s="18">
        <v>88.8</v>
      </c>
      <c r="S223" s="19">
        <v>967.56</v>
      </c>
      <c r="AD223" s="4" t="s">
        <v>947</v>
      </c>
      <c r="AE223" s="4" t="s">
        <v>948</v>
      </c>
      <c r="AF223" s="4" t="s">
        <v>352</v>
      </c>
    </row>
    <row r="224" spans="1:35" ht="18.75" x14ac:dyDescent="0.25">
      <c r="A224" s="9" t="s">
        <v>949</v>
      </c>
      <c r="B224" s="9"/>
      <c r="C224" s="15" t="s">
        <v>929</v>
      </c>
      <c r="D224" s="11"/>
      <c r="E224" s="11"/>
      <c r="F224" s="16" t="s">
        <v>170</v>
      </c>
      <c r="G224" s="17">
        <v>6</v>
      </c>
      <c r="H224" s="17"/>
      <c r="I224" s="17">
        <v>653.76</v>
      </c>
      <c r="J224" s="18">
        <v>0.9</v>
      </c>
      <c r="M224" s="19">
        <f t="shared" si="3"/>
        <v>588.38</v>
      </c>
      <c r="P224" s="18">
        <v>0.9</v>
      </c>
      <c r="S224" s="19">
        <v>588.38</v>
      </c>
      <c r="AD224" s="4" t="s">
        <v>950</v>
      </c>
      <c r="AE224" s="4" t="s">
        <v>951</v>
      </c>
      <c r="AF224" s="4" t="s">
        <v>932</v>
      </c>
    </row>
    <row r="225" spans="1:35" ht="18.75" x14ac:dyDescent="0.25">
      <c r="A225" s="9" t="s">
        <v>952</v>
      </c>
      <c r="B225" s="9"/>
      <c r="C225" s="15" t="s">
        <v>924</v>
      </c>
      <c r="D225" s="11"/>
      <c r="E225" s="11"/>
      <c r="F225" s="16" t="s">
        <v>71</v>
      </c>
      <c r="G225" s="17">
        <v>1.25</v>
      </c>
      <c r="H225" s="17"/>
      <c r="I225" s="17">
        <v>136.19999999999999</v>
      </c>
      <c r="J225" s="18">
        <v>2.8</v>
      </c>
      <c r="M225" s="19">
        <f t="shared" si="3"/>
        <v>381.36</v>
      </c>
      <c r="P225" s="18">
        <v>2.8</v>
      </c>
      <c r="S225" s="19">
        <v>381.36</v>
      </c>
      <c r="AD225" s="4" t="s">
        <v>953</v>
      </c>
      <c r="AE225" s="4" t="s">
        <v>954</v>
      </c>
      <c r="AF225" s="4" t="s">
        <v>927</v>
      </c>
    </row>
    <row r="226" spans="1:35" ht="18.75" x14ac:dyDescent="0.25">
      <c r="A226" s="9" t="s">
        <v>955</v>
      </c>
      <c r="B226" s="9"/>
      <c r="C226" s="15" t="s">
        <v>919</v>
      </c>
      <c r="D226" s="11"/>
      <c r="E226" s="11"/>
      <c r="F226" s="16" t="s">
        <v>71</v>
      </c>
      <c r="G226" s="17">
        <v>1.05</v>
      </c>
      <c r="H226" s="17"/>
      <c r="I226" s="17">
        <v>114.408</v>
      </c>
      <c r="J226" s="18">
        <v>4.5999999999999996</v>
      </c>
      <c r="M226" s="19">
        <f t="shared" si="3"/>
        <v>526.28</v>
      </c>
      <c r="P226" s="18">
        <v>4.5999999999999996</v>
      </c>
      <c r="S226" s="19">
        <v>526.28</v>
      </c>
      <c r="AD226" s="4" t="s">
        <v>956</v>
      </c>
      <c r="AE226" s="4" t="s">
        <v>957</v>
      </c>
      <c r="AF226" s="4" t="s">
        <v>922</v>
      </c>
    </row>
    <row r="227" spans="1:35" ht="37.5" x14ac:dyDescent="0.25">
      <c r="A227" s="9" t="s">
        <v>958</v>
      </c>
      <c r="B227" s="9"/>
      <c r="C227" s="15" t="s">
        <v>959</v>
      </c>
      <c r="D227" s="11"/>
      <c r="E227" s="11"/>
      <c r="F227" s="16" t="s">
        <v>59</v>
      </c>
      <c r="G227" s="17">
        <v>1.05</v>
      </c>
      <c r="H227" s="17"/>
      <c r="I227" s="17">
        <v>114.408</v>
      </c>
      <c r="J227" s="18">
        <v>0</v>
      </c>
      <c r="M227" s="19">
        <f t="shared" si="3"/>
        <v>0</v>
      </c>
      <c r="P227" s="18">
        <v>1255.04</v>
      </c>
      <c r="S227" s="19">
        <v>143586.62</v>
      </c>
      <c r="AD227" s="4" t="s">
        <v>960</v>
      </c>
      <c r="AE227" s="4" t="s">
        <v>961</v>
      </c>
      <c r="AF227" s="4" t="s">
        <v>962</v>
      </c>
    </row>
    <row r="228" spans="1:35" ht="37.5" x14ac:dyDescent="0.25">
      <c r="A228" s="9" t="s">
        <v>963</v>
      </c>
      <c r="B228" s="9"/>
      <c r="C228" s="20" t="s">
        <v>914</v>
      </c>
      <c r="D228" s="11"/>
      <c r="E228" s="11"/>
      <c r="F228" s="16" t="s">
        <v>170</v>
      </c>
      <c r="G228" s="17">
        <v>4.2</v>
      </c>
      <c r="H228" s="17"/>
      <c r="I228" s="17">
        <v>457.63200000000001</v>
      </c>
      <c r="J228" s="18">
        <v>5.41</v>
      </c>
      <c r="M228" s="19">
        <f t="shared" si="3"/>
        <v>2475.79</v>
      </c>
      <c r="P228" s="18">
        <v>5.41</v>
      </c>
      <c r="S228" s="19">
        <v>2475.79</v>
      </c>
      <c r="AD228" s="4" t="s">
        <v>964</v>
      </c>
      <c r="AE228" s="4" t="s">
        <v>965</v>
      </c>
      <c r="AF228" s="4" t="s">
        <v>917</v>
      </c>
    </row>
    <row r="229" spans="1:35" ht="18.75" x14ac:dyDescent="0.25">
      <c r="A229" s="9" t="s">
        <v>966</v>
      </c>
      <c r="B229" s="9"/>
      <c r="C229" s="15" t="s">
        <v>967</v>
      </c>
      <c r="D229" s="11"/>
      <c r="E229" s="11"/>
      <c r="F229" s="16" t="s">
        <v>71</v>
      </c>
      <c r="G229" s="17">
        <v>0.3</v>
      </c>
      <c r="H229" s="17"/>
      <c r="I229" s="17">
        <v>32.688000000000002</v>
      </c>
      <c r="J229" s="18">
        <v>49.04</v>
      </c>
      <c r="M229" s="19">
        <f t="shared" si="3"/>
        <v>1603.02</v>
      </c>
      <c r="P229" s="18">
        <v>49.04</v>
      </c>
      <c r="S229" s="19">
        <v>1603.02</v>
      </c>
      <c r="AD229" s="4" t="s">
        <v>968</v>
      </c>
      <c r="AE229" s="4" t="s">
        <v>969</v>
      </c>
      <c r="AF229" s="4" t="s">
        <v>970</v>
      </c>
    </row>
    <row r="230" spans="1:35" ht="18.75" x14ac:dyDescent="0.25">
      <c r="A230" s="9" t="s">
        <v>971</v>
      </c>
      <c r="B230" s="9"/>
      <c r="C230" s="15" t="s">
        <v>909</v>
      </c>
      <c r="D230" s="11"/>
      <c r="E230" s="11" t="s">
        <v>972</v>
      </c>
      <c r="F230" s="16" t="s">
        <v>71</v>
      </c>
      <c r="G230" s="17">
        <v>4.7</v>
      </c>
      <c r="H230" s="17"/>
      <c r="I230" s="17">
        <v>512.11199999999997</v>
      </c>
      <c r="J230" s="18">
        <v>66.98</v>
      </c>
      <c r="M230" s="19">
        <f t="shared" si="3"/>
        <v>34301.26</v>
      </c>
      <c r="P230" s="18">
        <v>164.85</v>
      </c>
      <c r="S230" s="19">
        <v>84421.66</v>
      </c>
      <c r="AD230" s="4" t="s">
        <v>973</v>
      </c>
      <c r="AE230" s="4" t="s">
        <v>974</v>
      </c>
      <c r="AF230" s="4" t="s">
        <v>912</v>
      </c>
    </row>
    <row r="231" spans="1:35" ht="37.5" x14ac:dyDescent="0.25">
      <c r="A231" s="9" t="s">
        <v>975</v>
      </c>
      <c r="B231" s="9"/>
      <c r="C231" s="20" t="s">
        <v>899</v>
      </c>
      <c r="D231" s="11"/>
      <c r="E231" s="11"/>
      <c r="F231" s="16" t="s">
        <v>170</v>
      </c>
      <c r="G231" s="17">
        <v>3.6</v>
      </c>
      <c r="H231" s="17"/>
      <c r="I231" s="17">
        <v>392.25599999999997</v>
      </c>
      <c r="J231" s="18">
        <v>15.9</v>
      </c>
      <c r="M231" s="19">
        <f t="shared" si="3"/>
        <v>6236.87</v>
      </c>
      <c r="P231" s="18">
        <v>15.9</v>
      </c>
      <c r="S231" s="19">
        <v>6236.87</v>
      </c>
      <c r="AD231" s="4" t="s">
        <v>976</v>
      </c>
      <c r="AE231" s="4" t="s">
        <v>977</v>
      </c>
      <c r="AF231" s="4" t="s">
        <v>902</v>
      </c>
    </row>
    <row r="232" spans="1:35" ht="18.75" x14ac:dyDescent="0.25">
      <c r="A232" s="9" t="s">
        <v>978</v>
      </c>
      <c r="B232" s="9"/>
      <c r="C232" s="15" t="s">
        <v>894</v>
      </c>
      <c r="D232" s="11"/>
      <c r="E232" s="11"/>
      <c r="F232" s="16" t="s">
        <v>170</v>
      </c>
      <c r="G232" s="17">
        <v>0.3</v>
      </c>
      <c r="H232" s="17"/>
      <c r="I232" s="17">
        <v>32.688000000000002</v>
      </c>
      <c r="J232" s="18">
        <v>5.6</v>
      </c>
      <c r="M232" s="19">
        <f t="shared" si="3"/>
        <v>183.05</v>
      </c>
      <c r="P232" s="18">
        <v>5.6</v>
      </c>
      <c r="S232" s="19">
        <v>183.05</v>
      </c>
      <c r="AD232" s="4" t="s">
        <v>979</v>
      </c>
      <c r="AE232" s="4" t="s">
        <v>980</v>
      </c>
      <c r="AF232" s="4" t="s">
        <v>897</v>
      </c>
    </row>
    <row r="233" spans="1:35" ht="37.5" x14ac:dyDescent="0.25">
      <c r="A233" s="9" t="s">
        <v>981</v>
      </c>
      <c r="B233" s="9"/>
      <c r="C233" s="15" t="s">
        <v>889</v>
      </c>
      <c r="D233" s="11"/>
      <c r="E233" s="11"/>
      <c r="F233" s="16" t="s">
        <v>110</v>
      </c>
      <c r="G233" s="17">
        <v>0.35</v>
      </c>
      <c r="H233" s="17"/>
      <c r="I233" s="17">
        <v>38.136000000000003</v>
      </c>
      <c r="J233" s="18">
        <v>55</v>
      </c>
      <c r="M233" s="19">
        <f t="shared" si="3"/>
        <v>2097.48</v>
      </c>
      <c r="P233" s="18">
        <v>55</v>
      </c>
      <c r="S233" s="19">
        <v>2097.48</v>
      </c>
      <c r="AD233" s="4" t="s">
        <v>982</v>
      </c>
      <c r="AE233" s="4" t="s">
        <v>983</v>
      </c>
      <c r="AF233" s="4" t="s">
        <v>892</v>
      </c>
    </row>
    <row r="234" spans="1:35" ht="18.75" x14ac:dyDescent="0.25">
      <c r="A234" s="9" t="s">
        <v>984</v>
      </c>
      <c r="B234" s="9"/>
      <c r="C234" s="15" t="s">
        <v>884</v>
      </c>
      <c r="D234" s="11"/>
      <c r="E234" s="11"/>
      <c r="F234" s="16" t="s">
        <v>170</v>
      </c>
      <c r="G234" s="17">
        <v>30</v>
      </c>
      <c r="H234" s="17"/>
      <c r="I234" s="17">
        <v>3268.8</v>
      </c>
      <c r="J234" s="18">
        <v>0.28000000000000003</v>
      </c>
      <c r="M234" s="19">
        <f t="shared" si="3"/>
        <v>915.26</v>
      </c>
      <c r="P234" s="18">
        <v>0.28000000000000003</v>
      </c>
      <c r="S234" s="19">
        <v>915.26</v>
      </c>
      <c r="AD234" s="4" t="s">
        <v>985</v>
      </c>
      <c r="AE234" s="4" t="s">
        <v>986</v>
      </c>
      <c r="AF234" s="4" t="s">
        <v>887</v>
      </c>
    </row>
    <row r="235" spans="1:35" ht="18.75" x14ac:dyDescent="0.25">
      <c r="A235" s="9" t="s">
        <v>987</v>
      </c>
      <c r="B235" s="9"/>
      <c r="C235" s="15" t="s">
        <v>879</v>
      </c>
      <c r="D235" s="11"/>
      <c r="E235" s="11"/>
      <c r="F235" s="16" t="s">
        <v>170</v>
      </c>
      <c r="G235" s="17">
        <v>0.75</v>
      </c>
      <c r="H235" s="17"/>
      <c r="I235" s="17">
        <v>81.72</v>
      </c>
      <c r="J235" s="18">
        <v>2.8</v>
      </c>
      <c r="M235" s="19">
        <f t="shared" si="3"/>
        <v>228.82</v>
      </c>
      <c r="P235" s="18">
        <v>2.8</v>
      </c>
      <c r="S235" s="19">
        <v>228.82</v>
      </c>
      <c r="AD235" s="4" t="s">
        <v>988</v>
      </c>
      <c r="AE235" s="4" t="s">
        <v>989</v>
      </c>
      <c r="AF235" s="4" t="s">
        <v>882</v>
      </c>
    </row>
    <row r="236" spans="1:35" ht="37.5" x14ac:dyDescent="0.25">
      <c r="A236" s="9" t="s">
        <v>990</v>
      </c>
      <c r="B236" s="9" t="s">
        <v>991</v>
      </c>
      <c r="C236" s="10" t="s">
        <v>992</v>
      </c>
      <c r="D236" s="11"/>
      <c r="E236" s="11" t="s">
        <v>993</v>
      </c>
      <c r="F236" s="11" t="s">
        <v>59</v>
      </c>
      <c r="G236" s="12">
        <v>1</v>
      </c>
      <c r="H236" s="12"/>
      <c r="I236" s="12">
        <v>2022.87</v>
      </c>
      <c r="J236" s="13">
        <f>IFERROR(ROUND(SUM(M237)/I236, 2),0)</f>
        <v>0</v>
      </c>
      <c r="K236" s="14">
        <v>1499</v>
      </c>
      <c r="L236" s="13">
        <f>J236+ROUND(K236, 2)</f>
        <v>1499</v>
      </c>
      <c r="M236" s="13">
        <f>ROUND(J236*I236, 2)</f>
        <v>0</v>
      </c>
      <c r="N236" s="13">
        <f>ROUND(I236*ROUND(K236, 2), 2)</f>
        <v>3032282.13</v>
      </c>
      <c r="O236" s="13">
        <f>M236+N236</f>
        <v>3032282.13</v>
      </c>
      <c r="P236" s="13">
        <v>491.29</v>
      </c>
      <c r="Q236" s="14">
        <v>1499</v>
      </c>
      <c r="R236" s="13">
        <v>1990.29</v>
      </c>
      <c r="S236" s="13">
        <v>993815.8</v>
      </c>
      <c r="T236" s="13">
        <v>3032282.13</v>
      </c>
      <c r="U236" s="13">
        <v>4026097.93</v>
      </c>
      <c r="AD236" s="4">
        <v>246208608</v>
      </c>
      <c r="AE236" s="4">
        <v>17035242</v>
      </c>
      <c r="AG236" s="4" t="s">
        <v>994</v>
      </c>
      <c r="AH236" s="4" t="s">
        <v>995</v>
      </c>
      <c r="AI236" s="4" t="s">
        <v>107</v>
      </c>
    </row>
    <row r="237" spans="1:35" ht="409.5" x14ac:dyDescent="0.25">
      <c r="A237" s="9" t="s">
        <v>996</v>
      </c>
      <c r="B237" s="9"/>
      <c r="C237" s="15" t="s">
        <v>997</v>
      </c>
      <c r="D237" s="11"/>
      <c r="E237" s="11" t="s">
        <v>998</v>
      </c>
      <c r="F237" s="16" t="s">
        <v>59</v>
      </c>
      <c r="G237" s="17">
        <v>1</v>
      </c>
      <c r="H237" s="17"/>
      <c r="I237" s="17">
        <v>2022.87</v>
      </c>
      <c r="J237" s="18">
        <v>0</v>
      </c>
      <c r="M237" s="19">
        <f>ROUND(ROUND(J237, 2)*I237, 2)</f>
        <v>0</v>
      </c>
      <c r="P237" s="18">
        <v>491.29</v>
      </c>
      <c r="S237" s="19">
        <v>993815.8</v>
      </c>
      <c r="AD237" s="4" t="s">
        <v>999</v>
      </c>
      <c r="AE237" s="4" t="s">
        <v>1000</v>
      </c>
      <c r="AF237" s="4" t="s">
        <v>1001</v>
      </c>
    </row>
    <row r="238" spans="1:35" ht="37.5" x14ac:dyDescent="0.25">
      <c r="A238" s="9" t="s">
        <v>1002</v>
      </c>
      <c r="B238" s="9" t="s">
        <v>991</v>
      </c>
      <c r="C238" s="10" t="s">
        <v>992</v>
      </c>
      <c r="D238" s="11"/>
      <c r="E238" s="11" t="s">
        <v>1003</v>
      </c>
      <c r="F238" s="11" t="s">
        <v>59</v>
      </c>
      <c r="G238" s="12">
        <v>1</v>
      </c>
      <c r="H238" s="12"/>
      <c r="I238" s="12">
        <v>2125.83</v>
      </c>
      <c r="J238" s="13">
        <f>IFERROR(ROUND(SUM(M239)/I238, 2),0)</f>
        <v>0</v>
      </c>
      <c r="K238" s="14">
        <v>1499</v>
      </c>
      <c r="L238" s="13">
        <f>J238+ROUND(K238, 2)</f>
        <v>1499</v>
      </c>
      <c r="M238" s="13">
        <f>ROUND(J238*I238, 2)</f>
        <v>0</v>
      </c>
      <c r="N238" s="13">
        <f>ROUND(I238*ROUND(K238, 2), 2)</f>
        <v>3186619.17</v>
      </c>
      <c r="O238" s="13">
        <f>M238+N238</f>
        <v>3186619.17</v>
      </c>
      <c r="P238" s="13">
        <v>2784.75</v>
      </c>
      <c r="Q238" s="14">
        <v>1499</v>
      </c>
      <c r="R238" s="13">
        <v>4283.75</v>
      </c>
      <c r="S238" s="13">
        <v>5919905.0899999999</v>
      </c>
      <c r="T238" s="13">
        <v>3186619.17</v>
      </c>
      <c r="U238" s="13">
        <v>9106524.2599999998</v>
      </c>
      <c r="AD238" s="4">
        <v>246208633</v>
      </c>
      <c r="AE238" s="4">
        <v>17041253</v>
      </c>
      <c r="AG238" s="4" t="s">
        <v>994</v>
      </c>
      <c r="AH238" s="4" t="s">
        <v>995</v>
      </c>
      <c r="AI238" s="4" t="s">
        <v>107</v>
      </c>
    </row>
    <row r="239" spans="1:35" ht="375" x14ac:dyDescent="0.25">
      <c r="A239" s="9" t="s">
        <v>1004</v>
      </c>
      <c r="B239" s="9"/>
      <c r="C239" s="15" t="s">
        <v>997</v>
      </c>
      <c r="D239" s="11"/>
      <c r="E239" s="11" t="s">
        <v>1005</v>
      </c>
      <c r="F239" s="16" t="s">
        <v>59</v>
      </c>
      <c r="G239" s="17">
        <v>1</v>
      </c>
      <c r="H239" s="17"/>
      <c r="I239" s="17">
        <v>2125.83</v>
      </c>
      <c r="J239" s="18">
        <v>0</v>
      </c>
      <c r="M239" s="19">
        <f>ROUND(ROUND(J239, 2)*I239, 2)</f>
        <v>0</v>
      </c>
      <c r="P239" s="18">
        <v>2784.75</v>
      </c>
      <c r="S239" s="19">
        <v>5919905.0899999999</v>
      </c>
      <c r="AD239" s="4" t="s">
        <v>1006</v>
      </c>
      <c r="AE239" s="4" t="s">
        <v>1007</v>
      </c>
      <c r="AF239" s="4" t="s">
        <v>1001</v>
      </c>
    </row>
    <row r="240" spans="1:35" ht="37.5" x14ac:dyDescent="0.25">
      <c r="A240" s="9" t="s">
        <v>1008</v>
      </c>
      <c r="B240" s="9" t="s">
        <v>1009</v>
      </c>
      <c r="C240" s="10" t="s">
        <v>1010</v>
      </c>
      <c r="D240" s="11"/>
      <c r="E240" s="11" t="s">
        <v>1011</v>
      </c>
      <c r="F240" s="11" t="s">
        <v>59</v>
      </c>
      <c r="G240" s="12">
        <v>1</v>
      </c>
      <c r="H240" s="12"/>
      <c r="I240" s="12">
        <v>220.44</v>
      </c>
      <c r="J240" s="13">
        <f>IFERROR(ROUND(SUM(M241)/I240, 2),0)</f>
        <v>0</v>
      </c>
      <c r="K240" s="14">
        <v>1312</v>
      </c>
      <c r="L240" s="13">
        <f>J240+ROUND(K240, 2)</f>
        <v>1312</v>
      </c>
      <c r="M240" s="13">
        <f>ROUND(J240*I240, 2)</f>
        <v>0</v>
      </c>
      <c r="N240" s="13">
        <f>ROUND(I240*ROUND(K240, 2), 2)</f>
        <v>289217.28000000003</v>
      </c>
      <c r="O240" s="13">
        <f>M240+N240</f>
        <v>289217.28000000003</v>
      </c>
      <c r="P240" s="13">
        <v>1289.0999999999999</v>
      </c>
      <c r="Q240" s="14">
        <v>1312</v>
      </c>
      <c r="R240" s="13">
        <v>2601.1</v>
      </c>
      <c r="S240" s="13">
        <v>284169.2</v>
      </c>
      <c r="T240" s="13">
        <v>289217.28000000003</v>
      </c>
      <c r="U240" s="13">
        <v>573386.48</v>
      </c>
      <c r="AD240" s="4">
        <v>246208609</v>
      </c>
      <c r="AE240" s="4">
        <v>17024406</v>
      </c>
      <c r="AG240" s="4" t="s">
        <v>1012</v>
      </c>
      <c r="AH240" s="4" t="s">
        <v>1013</v>
      </c>
      <c r="AI240" s="4" t="s">
        <v>107</v>
      </c>
    </row>
    <row r="241" spans="1:35" ht="262.5" x14ac:dyDescent="0.25">
      <c r="A241" s="9" t="s">
        <v>1014</v>
      </c>
      <c r="B241" s="9"/>
      <c r="C241" s="15" t="s">
        <v>1015</v>
      </c>
      <c r="D241" s="11"/>
      <c r="E241" s="11" t="s">
        <v>1016</v>
      </c>
      <c r="F241" s="16" t="s">
        <v>59</v>
      </c>
      <c r="G241" s="17">
        <v>1</v>
      </c>
      <c r="H241" s="22"/>
      <c r="I241" s="22">
        <v>243</v>
      </c>
      <c r="J241" s="18">
        <v>0</v>
      </c>
      <c r="M241" s="19">
        <f>ROUND(ROUND(J241, 2)*I241, 2)</f>
        <v>0</v>
      </c>
      <c r="P241" s="18">
        <v>1169.42</v>
      </c>
      <c r="S241" s="19">
        <v>284169.06</v>
      </c>
      <c r="AD241" s="4" t="s">
        <v>1017</v>
      </c>
      <c r="AE241" s="4" t="s">
        <v>1018</v>
      </c>
      <c r="AF241" s="4" t="s">
        <v>1019</v>
      </c>
    </row>
    <row r="242" spans="1:35" ht="56.25" x14ac:dyDescent="0.25">
      <c r="A242" s="9" t="s">
        <v>1020</v>
      </c>
      <c r="B242" s="9" t="s">
        <v>1021</v>
      </c>
      <c r="C242" s="10" t="s">
        <v>1022</v>
      </c>
      <c r="D242" s="11"/>
      <c r="E242" s="11" t="s">
        <v>794</v>
      </c>
      <c r="F242" s="11" t="s">
        <v>59</v>
      </c>
      <c r="G242" s="12">
        <v>1</v>
      </c>
      <c r="H242" s="12"/>
      <c r="I242" s="12">
        <v>259.14</v>
      </c>
      <c r="J242" s="13">
        <v>0</v>
      </c>
      <c r="K242" s="14">
        <v>121</v>
      </c>
      <c r="L242" s="13">
        <f t="shared" ref="L242:L247" si="4">J242+ROUND(K242, 2)</f>
        <v>121</v>
      </c>
      <c r="M242" s="13">
        <v>0</v>
      </c>
      <c r="N242" s="13">
        <f t="shared" ref="N242:N247" si="5">ROUND(I242*ROUND(K242, 2), 2)</f>
        <v>31355.94</v>
      </c>
      <c r="O242" s="13">
        <f t="shared" ref="O242:O247" si="6">M242+N242</f>
        <v>31355.94</v>
      </c>
      <c r="P242" s="13">
        <v>0</v>
      </c>
      <c r="Q242" s="14">
        <v>121</v>
      </c>
      <c r="R242" s="13">
        <v>121</v>
      </c>
      <c r="S242" s="13">
        <v>0</v>
      </c>
      <c r="T242" s="13">
        <v>31355.94</v>
      </c>
      <c r="U242" s="13">
        <v>31355.94</v>
      </c>
      <c r="AD242" s="4">
        <v>246208611</v>
      </c>
      <c r="AE242" s="4">
        <v>17024115</v>
      </c>
      <c r="AG242" s="4" t="s">
        <v>1023</v>
      </c>
      <c r="AH242" s="4" t="s">
        <v>1024</v>
      </c>
      <c r="AI242" s="4" t="s">
        <v>107</v>
      </c>
    </row>
    <row r="243" spans="1:35" ht="56.25" x14ac:dyDescent="0.25">
      <c r="A243" s="9" t="s">
        <v>1025</v>
      </c>
      <c r="B243" s="9" t="s">
        <v>1021</v>
      </c>
      <c r="C243" s="10" t="s">
        <v>1022</v>
      </c>
      <c r="D243" s="11"/>
      <c r="E243" s="11" t="s">
        <v>1011</v>
      </c>
      <c r="F243" s="11" t="s">
        <v>59</v>
      </c>
      <c r="G243" s="12">
        <v>1</v>
      </c>
      <c r="H243" s="12"/>
      <c r="I243" s="12">
        <v>220.44</v>
      </c>
      <c r="J243" s="13">
        <v>0</v>
      </c>
      <c r="K243" s="14">
        <v>121</v>
      </c>
      <c r="L243" s="13">
        <f t="shared" si="4"/>
        <v>121</v>
      </c>
      <c r="M243" s="13">
        <v>0</v>
      </c>
      <c r="N243" s="13">
        <f t="shared" si="5"/>
        <v>26673.24</v>
      </c>
      <c r="O243" s="13">
        <f t="shared" si="6"/>
        <v>26673.24</v>
      </c>
      <c r="P243" s="13">
        <v>0</v>
      </c>
      <c r="Q243" s="14">
        <v>121</v>
      </c>
      <c r="R243" s="13">
        <v>121</v>
      </c>
      <c r="S243" s="13">
        <v>0</v>
      </c>
      <c r="T243" s="13">
        <v>26673.24</v>
      </c>
      <c r="U243" s="13">
        <v>26673.24</v>
      </c>
      <c r="AD243" s="4">
        <v>246208634</v>
      </c>
      <c r="AE243" s="4">
        <v>17024422</v>
      </c>
      <c r="AG243" s="4" t="s">
        <v>1023</v>
      </c>
      <c r="AH243" s="4" t="s">
        <v>1024</v>
      </c>
      <c r="AI243" s="4" t="s">
        <v>107</v>
      </c>
    </row>
    <row r="244" spans="1:35" ht="56.25" x14ac:dyDescent="0.25">
      <c r="A244" s="9" t="s">
        <v>1026</v>
      </c>
      <c r="B244" s="9" t="s">
        <v>1021</v>
      </c>
      <c r="C244" s="10" t="s">
        <v>1022</v>
      </c>
      <c r="D244" s="11"/>
      <c r="E244" s="11" t="s">
        <v>993</v>
      </c>
      <c r="F244" s="11" t="s">
        <v>59</v>
      </c>
      <c r="G244" s="12">
        <v>1</v>
      </c>
      <c r="H244" s="12"/>
      <c r="I244" s="12">
        <v>2022.87</v>
      </c>
      <c r="J244" s="13">
        <v>0</v>
      </c>
      <c r="K244" s="14">
        <v>121</v>
      </c>
      <c r="L244" s="13">
        <f t="shared" si="4"/>
        <v>121</v>
      </c>
      <c r="M244" s="13">
        <v>0</v>
      </c>
      <c r="N244" s="13">
        <f t="shared" si="5"/>
        <v>244767.27</v>
      </c>
      <c r="O244" s="13">
        <f t="shared" si="6"/>
        <v>244767.27</v>
      </c>
      <c r="P244" s="13">
        <v>0</v>
      </c>
      <c r="Q244" s="14">
        <v>121</v>
      </c>
      <c r="R244" s="13">
        <v>121</v>
      </c>
      <c r="S244" s="13">
        <v>0</v>
      </c>
      <c r="T244" s="13">
        <v>244767.27</v>
      </c>
      <c r="U244" s="13">
        <v>244767.27</v>
      </c>
      <c r="AD244" s="4">
        <v>246208635</v>
      </c>
      <c r="AE244" s="4">
        <v>17035243</v>
      </c>
      <c r="AG244" s="4" t="s">
        <v>1023</v>
      </c>
      <c r="AH244" s="4" t="s">
        <v>1024</v>
      </c>
      <c r="AI244" s="4" t="s">
        <v>107</v>
      </c>
    </row>
    <row r="245" spans="1:35" ht="56.25" x14ac:dyDescent="0.25">
      <c r="A245" s="9" t="s">
        <v>1027</v>
      </c>
      <c r="B245" s="9" t="s">
        <v>1021</v>
      </c>
      <c r="C245" s="10" t="s">
        <v>1022</v>
      </c>
      <c r="D245" s="11"/>
      <c r="E245" s="11" t="s">
        <v>1003</v>
      </c>
      <c r="F245" s="11" t="s">
        <v>59</v>
      </c>
      <c r="G245" s="12">
        <v>1</v>
      </c>
      <c r="H245" s="12"/>
      <c r="I245" s="12">
        <v>2125.83</v>
      </c>
      <c r="J245" s="13">
        <v>0</v>
      </c>
      <c r="K245" s="14">
        <v>121</v>
      </c>
      <c r="L245" s="13">
        <f t="shared" si="4"/>
        <v>121</v>
      </c>
      <c r="M245" s="13">
        <v>0</v>
      </c>
      <c r="N245" s="13">
        <f t="shared" si="5"/>
        <v>257225.43</v>
      </c>
      <c r="O245" s="13">
        <f t="shared" si="6"/>
        <v>257225.43</v>
      </c>
      <c r="P245" s="13">
        <v>0</v>
      </c>
      <c r="Q245" s="14">
        <v>121</v>
      </c>
      <c r="R245" s="13">
        <v>121</v>
      </c>
      <c r="S245" s="13">
        <v>0</v>
      </c>
      <c r="T245" s="13">
        <v>257225.43</v>
      </c>
      <c r="U245" s="13">
        <v>257225.43</v>
      </c>
      <c r="AD245" s="4">
        <v>246208636</v>
      </c>
      <c r="AE245" s="4">
        <v>17041315</v>
      </c>
      <c r="AG245" s="4" t="s">
        <v>1023</v>
      </c>
      <c r="AH245" s="4" t="s">
        <v>1024</v>
      </c>
      <c r="AI245" s="4" t="s">
        <v>107</v>
      </c>
    </row>
    <row r="246" spans="1:35" ht="56.25" x14ac:dyDescent="0.25">
      <c r="A246" s="9" t="s">
        <v>1028</v>
      </c>
      <c r="B246" s="9" t="s">
        <v>1021</v>
      </c>
      <c r="C246" s="10" t="s">
        <v>1022</v>
      </c>
      <c r="D246" s="11"/>
      <c r="E246" s="11" t="s">
        <v>757</v>
      </c>
      <c r="F246" s="11" t="s">
        <v>59</v>
      </c>
      <c r="G246" s="12">
        <v>1</v>
      </c>
      <c r="H246" s="12"/>
      <c r="I246" s="12">
        <v>465.96</v>
      </c>
      <c r="J246" s="13">
        <v>0</v>
      </c>
      <c r="K246" s="14">
        <v>121</v>
      </c>
      <c r="L246" s="13">
        <f t="shared" si="4"/>
        <v>121</v>
      </c>
      <c r="M246" s="13">
        <v>0</v>
      </c>
      <c r="N246" s="13">
        <f t="shared" si="5"/>
        <v>56381.16</v>
      </c>
      <c r="O246" s="13">
        <f t="shared" si="6"/>
        <v>56381.16</v>
      </c>
      <c r="P246" s="13">
        <v>0</v>
      </c>
      <c r="Q246" s="14">
        <v>121</v>
      </c>
      <c r="R246" s="13">
        <v>121</v>
      </c>
      <c r="S246" s="13">
        <v>0</v>
      </c>
      <c r="T246" s="13">
        <v>56381.16</v>
      </c>
      <c r="U246" s="13">
        <v>56381.16</v>
      </c>
      <c r="AD246" s="4">
        <v>246208637</v>
      </c>
      <c r="AE246" s="4">
        <v>17041485</v>
      </c>
      <c r="AG246" s="4" t="s">
        <v>1023</v>
      </c>
      <c r="AH246" s="4" t="s">
        <v>1024</v>
      </c>
      <c r="AI246" s="4" t="s">
        <v>107</v>
      </c>
    </row>
    <row r="247" spans="1:35" ht="56.25" x14ac:dyDescent="0.25">
      <c r="A247" s="9" t="s">
        <v>1029</v>
      </c>
      <c r="B247" s="9" t="s">
        <v>1021</v>
      </c>
      <c r="C247" s="10" t="s">
        <v>1022</v>
      </c>
      <c r="D247" s="11"/>
      <c r="E247" s="11" t="s">
        <v>769</v>
      </c>
      <c r="F247" s="11" t="s">
        <v>59</v>
      </c>
      <c r="G247" s="12">
        <v>1</v>
      </c>
      <c r="H247" s="12"/>
      <c r="I247" s="12">
        <v>108.96</v>
      </c>
      <c r="J247" s="13">
        <v>0</v>
      </c>
      <c r="K247" s="14">
        <v>121</v>
      </c>
      <c r="L247" s="13">
        <f t="shared" si="4"/>
        <v>121</v>
      </c>
      <c r="M247" s="13">
        <v>0</v>
      </c>
      <c r="N247" s="13">
        <f t="shared" si="5"/>
        <v>13184.16</v>
      </c>
      <c r="O247" s="13">
        <f t="shared" si="6"/>
        <v>13184.16</v>
      </c>
      <c r="P247" s="13">
        <v>0</v>
      </c>
      <c r="Q247" s="14">
        <v>121</v>
      </c>
      <c r="R247" s="13">
        <v>121</v>
      </c>
      <c r="S247" s="13">
        <v>0</v>
      </c>
      <c r="T247" s="13">
        <v>13184.16</v>
      </c>
      <c r="U247" s="13">
        <v>13184.16</v>
      </c>
      <c r="AD247" s="4">
        <v>246208638</v>
      </c>
      <c r="AE247" s="4">
        <v>17041832</v>
      </c>
      <c r="AG247" s="4" t="s">
        <v>1023</v>
      </c>
      <c r="AH247" s="4" t="s">
        <v>1024</v>
      </c>
      <c r="AI247" s="4" t="s">
        <v>107</v>
      </c>
    </row>
    <row r="248" spans="1:35" ht="17.100000000000001" customHeight="1" x14ac:dyDescent="0.25">
      <c r="A248" s="9" t="s">
        <v>1030</v>
      </c>
      <c r="B248" s="9" t="s">
        <v>1031</v>
      </c>
      <c r="C248" s="59" t="s">
        <v>1032</v>
      </c>
      <c r="D248" s="60"/>
      <c r="E248" s="60"/>
      <c r="F248" s="60"/>
      <c r="G248" s="60"/>
      <c r="H248" s="60"/>
      <c r="I248" s="61"/>
      <c r="M248" s="6">
        <f>SUM(M249,M250,M251,M252)</f>
        <v>0</v>
      </c>
      <c r="N248" s="6">
        <f>SUM(N249,N250,N251,N252)</f>
        <v>4463724</v>
      </c>
      <c r="O248" s="6">
        <f>SUM(O249,O250,O251,O252)</f>
        <v>4463724</v>
      </c>
      <c r="S248" s="6">
        <v>0</v>
      </c>
      <c r="T248" s="6">
        <v>4463724</v>
      </c>
      <c r="U248" s="6">
        <v>4463724</v>
      </c>
      <c r="AD248" s="4">
        <v>246208612</v>
      </c>
      <c r="AE248" s="4">
        <v>17859151</v>
      </c>
    </row>
    <row r="249" spans="1:35" ht="18.75" x14ac:dyDescent="0.25">
      <c r="A249" s="9" t="s">
        <v>1033</v>
      </c>
      <c r="B249" s="9" t="s">
        <v>1034</v>
      </c>
      <c r="C249" s="10" t="s">
        <v>1035</v>
      </c>
      <c r="D249" s="11"/>
      <c r="E249" s="11" t="s">
        <v>1036</v>
      </c>
      <c r="F249" s="11" t="s">
        <v>59</v>
      </c>
      <c r="G249" s="12">
        <v>1</v>
      </c>
      <c r="H249" s="12"/>
      <c r="I249" s="12">
        <v>6759.6</v>
      </c>
      <c r="J249" s="13">
        <v>0</v>
      </c>
      <c r="K249" s="14">
        <v>120</v>
      </c>
      <c r="L249" s="13">
        <f>J249+ROUND(K249, 2)</f>
        <v>120</v>
      </c>
      <c r="M249" s="13">
        <v>0</v>
      </c>
      <c r="N249" s="13">
        <f>ROUND(I249*ROUND(K249, 2), 2)</f>
        <v>811152</v>
      </c>
      <c r="O249" s="13">
        <f>M249+N249</f>
        <v>811152</v>
      </c>
      <c r="P249" s="13">
        <v>0</v>
      </c>
      <c r="Q249" s="14">
        <v>120</v>
      </c>
      <c r="R249" s="13">
        <v>120</v>
      </c>
      <c r="S249" s="13">
        <v>0</v>
      </c>
      <c r="T249" s="13">
        <v>811152</v>
      </c>
      <c r="U249" s="13">
        <v>811152</v>
      </c>
      <c r="AD249" s="4">
        <v>246208614</v>
      </c>
      <c r="AE249" s="4">
        <v>17859168</v>
      </c>
      <c r="AG249" s="4" t="s">
        <v>1037</v>
      </c>
      <c r="AH249" s="4" t="s">
        <v>1038</v>
      </c>
      <c r="AI249" s="4" t="s">
        <v>107</v>
      </c>
    </row>
    <row r="250" spans="1:35" ht="18.75" x14ac:dyDescent="0.25">
      <c r="A250" s="9" t="s">
        <v>1039</v>
      </c>
      <c r="B250" s="9" t="s">
        <v>1034</v>
      </c>
      <c r="C250" s="10" t="s">
        <v>1035</v>
      </c>
      <c r="D250" s="11"/>
      <c r="E250" s="11"/>
      <c r="F250" s="11" t="s">
        <v>59</v>
      </c>
      <c r="G250" s="12">
        <v>1</v>
      </c>
      <c r="H250" s="12"/>
      <c r="I250" s="12">
        <v>6759.6</v>
      </c>
      <c r="J250" s="13">
        <v>0</v>
      </c>
      <c r="K250" s="14">
        <v>120</v>
      </c>
      <c r="L250" s="13">
        <f>J250+ROUND(K250, 2)</f>
        <v>120</v>
      </c>
      <c r="M250" s="13">
        <v>0</v>
      </c>
      <c r="N250" s="13">
        <f>ROUND(I250*ROUND(K250, 2), 2)</f>
        <v>811152</v>
      </c>
      <c r="O250" s="13">
        <f>M250+N250</f>
        <v>811152</v>
      </c>
      <c r="P250" s="13">
        <v>0</v>
      </c>
      <c r="Q250" s="14">
        <v>120</v>
      </c>
      <c r="R250" s="13">
        <v>120</v>
      </c>
      <c r="S250" s="13">
        <v>0</v>
      </c>
      <c r="T250" s="13">
        <v>811152</v>
      </c>
      <c r="U250" s="13">
        <v>811152</v>
      </c>
      <c r="AD250" s="4">
        <v>246208639</v>
      </c>
      <c r="AE250" s="4">
        <v>17859175</v>
      </c>
      <c r="AG250" s="4" t="s">
        <v>1037</v>
      </c>
      <c r="AH250" s="4" t="s">
        <v>1038</v>
      </c>
      <c r="AI250" s="4" t="s">
        <v>107</v>
      </c>
    </row>
    <row r="251" spans="1:35" ht="18.75" x14ac:dyDescent="0.25">
      <c r="A251" s="9" t="s">
        <v>1040</v>
      </c>
      <c r="B251" s="9" t="s">
        <v>1034</v>
      </c>
      <c r="C251" s="10" t="s">
        <v>1035</v>
      </c>
      <c r="D251" s="11"/>
      <c r="E251" s="11"/>
      <c r="F251" s="11" t="s">
        <v>59</v>
      </c>
      <c r="G251" s="12">
        <v>1</v>
      </c>
      <c r="H251" s="12"/>
      <c r="I251" s="12">
        <v>6759.6</v>
      </c>
      <c r="J251" s="13">
        <v>0</v>
      </c>
      <c r="K251" s="14">
        <v>120</v>
      </c>
      <c r="L251" s="13">
        <f>J251+ROUND(K251, 2)</f>
        <v>120</v>
      </c>
      <c r="M251" s="13">
        <v>0</v>
      </c>
      <c r="N251" s="13">
        <f>ROUND(I251*ROUND(K251, 2), 2)</f>
        <v>811152</v>
      </c>
      <c r="O251" s="13">
        <f>M251+N251</f>
        <v>811152</v>
      </c>
      <c r="P251" s="13">
        <v>0</v>
      </c>
      <c r="Q251" s="14">
        <v>120</v>
      </c>
      <c r="R251" s="13">
        <v>120</v>
      </c>
      <c r="S251" s="13">
        <v>0</v>
      </c>
      <c r="T251" s="13">
        <v>811152</v>
      </c>
      <c r="U251" s="13">
        <v>811152</v>
      </c>
      <c r="AD251" s="4">
        <v>246208640</v>
      </c>
      <c r="AE251" s="4">
        <v>17859176</v>
      </c>
      <c r="AG251" s="4" t="s">
        <v>1037</v>
      </c>
      <c r="AH251" s="4" t="s">
        <v>1038</v>
      </c>
      <c r="AI251" s="4" t="s">
        <v>107</v>
      </c>
    </row>
    <row r="252" spans="1:35" ht="56.25" x14ac:dyDescent="0.25">
      <c r="A252" s="9" t="s">
        <v>1041</v>
      </c>
      <c r="B252" s="9" t="s">
        <v>1042</v>
      </c>
      <c r="C252" s="10" t="s">
        <v>1043</v>
      </c>
      <c r="D252" s="11" t="s">
        <v>1044</v>
      </c>
      <c r="E252" s="11" t="s">
        <v>1045</v>
      </c>
      <c r="F252" s="11" t="s">
        <v>1046</v>
      </c>
      <c r="G252" s="12">
        <v>1</v>
      </c>
      <c r="H252" s="12"/>
      <c r="I252" s="12">
        <v>12</v>
      </c>
      <c r="J252" s="13">
        <v>0</v>
      </c>
      <c r="K252" s="14">
        <v>169189</v>
      </c>
      <c r="L252" s="13">
        <f>J252+ROUND(K252, 2)</f>
        <v>169189</v>
      </c>
      <c r="M252" s="13">
        <v>0</v>
      </c>
      <c r="N252" s="13">
        <f>ROUND(I252*ROUND(K252, 2), 2)</f>
        <v>2030268</v>
      </c>
      <c r="O252" s="13">
        <f>M252+N252</f>
        <v>2030268</v>
      </c>
      <c r="P252" s="13">
        <v>0</v>
      </c>
      <c r="Q252" s="14">
        <v>169189</v>
      </c>
      <c r="R252" s="13">
        <v>169189</v>
      </c>
      <c r="S252" s="13">
        <v>0</v>
      </c>
      <c r="T252" s="13">
        <v>2030268</v>
      </c>
      <c r="U252" s="13">
        <v>2030268</v>
      </c>
      <c r="AD252" s="4">
        <v>246208616</v>
      </c>
      <c r="AE252" s="4">
        <v>17859157</v>
      </c>
      <c r="AG252" s="4" t="s">
        <v>1047</v>
      </c>
      <c r="AH252" s="4" t="s">
        <v>1048</v>
      </c>
      <c r="AI252" s="4" t="s">
        <v>107</v>
      </c>
    </row>
    <row r="253" spans="1:35" ht="24" customHeight="1" x14ac:dyDescent="0.25">
      <c r="A253" s="23"/>
      <c r="B253" s="23"/>
      <c r="C253" s="23"/>
      <c r="D253" s="24" t="s">
        <v>1049</v>
      </c>
      <c r="E253" s="23"/>
      <c r="F253" s="23"/>
      <c r="G253" s="23"/>
      <c r="H253" s="23"/>
      <c r="I253" s="23"/>
      <c r="J253" s="23"/>
      <c r="K253" s="23"/>
      <c r="L253" s="23"/>
      <c r="M253" s="25">
        <f>SUM(M8)</f>
        <v>18303819.899999999</v>
      </c>
      <c r="N253" s="25">
        <f>SUM(N8)</f>
        <v>50913003.080000006</v>
      </c>
      <c r="O253" s="25">
        <f>M253+N253</f>
        <v>69216822.980000004</v>
      </c>
      <c r="P253" s="23"/>
      <c r="Q253" s="23"/>
      <c r="R253" s="23"/>
      <c r="S253" s="25">
        <f>SUM(S8)</f>
        <v>35512286.57</v>
      </c>
      <c r="T253" s="25">
        <f>SUM(T8)</f>
        <v>50913003.079999998</v>
      </c>
      <c r="U253" s="25">
        <f>S253+T253</f>
        <v>86425289.650000006</v>
      </c>
    </row>
    <row r="254" spans="1:35" ht="22.5" x14ac:dyDescent="0.25">
      <c r="A254" s="56" t="s">
        <v>1050</v>
      </c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8"/>
    </row>
    <row r="255" spans="1:35" ht="15.75" x14ac:dyDescent="0.25">
      <c r="A255" s="27"/>
      <c r="B255" s="5" t="s">
        <v>1051</v>
      </c>
      <c r="C255" s="26" t="s">
        <v>1052</v>
      </c>
      <c r="D255" s="26" t="s">
        <v>1053</v>
      </c>
      <c r="E255" s="28"/>
      <c r="F255" s="28"/>
      <c r="G255" s="28"/>
      <c r="H255" s="54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55"/>
    </row>
    <row r="256" spans="1:35" ht="15.75" x14ac:dyDescent="0.25">
      <c r="A256" s="27"/>
      <c r="B256" s="5" t="s">
        <v>1054</v>
      </c>
      <c r="C256" s="26" t="s">
        <v>1055</v>
      </c>
      <c r="D256" s="26" t="s">
        <v>1056</v>
      </c>
      <c r="E256" s="28"/>
      <c r="F256" s="28"/>
      <c r="G256" s="28"/>
      <c r="H256" s="54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55"/>
    </row>
    <row r="257" spans="1:21" ht="31.5" x14ac:dyDescent="0.25">
      <c r="A257" s="27"/>
      <c r="B257" s="5" t="s">
        <v>1057</v>
      </c>
      <c r="C257" s="26" t="s">
        <v>1058</v>
      </c>
      <c r="D257" s="26" t="s">
        <v>1059</v>
      </c>
      <c r="E257" s="28"/>
      <c r="F257" s="28"/>
      <c r="G257" s="28"/>
      <c r="H257" s="54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55"/>
    </row>
    <row r="258" spans="1:21" ht="15.75" x14ac:dyDescent="0.25">
      <c r="A258" s="27"/>
      <c r="B258" s="5" t="s">
        <v>1060</v>
      </c>
      <c r="C258" s="26" t="s">
        <v>1061</v>
      </c>
      <c r="D258" s="26" t="s">
        <v>1062</v>
      </c>
      <c r="E258" s="28"/>
      <c r="F258" s="28"/>
      <c r="G258" s="28"/>
      <c r="H258" s="54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55"/>
    </row>
    <row r="259" spans="1:21" ht="15.75" x14ac:dyDescent="0.25">
      <c r="A259" s="27"/>
      <c r="B259" s="5" t="s">
        <v>1063</v>
      </c>
      <c r="C259" s="26" t="s">
        <v>1064</v>
      </c>
      <c r="D259" s="26" t="s">
        <v>1056</v>
      </c>
      <c r="E259" s="28"/>
      <c r="F259" s="28"/>
      <c r="G259" s="28"/>
      <c r="H259" s="54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55"/>
    </row>
    <row r="260" spans="1:21" ht="31.5" x14ac:dyDescent="0.25">
      <c r="A260" s="27"/>
      <c r="B260" s="5" t="s">
        <v>1065</v>
      </c>
      <c r="C260" s="26" t="s">
        <v>1066</v>
      </c>
      <c r="D260" s="26" t="s">
        <v>1067</v>
      </c>
      <c r="E260" s="28"/>
      <c r="F260" s="28"/>
      <c r="G260" s="28"/>
      <c r="H260" s="54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55"/>
    </row>
    <row r="261" spans="1:21" ht="31.5" x14ac:dyDescent="0.25">
      <c r="A261" s="27"/>
      <c r="B261" s="5" t="s">
        <v>1068</v>
      </c>
      <c r="C261" s="26" t="s">
        <v>1069</v>
      </c>
      <c r="D261" s="26" t="s">
        <v>1070</v>
      </c>
      <c r="E261" s="28"/>
      <c r="F261" s="28"/>
      <c r="G261" s="28"/>
      <c r="H261" s="54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55"/>
    </row>
    <row r="262" spans="1:21" ht="15.75" x14ac:dyDescent="0.25">
      <c r="A262" s="27"/>
      <c r="B262" s="5" t="s">
        <v>1071</v>
      </c>
      <c r="C262" s="26" t="s">
        <v>1072</v>
      </c>
      <c r="D262" s="26" t="s">
        <v>1073</v>
      </c>
      <c r="E262" s="28"/>
      <c r="F262" s="28"/>
      <c r="G262" s="28"/>
      <c r="H262" s="54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55"/>
    </row>
    <row r="263" spans="1:21" ht="15.75" x14ac:dyDescent="0.25">
      <c r="A263" s="27"/>
      <c r="B263" s="5" t="s">
        <v>1074</v>
      </c>
      <c r="C263" s="26" t="s">
        <v>1075</v>
      </c>
      <c r="D263" s="26" t="s">
        <v>1076</v>
      </c>
      <c r="E263" s="28"/>
      <c r="F263" s="28"/>
      <c r="G263" s="28"/>
      <c r="H263" s="54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55"/>
    </row>
    <row r="264" spans="1:21" ht="31.5" x14ac:dyDescent="0.25">
      <c r="A264" s="27"/>
      <c r="B264" s="5" t="s">
        <v>1077</v>
      </c>
      <c r="C264" s="26" t="s">
        <v>1078</v>
      </c>
      <c r="D264" s="26" t="s">
        <v>1079</v>
      </c>
      <c r="E264" s="28"/>
      <c r="F264" s="28"/>
      <c r="G264" s="28"/>
      <c r="H264" s="54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55"/>
    </row>
    <row r="265" spans="1:21" ht="47.25" x14ac:dyDescent="0.25">
      <c r="A265" s="27"/>
      <c r="B265" s="5" t="s">
        <v>1080</v>
      </c>
      <c r="C265" s="26" t="s">
        <v>1081</v>
      </c>
      <c r="D265" s="26" t="s">
        <v>1082</v>
      </c>
      <c r="E265" s="28"/>
      <c r="F265" s="28"/>
      <c r="G265" s="28"/>
      <c r="H265" s="54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55"/>
    </row>
    <row r="266" spans="1:21" ht="31.5" x14ac:dyDescent="0.25">
      <c r="A266" s="27"/>
      <c r="B266" s="5" t="s">
        <v>1083</v>
      </c>
      <c r="C266" s="26" t="s">
        <v>1084</v>
      </c>
      <c r="D266" s="26" t="s">
        <v>1085</v>
      </c>
      <c r="E266" s="28"/>
      <c r="F266" s="28"/>
      <c r="G266" s="28"/>
      <c r="H266" s="54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55"/>
    </row>
    <row r="267" spans="1:21" ht="15.75" x14ac:dyDescent="0.25">
      <c r="A267" s="27"/>
      <c r="B267" s="5" t="s">
        <v>1086</v>
      </c>
      <c r="C267" s="26" t="s">
        <v>1087</v>
      </c>
      <c r="D267" s="26" t="s">
        <v>1088</v>
      </c>
      <c r="E267" s="28"/>
      <c r="F267" s="28"/>
      <c r="G267" s="28"/>
      <c r="H267" s="54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55"/>
    </row>
    <row r="268" spans="1:21" ht="48" customHeight="1" x14ac:dyDescent="0.25">
      <c r="A268" s="27"/>
      <c r="B268" s="5" t="s">
        <v>1089</v>
      </c>
      <c r="C268" s="26" t="s">
        <v>1090</v>
      </c>
      <c r="D268" s="26" t="s">
        <v>1091</v>
      </c>
      <c r="E268" s="28"/>
      <c r="F268" s="28"/>
      <c r="G268" s="28"/>
      <c r="H268" s="54" t="s">
        <v>1092</v>
      </c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55"/>
    </row>
    <row r="269" spans="1:21" ht="15.75" x14ac:dyDescent="0.25">
      <c r="A269" s="27"/>
      <c r="B269" s="5" t="s">
        <v>1093</v>
      </c>
      <c r="C269" s="26" t="s">
        <v>1094</v>
      </c>
      <c r="D269" s="26" t="s">
        <v>1095</v>
      </c>
      <c r="E269" s="28"/>
      <c r="F269" s="28"/>
      <c r="G269" s="28"/>
      <c r="H269" s="54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55"/>
    </row>
    <row r="270" spans="1:21" ht="31.5" x14ac:dyDescent="0.25">
      <c r="A270" s="27"/>
      <c r="B270" s="5" t="s">
        <v>1096</v>
      </c>
      <c r="C270" s="26" t="s">
        <v>1097</v>
      </c>
      <c r="D270" s="28"/>
      <c r="E270" s="28"/>
      <c r="F270" s="28"/>
      <c r="G270" s="28"/>
      <c r="H270" s="54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55"/>
    </row>
    <row r="271" spans="1:21" ht="15.75" x14ac:dyDescent="0.25">
      <c r="A271" s="27"/>
      <c r="B271" s="5" t="s">
        <v>1098</v>
      </c>
      <c r="C271" s="26" t="s">
        <v>1099</v>
      </c>
      <c r="D271" s="28"/>
      <c r="E271" s="28"/>
      <c r="F271" s="28"/>
      <c r="G271" s="28"/>
      <c r="H271" s="54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55"/>
    </row>
    <row r="272" spans="1:21" ht="15.75" x14ac:dyDescent="0.25">
      <c r="A272" s="27"/>
      <c r="B272" s="5" t="s">
        <v>1100</v>
      </c>
      <c r="C272" s="26" t="s">
        <v>1101</v>
      </c>
      <c r="D272" s="28"/>
      <c r="E272" s="28"/>
      <c r="F272" s="28"/>
      <c r="G272" s="28"/>
      <c r="H272" s="54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55"/>
    </row>
  </sheetData>
  <sheetProtection password="C644" sheet="1" formatColumns="0" autoFilter="0"/>
  <autoFilter ref="A7:U7"/>
  <mergeCells count="64">
    <mergeCell ref="H270:U270"/>
    <mergeCell ref="H271:U271"/>
    <mergeCell ref="H272:U272"/>
    <mergeCell ref="H265:U265"/>
    <mergeCell ref="H266:U266"/>
    <mergeCell ref="H267:U267"/>
    <mergeCell ref="H268:U268"/>
    <mergeCell ref="H269:U269"/>
    <mergeCell ref="H260:U260"/>
    <mergeCell ref="H261:U261"/>
    <mergeCell ref="H262:U262"/>
    <mergeCell ref="H263:U263"/>
    <mergeCell ref="H264:U264"/>
    <mergeCell ref="H255:U255"/>
    <mergeCell ref="H256:U256"/>
    <mergeCell ref="H257:U257"/>
    <mergeCell ref="H258:U258"/>
    <mergeCell ref="H259:U259"/>
    <mergeCell ref="C164:I164"/>
    <mergeCell ref="C184:I184"/>
    <mergeCell ref="C203:I203"/>
    <mergeCell ref="C248:I248"/>
    <mergeCell ref="A254:U254"/>
    <mergeCell ref="C76:I76"/>
    <mergeCell ref="C119:I119"/>
    <mergeCell ref="C122:I122"/>
    <mergeCell ref="C123:I123"/>
    <mergeCell ref="C163:I163"/>
    <mergeCell ref="C21:I21"/>
    <mergeCell ref="C22:I22"/>
    <mergeCell ref="C23:I23"/>
    <mergeCell ref="C24:I24"/>
    <mergeCell ref="C67:I67"/>
    <mergeCell ref="C11:I11"/>
    <mergeCell ref="C12:I12"/>
    <mergeCell ref="C13:I13"/>
    <mergeCell ref="C14:I14"/>
    <mergeCell ref="C20:I20"/>
    <mergeCell ref="S6:T6"/>
    <mergeCell ref="U6:U7"/>
    <mergeCell ref="A8:I8"/>
    <mergeCell ref="C9:I9"/>
    <mergeCell ref="C10:I10"/>
    <mergeCell ref="L6:L7"/>
    <mergeCell ref="M6:N6"/>
    <mergeCell ref="O6:O7"/>
    <mergeCell ref="P6:Q6"/>
    <mergeCell ref="R6:R7"/>
    <mergeCell ref="A2:U2"/>
    <mergeCell ref="A3:U3"/>
    <mergeCell ref="A4:U4"/>
    <mergeCell ref="J5:O5"/>
    <mergeCell ref="P5:R5"/>
    <mergeCell ref="S5:U5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2"/>
  <sheetViews>
    <sheetView tabSelected="1" topLeftCell="B145" zoomScale="60" zoomScaleNormal="60" workbookViewId="0">
      <selection activeCell="C159" sqref="C159"/>
    </sheetView>
  </sheetViews>
  <sheetFormatPr defaultRowHeight="15" x14ac:dyDescent="0.25"/>
  <cols>
    <col min="1" max="1" width="20" customWidth="1"/>
    <col min="2" max="2" width="21.7109375" bestFit="1" customWidth="1"/>
    <col min="3" max="3" width="55.5703125" customWidth="1"/>
    <col min="4" max="5" width="38" customWidth="1"/>
    <col min="6" max="7" width="16.42578125" customWidth="1"/>
    <col min="8" max="8" width="16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10</v>
      </c>
      <c r="H1" s="2" t="s">
        <v>11</v>
      </c>
      <c r="I1" s="2" t="s">
        <v>12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4" t="s">
        <v>18</v>
      </c>
      <c r="AI1" s="4" t="s">
        <v>19</v>
      </c>
    </row>
    <row r="2" spans="1:35" ht="30.75" customHeight="1" x14ac:dyDescent="0.25">
      <c r="A2" s="42" t="s">
        <v>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35" ht="15" customHeight="1" x14ac:dyDescent="0.25">
      <c r="A3" s="43" t="s">
        <v>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35" ht="15" customHeight="1" x14ac:dyDescent="0.25">
      <c r="A4" s="44" t="s">
        <v>6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35" ht="40.700000000000003" customHeight="1" x14ac:dyDescent="0.25">
      <c r="A5" s="51" t="s">
        <v>20</v>
      </c>
      <c r="B5" s="51" t="s">
        <v>21</v>
      </c>
      <c r="C5" s="51" t="s">
        <v>22</v>
      </c>
      <c r="D5" s="51" t="s">
        <v>23</v>
      </c>
      <c r="E5" s="51" t="s">
        <v>24</v>
      </c>
      <c r="F5" s="51" t="s">
        <v>25</v>
      </c>
      <c r="G5" s="51" t="s">
        <v>26</v>
      </c>
      <c r="H5" s="51" t="s">
        <v>27</v>
      </c>
      <c r="I5" s="51" t="s">
        <v>28</v>
      </c>
      <c r="J5" s="45" t="s">
        <v>7</v>
      </c>
      <c r="K5" s="46"/>
      <c r="L5" s="46"/>
      <c r="M5" s="46"/>
      <c r="N5" s="46"/>
      <c r="O5" s="47"/>
      <c r="P5" s="48" t="s">
        <v>8</v>
      </c>
      <c r="Q5" s="49"/>
      <c r="R5" s="50"/>
      <c r="S5" s="48" t="s">
        <v>9</v>
      </c>
      <c r="T5" s="49"/>
      <c r="U5" s="50"/>
    </row>
    <row r="6" spans="1:35" ht="15.75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54" t="s">
        <v>29</v>
      </c>
      <c r="K6" s="55"/>
      <c r="L6" s="51" t="s">
        <v>29</v>
      </c>
      <c r="M6" s="54" t="s">
        <v>32</v>
      </c>
      <c r="N6" s="55"/>
      <c r="O6" s="51" t="s">
        <v>33</v>
      </c>
      <c r="P6" s="54" t="s">
        <v>29</v>
      </c>
      <c r="Q6" s="55"/>
      <c r="R6" s="51" t="s">
        <v>29</v>
      </c>
      <c r="S6" s="54" t="s">
        <v>32</v>
      </c>
      <c r="T6" s="55"/>
      <c r="U6" s="51" t="s">
        <v>33</v>
      </c>
    </row>
    <row r="7" spans="1:35" ht="31.35" customHeight="1" x14ac:dyDescent="0.25">
      <c r="A7" s="53"/>
      <c r="B7" s="53"/>
      <c r="C7" s="53"/>
      <c r="D7" s="53"/>
      <c r="E7" s="53"/>
      <c r="F7" s="53"/>
      <c r="G7" s="53"/>
      <c r="H7" s="53"/>
      <c r="I7" s="53"/>
      <c r="J7" s="5" t="s">
        <v>30</v>
      </c>
      <c r="K7" s="5" t="s">
        <v>31</v>
      </c>
      <c r="L7" s="53"/>
      <c r="M7" s="5" t="s">
        <v>30</v>
      </c>
      <c r="N7" s="5" t="s">
        <v>31</v>
      </c>
      <c r="O7" s="53"/>
      <c r="P7" s="5" t="s">
        <v>30</v>
      </c>
      <c r="Q7" s="5" t="s">
        <v>31</v>
      </c>
      <c r="R7" s="53"/>
      <c r="S7" s="5" t="s">
        <v>30</v>
      </c>
      <c r="T7" s="5" t="s">
        <v>31</v>
      </c>
      <c r="U7" s="53"/>
    </row>
    <row r="8" spans="1:35" ht="30" customHeight="1" x14ac:dyDescent="0.25">
      <c r="A8" s="56" t="s">
        <v>34</v>
      </c>
      <c r="B8" s="57"/>
      <c r="C8" s="57"/>
      <c r="D8" s="57"/>
      <c r="E8" s="57"/>
      <c r="F8" s="57"/>
      <c r="G8" s="57"/>
      <c r="H8" s="57"/>
      <c r="I8" s="58"/>
      <c r="J8" s="7"/>
      <c r="K8" s="7"/>
      <c r="L8" s="7"/>
      <c r="M8" s="8">
        <f>SUM(M9)</f>
        <v>18303819.899999999</v>
      </c>
      <c r="N8" s="8">
        <f>SUM(N9)</f>
        <v>50913003.080000006</v>
      </c>
      <c r="O8" s="8">
        <f>SUM(O9)</f>
        <v>69216822.980000004</v>
      </c>
      <c r="P8" s="7"/>
      <c r="Q8" s="7"/>
      <c r="R8" s="7"/>
      <c r="S8" s="8">
        <f>SUM(S9)</f>
        <v>35512286.57</v>
      </c>
      <c r="T8" s="8">
        <f>SUM(T9)</f>
        <v>50913003.079999998</v>
      </c>
      <c r="U8" s="8">
        <f>SUM(U9)</f>
        <v>86425289.650000006</v>
      </c>
      <c r="AC8" s="4" t="s">
        <v>35</v>
      </c>
    </row>
    <row r="9" spans="1:35" ht="17.100000000000001" customHeight="1" x14ac:dyDescent="0.25">
      <c r="A9" s="9" t="s">
        <v>36</v>
      </c>
      <c r="B9" s="9" t="s">
        <v>37</v>
      </c>
      <c r="C9" s="59" t="s">
        <v>38</v>
      </c>
      <c r="D9" s="60"/>
      <c r="E9" s="60"/>
      <c r="F9" s="60"/>
      <c r="G9" s="60"/>
      <c r="H9" s="60"/>
      <c r="I9" s="61"/>
      <c r="M9" s="6">
        <f>SUM(M10,M20)</f>
        <v>18303819.899999999</v>
      </c>
      <c r="N9" s="6">
        <f>SUM(N10,N20)</f>
        <v>50913003.080000006</v>
      </c>
      <c r="O9" s="6">
        <f>SUM(O10,O20)</f>
        <v>69216822.980000004</v>
      </c>
      <c r="S9" s="6">
        <v>35512286.57</v>
      </c>
      <c r="T9" s="6">
        <v>50913003.079999998</v>
      </c>
      <c r="U9" s="6">
        <v>86425289.650000006</v>
      </c>
      <c r="AD9" s="4">
        <v>246208531</v>
      </c>
      <c r="AE9" s="4">
        <v>16969334</v>
      </c>
    </row>
    <row r="10" spans="1:35" ht="17.100000000000001" customHeight="1" x14ac:dyDescent="0.25">
      <c r="A10" s="9" t="s">
        <v>39</v>
      </c>
      <c r="B10" s="9" t="s">
        <v>40</v>
      </c>
      <c r="C10" s="59" t="s">
        <v>41</v>
      </c>
      <c r="D10" s="60"/>
      <c r="E10" s="60"/>
      <c r="F10" s="60"/>
      <c r="G10" s="60"/>
      <c r="H10" s="60"/>
      <c r="I10" s="61"/>
      <c r="M10" s="6">
        <f t="shared" ref="M10:O14" si="0">SUM(M11)</f>
        <v>126283.29</v>
      </c>
      <c r="N10" s="6">
        <f t="shared" si="0"/>
        <v>180408.36</v>
      </c>
      <c r="O10" s="6">
        <f t="shared" si="0"/>
        <v>306691.64999999997</v>
      </c>
      <c r="S10" s="6">
        <v>126283.29</v>
      </c>
      <c r="T10" s="6">
        <v>180408.36</v>
      </c>
      <c r="U10" s="6">
        <v>306691.65000000002</v>
      </c>
      <c r="AD10" s="4">
        <v>246208532</v>
      </c>
      <c r="AE10" s="4">
        <v>16969572</v>
      </c>
    </row>
    <row r="11" spans="1:35" ht="17.100000000000001" customHeight="1" x14ac:dyDescent="0.25">
      <c r="A11" s="9" t="s">
        <v>42</v>
      </c>
      <c r="B11" s="9" t="s">
        <v>43</v>
      </c>
      <c r="C11" s="59" t="s">
        <v>44</v>
      </c>
      <c r="D11" s="60"/>
      <c r="E11" s="60"/>
      <c r="F11" s="60"/>
      <c r="G11" s="60"/>
      <c r="H11" s="60"/>
      <c r="I11" s="61"/>
      <c r="M11" s="6">
        <f t="shared" si="0"/>
        <v>126283.29</v>
      </c>
      <c r="N11" s="6">
        <f t="shared" si="0"/>
        <v>180408.36</v>
      </c>
      <c r="O11" s="6">
        <f t="shared" si="0"/>
        <v>306691.64999999997</v>
      </c>
      <c r="S11" s="6">
        <v>126283.29</v>
      </c>
      <c r="T11" s="6">
        <v>180408.36</v>
      </c>
      <c r="U11" s="6">
        <v>306691.65000000002</v>
      </c>
      <c r="AD11" s="4">
        <v>246208533</v>
      </c>
      <c r="AE11" s="4">
        <v>16969570</v>
      </c>
    </row>
    <row r="12" spans="1:35" ht="17.100000000000001" customHeight="1" x14ac:dyDescent="0.25">
      <c r="A12" s="9" t="s">
        <v>45</v>
      </c>
      <c r="B12" s="9" t="s">
        <v>46</v>
      </c>
      <c r="C12" s="59" t="s">
        <v>47</v>
      </c>
      <c r="D12" s="60"/>
      <c r="E12" s="60"/>
      <c r="F12" s="60"/>
      <c r="G12" s="60"/>
      <c r="H12" s="60"/>
      <c r="I12" s="61"/>
      <c r="M12" s="6">
        <f t="shared" si="0"/>
        <v>126283.29</v>
      </c>
      <c r="N12" s="6">
        <f t="shared" si="0"/>
        <v>180408.36</v>
      </c>
      <c r="O12" s="6">
        <f t="shared" si="0"/>
        <v>306691.64999999997</v>
      </c>
      <c r="S12" s="6">
        <v>126283.29</v>
      </c>
      <c r="T12" s="6">
        <v>180408.36</v>
      </c>
      <c r="U12" s="6">
        <v>306691.65000000002</v>
      </c>
      <c r="AD12" s="4">
        <v>246208534</v>
      </c>
      <c r="AE12" s="4">
        <v>16969567</v>
      </c>
    </row>
    <row r="13" spans="1:35" ht="17.100000000000001" customHeight="1" x14ac:dyDescent="0.25">
      <c r="A13" s="9" t="s">
        <v>48</v>
      </c>
      <c r="B13" s="9" t="s">
        <v>49</v>
      </c>
      <c r="C13" s="59" t="s">
        <v>50</v>
      </c>
      <c r="D13" s="60"/>
      <c r="E13" s="60"/>
      <c r="F13" s="60"/>
      <c r="G13" s="60"/>
      <c r="H13" s="60"/>
      <c r="I13" s="61"/>
      <c r="M13" s="6">
        <f t="shared" si="0"/>
        <v>126283.29</v>
      </c>
      <c r="N13" s="6">
        <f t="shared" si="0"/>
        <v>180408.36</v>
      </c>
      <c r="O13" s="6">
        <f t="shared" si="0"/>
        <v>306691.64999999997</v>
      </c>
      <c r="S13" s="6">
        <v>126283.29</v>
      </c>
      <c r="T13" s="6">
        <v>180408.36</v>
      </c>
      <c r="U13" s="6">
        <v>306691.65000000002</v>
      </c>
      <c r="AD13" s="4">
        <v>246208535</v>
      </c>
      <c r="AE13" s="4">
        <v>17858933</v>
      </c>
    </row>
    <row r="14" spans="1:35" ht="17.100000000000001" customHeight="1" x14ac:dyDescent="0.25">
      <c r="A14" s="9" t="s">
        <v>51</v>
      </c>
      <c r="B14" s="9" t="s">
        <v>52</v>
      </c>
      <c r="C14" s="59" t="s">
        <v>53</v>
      </c>
      <c r="D14" s="60"/>
      <c r="E14" s="60"/>
      <c r="F14" s="60"/>
      <c r="G14" s="60"/>
      <c r="H14" s="60"/>
      <c r="I14" s="61"/>
      <c r="M14" s="6">
        <f t="shared" si="0"/>
        <v>126283.29</v>
      </c>
      <c r="N14" s="6">
        <f t="shared" si="0"/>
        <v>180408.36</v>
      </c>
      <c r="O14" s="6">
        <f t="shared" si="0"/>
        <v>306691.64999999997</v>
      </c>
      <c r="S14" s="6">
        <v>126283.29</v>
      </c>
      <c r="T14" s="6">
        <v>180408.36</v>
      </c>
      <c r="U14" s="6">
        <v>306691.65000000002</v>
      </c>
      <c r="AD14" s="4">
        <v>246208536</v>
      </c>
      <c r="AE14" s="4">
        <v>17858928</v>
      </c>
    </row>
    <row r="15" spans="1:35" ht="75" x14ac:dyDescent="0.25">
      <c r="A15" s="9" t="s">
        <v>54</v>
      </c>
      <c r="B15" s="9" t="s">
        <v>55</v>
      </c>
      <c r="C15" s="10" t="s">
        <v>56</v>
      </c>
      <c r="D15" s="11" t="s">
        <v>57</v>
      </c>
      <c r="E15" s="11" t="s">
        <v>58</v>
      </c>
      <c r="F15" s="11" t="s">
        <v>59</v>
      </c>
      <c r="G15" s="12">
        <v>1</v>
      </c>
      <c r="H15" s="12"/>
      <c r="I15" s="12">
        <v>128.04</v>
      </c>
      <c r="J15" s="13">
        <f>IFERROR(ROUND(SUM(M16,M17,M18,M19)/I15, 2),0)</f>
        <v>986.28</v>
      </c>
      <c r="K15" s="14">
        <v>1409</v>
      </c>
      <c r="L15" s="13">
        <f>J15+ROUND(K15, 2)</f>
        <v>2395.2799999999997</v>
      </c>
      <c r="M15" s="13">
        <f>ROUND(J15*I15, 2)</f>
        <v>126283.29</v>
      </c>
      <c r="N15" s="13">
        <f>ROUND(I15*ROUND(K15, 2), 2)</f>
        <v>180408.36</v>
      </c>
      <c r="O15" s="13">
        <f>M15+N15</f>
        <v>306691.64999999997</v>
      </c>
      <c r="P15" s="13">
        <v>986.28</v>
      </c>
      <c r="Q15" s="14">
        <v>1409</v>
      </c>
      <c r="R15" s="13">
        <v>2395.2800000000002</v>
      </c>
      <c r="S15" s="13">
        <v>126283.29</v>
      </c>
      <c r="T15" s="13">
        <v>180408.36</v>
      </c>
      <c r="U15" s="13">
        <v>306691.65000000002</v>
      </c>
      <c r="AD15" s="4">
        <v>246208538</v>
      </c>
      <c r="AE15" s="4">
        <v>17858938</v>
      </c>
      <c r="AG15" s="4" t="s">
        <v>60</v>
      </c>
      <c r="AH15" s="4" t="s">
        <v>61</v>
      </c>
      <c r="AI15" s="4" t="s">
        <v>62</v>
      </c>
    </row>
    <row r="16" spans="1:35" ht="75" x14ac:dyDescent="0.25">
      <c r="A16" s="9" t="s">
        <v>63</v>
      </c>
      <c r="B16" s="9"/>
      <c r="C16" s="15" t="s">
        <v>64</v>
      </c>
      <c r="D16" s="11"/>
      <c r="E16" s="11"/>
      <c r="F16" s="16" t="s">
        <v>65</v>
      </c>
      <c r="G16" s="17">
        <v>1</v>
      </c>
      <c r="H16" s="17"/>
      <c r="I16" s="17">
        <v>128.04</v>
      </c>
      <c r="J16" s="18">
        <v>111.15</v>
      </c>
      <c r="M16" s="19">
        <f>ROUND(ROUND(J16, 2)*I16, 2)</f>
        <v>14231.65</v>
      </c>
      <c r="P16" s="18">
        <v>111.15</v>
      </c>
      <c r="S16" s="19">
        <v>14231.65</v>
      </c>
      <c r="AD16" s="4" t="s">
        <v>66</v>
      </c>
      <c r="AE16" s="4" t="s">
        <v>67</v>
      </c>
      <c r="AF16" s="4" t="s">
        <v>68</v>
      </c>
    </row>
    <row r="17" spans="1:35" ht="18.75" x14ac:dyDescent="0.25">
      <c r="A17" s="9" t="s">
        <v>69</v>
      </c>
      <c r="B17" s="9"/>
      <c r="C17" s="20" t="s">
        <v>70</v>
      </c>
      <c r="D17" s="11"/>
      <c r="E17" s="11"/>
      <c r="F17" s="16" t="s">
        <v>71</v>
      </c>
      <c r="G17" s="21">
        <v>2.1</v>
      </c>
      <c r="H17" s="17"/>
      <c r="I17" s="17">
        <v>268.88400000000001</v>
      </c>
      <c r="J17" s="18">
        <v>70.97</v>
      </c>
      <c r="M17" s="19">
        <f>ROUND(ROUND(J17, 2)*I17, 2)</f>
        <v>19082.7</v>
      </c>
      <c r="P17" s="18">
        <v>70.97</v>
      </c>
      <c r="S17" s="19">
        <v>19082.7</v>
      </c>
      <c r="AD17" s="4" t="s">
        <v>72</v>
      </c>
      <c r="AE17" s="4" t="s">
        <v>73</v>
      </c>
      <c r="AF17" s="4" t="s">
        <v>74</v>
      </c>
    </row>
    <row r="18" spans="1:35" ht="18.75" x14ac:dyDescent="0.25">
      <c r="A18" s="9" t="s">
        <v>75</v>
      </c>
      <c r="B18" s="9"/>
      <c r="C18" s="20" t="s">
        <v>76</v>
      </c>
      <c r="D18" s="11"/>
      <c r="E18" s="11"/>
      <c r="F18" s="16" t="s">
        <v>71</v>
      </c>
      <c r="G18" s="21">
        <v>0.8</v>
      </c>
      <c r="H18" s="17"/>
      <c r="I18" s="17">
        <v>102.432</v>
      </c>
      <c r="J18" s="18">
        <v>56.76</v>
      </c>
      <c r="M18" s="19">
        <f>ROUND(ROUND(J18, 2)*I18, 2)</f>
        <v>5814.04</v>
      </c>
      <c r="P18" s="18">
        <v>56.76</v>
      </c>
      <c r="S18" s="19">
        <v>5814.04</v>
      </c>
      <c r="AD18" s="4" t="s">
        <v>77</v>
      </c>
      <c r="AE18" s="4" t="s">
        <v>78</v>
      </c>
      <c r="AF18" s="4" t="s">
        <v>79</v>
      </c>
    </row>
    <row r="19" spans="1:35" ht="18.75" x14ac:dyDescent="0.25">
      <c r="A19" s="9" t="s">
        <v>80</v>
      </c>
      <c r="B19" s="9"/>
      <c r="C19" s="20" t="s">
        <v>81</v>
      </c>
      <c r="D19" s="11"/>
      <c r="E19" s="11"/>
      <c r="F19" s="16" t="s">
        <v>59</v>
      </c>
      <c r="G19" s="17">
        <v>2.2000000000000002</v>
      </c>
      <c r="H19" s="17"/>
      <c r="I19" s="17">
        <v>281.68799999999999</v>
      </c>
      <c r="J19" s="18">
        <v>309.39999999999998</v>
      </c>
      <c r="M19" s="19">
        <f>ROUND(ROUND(J19, 2)*I19, 2)</f>
        <v>87154.27</v>
      </c>
      <c r="P19" s="18">
        <v>309.39999999999998</v>
      </c>
      <c r="S19" s="19">
        <v>87154.27</v>
      </c>
      <c r="AD19" s="4" t="s">
        <v>82</v>
      </c>
      <c r="AE19" s="4" t="s">
        <v>83</v>
      </c>
      <c r="AF19" s="4" t="s">
        <v>84</v>
      </c>
    </row>
    <row r="20" spans="1:35" ht="17.100000000000001" customHeight="1" x14ac:dyDescent="0.25">
      <c r="A20" s="9" t="s">
        <v>85</v>
      </c>
      <c r="B20" s="9" t="s">
        <v>86</v>
      </c>
      <c r="C20" s="59" t="s">
        <v>87</v>
      </c>
      <c r="D20" s="60"/>
      <c r="E20" s="60"/>
      <c r="F20" s="60"/>
      <c r="G20" s="60"/>
      <c r="H20" s="60"/>
      <c r="I20" s="61"/>
      <c r="M20" s="6">
        <f t="shared" ref="M20:O21" si="1">SUM(M21)</f>
        <v>18177536.609999999</v>
      </c>
      <c r="N20" s="6">
        <f t="shared" si="1"/>
        <v>50732594.720000006</v>
      </c>
      <c r="O20" s="6">
        <f t="shared" si="1"/>
        <v>68910131.329999998</v>
      </c>
      <c r="S20" s="6">
        <v>35386003.280000001</v>
      </c>
      <c r="T20" s="6">
        <v>50732594.719999999</v>
      </c>
      <c r="U20" s="6">
        <v>86118598</v>
      </c>
      <c r="AD20" s="4">
        <v>246208539</v>
      </c>
      <c r="AE20" s="4">
        <v>16969335</v>
      </c>
    </row>
    <row r="21" spans="1:35" ht="17.100000000000001" customHeight="1" x14ac:dyDescent="0.25">
      <c r="A21" s="9" t="s">
        <v>88</v>
      </c>
      <c r="B21" s="9" t="s">
        <v>89</v>
      </c>
      <c r="C21" s="59" t="s">
        <v>90</v>
      </c>
      <c r="D21" s="60"/>
      <c r="E21" s="60"/>
      <c r="F21" s="60"/>
      <c r="G21" s="60"/>
      <c r="H21" s="60"/>
      <c r="I21" s="61"/>
      <c r="M21" s="6">
        <f t="shared" si="1"/>
        <v>18177536.609999999</v>
      </c>
      <c r="N21" s="6">
        <f t="shared" si="1"/>
        <v>50732594.720000006</v>
      </c>
      <c r="O21" s="6">
        <f t="shared" si="1"/>
        <v>68910131.329999998</v>
      </c>
      <c r="S21" s="6">
        <v>35386003.280000001</v>
      </c>
      <c r="T21" s="6">
        <v>50732594.719999999</v>
      </c>
      <c r="U21" s="6">
        <v>86118598</v>
      </c>
      <c r="AD21" s="4">
        <v>246208540</v>
      </c>
      <c r="AE21" s="4">
        <v>16969337</v>
      </c>
    </row>
    <row r="22" spans="1:35" ht="17.100000000000001" customHeight="1" x14ac:dyDescent="0.25">
      <c r="A22" s="9" t="s">
        <v>91</v>
      </c>
      <c r="B22" s="9" t="s">
        <v>92</v>
      </c>
      <c r="C22" s="59" t="s">
        <v>93</v>
      </c>
      <c r="D22" s="60"/>
      <c r="E22" s="60"/>
      <c r="F22" s="60"/>
      <c r="G22" s="60"/>
      <c r="H22" s="60"/>
      <c r="I22" s="61"/>
      <c r="M22" s="6">
        <f>SUM(M23,M122,M163,M203,M248)</f>
        <v>18177536.609999999</v>
      </c>
      <c r="N22" s="6">
        <f>SUM(N23,N122,N163,N203,N248)</f>
        <v>50732594.720000006</v>
      </c>
      <c r="O22" s="6">
        <f>SUM(O23,O122,O163,O203,O248)</f>
        <v>68910131.329999998</v>
      </c>
      <c r="S22" s="6">
        <v>35386003.280000001</v>
      </c>
      <c r="T22" s="6">
        <v>50732594.719999999</v>
      </c>
      <c r="U22" s="6">
        <v>86118598</v>
      </c>
      <c r="AD22" s="4">
        <v>246208541</v>
      </c>
      <c r="AE22" s="4">
        <v>16969339</v>
      </c>
    </row>
    <row r="23" spans="1:35" ht="17.100000000000001" customHeight="1" x14ac:dyDescent="0.25">
      <c r="A23" s="9" t="s">
        <v>94</v>
      </c>
      <c r="B23" s="9" t="s">
        <v>95</v>
      </c>
      <c r="C23" s="59" t="s">
        <v>96</v>
      </c>
      <c r="D23" s="60"/>
      <c r="E23" s="60"/>
      <c r="F23" s="60"/>
      <c r="G23" s="60"/>
      <c r="H23" s="60"/>
      <c r="I23" s="61"/>
      <c r="M23" s="6">
        <f>SUM(M24,M67,M76,M119)</f>
        <v>12831032.07</v>
      </c>
      <c r="N23" s="6">
        <f>SUM(N24,N67,N76,N119)</f>
        <v>15959507.400000002</v>
      </c>
      <c r="O23" s="6">
        <f>SUM(O24,O67,O76,O119)</f>
        <v>28790539.469999999</v>
      </c>
      <c r="S23" s="6">
        <v>22337925.34</v>
      </c>
      <c r="T23" s="6">
        <v>15959507.4</v>
      </c>
      <c r="U23" s="6">
        <v>38297432.740000002</v>
      </c>
      <c r="AD23" s="4">
        <v>246208542</v>
      </c>
      <c r="AE23" s="4">
        <v>16983853</v>
      </c>
    </row>
    <row r="24" spans="1:35" ht="17.100000000000001" customHeight="1" x14ac:dyDescent="0.25">
      <c r="A24" s="9" t="s">
        <v>97</v>
      </c>
      <c r="B24" s="9" t="s">
        <v>98</v>
      </c>
      <c r="C24" s="59" t="s">
        <v>99</v>
      </c>
      <c r="D24" s="60"/>
      <c r="E24" s="60"/>
      <c r="F24" s="60"/>
      <c r="G24" s="60"/>
      <c r="H24" s="60"/>
      <c r="I24" s="61"/>
      <c r="M24" s="6">
        <f>SUM(M25,M29,M31,M34,M36,M41,M46,M51,M57,M62)</f>
        <v>7808423.3099999996</v>
      </c>
      <c r="N24" s="6">
        <f>SUM(N25,N29,N31,N34,N36,N41,N46,N51,N57,N62)</f>
        <v>7918514.0600000005</v>
      </c>
      <c r="O24" s="6">
        <f>SUM(O25,O29,O31,O34,O36,O41,O46,O51,O57,O62)</f>
        <v>15726937.370000001</v>
      </c>
      <c r="S24" s="6">
        <v>7808423.3099999996</v>
      </c>
      <c r="T24" s="6">
        <v>7918514.0599999996</v>
      </c>
      <c r="U24" s="6">
        <v>15726937.369999999</v>
      </c>
      <c r="AD24" s="4">
        <v>246208543</v>
      </c>
      <c r="AE24" s="4">
        <v>16983851</v>
      </c>
    </row>
    <row r="25" spans="1:35" ht="75" x14ac:dyDescent="0.25">
      <c r="A25" s="9" t="s">
        <v>100</v>
      </c>
      <c r="B25" s="9" t="s">
        <v>101</v>
      </c>
      <c r="C25" s="10" t="s">
        <v>102</v>
      </c>
      <c r="D25" s="11" t="s">
        <v>103</v>
      </c>
      <c r="E25" s="11" t="s">
        <v>104</v>
      </c>
      <c r="F25" s="11" t="s">
        <v>59</v>
      </c>
      <c r="G25" s="12">
        <v>1</v>
      </c>
      <c r="H25" s="12"/>
      <c r="I25" s="12">
        <v>4905.38</v>
      </c>
      <c r="J25" s="13">
        <f>IFERROR(ROUND(SUM(M26,M27,M28)/I25, 2),0)</f>
        <v>187.76</v>
      </c>
      <c r="K25" s="14">
        <v>400</v>
      </c>
      <c r="L25" s="13">
        <f>J25+ROUND(K25, 2)</f>
        <v>587.76</v>
      </c>
      <c r="M25" s="13">
        <f>ROUND(J25*I25, 2)</f>
        <v>921034.15</v>
      </c>
      <c r="N25" s="13">
        <f>ROUND(I25*ROUND(K25, 2), 2)</f>
        <v>1962152</v>
      </c>
      <c r="O25" s="13">
        <f>M25+N25</f>
        <v>2883186.15</v>
      </c>
      <c r="P25" s="13">
        <v>187.76</v>
      </c>
      <c r="Q25" s="14">
        <v>400</v>
      </c>
      <c r="R25" s="13">
        <v>587.76</v>
      </c>
      <c r="S25" s="13">
        <v>921034.15</v>
      </c>
      <c r="T25" s="13">
        <v>1962152</v>
      </c>
      <c r="U25" s="13">
        <v>2883186.15</v>
      </c>
      <c r="AD25" s="4">
        <v>246208545</v>
      </c>
      <c r="AE25" s="4">
        <v>17000606</v>
      </c>
      <c r="AG25" s="4" t="s">
        <v>105</v>
      </c>
      <c r="AH25" s="4" t="s">
        <v>106</v>
      </c>
      <c r="AI25" s="4" t="s">
        <v>107</v>
      </c>
    </row>
    <row r="26" spans="1:35" ht="37.5" x14ac:dyDescent="0.25">
      <c r="A26" s="9" t="s">
        <v>108</v>
      </c>
      <c r="B26" s="9"/>
      <c r="C26" s="20" t="s">
        <v>109</v>
      </c>
      <c r="D26" s="11"/>
      <c r="E26" s="11"/>
      <c r="F26" s="16" t="s">
        <v>110</v>
      </c>
      <c r="G26" s="17">
        <v>1.6</v>
      </c>
      <c r="H26" s="22"/>
      <c r="I26" s="22">
        <v>78486.080000000002</v>
      </c>
      <c r="J26" s="18">
        <v>9.67</v>
      </c>
      <c r="M26" s="19">
        <f>ROUND(ROUND(J26, 2)*I26, 2)</f>
        <v>758960.39</v>
      </c>
      <c r="P26" s="18">
        <v>9.67</v>
      </c>
      <c r="S26" s="19">
        <v>758960.39</v>
      </c>
      <c r="AD26" s="4" t="s">
        <v>111</v>
      </c>
      <c r="AE26" s="4" t="s">
        <v>112</v>
      </c>
      <c r="AF26" s="4" t="s">
        <v>113</v>
      </c>
    </row>
    <row r="27" spans="1:35" ht="37.5" x14ac:dyDescent="0.25">
      <c r="A27" s="9" t="s">
        <v>114</v>
      </c>
      <c r="B27" s="9"/>
      <c r="C27" s="15" t="s">
        <v>115</v>
      </c>
      <c r="D27" s="11"/>
      <c r="E27" s="11"/>
      <c r="F27" s="16" t="s">
        <v>71</v>
      </c>
      <c r="G27" s="17">
        <v>1</v>
      </c>
      <c r="H27" s="22"/>
      <c r="I27" s="22">
        <v>4905.38</v>
      </c>
      <c r="J27" s="18">
        <v>10.4</v>
      </c>
      <c r="M27" s="19">
        <f>ROUND(ROUND(J27, 2)*I27, 2)</f>
        <v>51015.95</v>
      </c>
      <c r="P27" s="18">
        <v>10.4</v>
      </c>
      <c r="S27" s="19">
        <v>51015.95</v>
      </c>
      <c r="AD27" s="4" t="s">
        <v>116</v>
      </c>
      <c r="AE27" s="4" t="s">
        <v>117</v>
      </c>
      <c r="AF27" s="4" t="s">
        <v>118</v>
      </c>
    </row>
    <row r="28" spans="1:35" ht="37.5" x14ac:dyDescent="0.25">
      <c r="A28" s="9" t="s">
        <v>119</v>
      </c>
      <c r="B28" s="9"/>
      <c r="C28" s="15" t="s">
        <v>120</v>
      </c>
      <c r="D28" s="11"/>
      <c r="E28" s="11"/>
      <c r="F28" s="16" t="s">
        <v>110</v>
      </c>
      <c r="G28" s="17">
        <v>0.255</v>
      </c>
      <c r="H28" s="22"/>
      <c r="I28" s="22">
        <v>1250.8720000000001</v>
      </c>
      <c r="J28" s="18">
        <v>88.8</v>
      </c>
      <c r="M28" s="19">
        <f>ROUND(ROUND(J28, 2)*I28, 2)</f>
        <v>111077.43</v>
      </c>
      <c r="P28" s="18">
        <v>88.8</v>
      </c>
      <c r="S28" s="19">
        <v>111077.43</v>
      </c>
      <c r="AD28" s="4" t="s">
        <v>121</v>
      </c>
      <c r="AE28" s="4" t="s">
        <v>122</v>
      </c>
      <c r="AF28" s="4" t="s">
        <v>123</v>
      </c>
    </row>
    <row r="29" spans="1:35" ht="56.25" x14ac:dyDescent="0.25">
      <c r="A29" s="9" t="s">
        <v>124</v>
      </c>
      <c r="B29" s="9" t="s">
        <v>125</v>
      </c>
      <c r="C29" s="10" t="s">
        <v>126</v>
      </c>
      <c r="D29" s="11"/>
      <c r="E29" s="11" t="s">
        <v>127</v>
      </c>
      <c r="F29" s="11" t="s">
        <v>59</v>
      </c>
      <c r="G29" s="12">
        <v>1</v>
      </c>
      <c r="H29" s="12"/>
      <c r="I29" s="12">
        <v>2785.09</v>
      </c>
      <c r="J29" s="13">
        <f>IFERROR(ROUND(SUM(M30)/I29, 2),0)</f>
        <v>51.44</v>
      </c>
      <c r="K29" s="14">
        <v>40</v>
      </c>
      <c r="L29" s="13">
        <f>J29+ROUND(K29, 2)</f>
        <v>91.44</v>
      </c>
      <c r="M29" s="13">
        <f>ROUND(J29*I29, 2)</f>
        <v>143265.03</v>
      </c>
      <c r="N29" s="13">
        <f>ROUND(I29*ROUND(K29, 2), 2)</f>
        <v>111403.6</v>
      </c>
      <c r="O29" s="13">
        <f>M29+N29</f>
        <v>254668.63</v>
      </c>
      <c r="P29" s="13">
        <v>51.44</v>
      </c>
      <c r="Q29" s="14">
        <v>40</v>
      </c>
      <c r="R29" s="13">
        <v>91.44</v>
      </c>
      <c r="S29" s="13">
        <v>143265.03</v>
      </c>
      <c r="T29" s="13">
        <v>111403.6</v>
      </c>
      <c r="U29" s="13">
        <v>254668.63</v>
      </c>
      <c r="AD29" s="4">
        <v>246208547</v>
      </c>
      <c r="AE29" s="4">
        <v>16991708</v>
      </c>
      <c r="AG29" s="4" t="s">
        <v>128</v>
      </c>
      <c r="AH29" s="4" t="s">
        <v>129</v>
      </c>
      <c r="AI29" s="4" t="s">
        <v>107</v>
      </c>
    </row>
    <row r="30" spans="1:35" ht="18.75" x14ac:dyDescent="0.25">
      <c r="A30" s="9" t="s">
        <v>130</v>
      </c>
      <c r="B30" s="9"/>
      <c r="C30" s="15" t="s">
        <v>131</v>
      </c>
      <c r="D30" s="11"/>
      <c r="E30" s="11"/>
      <c r="F30" s="16" t="s">
        <v>59</v>
      </c>
      <c r="G30" s="17">
        <v>1.1000000000000001</v>
      </c>
      <c r="H30" s="17"/>
      <c r="I30" s="17">
        <v>3063.5990000000002</v>
      </c>
      <c r="J30" s="18">
        <v>46.76</v>
      </c>
      <c r="M30" s="19">
        <f>ROUND(ROUND(J30, 2)*I30, 2)</f>
        <v>143253.89000000001</v>
      </c>
      <c r="P30" s="18">
        <v>46.76</v>
      </c>
      <c r="S30" s="19">
        <v>143253.89000000001</v>
      </c>
      <c r="AD30" s="4" t="s">
        <v>132</v>
      </c>
      <c r="AE30" s="4" t="s">
        <v>133</v>
      </c>
      <c r="AF30" s="4" t="s">
        <v>134</v>
      </c>
    </row>
    <row r="31" spans="1:35" ht="37.5" x14ac:dyDescent="0.25">
      <c r="A31" s="9" t="s">
        <v>135</v>
      </c>
      <c r="B31" s="9" t="s">
        <v>136</v>
      </c>
      <c r="C31" s="10" t="s">
        <v>137</v>
      </c>
      <c r="D31" s="11"/>
      <c r="E31" s="11" t="s">
        <v>138</v>
      </c>
      <c r="F31" s="11" t="s">
        <v>59</v>
      </c>
      <c r="G31" s="12">
        <v>1</v>
      </c>
      <c r="H31" s="12"/>
      <c r="I31" s="12">
        <v>47.77</v>
      </c>
      <c r="J31" s="13">
        <f>IFERROR(ROUND(SUM(M32,M33)/I31, 2),0)</f>
        <v>68.430000000000007</v>
      </c>
      <c r="K31" s="14">
        <v>117</v>
      </c>
      <c r="L31" s="13">
        <f>J31+ROUND(K31, 2)</f>
        <v>185.43</v>
      </c>
      <c r="M31" s="13">
        <f>ROUND(J31*I31, 2)</f>
        <v>3268.9</v>
      </c>
      <c r="N31" s="13">
        <f>ROUND(I31*ROUND(K31, 2), 2)</f>
        <v>5589.09</v>
      </c>
      <c r="O31" s="13">
        <f>M31+N31</f>
        <v>8857.99</v>
      </c>
      <c r="P31" s="13">
        <v>68.430000000000007</v>
      </c>
      <c r="Q31" s="14">
        <v>117</v>
      </c>
      <c r="R31" s="13">
        <v>185.43</v>
      </c>
      <c r="S31" s="13">
        <v>3268.9</v>
      </c>
      <c r="T31" s="13">
        <v>5589.09</v>
      </c>
      <c r="U31" s="13">
        <v>8857.99</v>
      </c>
      <c r="AD31" s="4">
        <v>246208549</v>
      </c>
      <c r="AE31" s="4">
        <v>16991709</v>
      </c>
      <c r="AG31" s="4" t="s">
        <v>139</v>
      </c>
      <c r="AH31" s="4" t="s">
        <v>140</v>
      </c>
      <c r="AI31" s="4" t="s">
        <v>107</v>
      </c>
    </row>
    <row r="32" spans="1:35" ht="37.5" x14ac:dyDescent="0.25">
      <c r="A32" s="9" t="s">
        <v>141</v>
      </c>
      <c r="B32" s="9"/>
      <c r="C32" s="15" t="s">
        <v>142</v>
      </c>
      <c r="D32" s="11"/>
      <c r="E32" s="11"/>
      <c r="F32" s="16" t="s">
        <v>110</v>
      </c>
      <c r="G32" s="17">
        <v>0.3</v>
      </c>
      <c r="H32" s="17"/>
      <c r="I32" s="17">
        <v>14.331</v>
      </c>
      <c r="J32" s="18">
        <v>179.17</v>
      </c>
      <c r="M32" s="19">
        <f>ROUND(ROUND(J32, 2)*I32, 2)</f>
        <v>2567.69</v>
      </c>
      <c r="P32" s="18">
        <v>179.17</v>
      </c>
      <c r="S32" s="19">
        <v>2567.69</v>
      </c>
      <c r="AD32" s="4" t="s">
        <v>143</v>
      </c>
      <c r="AE32" s="4" t="s">
        <v>144</v>
      </c>
      <c r="AF32" s="4" t="s">
        <v>145</v>
      </c>
    </row>
    <row r="33" spans="1:35" ht="18.75" x14ac:dyDescent="0.25">
      <c r="A33" s="9" t="s">
        <v>146</v>
      </c>
      <c r="B33" s="9"/>
      <c r="C33" s="15" t="s">
        <v>147</v>
      </c>
      <c r="D33" s="11"/>
      <c r="E33" s="11"/>
      <c r="F33" s="16" t="s">
        <v>110</v>
      </c>
      <c r="G33" s="17">
        <v>0.2</v>
      </c>
      <c r="H33" s="17"/>
      <c r="I33" s="17">
        <v>9.5540000000000003</v>
      </c>
      <c r="J33" s="18">
        <v>73.39</v>
      </c>
      <c r="M33" s="19">
        <f>ROUND(ROUND(J33, 2)*I33, 2)</f>
        <v>701.17</v>
      </c>
      <c r="P33" s="18">
        <v>73.39</v>
      </c>
      <c r="S33" s="19">
        <v>701.17</v>
      </c>
      <c r="AD33" s="4" t="s">
        <v>148</v>
      </c>
      <c r="AE33" s="4" t="s">
        <v>149</v>
      </c>
      <c r="AF33" s="4" t="s">
        <v>150</v>
      </c>
    </row>
    <row r="34" spans="1:35" ht="37.5" x14ac:dyDescent="0.25">
      <c r="A34" s="9" t="s">
        <v>151</v>
      </c>
      <c r="B34" s="9" t="s">
        <v>152</v>
      </c>
      <c r="C34" s="10" t="s">
        <v>153</v>
      </c>
      <c r="D34" s="11"/>
      <c r="E34" s="11" t="s">
        <v>154</v>
      </c>
      <c r="F34" s="11" t="s">
        <v>59</v>
      </c>
      <c r="G34" s="12">
        <v>1</v>
      </c>
      <c r="H34" s="12"/>
      <c r="I34" s="12">
        <v>72.94</v>
      </c>
      <c r="J34" s="13">
        <f>IFERROR(ROUND(SUM(M35)/I34, 2),0)</f>
        <v>4.5</v>
      </c>
      <c r="K34" s="14">
        <v>471</v>
      </c>
      <c r="L34" s="13">
        <f>J34+ROUND(K34, 2)</f>
        <v>475.5</v>
      </c>
      <c r="M34" s="13">
        <f>ROUND(J34*I34, 2)</f>
        <v>328.23</v>
      </c>
      <c r="N34" s="13">
        <f>ROUND(I34*ROUND(K34, 2), 2)</f>
        <v>34354.74</v>
      </c>
      <c r="O34" s="13">
        <f>M34+N34</f>
        <v>34682.97</v>
      </c>
      <c r="P34" s="13">
        <v>4.5</v>
      </c>
      <c r="Q34" s="14">
        <v>471</v>
      </c>
      <c r="R34" s="13">
        <v>475.5</v>
      </c>
      <c r="S34" s="13">
        <v>328.23</v>
      </c>
      <c r="T34" s="13">
        <v>34354.74</v>
      </c>
      <c r="U34" s="13">
        <v>34682.97</v>
      </c>
      <c r="AD34" s="4">
        <v>246208551</v>
      </c>
      <c r="AE34" s="4">
        <v>16991707</v>
      </c>
      <c r="AG34" s="4" t="s">
        <v>155</v>
      </c>
      <c r="AH34" s="4" t="s">
        <v>156</v>
      </c>
      <c r="AI34" s="4" t="s">
        <v>107</v>
      </c>
    </row>
    <row r="35" spans="1:35" ht="18.75" x14ac:dyDescent="0.25">
      <c r="A35" s="9" t="s">
        <v>157</v>
      </c>
      <c r="B35" s="9"/>
      <c r="C35" s="15" t="s">
        <v>158</v>
      </c>
      <c r="D35" s="11"/>
      <c r="E35" s="11"/>
      <c r="F35" s="16" t="s">
        <v>110</v>
      </c>
      <c r="G35" s="17">
        <v>0.6</v>
      </c>
      <c r="H35" s="22"/>
      <c r="I35" s="22">
        <v>43.764000000000003</v>
      </c>
      <c r="J35" s="18">
        <v>7.5</v>
      </c>
      <c r="M35" s="19">
        <f>ROUND(ROUND(J35, 2)*I35, 2)</f>
        <v>328.23</v>
      </c>
      <c r="P35" s="18">
        <v>7.5</v>
      </c>
      <c r="S35" s="19">
        <v>328.23</v>
      </c>
      <c r="AD35" s="4" t="s">
        <v>159</v>
      </c>
      <c r="AE35" s="4" t="s">
        <v>160</v>
      </c>
      <c r="AF35" s="4" t="s">
        <v>161</v>
      </c>
    </row>
    <row r="36" spans="1:35" ht="37.5" x14ac:dyDescent="0.25">
      <c r="A36" s="9" t="s">
        <v>162</v>
      </c>
      <c r="B36" s="9" t="s">
        <v>163</v>
      </c>
      <c r="C36" s="10" t="s">
        <v>164</v>
      </c>
      <c r="D36" s="11"/>
      <c r="E36" s="11" t="s">
        <v>165</v>
      </c>
      <c r="F36" s="11" t="s">
        <v>59</v>
      </c>
      <c r="G36" s="12">
        <v>1</v>
      </c>
      <c r="H36" s="12"/>
      <c r="I36" s="12">
        <v>46.62</v>
      </c>
      <c r="J36" s="13">
        <f>IFERROR(ROUND(SUM(M37,M38,M39,M40)/I36, 2),0)</f>
        <v>734.43</v>
      </c>
      <c r="K36" s="14">
        <v>789</v>
      </c>
      <c r="L36" s="13">
        <f>J36+ROUND(K36, 2)</f>
        <v>1523.4299999999998</v>
      </c>
      <c r="M36" s="13">
        <f>ROUND(J36*I36, 2)</f>
        <v>34239.129999999997</v>
      </c>
      <c r="N36" s="13">
        <f>ROUND(I36*ROUND(K36, 2), 2)</f>
        <v>36783.18</v>
      </c>
      <c r="O36" s="13">
        <f>M36+N36</f>
        <v>71022.31</v>
      </c>
      <c r="P36" s="13">
        <v>734.43</v>
      </c>
      <c r="Q36" s="14">
        <v>789</v>
      </c>
      <c r="R36" s="13">
        <v>1523.43</v>
      </c>
      <c r="S36" s="13">
        <v>34239.129999999997</v>
      </c>
      <c r="T36" s="13">
        <v>36783.18</v>
      </c>
      <c r="U36" s="13">
        <v>71022.31</v>
      </c>
      <c r="AD36" s="4">
        <v>246208553</v>
      </c>
      <c r="AE36" s="4">
        <v>16983846</v>
      </c>
      <c r="AG36" s="4" t="s">
        <v>166</v>
      </c>
      <c r="AH36" s="4" t="s">
        <v>167</v>
      </c>
      <c r="AI36" s="4" t="s">
        <v>107</v>
      </c>
    </row>
    <row r="37" spans="1:35" ht="18.75" x14ac:dyDescent="0.25">
      <c r="A37" s="9" t="s">
        <v>168</v>
      </c>
      <c r="B37" s="9"/>
      <c r="C37" s="15" t="s">
        <v>169</v>
      </c>
      <c r="D37" s="11"/>
      <c r="E37" s="11"/>
      <c r="F37" s="16" t="s">
        <v>170</v>
      </c>
      <c r="G37" s="17">
        <v>8</v>
      </c>
      <c r="H37" s="22"/>
      <c r="I37" s="22">
        <v>372.96</v>
      </c>
      <c r="J37" s="18">
        <v>2.5</v>
      </c>
      <c r="M37" s="19">
        <f>ROUND(ROUND(J37, 2)*I37, 2)</f>
        <v>932.4</v>
      </c>
      <c r="P37" s="18">
        <v>2.5</v>
      </c>
      <c r="S37" s="19">
        <v>932.4</v>
      </c>
      <c r="AD37" s="4" t="s">
        <v>171</v>
      </c>
      <c r="AE37" s="4" t="s">
        <v>172</v>
      </c>
      <c r="AF37" s="4" t="s">
        <v>173</v>
      </c>
    </row>
    <row r="38" spans="1:35" ht="18.75" x14ac:dyDescent="0.25">
      <c r="A38" s="9" t="s">
        <v>174</v>
      </c>
      <c r="B38" s="9"/>
      <c r="C38" s="15" t="s">
        <v>175</v>
      </c>
      <c r="D38" s="11"/>
      <c r="E38" s="11"/>
      <c r="F38" s="16" t="s">
        <v>110</v>
      </c>
      <c r="G38" s="17">
        <v>1.8</v>
      </c>
      <c r="H38" s="22"/>
      <c r="I38" s="22">
        <v>3356.64</v>
      </c>
      <c r="J38" s="18">
        <v>7.41</v>
      </c>
      <c r="M38" s="19">
        <f>ROUND(ROUND(J38, 2)*I38, 2)</f>
        <v>24872.7</v>
      </c>
      <c r="P38" s="18">
        <v>7.41</v>
      </c>
      <c r="S38" s="19">
        <v>24872.7</v>
      </c>
      <c r="AD38" s="4" t="s">
        <v>176</v>
      </c>
      <c r="AE38" s="4" t="s">
        <v>177</v>
      </c>
      <c r="AF38" s="4" t="s">
        <v>178</v>
      </c>
    </row>
    <row r="39" spans="1:35" ht="18.75" x14ac:dyDescent="0.25">
      <c r="A39" s="9" t="s">
        <v>179</v>
      </c>
      <c r="B39" s="9"/>
      <c r="C39" s="15" t="s">
        <v>180</v>
      </c>
      <c r="D39" s="11"/>
      <c r="E39" s="11"/>
      <c r="F39" s="16" t="s">
        <v>59</v>
      </c>
      <c r="G39" s="17">
        <v>1.1000000000000001</v>
      </c>
      <c r="H39" s="22"/>
      <c r="I39" s="22">
        <v>51.281999999999996</v>
      </c>
      <c r="J39" s="18">
        <v>155.01</v>
      </c>
      <c r="M39" s="19">
        <f>ROUND(ROUND(J39, 2)*I39, 2)</f>
        <v>7949.22</v>
      </c>
      <c r="P39" s="18">
        <v>155.01</v>
      </c>
      <c r="S39" s="19">
        <v>7949.22</v>
      </c>
      <c r="AD39" s="4" t="s">
        <v>181</v>
      </c>
      <c r="AE39" s="4" t="s">
        <v>182</v>
      </c>
      <c r="AF39" s="4" t="s">
        <v>183</v>
      </c>
    </row>
    <row r="40" spans="1:35" ht="37.5" x14ac:dyDescent="0.25">
      <c r="A40" s="9" t="s">
        <v>184</v>
      </c>
      <c r="B40" s="9"/>
      <c r="C40" s="15" t="s">
        <v>115</v>
      </c>
      <c r="D40" s="11"/>
      <c r="E40" s="11"/>
      <c r="F40" s="16" t="s">
        <v>71</v>
      </c>
      <c r="G40" s="17">
        <v>1</v>
      </c>
      <c r="H40" s="22"/>
      <c r="I40" s="22">
        <v>46.62</v>
      </c>
      <c r="J40" s="18">
        <v>10.4</v>
      </c>
      <c r="M40" s="19">
        <f>ROUND(ROUND(J40, 2)*I40, 2)</f>
        <v>484.85</v>
      </c>
      <c r="P40" s="18">
        <v>10.4</v>
      </c>
      <c r="S40" s="19">
        <v>484.85</v>
      </c>
      <c r="AD40" s="4" t="s">
        <v>185</v>
      </c>
      <c r="AE40" s="4" t="s">
        <v>186</v>
      </c>
      <c r="AF40" s="4" t="s">
        <v>118</v>
      </c>
    </row>
    <row r="41" spans="1:35" ht="37.5" x14ac:dyDescent="0.25">
      <c r="A41" s="9" t="s">
        <v>187</v>
      </c>
      <c r="B41" s="9" t="s">
        <v>188</v>
      </c>
      <c r="C41" s="10" t="s">
        <v>189</v>
      </c>
      <c r="D41" s="11"/>
      <c r="E41" s="11" t="s">
        <v>190</v>
      </c>
      <c r="F41" s="11" t="s">
        <v>59</v>
      </c>
      <c r="G41" s="12">
        <v>1</v>
      </c>
      <c r="H41" s="12"/>
      <c r="I41" s="12">
        <v>122.25</v>
      </c>
      <c r="J41" s="13">
        <f>IFERROR(ROUND(SUM(M42,M43,M44,M45)/I41, 2),0)</f>
        <v>1001.19</v>
      </c>
      <c r="K41" s="14">
        <v>855</v>
      </c>
      <c r="L41" s="13">
        <f>J41+ROUND(K41, 2)</f>
        <v>1856.19</v>
      </c>
      <c r="M41" s="13">
        <f>ROUND(J41*I41, 2)</f>
        <v>122395.48</v>
      </c>
      <c r="N41" s="13">
        <f>ROUND(I41*ROUND(K41, 2), 2)</f>
        <v>104523.75</v>
      </c>
      <c r="O41" s="13">
        <f>M41+N41</f>
        <v>226919.22999999998</v>
      </c>
      <c r="P41" s="13">
        <v>1001.19</v>
      </c>
      <c r="Q41" s="14">
        <v>855</v>
      </c>
      <c r="R41" s="13">
        <v>1856.19</v>
      </c>
      <c r="S41" s="13">
        <v>122395.48</v>
      </c>
      <c r="T41" s="13">
        <v>104523.75</v>
      </c>
      <c r="U41" s="13">
        <v>226919.23</v>
      </c>
      <c r="AD41" s="4">
        <v>246208554</v>
      </c>
      <c r="AE41" s="4">
        <v>16985250</v>
      </c>
      <c r="AG41" s="4" t="s">
        <v>191</v>
      </c>
      <c r="AH41" s="4" t="s">
        <v>192</v>
      </c>
      <c r="AI41" s="4" t="s">
        <v>107</v>
      </c>
    </row>
    <row r="42" spans="1:35" ht="18.75" x14ac:dyDescent="0.25">
      <c r="A42" s="9" t="s">
        <v>193</v>
      </c>
      <c r="B42" s="9"/>
      <c r="C42" s="15" t="s">
        <v>169</v>
      </c>
      <c r="D42" s="11"/>
      <c r="E42" s="11"/>
      <c r="F42" s="16" t="s">
        <v>170</v>
      </c>
      <c r="G42" s="17">
        <v>8</v>
      </c>
      <c r="H42" s="22"/>
      <c r="I42" s="22">
        <v>978</v>
      </c>
      <c r="J42" s="18">
        <v>2.5</v>
      </c>
      <c r="M42" s="19">
        <f>ROUND(ROUND(J42, 2)*I42, 2)</f>
        <v>2445</v>
      </c>
      <c r="P42" s="18">
        <v>2.5</v>
      </c>
      <c r="S42" s="19">
        <v>2445</v>
      </c>
      <c r="AD42" s="4" t="s">
        <v>194</v>
      </c>
      <c r="AE42" s="4" t="s">
        <v>195</v>
      </c>
      <c r="AF42" s="4" t="s">
        <v>173</v>
      </c>
    </row>
    <row r="43" spans="1:35" ht="18.75" x14ac:dyDescent="0.25">
      <c r="A43" s="9" t="s">
        <v>196</v>
      </c>
      <c r="B43" s="9"/>
      <c r="C43" s="15" t="s">
        <v>175</v>
      </c>
      <c r="D43" s="11"/>
      <c r="E43" s="11"/>
      <c r="F43" s="16" t="s">
        <v>110</v>
      </c>
      <c r="G43" s="17">
        <v>1.8</v>
      </c>
      <c r="H43" s="22"/>
      <c r="I43" s="22">
        <v>13203</v>
      </c>
      <c r="J43" s="18">
        <v>7.41</v>
      </c>
      <c r="M43" s="19">
        <f>ROUND(ROUND(J43, 2)*I43, 2)</f>
        <v>97834.23</v>
      </c>
      <c r="P43" s="18">
        <v>7.41</v>
      </c>
      <c r="S43" s="19">
        <v>97834.23</v>
      </c>
      <c r="AD43" s="4" t="s">
        <v>197</v>
      </c>
      <c r="AE43" s="4" t="s">
        <v>198</v>
      </c>
      <c r="AF43" s="4" t="s">
        <v>178</v>
      </c>
    </row>
    <row r="44" spans="1:35" ht="18.75" x14ac:dyDescent="0.25">
      <c r="A44" s="9" t="s">
        <v>199</v>
      </c>
      <c r="B44" s="9"/>
      <c r="C44" s="15" t="s">
        <v>180</v>
      </c>
      <c r="D44" s="11"/>
      <c r="E44" s="11"/>
      <c r="F44" s="16" t="s">
        <v>59</v>
      </c>
      <c r="G44" s="17">
        <v>1.1000000000000001</v>
      </c>
      <c r="H44" s="22"/>
      <c r="I44" s="22">
        <v>134.47499999999999</v>
      </c>
      <c r="J44" s="18">
        <v>155.01</v>
      </c>
      <c r="M44" s="19">
        <f>ROUND(ROUND(J44, 2)*I44, 2)</f>
        <v>20844.97</v>
      </c>
      <c r="P44" s="18">
        <v>155.01</v>
      </c>
      <c r="S44" s="19">
        <v>20844.97</v>
      </c>
      <c r="AD44" s="4" t="s">
        <v>200</v>
      </c>
      <c r="AE44" s="4" t="s">
        <v>201</v>
      </c>
      <c r="AF44" s="4" t="s">
        <v>183</v>
      </c>
    </row>
    <row r="45" spans="1:35" ht="37.5" x14ac:dyDescent="0.25">
      <c r="A45" s="9" t="s">
        <v>202</v>
      </c>
      <c r="B45" s="9"/>
      <c r="C45" s="15" t="s">
        <v>115</v>
      </c>
      <c r="D45" s="11"/>
      <c r="E45" s="11"/>
      <c r="F45" s="16" t="s">
        <v>71</v>
      </c>
      <c r="G45" s="17">
        <v>1</v>
      </c>
      <c r="H45" s="22"/>
      <c r="I45" s="22">
        <v>122.25</v>
      </c>
      <c r="J45" s="18">
        <v>10.4</v>
      </c>
      <c r="M45" s="19">
        <f>ROUND(ROUND(J45, 2)*I45, 2)</f>
        <v>1271.4000000000001</v>
      </c>
      <c r="P45" s="18">
        <v>10.4</v>
      </c>
      <c r="S45" s="19">
        <v>1271.4000000000001</v>
      </c>
      <c r="AD45" s="4" t="s">
        <v>203</v>
      </c>
      <c r="AE45" s="4" t="s">
        <v>204</v>
      </c>
      <c r="AF45" s="4" t="s">
        <v>118</v>
      </c>
    </row>
    <row r="46" spans="1:35" ht="37.5" x14ac:dyDescent="0.25">
      <c r="A46" s="9" t="s">
        <v>205</v>
      </c>
      <c r="B46" s="9" t="s">
        <v>206</v>
      </c>
      <c r="C46" s="10" t="s">
        <v>207</v>
      </c>
      <c r="D46" s="11"/>
      <c r="E46" s="11" t="s">
        <v>208</v>
      </c>
      <c r="F46" s="11" t="s">
        <v>59</v>
      </c>
      <c r="G46" s="12">
        <v>1</v>
      </c>
      <c r="H46" s="12"/>
      <c r="I46" s="12">
        <v>5553.92</v>
      </c>
      <c r="J46" s="13">
        <f>IFERROR(ROUND(SUM(M47,M48,M49,M50)/I46, 2),0)</f>
        <v>1067.8800000000001</v>
      </c>
      <c r="K46" s="14">
        <v>922</v>
      </c>
      <c r="L46" s="13">
        <f>J46+ROUND(K46, 2)</f>
        <v>1989.88</v>
      </c>
      <c r="M46" s="13">
        <f>ROUND(J46*I46, 2)</f>
        <v>5930920.0899999999</v>
      </c>
      <c r="N46" s="13">
        <f>ROUND(I46*ROUND(K46, 2), 2)</f>
        <v>5120714.24</v>
      </c>
      <c r="O46" s="13">
        <f>M46+N46</f>
        <v>11051634.33</v>
      </c>
      <c r="P46" s="13">
        <v>1067.8800000000001</v>
      </c>
      <c r="Q46" s="14">
        <v>922</v>
      </c>
      <c r="R46" s="13">
        <v>1989.88</v>
      </c>
      <c r="S46" s="13">
        <v>5930920.0899999999</v>
      </c>
      <c r="T46" s="13">
        <v>5120714.24</v>
      </c>
      <c r="U46" s="13">
        <v>11051634.33</v>
      </c>
      <c r="AD46" s="4">
        <v>246208555</v>
      </c>
      <c r="AE46" s="4">
        <v>16986190</v>
      </c>
      <c r="AG46" s="4" t="s">
        <v>209</v>
      </c>
      <c r="AH46" s="4" t="s">
        <v>210</v>
      </c>
      <c r="AI46" s="4" t="s">
        <v>107</v>
      </c>
    </row>
    <row r="47" spans="1:35" ht="18.75" x14ac:dyDescent="0.25">
      <c r="A47" s="9" t="s">
        <v>211</v>
      </c>
      <c r="B47" s="9"/>
      <c r="C47" s="15" t="s">
        <v>169</v>
      </c>
      <c r="D47" s="11"/>
      <c r="E47" s="11"/>
      <c r="F47" s="16" t="s">
        <v>170</v>
      </c>
      <c r="G47" s="17">
        <v>8</v>
      </c>
      <c r="H47" s="22"/>
      <c r="I47" s="22">
        <v>44431.360000000001</v>
      </c>
      <c r="J47" s="18">
        <v>2.5</v>
      </c>
      <c r="M47" s="19">
        <f>ROUND(ROUND(J47, 2)*I47, 2)</f>
        <v>111078.39999999999</v>
      </c>
      <c r="P47" s="18">
        <v>2.5</v>
      </c>
      <c r="S47" s="19">
        <v>111078.39999999999</v>
      </c>
      <c r="AD47" s="4" t="s">
        <v>212</v>
      </c>
      <c r="AE47" s="4" t="s">
        <v>213</v>
      </c>
      <c r="AF47" s="4" t="s">
        <v>173</v>
      </c>
    </row>
    <row r="48" spans="1:35" ht="18.75" x14ac:dyDescent="0.25">
      <c r="A48" s="9" t="s">
        <v>214</v>
      </c>
      <c r="B48" s="9"/>
      <c r="C48" s="15" t="s">
        <v>175</v>
      </c>
      <c r="D48" s="11"/>
      <c r="E48" s="11"/>
      <c r="F48" s="16" t="s">
        <v>110</v>
      </c>
      <c r="G48" s="17">
        <v>1.8</v>
      </c>
      <c r="H48" s="22"/>
      <c r="I48" s="22">
        <v>649808.64000000001</v>
      </c>
      <c r="J48" s="18">
        <v>7.41</v>
      </c>
      <c r="M48" s="19">
        <f>ROUND(ROUND(J48, 2)*I48, 2)</f>
        <v>4815082.0199999996</v>
      </c>
      <c r="P48" s="18">
        <v>7.41</v>
      </c>
      <c r="S48" s="19">
        <v>4815082.0199999996</v>
      </c>
      <c r="AD48" s="4" t="s">
        <v>215</v>
      </c>
      <c r="AE48" s="4" t="s">
        <v>216</v>
      </c>
      <c r="AF48" s="4" t="s">
        <v>178</v>
      </c>
    </row>
    <row r="49" spans="1:35" ht="18.75" x14ac:dyDescent="0.25">
      <c r="A49" s="9" t="s">
        <v>217</v>
      </c>
      <c r="B49" s="9"/>
      <c r="C49" s="15" t="s">
        <v>180</v>
      </c>
      <c r="D49" s="11"/>
      <c r="E49" s="11"/>
      <c r="F49" s="16" t="s">
        <v>59</v>
      </c>
      <c r="G49" s="17">
        <v>1.1000000000000001</v>
      </c>
      <c r="H49" s="22"/>
      <c r="I49" s="22">
        <v>6109.3119999999999</v>
      </c>
      <c r="J49" s="18">
        <v>155.01</v>
      </c>
      <c r="M49" s="19">
        <f>ROUND(ROUND(J49, 2)*I49, 2)</f>
        <v>947004.45</v>
      </c>
      <c r="P49" s="18">
        <v>155.01</v>
      </c>
      <c r="S49" s="19">
        <v>947004.45</v>
      </c>
      <c r="AD49" s="4" t="s">
        <v>218</v>
      </c>
      <c r="AE49" s="4" t="s">
        <v>219</v>
      </c>
      <c r="AF49" s="4" t="s">
        <v>183</v>
      </c>
    </row>
    <row r="50" spans="1:35" ht="37.5" x14ac:dyDescent="0.25">
      <c r="A50" s="9" t="s">
        <v>220</v>
      </c>
      <c r="B50" s="9"/>
      <c r="C50" s="15" t="s">
        <v>115</v>
      </c>
      <c r="D50" s="11"/>
      <c r="E50" s="11"/>
      <c r="F50" s="16" t="s">
        <v>71</v>
      </c>
      <c r="G50" s="17">
        <v>1</v>
      </c>
      <c r="H50" s="22"/>
      <c r="I50" s="22">
        <v>5553.92</v>
      </c>
      <c r="J50" s="18">
        <v>10.4</v>
      </c>
      <c r="M50" s="19">
        <f>ROUND(ROUND(J50, 2)*I50, 2)</f>
        <v>57760.77</v>
      </c>
      <c r="P50" s="18">
        <v>10.4</v>
      </c>
      <c r="S50" s="19">
        <v>57760.77</v>
      </c>
      <c r="AD50" s="4" t="s">
        <v>221</v>
      </c>
      <c r="AE50" s="4" t="s">
        <v>222</v>
      </c>
      <c r="AF50" s="4" t="s">
        <v>118</v>
      </c>
    </row>
    <row r="51" spans="1:35" ht="37.5" x14ac:dyDescent="0.25">
      <c r="A51" s="9" t="s">
        <v>223</v>
      </c>
      <c r="B51" s="9" t="s">
        <v>206</v>
      </c>
      <c r="C51" s="10" t="s">
        <v>207</v>
      </c>
      <c r="D51" s="11"/>
      <c r="E51" s="11" t="s">
        <v>224</v>
      </c>
      <c r="F51" s="11" t="s">
        <v>59</v>
      </c>
      <c r="G51" s="12">
        <v>1</v>
      </c>
      <c r="H51" s="12"/>
      <c r="I51" s="12">
        <v>468.22</v>
      </c>
      <c r="J51" s="13">
        <f>IFERROR(ROUND(SUM(M52,M53,M54,M55,M56)/I51, 2),0)</f>
        <v>1133.3900000000001</v>
      </c>
      <c r="K51" s="14">
        <v>922</v>
      </c>
      <c r="L51" s="13">
        <f>J51+ROUND(K51, 2)</f>
        <v>2055.3900000000003</v>
      </c>
      <c r="M51" s="13">
        <f>ROUND(J51*I51, 2)</f>
        <v>530675.87</v>
      </c>
      <c r="N51" s="13">
        <f>ROUND(I51*ROUND(K51, 2), 2)</f>
        <v>431698.84</v>
      </c>
      <c r="O51" s="13">
        <f>M51+N51</f>
        <v>962374.71</v>
      </c>
      <c r="P51" s="13">
        <v>1133.3900000000001</v>
      </c>
      <c r="Q51" s="14">
        <v>922</v>
      </c>
      <c r="R51" s="13">
        <v>2055.39</v>
      </c>
      <c r="S51" s="13">
        <v>530675.87</v>
      </c>
      <c r="T51" s="13">
        <v>431698.84</v>
      </c>
      <c r="U51" s="13">
        <v>962374.71</v>
      </c>
      <c r="AD51" s="4">
        <v>246208617</v>
      </c>
      <c r="AE51" s="4">
        <v>16986191</v>
      </c>
      <c r="AG51" s="4" t="s">
        <v>209</v>
      </c>
      <c r="AH51" s="4" t="s">
        <v>210</v>
      </c>
      <c r="AI51" s="4" t="s">
        <v>107</v>
      </c>
    </row>
    <row r="52" spans="1:35" ht="18.75" x14ac:dyDescent="0.25">
      <c r="A52" s="9" t="s">
        <v>225</v>
      </c>
      <c r="B52" s="9"/>
      <c r="C52" s="15" t="s">
        <v>226</v>
      </c>
      <c r="D52" s="11"/>
      <c r="E52" s="11"/>
      <c r="F52" s="16" t="s">
        <v>110</v>
      </c>
      <c r="G52" s="17">
        <v>0.255</v>
      </c>
      <c r="H52" s="17"/>
      <c r="I52" s="17">
        <v>119.396</v>
      </c>
      <c r="J52" s="18">
        <v>100</v>
      </c>
      <c r="M52" s="19">
        <f>ROUND(ROUND(J52, 2)*I52, 2)</f>
        <v>11939.6</v>
      </c>
      <c r="P52" s="18">
        <v>100</v>
      </c>
      <c r="S52" s="19">
        <v>11939.6</v>
      </c>
      <c r="AD52" s="4" t="s">
        <v>227</v>
      </c>
      <c r="AE52" s="4" t="s">
        <v>228</v>
      </c>
      <c r="AF52" s="4" t="s">
        <v>229</v>
      </c>
    </row>
    <row r="53" spans="1:35" ht="37.5" x14ac:dyDescent="0.25">
      <c r="A53" s="9" t="s">
        <v>230</v>
      </c>
      <c r="B53" s="9"/>
      <c r="C53" s="15" t="s">
        <v>115</v>
      </c>
      <c r="D53" s="11"/>
      <c r="E53" s="11"/>
      <c r="F53" s="16" t="s">
        <v>71</v>
      </c>
      <c r="G53" s="17">
        <v>1</v>
      </c>
      <c r="H53" s="22"/>
      <c r="I53" s="22">
        <v>468.22</v>
      </c>
      <c r="J53" s="18">
        <v>10.4</v>
      </c>
      <c r="M53" s="19">
        <f>ROUND(ROUND(J53, 2)*I53, 2)</f>
        <v>4869.49</v>
      </c>
      <c r="P53" s="18">
        <v>10.4</v>
      </c>
      <c r="S53" s="19">
        <v>4869.49</v>
      </c>
      <c r="AD53" s="4" t="s">
        <v>231</v>
      </c>
      <c r="AE53" s="4" t="s">
        <v>232</v>
      </c>
      <c r="AF53" s="4" t="s">
        <v>118</v>
      </c>
    </row>
    <row r="54" spans="1:35" ht="18.75" x14ac:dyDescent="0.25">
      <c r="A54" s="9" t="s">
        <v>233</v>
      </c>
      <c r="B54" s="9"/>
      <c r="C54" s="15" t="s">
        <v>180</v>
      </c>
      <c r="D54" s="11"/>
      <c r="E54" s="11"/>
      <c r="F54" s="16" t="s">
        <v>59</v>
      </c>
      <c r="G54" s="17">
        <v>1.1000000000000001</v>
      </c>
      <c r="H54" s="22"/>
      <c r="I54" s="22">
        <v>515.04200000000003</v>
      </c>
      <c r="J54" s="18">
        <v>155.01</v>
      </c>
      <c r="M54" s="19">
        <f>ROUND(ROUND(J54, 2)*I54, 2)</f>
        <v>79836.66</v>
      </c>
      <c r="P54" s="18">
        <v>155.01</v>
      </c>
      <c r="S54" s="19">
        <v>79836.66</v>
      </c>
      <c r="AD54" s="4" t="s">
        <v>234</v>
      </c>
      <c r="AE54" s="4" t="s">
        <v>235</v>
      </c>
      <c r="AF54" s="4" t="s">
        <v>183</v>
      </c>
    </row>
    <row r="55" spans="1:35" ht="18.75" x14ac:dyDescent="0.25">
      <c r="A55" s="9" t="s">
        <v>236</v>
      </c>
      <c r="B55" s="9"/>
      <c r="C55" s="15" t="s">
        <v>175</v>
      </c>
      <c r="D55" s="11"/>
      <c r="E55" s="11"/>
      <c r="F55" s="16" t="s">
        <v>110</v>
      </c>
      <c r="G55" s="17">
        <v>1.8</v>
      </c>
      <c r="H55" s="22"/>
      <c r="I55" s="22">
        <v>57310.127999999997</v>
      </c>
      <c r="J55" s="18">
        <v>7.41</v>
      </c>
      <c r="M55" s="19">
        <f>ROUND(ROUND(J55, 2)*I55, 2)</f>
        <v>424668.05</v>
      </c>
      <c r="P55" s="18">
        <v>7.41</v>
      </c>
      <c r="S55" s="19">
        <v>424668.05</v>
      </c>
      <c r="AD55" s="4" t="s">
        <v>237</v>
      </c>
      <c r="AE55" s="4" t="s">
        <v>238</v>
      </c>
      <c r="AF55" s="4" t="s">
        <v>178</v>
      </c>
    </row>
    <row r="56" spans="1:35" ht="18.75" x14ac:dyDescent="0.25">
      <c r="A56" s="9" t="s">
        <v>239</v>
      </c>
      <c r="B56" s="9"/>
      <c r="C56" s="15" t="s">
        <v>169</v>
      </c>
      <c r="D56" s="11"/>
      <c r="E56" s="11"/>
      <c r="F56" s="16" t="s">
        <v>170</v>
      </c>
      <c r="G56" s="17">
        <v>8</v>
      </c>
      <c r="H56" s="22"/>
      <c r="I56" s="22">
        <v>3745.76</v>
      </c>
      <c r="J56" s="18">
        <v>2.5</v>
      </c>
      <c r="M56" s="19">
        <f>ROUND(ROUND(J56, 2)*I56, 2)</f>
        <v>9364.4</v>
      </c>
      <c r="P56" s="18">
        <v>2.5</v>
      </c>
      <c r="S56" s="19">
        <v>9364.4</v>
      </c>
      <c r="AD56" s="4" t="s">
        <v>240</v>
      </c>
      <c r="AE56" s="4" t="s">
        <v>241</v>
      </c>
      <c r="AF56" s="4" t="s">
        <v>173</v>
      </c>
    </row>
    <row r="57" spans="1:35" ht="37.5" x14ac:dyDescent="0.25">
      <c r="A57" s="9" t="s">
        <v>242</v>
      </c>
      <c r="B57" s="9" t="s">
        <v>206</v>
      </c>
      <c r="C57" s="10" t="s">
        <v>207</v>
      </c>
      <c r="D57" s="11"/>
      <c r="E57" s="11" t="s">
        <v>243</v>
      </c>
      <c r="F57" s="11" t="s">
        <v>59</v>
      </c>
      <c r="G57" s="12">
        <v>1</v>
      </c>
      <c r="H57" s="12"/>
      <c r="I57" s="12">
        <v>19.420000000000002</v>
      </c>
      <c r="J57" s="13">
        <f>IFERROR(ROUND(SUM(M58,M59,M60,M61)/I57, 2),0)</f>
        <v>919.95</v>
      </c>
      <c r="K57" s="14">
        <v>922</v>
      </c>
      <c r="L57" s="13">
        <f>J57+ROUND(K57, 2)</f>
        <v>1841.95</v>
      </c>
      <c r="M57" s="13">
        <f>ROUND(J57*I57, 2)</f>
        <v>17865.43</v>
      </c>
      <c r="N57" s="13">
        <f>ROUND(I57*ROUND(K57, 2), 2)</f>
        <v>17905.240000000002</v>
      </c>
      <c r="O57" s="13">
        <f>M57+N57</f>
        <v>35770.67</v>
      </c>
      <c r="P57" s="13">
        <v>919.95</v>
      </c>
      <c r="Q57" s="14">
        <v>922</v>
      </c>
      <c r="R57" s="13">
        <v>1841.95</v>
      </c>
      <c r="S57" s="13">
        <v>17865.43</v>
      </c>
      <c r="T57" s="13">
        <v>17905.240000000002</v>
      </c>
      <c r="U57" s="13">
        <v>35770.67</v>
      </c>
      <c r="AD57" s="4">
        <v>246208618</v>
      </c>
      <c r="AE57" s="4">
        <v>16986408</v>
      </c>
      <c r="AG57" s="4" t="s">
        <v>209</v>
      </c>
      <c r="AH57" s="4" t="s">
        <v>210</v>
      </c>
      <c r="AI57" s="4" t="s">
        <v>107</v>
      </c>
    </row>
    <row r="58" spans="1:35" ht="18.75" x14ac:dyDescent="0.25">
      <c r="A58" s="9" t="s">
        <v>244</v>
      </c>
      <c r="B58" s="9"/>
      <c r="C58" s="15" t="s">
        <v>169</v>
      </c>
      <c r="D58" s="11"/>
      <c r="E58" s="11"/>
      <c r="F58" s="16" t="s">
        <v>170</v>
      </c>
      <c r="G58" s="17">
        <v>8</v>
      </c>
      <c r="H58" s="22"/>
      <c r="I58" s="22">
        <v>155.36000000000001</v>
      </c>
      <c r="J58" s="18">
        <v>2.5</v>
      </c>
      <c r="M58" s="19">
        <f>ROUND(ROUND(J58, 2)*I58, 2)</f>
        <v>388.4</v>
      </c>
      <c r="P58" s="18">
        <v>2.5</v>
      </c>
      <c r="S58" s="19">
        <v>388.4</v>
      </c>
      <c r="AD58" s="4" t="s">
        <v>245</v>
      </c>
      <c r="AE58" s="4" t="s">
        <v>246</v>
      </c>
      <c r="AF58" s="4" t="s">
        <v>173</v>
      </c>
    </row>
    <row r="59" spans="1:35" ht="18.75" x14ac:dyDescent="0.25">
      <c r="A59" s="9" t="s">
        <v>247</v>
      </c>
      <c r="B59" s="9"/>
      <c r="C59" s="15" t="s">
        <v>248</v>
      </c>
      <c r="D59" s="11"/>
      <c r="E59" s="11"/>
      <c r="F59" s="16" t="s">
        <v>110</v>
      </c>
      <c r="G59" s="17">
        <v>1.8</v>
      </c>
      <c r="H59" s="22"/>
      <c r="I59" s="22">
        <v>2446.92</v>
      </c>
      <c r="J59" s="18">
        <v>6.17</v>
      </c>
      <c r="M59" s="19">
        <f>ROUND(ROUND(J59, 2)*I59, 2)</f>
        <v>15097.5</v>
      </c>
      <c r="P59" s="18">
        <v>6.17</v>
      </c>
      <c r="S59" s="19">
        <v>15097.5</v>
      </c>
      <c r="AD59" s="4" t="s">
        <v>249</v>
      </c>
      <c r="AE59" s="4" t="s">
        <v>250</v>
      </c>
      <c r="AF59" s="4" t="s">
        <v>251</v>
      </c>
    </row>
    <row r="60" spans="1:35" ht="18.75" x14ac:dyDescent="0.25">
      <c r="A60" s="9" t="s">
        <v>252</v>
      </c>
      <c r="B60" s="9"/>
      <c r="C60" s="15" t="s">
        <v>253</v>
      </c>
      <c r="D60" s="11"/>
      <c r="E60" s="11"/>
      <c r="F60" s="16" t="s">
        <v>59</v>
      </c>
      <c r="G60" s="17">
        <v>1.1000000000000001</v>
      </c>
      <c r="H60" s="22"/>
      <c r="I60" s="22">
        <v>21.361999999999998</v>
      </c>
      <c r="J60" s="18">
        <v>101.94</v>
      </c>
      <c r="M60" s="19">
        <f>ROUND(ROUND(J60, 2)*I60, 2)</f>
        <v>2177.64</v>
      </c>
      <c r="P60" s="18">
        <v>101.94</v>
      </c>
      <c r="S60" s="19">
        <v>2177.64</v>
      </c>
      <c r="AD60" s="4" t="s">
        <v>254</v>
      </c>
      <c r="AE60" s="4" t="s">
        <v>255</v>
      </c>
      <c r="AF60" s="4" t="s">
        <v>256</v>
      </c>
    </row>
    <row r="61" spans="1:35" ht="37.5" x14ac:dyDescent="0.25">
      <c r="A61" s="9" t="s">
        <v>257</v>
      </c>
      <c r="B61" s="9"/>
      <c r="C61" s="15" t="s">
        <v>115</v>
      </c>
      <c r="D61" s="11"/>
      <c r="E61" s="11"/>
      <c r="F61" s="16" t="s">
        <v>71</v>
      </c>
      <c r="G61" s="17">
        <v>1</v>
      </c>
      <c r="H61" s="22"/>
      <c r="I61" s="22">
        <v>19.420000000000002</v>
      </c>
      <c r="J61" s="18">
        <v>10.4</v>
      </c>
      <c r="M61" s="19">
        <f>ROUND(ROUND(J61, 2)*I61, 2)</f>
        <v>201.97</v>
      </c>
      <c r="P61" s="18">
        <v>10.4</v>
      </c>
      <c r="S61" s="19">
        <v>201.97</v>
      </c>
      <c r="AD61" s="4" t="s">
        <v>258</v>
      </c>
      <c r="AE61" s="4" t="s">
        <v>259</v>
      </c>
      <c r="AF61" s="4" t="s">
        <v>118</v>
      </c>
    </row>
    <row r="62" spans="1:35" ht="37.5" x14ac:dyDescent="0.25">
      <c r="A62" s="9" t="s">
        <v>260</v>
      </c>
      <c r="B62" s="9" t="s">
        <v>206</v>
      </c>
      <c r="C62" s="10" t="s">
        <v>207</v>
      </c>
      <c r="D62" s="11"/>
      <c r="E62" s="11" t="s">
        <v>261</v>
      </c>
      <c r="F62" s="11" t="s">
        <v>59</v>
      </c>
      <c r="G62" s="12">
        <v>1</v>
      </c>
      <c r="H62" s="12"/>
      <c r="I62" s="12">
        <v>101.29</v>
      </c>
      <c r="J62" s="13">
        <f>IFERROR(ROUND(SUM(M63,M64,M65,M66)/I62, 2),0)</f>
        <v>1031.01</v>
      </c>
      <c r="K62" s="14">
        <v>922</v>
      </c>
      <c r="L62" s="13">
        <f>J62+ROUND(K62, 2)</f>
        <v>1953.01</v>
      </c>
      <c r="M62" s="13">
        <f>ROUND(J62*I62, 2)</f>
        <v>104431</v>
      </c>
      <c r="N62" s="13">
        <f>ROUND(I62*ROUND(K62, 2), 2)</f>
        <v>93389.38</v>
      </c>
      <c r="O62" s="13">
        <f>M62+N62</f>
        <v>197820.38</v>
      </c>
      <c r="P62" s="13">
        <v>1031.01</v>
      </c>
      <c r="Q62" s="14">
        <v>922</v>
      </c>
      <c r="R62" s="13">
        <v>1953.01</v>
      </c>
      <c r="S62" s="13">
        <v>104431</v>
      </c>
      <c r="T62" s="13">
        <v>93389.38</v>
      </c>
      <c r="U62" s="13">
        <v>197820.38</v>
      </c>
      <c r="AD62" s="4">
        <v>246208619</v>
      </c>
      <c r="AE62" s="4">
        <v>16987314</v>
      </c>
      <c r="AG62" s="4" t="s">
        <v>209</v>
      </c>
      <c r="AH62" s="4" t="s">
        <v>210</v>
      </c>
      <c r="AI62" s="4" t="s">
        <v>107</v>
      </c>
    </row>
    <row r="63" spans="1:35" ht="37.5" x14ac:dyDescent="0.25">
      <c r="A63" s="9" t="s">
        <v>262</v>
      </c>
      <c r="B63" s="9"/>
      <c r="C63" s="15" t="s">
        <v>115</v>
      </c>
      <c r="D63" s="11"/>
      <c r="E63" s="11"/>
      <c r="F63" s="16" t="s">
        <v>71</v>
      </c>
      <c r="G63" s="17">
        <v>1</v>
      </c>
      <c r="H63" s="22"/>
      <c r="I63" s="22">
        <v>101.29</v>
      </c>
      <c r="J63" s="18">
        <v>10.4</v>
      </c>
      <c r="M63" s="19">
        <f>ROUND(ROUND(J63, 2)*I63, 2)</f>
        <v>1053.42</v>
      </c>
      <c r="P63" s="18">
        <v>10.4</v>
      </c>
      <c r="S63" s="19">
        <v>1053.42</v>
      </c>
      <c r="AD63" s="4" t="s">
        <v>263</v>
      </c>
      <c r="AE63" s="4" t="s">
        <v>264</v>
      </c>
      <c r="AF63" s="4" t="s">
        <v>118</v>
      </c>
    </row>
    <row r="64" spans="1:35" ht="18.75" x14ac:dyDescent="0.25">
      <c r="A64" s="9" t="s">
        <v>265</v>
      </c>
      <c r="B64" s="9"/>
      <c r="C64" s="15" t="s">
        <v>253</v>
      </c>
      <c r="D64" s="11"/>
      <c r="E64" s="11"/>
      <c r="F64" s="16" t="s">
        <v>59</v>
      </c>
      <c r="G64" s="17">
        <v>1.1000000000000001</v>
      </c>
      <c r="H64" s="22"/>
      <c r="I64" s="22">
        <v>111.419</v>
      </c>
      <c r="J64" s="18">
        <v>101.94</v>
      </c>
      <c r="M64" s="19">
        <f>ROUND(ROUND(J64, 2)*I64, 2)</f>
        <v>11358.05</v>
      </c>
      <c r="P64" s="18">
        <v>101.94</v>
      </c>
      <c r="S64" s="19">
        <v>11358.05</v>
      </c>
      <c r="AD64" s="4" t="s">
        <v>266</v>
      </c>
      <c r="AE64" s="4" t="s">
        <v>267</v>
      </c>
      <c r="AF64" s="4" t="s">
        <v>256</v>
      </c>
    </row>
    <row r="65" spans="1:35" ht="18.75" x14ac:dyDescent="0.25">
      <c r="A65" s="9" t="s">
        <v>268</v>
      </c>
      <c r="B65" s="9"/>
      <c r="C65" s="15" t="s">
        <v>248</v>
      </c>
      <c r="D65" s="11"/>
      <c r="E65" s="11"/>
      <c r="F65" s="16" t="s">
        <v>110</v>
      </c>
      <c r="G65" s="17">
        <v>1.8</v>
      </c>
      <c r="H65" s="22"/>
      <c r="I65" s="22">
        <v>14585.76</v>
      </c>
      <c r="J65" s="18">
        <v>6.17</v>
      </c>
      <c r="M65" s="19">
        <f>ROUND(ROUND(J65, 2)*I65, 2)</f>
        <v>89994.14</v>
      </c>
      <c r="P65" s="18">
        <v>6.17</v>
      </c>
      <c r="S65" s="19">
        <v>89994.14</v>
      </c>
      <c r="AD65" s="4" t="s">
        <v>269</v>
      </c>
      <c r="AE65" s="4" t="s">
        <v>270</v>
      </c>
      <c r="AF65" s="4" t="s">
        <v>251</v>
      </c>
    </row>
    <row r="66" spans="1:35" ht="18.75" x14ac:dyDescent="0.25">
      <c r="A66" s="9" t="s">
        <v>271</v>
      </c>
      <c r="B66" s="9"/>
      <c r="C66" s="15" t="s">
        <v>169</v>
      </c>
      <c r="D66" s="11"/>
      <c r="E66" s="11"/>
      <c r="F66" s="16" t="s">
        <v>170</v>
      </c>
      <c r="G66" s="17">
        <v>8</v>
      </c>
      <c r="H66" s="22"/>
      <c r="I66" s="22">
        <v>810.32</v>
      </c>
      <c r="J66" s="18">
        <v>2.5</v>
      </c>
      <c r="M66" s="19">
        <f>ROUND(ROUND(J66, 2)*I66, 2)</f>
        <v>2025.8</v>
      </c>
      <c r="P66" s="18">
        <v>2.5</v>
      </c>
      <c r="S66" s="19">
        <v>2025.8</v>
      </c>
      <c r="AD66" s="4" t="s">
        <v>272</v>
      </c>
      <c r="AE66" s="4" t="s">
        <v>273</v>
      </c>
      <c r="AF66" s="4" t="s">
        <v>173</v>
      </c>
    </row>
    <row r="67" spans="1:35" ht="17.100000000000001" customHeight="1" x14ac:dyDescent="0.25">
      <c r="A67" s="9" t="s">
        <v>274</v>
      </c>
      <c r="B67" s="9" t="s">
        <v>275</v>
      </c>
      <c r="C67" s="59" t="s">
        <v>276</v>
      </c>
      <c r="D67" s="60"/>
      <c r="E67" s="60"/>
      <c r="F67" s="60"/>
      <c r="G67" s="60"/>
      <c r="H67" s="60"/>
      <c r="I67" s="61"/>
      <c r="M67" s="6">
        <f>SUM(M68,M72,M74)</f>
        <v>748533.11</v>
      </c>
      <c r="N67" s="6">
        <f>SUM(N68,N72,N74)</f>
        <v>1260492.79</v>
      </c>
      <c r="O67" s="6">
        <f>SUM(O68,O72,O74)</f>
        <v>2009025.9000000001</v>
      </c>
      <c r="S67" s="6">
        <v>1352112.06</v>
      </c>
      <c r="T67" s="6">
        <v>1260492.79</v>
      </c>
      <c r="U67" s="6">
        <v>2612604.85</v>
      </c>
      <c r="AD67" s="4">
        <v>246208556</v>
      </c>
      <c r="AE67" s="4">
        <v>16996733</v>
      </c>
    </row>
    <row r="68" spans="1:35" ht="56.25" x14ac:dyDescent="0.25">
      <c r="A68" s="9" t="s">
        <v>277</v>
      </c>
      <c r="B68" s="9" t="s">
        <v>278</v>
      </c>
      <c r="C68" s="10" t="s">
        <v>279</v>
      </c>
      <c r="D68" s="11"/>
      <c r="E68" s="11" t="s">
        <v>280</v>
      </c>
      <c r="F68" s="11" t="s">
        <v>59</v>
      </c>
      <c r="G68" s="12">
        <v>1</v>
      </c>
      <c r="H68" s="12"/>
      <c r="I68" s="12">
        <v>441.33</v>
      </c>
      <c r="J68" s="13">
        <f>IFERROR(ROUND(SUM(M69,M70,M71)/I68, 2),0)</f>
        <v>625.25</v>
      </c>
      <c r="K68" s="14">
        <v>324</v>
      </c>
      <c r="L68" s="13">
        <f>J68+ROUND(K68, 2)</f>
        <v>949.25</v>
      </c>
      <c r="M68" s="13">
        <f>ROUND(J68*I68, 2)</f>
        <v>275941.58</v>
      </c>
      <c r="N68" s="13">
        <f>ROUND(I68*ROUND(K68, 2), 2)</f>
        <v>142990.92000000001</v>
      </c>
      <c r="O68" s="13">
        <f>M68+N68</f>
        <v>418932.5</v>
      </c>
      <c r="P68" s="13">
        <v>625.25</v>
      </c>
      <c r="Q68" s="14">
        <v>324</v>
      </c>
      <c r="R68" s="13">
        <v>949.25</v>
      </c>
      <c r="S68" s="13">
        <v>275941.58</v>
      </c>
      <c r="T68" s="13">
        <v>142990.92000000001</v>
      </c>
      <c r="U68" s="13">
        <v>418932.5</v>
      </c>
      <c r="AD68" s="4">
        <v>246208558</v>
      </c>
      <c r="AE68" s="4">
        <v>16997362</v>
      </c>
      <c r="AG68" s="4" t="s">
        <v>281</v>
      </c>
      <c r="AH68" s="4" t="s">
        <v>282</v>
      </c>
      <c r="AI68" s="4" t="s">
        <v>107</v>
      </c>
    </row>
    <row r="69" spans="1:35" ht="18.75" x14ac:dyDescent="0.25">
      <c r="A69" s="9" t="s">
        <v>283</v>
      </c>
      <c r="B69" s="9"/>
      <c r="C69" s="15" t="s">
        <v>284</v>
      </c>
      <c r="D69" s="11"/>
      <c r="E69" s="11"/>
      <c r="F69" s="16" t="s">
        <v>110</v>
      </c>
      <c r="G69" s="17">
        <v>0.25</v>
      </c>
      <c r="H69" s="17"/>
      <c r="I69" s="17">
        <v>110.333</v>
      </c>
      <c r="J69" s="18">
        <v>210.3</v>
      </c>
      <c r="M69" s="19">
        <f>ROUND(ROUND(J69, 2)*I69, 2)</f>
        <v>23203.03</v>
      </c>
      <c r="P69" s="18">
        <v>210.3</v>
      </c>
      <c r="S69" s="19">
        <v>23203.03</v>
      </c>
      <c r="AD69" s="4" t="s">
        <v>285</v>
      </c>
      <c r="AE69" s="4" t="s">
        <v>286</v>
      </c>
      <c r="AF69" s="4" t="s">
        <v>287</v>
      </c>
    </row>
    <row r="70" spans="1:35" ht="18.75" x14ac:dyDescent="0.25">
      <c r="A70" s="9" t="s">
        <v>288</v>
      </c>
      <c r="B70" s="9"/>
      <c r="C70" s="15" t="s">
        <v>289</v>
      </c>
      <c r="D70" s="11"/>
      <c r="E70" s="11" t="s">
        <v>290</v>
      </c>
      <c r="F70" s="16" t="s">
        <v>110</v>
      </c>
      <c r="G70" s="17">
        <v>2</v>
      </c>
      <c r="H70" s="17"/>
      <c r="I70" s="17">
        <v>882.66</v>
      </c>
      <c r="J70" s="18">
        <v>282.66000000000003</v>
      </c>
      <c r="M70" s="19">
        <f>ROUND(ROUND(J70, 2)*I70, 2)</f>
        <v>249492.68</v>
      </c>
      <c r="P70" s="18">
        <v>282.66000000000003</v>
      </c>
      <c r="S70" s="19">
        <v>249492.68</v>
      </c>
      <c r="AD70" s="4" t="s">
        <v>291</v>
      </c>
      <c r="AE70" s="4" t="s">
        <v>292</v>
      </c>
      <c r="AF70" s="4" t="s">
        <v>293</v>
      </c>
    </row>
    <row r="71" spans="1:35" ht="18.75" x14ac:dyDescent="0.25">
      <c r="A71" s="9" t="s">
        <v>294</v>
      </c>
      <c r="B71" s="9"/>
      <c r="C71" s="15" t="s">
        <v>295</v>
      </c>
      <c r="D71" s="11"/>
      <c r="E71" s="11"/>
      <c r="F71" s="16" t="s">
        <v>71</v>
      </c>
      <c r="G71" s="17">
        <v>1.05</v>
      </c>
      <c r="H71" s="22"/>
      <c r="I71" s="22">
        <v>463.39699999999999</v>
      </c>
      <c r="J71" s="18">
        <v>7</v>
      </c>
      <c r="M71" s="19">
        <f>ROUND(ROUND(J71, 2)*I71, 2)</f>
        <v>3243.78</v>
      </c>
      <c r="P71" s="18">
        <v>7</v>
      </c>
      <c r="S71" s="19">
        <v>3243.78</v>
      </c>
      <c r="AD71" s="4" t="s">
        <v>296</v>
      </c>
      <c r="AE71" s="4" t="s">
        <v>297</v>
      </c>
      <c r="AF71" s="4" t="s">
        <v>298</v>
      </c>
    </row>
    <row r="72" spans="1:35" ht="37.5" x14ac:dyDescent="0.25">
      <c r="A72" s="9" t="s">
        <v>299</v>
      </c>
      <c r="B72" s="9" t="s">
        <v>300</v>
      </c>
      <c r="C72" s="10" t="s">
        <v>301</v>
      </c>
      <c r="D72" s="11"/>
      <c r="E72" s="11" t="s">
        <v>302</v>
      </c>
      <c r="F72" s="11" t="s">
        <v>59</v>
      </c>
      <c r="G72" s="12">
        <v>1</v>
      </c>
      <c r="H72" s="12"/>
      <c r="I72" s="12">
        <v>2518.27</v>
      </c>
      <c r="J72" s="13">
        <f>IFERROR(ROUND(SUM(M73)/I72, 2),0)</f>
        <v>173.99</v>
      </c>
      <c r="K72" s="14">
        <v>439</v>
      </c>
      <c r="L72" s="13">
        <f>J72+ROUND(K72, 2)</f>
        <v>612.99</v>
      </c>
      <c r="M72" s="13">
        <f>ROUND(J72*I72, 2)</f>
        <v>438153.8</v>
      </c>
      <c r="N72" s="13">
        <f>ROUND(I72*ROUND(K72, 2), 2)</f>
        <v>1105520.53</v>
      </c>
      <c r="O72" s="13">
        <f>M72+N72</f>
        <v>1543674.33</v>
      </c>
      <c r="P72" s="13">
        <v>413.67</v>
      </c>
      <c r="Q72" s="14">
        <v>439</v>
      </c>
      <c r="R72" s="13">
        <v>852.67</v>
      </c>
      <c r="S72" s="13">
        <v>1041732.75</v>
      </c>
      <c r="T72" s="13">
        <v>1105520.53</v>
      </c>
      <c r="U72" s="13">
        <v>2147253.2799999998</v>
      </c>
      <c r="AD72" s="4">
        <v>246208560</v>
      </c>
      <c r="AE72" s="4">
        <v>16996737</v>
      </c>
      <c r="AG72" s="4" t="s">
        <v>303</v>
      </c>
      <c r="AH72" s="4" t="s">
        <v>304</v>
      </c>
      <c r="AI72" s="4" t="s">
        <v>107</v>
      </c>
    </row>
    <row r="73" spans="1:35" ht="93.75" x14ac:dyDescent="0.25">
      <c r="A73" s="9" t="s">
        <v>305</v>
      </c>
      <c r="B73" s="9"/>
      <c r="C73" s="20" t="s">
        <v>306</v>
      </c>
      <c r="D73" s="11"/>
      <c r="E73" s="11" t="s">
        <v>307</v>
      </c>
      <c r="F73" s="16" t="s">
        <v>308</v>
      </c>
      <c r="G73" s="17">
        <v>1.03</v>
      </c>
      <c r="H73" s="22"/>
      <c r="I73" s="22">
        <v>129.691</v>
      </c>
      <c r="J73" s="18">
        <v>3378.43</v>
      </c>
      <c r="M73" s="19">
        <f>ROUND(ROUND(J73, 2)*I73, 2)</f>
        <v>438151.97</v>
      </c>
      <c r="P73" s="18">
        <v>8032.5</v>
      </c>
      <c r="S73" s="19">
        <v>1041742.96</v>
      </c>
      <c r="AD73" s="4" t="s">
        <v>309</v>
      </c>
      <c r="AE73" s="4" t="s">
        <v>310</v>
      </c>
      <c r="AF73" s="4" t="s">
        <v>311</v>
      </c>
    </row>
    <row r="74" spans="1:35" ht="75" x14ac:dyDescent="0.25">
      <c r="A74" s="9" t="s">
        <v>312</v>
      </c>
      <c r="B74" s="9" t="s">
        <v>313</v>
      </c>
      <c r="C74" s="10" t="s">
        <v>314</v>
      </c>
      <c r="D74" s="11"/>
      <c r="E74" s="11" t="s">
        <v>315</v>
      </c>
      <c r="F74" s="11" t="s">
        <v>59</v>
      </c>
      <c r="G74" s="12">
        <v>1</v>
      </c>
      <c r="H74" s="12"/>
      <c r="I74" s="12">
        <v>46.62</v>
      </c>
      <c r="J74" s="13">
        <f>IFERROR(ROUND(SUM(M75)/I74, 2),0)</f>
        <v>738.69</v>
      </c>
      <c r="K74" s="14">
        <v>257</v>
      </c>
      <c r="L74" s="13">
        <f>J74+ROUND(K74, 2)</f>
        <v>995.69</v>
      </c>
      <c r="M74" s="13">
        <f>ROUND(J74*I74, 2)</f>
        <v>34437.730000000003</v>
      </c>
      <c r="N74" s="13">
        <f>ROUND(I74*ROUND(K74, 2), 2)</f>
        <v>11981.34</v>
      </c>
      <c r="O74" s="13">
        <f>M74+N74</f>
        <v>46419.070000000007</v>
      </c>
      <c r="P74" s="13">
        <v>738.69</v>
      </c>
      <c r="Q74" s="14">
        <v>257</v>
      </c>
      <c r="R74" s="13">
        <v>995.69</v>
      </c>
      <c r="S74" s="13">
        <v>34437.730000000003</v>
      </c>
      <c r="T74" s="13">
        <v>11981.34</v>
      </c>
      <c r="U74" s="13">
        <v>46419.07</v>
      </c>
      <c r="AD74" s="4">
        <v>246208561</v>
      </c>
      <c r="AE74" s="4">
        <v>16996736</v>
      </c>
      <c r="AG74" s="4" t="s">
        <v>316</v>
      </c>
      <c r="AH74" s="4" t="s">
        <v>317</v>
      </c>
      <c r="AI74" s="4" t="s">
        <v>107</v>
      </c>
    </row>
    <row r="75" spans="1:35" ht="37.5" x14ac:dyDescent="0.25">
      <c r="A75" s="9" t="s">
        <v>318</v>
      </c>
      <c r="B75" s="9"/>
      <c r="C75" s="20" t="s">
        <v>319</v>
      </c>
      <c r="D75" s="11"/>
      <c r="E75" s="11"/>
      <c r="F75" s="16" t="s">
        <v>308</v>
      </c>
      <c r="G75" s="17">
        <v>0.10299999999999999</v>
      </c>
      <c r="H75" s="22"/>
      <c r="I75" s="22">
        <v>4.8019999999999996</v>
      </c>
      <c r="J75" s="18">
        <v>7171.5</v>
      </c>
      <c r="M75" s="19">
        <f>ROUND(ROUND(J75, 2)*I75, 2)</f>
        <v>34437.54</v>
      </c>
      <c r="P75" s="18">
        <v>7171.5</v>
      </c>
      <c r="S75" s="19">
        <v>34437.54</v>
      </c>
      <c r="AD75" s="4" t="s">
        <v>320</v>
      </c>
      <c r="AE75" s="4" t="s">
        <v>321</v>
      </c>
      <c r="AF75" s="4" t="s">
        <v>322</v>
      </c>
    </row>
    <row r="76" spans="1:35" ht="17.100000000000001" customHeight="1" x14ac:dyDescent="0.25">
      <c r="A76" s="9" t="s">
        <v>323</v>
      </c>
      <c r="B76" s="9" t="s">
        <v>324</v>
      </c>
      <c r="C76" s="59" t="s">
        <v>325</v>
      </c>
      <c r="D76" s="60"/>
      <c r="E76" s="60"/>
      <c r="F76" s="60"/>
      <c r="G76" s="60"/>
      <c r="H76" s="60"/>
      <c r="I76" s="61"/>
      <c r="M76" s="6">
        <f>SUM(M77,M82,M87,M93,M96,M99,M104,M109,M114,M117)</f>
        <v>3831185.6499999994</v>
      </c>
      <c r="N76" s="6">
        <f>SUM(N77,N82,N87,N93,N96,N99,N104,N109,N114,N117)</f>
        <v>6741526.2300000004</v>
      </c>
      <c r="O76" s="6">
        <f>SUM(O77,O82,O87,O93,O96,O99,O104,O109,O114,O117)</f>
        <v>10572711.880000001</v>
      </c>
      <c r="S76" s="6">
        <v>12507385.050000001</v>
      </c>
      <c r="T76" s="6">
        <v>6741526.2300000004</v>
      </c>
      <c r="U76" s="6">
        <v>19248911.280000001</v>
      </c>
      <c r="AD76" s="4">
        <v>246208562</v>
      </c>
      <c r="AE76" s="4">
        <v>17000002</v>
      </c>
    </row>
    <row r="77" spans="1:35" ht="75" x14ac:dyDescent="0.25">
      <c r="A77" s="9" t="s">
        <v>326</v>
      </c>
      <c r="B77" s="9" t="s">
        <v>327</v>
      </c>
      <c r="C77" s="10" t="s">
        <v>328</v>
      </c>
      <c r="D77" s="11"/>
      <c r="E77" s="11" t="s">
        <v>329</v>
      </c>
      <c r="F77" s="11" t="s">
        <v>59</v>
      </c>
      <c r="G77" s="12">
        <v>1</v>
      </c>
      <c r="H77" s="12"/>
      <c r="I77" s="12">
        <v>83.73</v>
      </c>
      <c r="J77" s="13">
        <f>IFERROR(ROUND(SUM(M78,M79,M80,M81)/I77, 2),0)</f>
        <v>577.89</v>
      </c>
      <c r="K77" s="14">
        <v>1439</v>
      </c>
      <c r="L77" s="13">
        <f>J77+ROUND(K77, 2)</f>
        <v>2016.8899999999999</v>
      </c>
      <c r="M77" s="13">
        <f>ROUND(J77*I77, 2)</f>
        <v>48386.73</v>
      </c>
      <c r="N77" s="13">
        <f>ROUND(I77*ROUND(K77, 2), 2)</f>
        <v>120487.47</v>
      </c>
      <c r="O77" s="13">
        <f>M77+N77</f>
        <v>168874.2</v>
      </c>
      <c r="P77" s="13">
        <v>703.11</v>
      </c>
      <c r="Q77" s="14">
        <v>1439</v>
      </c>
      <c r="R77" s="13">
        <v>2142.11</v>
      </c>
      <c r="S77" s="13">
        <v>58871.4</v>
      </c>
      <c r="T77" s="13">
        <v>120487.47</v>
      </c>
      <c r="U77" s="13">
        <v>179358.87</v>
      </c>
      <c r="AD77" s="4">
        <v>246208564</v>
      </c>
      <c r="AE77" s="4">
        <v>17000010</v>
      </c>
      <c r="AG77" s="4" t="s">
        <v>330</v>
      </c>
      <c r="AH77" s="4" t="s">
        <v>331</v>
      </c>
      <c r="AI77" s="4" t="s">
        <v>107</v>
      </c>
    </row>
    <row r="78" spans="1:35" ht="93.75" x14ac:dyDescent="0.25">
      <c r="A78" s="9" t="s">
        <v>332</v>
      </c>
      <c r="B78" s="9"/>
      <c r="C78" s="20" t="s">
        <v>333</v>
      </c>
      <c r="D78" s="11"/>
      <c r="E78" s="11" t="s">
        <v>334</v>
      </c>
      <c r="F78" s="16" t="s">
        <v>110</v>
      </c>
      <c r="G78" s="17">
        <v>1.2</v>
      </c>
      <c r="H78" s="22"/>
      <c r="I78" s="22">
        <v>502.38</v>
      </c>
      <c r="J78" s="18">
        <v>12.33</v>
      </c>
      <c r="M78" s="19">
        <f>ROUND(ROUND(J78, 2)*I78, 2)</f>
        <v>6194.35</v>
      </c>
      <c r="P78" s="18">
        <v>29.14</v>
      </c>
      <c r="S78" s="19">
        <v>14639.35</v>
      </c>
      <c r="AD78" s="4" t="s">
        <v>335</v>
      </c>
      <c r="AE78" s="4" t="s">
        <v>336</v>
      </c>
      <c r="AF78" s="4" t="s">
        <v>337</v>
      </c>
    </row>
    <row r="79" spans="1:35" ht="37.5" x14ac:dyDescent="0.25">
      <c r="A79" s="9" t="s">
        <v>338</v>
      </c>
      <c r="B79" s="9"/>
      <c r="C79" s="20" t="s">
        <v>339</v>
      </c>
      <c r="D79" s="11"/>
      <c r="E79" s="11"/>
      <c r="F79" s="16" t="s">
        <v>59</v>
      </c>
      <c r="G79" s="17">
        <v>1.07</v>
      </c>
      <c r="H79" s="22"/>
      <c r="I79" s="22">
        <v>89.590999999999994</v>
      </c>
      <c r="J79" s="18">
        <v>447.41</v>
      </c>
      <c r="M79" s="19">
        <f>ROUND(ROUND(J79, 2)*I79, 2)</f>
        <v>40083.910000000003</v>
      </c>
      <c r="P79" s="18">
        <v>447.41</v>
      </c>
      <c r="S79" s="19">
        <v>40083.910000000003</v>
      </c>
      <c r="AD79" s="4" t="s">
        <v>340</v>
      </c>
      <c r="AE79" s="4" t="s">
        <v>341</v>
      </c>
      <c r="AF79" s="4" t="s">
        <v>342</v>
      </c>
    </row>
    <row r="80" spans="1:35" ht="18.75" x14ac:dyDescent="0.25">
      <c r="A80" s="9" t="s">
        <v>343</v>
      </c>
      <c r="B80" s="9"/>
      <c r="C80" s="15" t="s">
        <v>344</v>
      </c>
      <c r="D80" s="11"/>
      <c r="E80" s="11"/>
      <c r="F80" s="16" t="s">
        <v>110</v>
      </c>
      <c r="G80" s="17">
        <v>0.25</v>
      </c>
      <c r="H80" s="22"/>
      <c r="I80" s="22">
        <v>20.933</v>
      </c>
      <c r="J80" s="18">
        <v>47.44</v>
      </c>
      <c r="M80" s="19">
        <f>ROUND(ROUND(J80, 2)*I80, 2)</f>
        <v>993.06</v>
      </c>
      <c r="P80" s="18">
        <v>144.87</v>
      </c>
      <c r="S80" s="19">
        <v>3032.56</v>
      </c>
      <c r="AD80" s="4" t="s">
        <v>345</v>
      </c>
      <c r="AE80" s="4" t="s">
        <v>346</v>
      </c>
      <c r="AF80" s="4" t="s">
        <v>347</v>
      </c>
    </row>
    <row r="81" spans="1:35" ht="37.5" x14ac:dyDescent="0.25">
      <c r="A81" s="9" t="s">
        <v>348</v>
      </c>
      <c r="B81" s="9"/>
      <c r="C81" s="15" t="s">
        <v>349</v>
      </c>
      <c r="D81" s="11"/>
      <c r="E81" s="11"/>
      <c r="F81" s="16" t="s">
        <v>110</v>
      </c>
      <c r="G81" s="17">
        <v>0.15</v>
      </c>
      <c r="H81" s="17"/>
      <c r="I81" s="17">
        <v>12.56</v>
      </c>
      <c r="J81" s="18">
        <v>88.8</v>
      </c>
      <c r="M81" s="19">
        <f>ROUND(ROUND(J81, 2)*I81, 2)</f>
        <v>1115.33</v>
      </c>
      <c r="P81" s="18">
        <v>88.8</v>
      </c>
      <c r="S81" s="19">
        <v>1115.33</v>
      </c>
      <c r="AD81" s="4" t="s">
        <v>350</v>
      </c>
      <c r="AE81" s="4" t="s">
        <v>351</v>
      </c>
      <c r="AF81" s="4" t="s">
        <v>352</v>
      </c>
    </row>
    <row r="82" spans="1:35" ht="75" x14ac:dyDescent="0.25">
      <c r="A82" s="9" t="s">
        <v>353</v>
      </c>
      <c r="B82" s="9" t="s">
        <v>354</v>
      </c>
      <c r="C82" s="10" t="s">
        <v>355</v>
      </c>
      <c r="D82" s="11"/>
      <c r="E82" s="11" t="s">
        <v>356</v>
      </c>
      <c r="F82" s="11" t="s">
        <v>59</v>
      </c>
      <c r="G82" s="12">
        <v>1</v>
      </c>
      <c r="H82" s="12"/>
      <c r="I82" s="12">
        <v>1201.9000000000001</v>
      </c>
      <c r="J82" s="13">
        <f>IFERROR(ROUND(SUM(M83,M84,M85,M86)/I82, 2),0)</f>
        <v>1746.71</v>
      </c>
      <c r="K82" s="14">
        <v>2422</v>
      </c>
      <c r="L82" s="13">
        <f>J82+ROUND(K82, 2)</f>
        <v>4168.71</v>
      </c>
      <c r="M82" s="13">
        <f>ROUND(J82*I82, 2)</f>
        <v>2099370.75</v>
      </c>
      <c r="N82" s="13">
        <f>ROUND(I82*ROUND(K82, 2), 2)</f>
        <v>2911001.8</v>
      </c>
      <c r="O82" s="13">
        <f>M82+N82</f>
        <v>5010372.55</v>
      </c>
      <c r="P82" s="13">
        <v>1524.69</v>
      </c>
      <c r="Q82" s="14">
        <v>2422</v>
      </c>
      <c r="R82" s="13">
        <v>3946.69</v>
      </c>
      <c r="S82" s="13">
        <v>1832524.91</v>
      </c>
      <c r="T82" s="13">
        <v>2911001.8</v>
      </c>
      <c r="U82" s="13">
        <v>4743526.71</v>
      </c>
      <c r="AD82" s="4">
        <v>246208565</v>
      </c>
      <c r="AE82" s="4">
        <v>17019052</v>
      </c>
      <c r="AG82" s="4" t="s">
        <v>357</v>
      </c>
      <c r="AH82" s="4" t="s">
        <v>358</v>
      </c>
      <c r="AI82" s="4" t="s">
        <v>107</v>
      </c>
    </row>
    <row r="83" spans="1:35" ht="112.5" x14ac:dyDescent="0.25">
      <c r="A83" s="9" t="s">
        <v>359</v>
      </c>
      <c r="B83" s="9"/>
      <c r="C83" s="20" t="s">
        <v>360</v>
      </c>
      <c r="D83" s="11"/>
      <c r="E83" s="11" t="s">
        <v>361</v>
      </c>
      <c r="F83" s="16" t="s">
        <v>110</v>
      </c>
      <c r="G83" s="17">
        <v>1.2</v>
      </c>
      <c r="H83" s="22"/>
      <c r="I83" s="22">
        <v>7211.4</v>
      </c>
      <c r="J83" s="18">
        <v>12.33</v>
      </c>
      <c r="M83" s="19">
        <f>ROUND(ROUND(J83, 2)*I83, 2)</f>
        <v>88916.56</v>
      </c>
      <c r="P83" s="18">
        <v>29.14</v>
      </c>
      <c r="S83" s="19">
        <v>210140.2</v>
      </c>
      <c r="AD83" s="4" t="s">
        <v>362</v>
      </c>
      <c r="AE83" s="4" t="s">
        <v>363</v>
      </c>
      <c r="AF83" s="4" t="s">
        <v>364</v>
      </c>
    </row>
    <row r="84" spans="1:35" ht="75" x14ac:dyDescent="0.25">
      <c r="A84" s="9" t="s">
        <v>365</v>
      </c>
      <c r="B84" s="9"/>
      <c r="C84" s="15" t="s">
        <v>366</v>
      </c>
      <c r="D84" s="11"/>
      <c r="E84" s="11" t="s">
        <v>367</v>
      </c>
      <c r="F84" s="16" t="s">
        <v>59</v>
      </c>
      <c r="G84" s="17">
        <v>1.2</v>
      </c>
      <c r="H84" s="22"/>
      <c r="I84" s="22">
        <v>1442.28</v>
      </c>
      <c r="J84" s="18">
        <v>1374.45</v>
      </c>
      <c r="M84" s="19">
        <f>ROUND(ROUND(J84, 2)*I84, 2)</f>
        <v>1982341.75</v>
      </c>
      <c r="P84" s="18">
        <v>1083.5899999999999</v>
      </c>
      <c r="S84" s="19">
        <v>1562840.19</v>
      </c>
      <c r="AD84" s="4" t="s">
        <v>368</v>
      </c>
      <c r="AE84" s="4" t="s">
        <v>369</v>
      </c>
      <c r="AF84" s="4" t="s">
        <v>370</v>
      </c>
    </row>
    <row r="85" spans="1:35" ht="37.5" x14ac:dyDescent="0.25">
      <c r="A85" s="9" t="s">
        <v>371</v>
      </c>
      <c r="B85" s="9"/>
      <c r="C85" s="15" t="s">
        <v>372</v>
      </c>
      <c r="D85" s="11"/>
      <c r="E85" s="11"/>
      <c r="F85" s="16" t="s">
        <v>110</v>
      </c>
      <c r="G85" s="17">
        <v>0.25</v>
      </c>
      <c r="H85" s="22"/>
      <c r="I85" s="22">
        <v>300.47500000000002</v>
      </c>
      <c r="J85" s="18">
        <v>40.270000000000003</v>
      </c>
      <c r="M85" s="19">
        <f>ROUND(ROUND(J85, 2)*I85, 2)</f>
        <v>12100.13</v>
      </c>
      <c r="P85" s="18">
        <v>144.87</v>
      </c>
      <c r="S85" s="19">
        <v>43529.81</v>
      </c>
      <c r="AD85" s="4" t="s">
        <v>373</v>
      </c>
      <c r="AE85" s="4" t="s">
        <v>374</v>
      </c>
      <c r="AF85" s="4" t="s">
        <v>375</v>
      </c>
    </row>
    <row r="86" spans="1:35" ht="37.5" x14ac:dyDescent="0.25">
      <c r="A86" s="9" t="s">
        <v>376</v>
      </c>
      <c r="B86" s="9"/>
      <c r="C86" s="15" t="s">
        <v>349</v>
      </c>
      <c r="D86" s="11"/>
      <c r="E86" s="11"/>
      <c r="F86" s="16" t="s">
        <v>110</v>
      </c>
      <c r="G86" s="17">
        <v>0.15</v>
      </c>
      <c r="H86" s="17"/>
      <c r="I86" s="17">
        <v>180.285</v>
      </c>
      <c r="J86" s="18">
        <v>88.8</v>
      </c>
      <c r="M86" s="19">
        <f>ROUND(ROUND(J86, 2)*I86, 2)</f>
        <v>16009.31</v>
      </c>
      <c r="P86" s="18">
        <v>88.8</v>
      </c>
      <c r="S86" s="19">
        <v>16009.31</v>
      </c>
      <c r="AD86" s="4" t="s">
        <v>377</v>
      </c>
      <c r="AE86" s="4" t="s">
        <v>378</v>
      </c>
      <c r="AF86" s="4" t="s">
        <v>352</v>
      </c>
    </row>
    <row r="87" spans="1:35" ht="18.75" x14ac:dyDescent="0.25">
      <c r="A87" s="9" t="s">
        <v>379</v>
      </c>
      <c r="B87" s="9" t="s">
        <v>380</v>
      </c>
      <c r="C87" s="10" t="s">
        <v>381</v>
      </c>
      <c r="D87" s="11" t="s">
        <v>382</v>
      </c>
      <c r="E87" s="11" t="s">
        <v>383</v>
      </c>
      <c r="F87" s="11" t="s">
        <v>59</v>
      </c>
      <c r="G87" s="12">
        <v>1</v>
      </c>
      <c r="H87" s="12"/>
      <c r="I87" s="12">
        <v>468.22</v>
      </c>
      <c r="J87" s="13">
        <f>IFERROR(ROUND(SUM(M88,M89,M90,M91,M92)/I87, 2),0)</f>
        <v>1549.16</v>
      </c>
      <c r="K87" s="14">
        <v>412</v>
      </c>
      <c r="L87" s="13">
        <f>J87+ROUND(K87, 2)</f>
        <v>1961.16</v>
      </c>
      <c r="M87" s="13">
        <f>ROUND(J87*I87, 2)</f>
        <v>725347.7</v>
      </c>
      <c r="N87" s="13">
        <f>ROUND(I87*ROUND(K87, 2), 2)</f>
        <v>192906.64</v>
      </c>
      <c r="O87" s="13">
        <f>M87+N87</f>
        <v>918254.34</v>
      </c>
      <c r="P87" s="13">
        <v>1600.16</v>
      </c>
      <c r="Q87" s="14">
        <v>412</v>
      </c>
      <c r="R87" s="13">
        <v>2012.16</v>
      </c>
      <c r="S87" s="13">
        <v>749226.92</v>
      </c>
      <c r="T87" s="13">
        <v>192906.64</v>
      </c>
      <c r="U87" s="13">
        <v>942133.56</v>
      </c>
      <c r="AD87" s="4">
        <v>246208567</v>
      </c>
      <c r="AE87" s="4">
        <v>17001172</v>
      </c>
      <c r="AG87" s="4" t="s">
        <v>384</v>
      </c>
      <c r="AH87" s="4" t="s">
        <v>385</v>
      </c>
      <c r="AI87" s="4" t="s">
        <v>107</v>
      </c>
    </row>
    <row r="88" spans="1:35" ht="37.5" x14ac:dyDescent="0.25">
      <c r="A88" s="9" t="s">
        <v>386</v>
      </c>
      <c r="B88" s="9"/>
      <c r="C88" s="15" t="s">
        <v>387</v>
      </c>
      <c r="D88" s="11"/>
      <c r="E88" s="11"/>
      <c r="F88" s="16" t="s">
        <v>110</v>
      </c>
      <c r="G88" s="17">
        <v>0.15</v>
      </c>
      <c r="H88" s="17"/>
      <c r="I88" s="17">
        <v>70.233000000000004</v>
      </c>
      <c r="J88" s="18">
        <v>68.400000000000006</v>
      </c>
      <c r="M88" s="19">
        <f>ROUND(ROUND(J88, 2)*I88, 2)</f>
        <v>4803.9399999999996</v>
      </c>
      <c r="P88" s="18">
        <v>68.400000000000006</v>
      </c>
      <c r="S88" s="19">
        <v>4803.9399999999996</v>
      </c>
      <c r="AD88" s="4" t="s">
        <v>388</v>
      </c>
      <c r="AE88" s="4" t="s">
        <v>389</v>
      </c>
      <c r="AF88" s="4" t="s">
        <v>390</v>
      </c>
    </row>
    <row r="89" spans="1:35" ht="75" x14ac:dyDescent="0.25">
      <c r="A89" s="9" t="s">
        <v>391</v>
      </c>
      <c r="B89" s="9"/>
      <c r="C89" s="15" t="s">
        <v>392</v>
      </c>
      <c r="D89" s="11"/>
      <c r="E89" s="11"/>
      <c r="F89" s="16" t="s">
        <v>71</v>
      </c>
      <c r="G89" s="17">
        <v>1</v>
      </c>
      <c r="H89" s="22"/>
      <c r="I89" s="22">
        <v>468.2</v>
      </c>
      <c r="J89" s="18">
        <v>0</v>
      </c>
      <c r="M89" s="19">
        <f>ROUND(ROUND(J89, 2)*I89, 2)</f>
        <v>0</v>
      </c>
      <c r="P89" s="18">
        <v>51</v>
      </c>
      <c r="S89" s="19">
        <v>23878.2</v>
      </c>
      <c r="AD89" s="4" t="s">
        <v>393</v>
      </c>
      <c r="AE89" s="4" t="s">
        <v>394</v>
      </c>
      <c r="AF89" s="4" t="s">
        <v>395</v>
      </c>
    </row>
    <row r="90" spans="1:35" ht="131.25" x14ac:dyDescent="0.25">
      <c r="A90" s="9" t="s">
        <v>396</v>
      </c>
      <c r="B90" s="9"/>
      <c r="C90" s="20" t="s">
        <v>397</v>
      </c>
      <c r="D90" s="11"/>
      <c r="E90" s="11" t="s">
        <v>398</v>
      </c>
      <c r="F90" s="16" t="s">
        <v>59</v>
      </c>
      <c r="G90" s="17">
        <v>1.1000000000000001</v>
      </c>
      <c r="H90" s="22"/>
      <c r="I90" s="22">
        <v>186.12</v>
      </c>
      <c r="J90" s="18">
        <v>1339</v>
      </c>
      <c r="M90" s="19">
        <f>ROUND(ROUND(J90, 2)*I90, 2)</f>
        <v>249214.68</v>
      </c>
      <c r="P90" s="18">
        <v>1339</v>
      </c>
      <c r="S90" s="19">
        <v>249214.68</v>
      </c>
      <c r="AD90" s="4" t="s">
        <v>399</v>
      </c>
      <c r="AE90" s="4" t="s">
        <v>400</v>
      </c>
      <c r="AF90" s="4" t="s">
        <v>401</v>
      </c>
    </row>
    <row r="91" spans="1:35" ht="131.25" x14ac:dyDescent="0.25">
      <c r="A91" s="9" t="s">
        <v>402</v>
      </c>
      <c r="B91" s="9"/>
      <c r="C91" s="20" t="s">
        <v>403</v>
      </c>
      <c r="D91" s="11"/>
      <c r="E91" s="11" t="s">
        <v>398</v>
      </c>
      <c r="F91" s="16" t="s">
        <v>59</v>
      </c>
      <c r="G91" s="17">
        <v>1.1000000000000001</v>
      </c>
      <c r="H91" s="22"/>
      <c r="I91" s="22">
        <v>328.92200000000003</v>
      </c>
      <c r="J91" s="18">
        <v>1339</v>
      </c>
      <c r="M91" s="19">
        <f>ROUND(ROUND(J91, 2)*I91, 2)</f>
        <v>440426.56</v>
      </c>
      <c r="P91" s="18">
        <v>1339</v>
      </c>
      <c r="S91" s="19">
        <v>440426.56</v>
      </c>
      <c r="AD91" s="4" t="s">
        <v>404</v>
      </c>
      <c r="AE91" s="4" t="s">
        <v>405</v>
      </c>
      <c r="AF91" s="4" t="s">
        <v>406</v>
      </c>
    </row>
    <row r="92" spans="1:35" ht="18.75" x14ac:dyDescent="0.25">
      <c r="A92" s="9" t="s">
        <v>407</v>
      </c>
      <c r="B92" s="9"/>
      <c r="C92" s="15" t="s">
        <v>408</v>
      </c>
      <c r="D92" s="11"/>
      <c r="E92" s="11"/>
      <c r="F92" s="16" t="s">
        <v>110</v>
      </c>
      <c r="G92" s="17">
        <v>0.3</v>
      </c>
      <c r="H92" s="17"/>
      <c r="I92" s="17">
        <v>140.46600000000001</v>
      </c>
      <c r="J92" s="18">
        <v>220</v>
      </c>
      <c r="M92" s="19">
        <f>ROUND(ROUND(J92, 2)*I92, 2)</f>
        <v>30902.52</v>
      </c>
      <c r="P92" s="18">
        <v>220</v>
      </c>
      <c r="S92" s="19">
        <v>30902.52</v>
      </c>
      <c r="AD92" s="4" t="s">
        <v>409</v>
      </c>
      <c r="AE92" s="4" t="s">
        <v>410</v>
      </c>
      <c r="AF92" s="4" t="s">
        <v>411</v>
      </c>
    </row>
    <row r="93" spans="1:35" ht="18.75" x14ac:dyDescent="0.25">
      <c r="A93" s="9" t="s">
        <v>412</v>
      </c>
      <c r="B93" s="9" t="s">
        <v>413</v>
      </c>
      <c r="C93" s="10" t="s">
        <v>414</v>
      </c>
      <c r="D93" s="11"/>
      <c r="E93" s="11" t="s">
        <v>415</v>
      </c>
      <c r="F93" s="11" t="s">
        <v>71</v>
      </c>
      <c r="G93" s="12">
        <v>1</v>
      </c>
      <c r="H93" s="12"/>
      <c r="I93" s="12">
        <v>48</v>
      </c>
      <c r="J93" s="13">
        <f>IFERROR(ROUND(SUM(M94,M95)/I93, 2),0)</f>
        <v>485.09</v>
      </c>
      <c r="K93" s="14">
        <v>200</v>
      </c>
      <c r="L93" s="13">
        <f>J93+ROUND(K93, 2)</f>
        <v>685.08999999999992</v>
      </c>
      <c r="M93" s="13">
        <f>ROUND(J93*I93, 2)</f>
        <v>23284.32</v>
      </c>
      <c r="N93" s="13">
        <f>ROUND(I93*ROUND(K93, 2), 2)</f>
        <v>9600</v>
      </c>
      <c r="O93" s="13">
        <f>M93+N93</f>
        <v>32884.32</v>
      </c>
      <c r="P93" s="13">
        <v>500.34</v>
      </c>
      <c r="Q93" s="14">
        <v>200</v>
      </c>
      <c r="R93" s="13">
        <v>700.34</v>
      </c>
      <c r="S93" s="13">
        <v>24016.32</v>
      </c>
      <c r="T93" s="13">
        <v>9600</v>
      </c>
      <c r="U93" s="13">
        <v>33616.32</v>
      </c>
      <c r="AD93" s="4">
        <v>246208569</v>
      </c>
      <c r="AE93" s="4">
        <v>17022307</v>
      </c>
      <c r="AG93" s="4" t="s">
        <v>416</v>
      </c>
      <c r="AH93" s="4" t="s">
        <v>417</v>
      </c>
      <c r="AI93" s="4" t="s">
        <v>107</v>
      </c>
    </row>
    <row r="94" spans="1:35" ht="37.5" x14ac:dyDescent="0.25">
      <c r="A94" s="9" t="s">
        <v>418</v>
      </c>
      <c r="B94" s="9"/>
      <c r="C94" s="15" t="s">
        <v>419</v>
      </c>
      <c r="D94" s="11"/>
      <c r="E94" s="11"/>
      <c r="F94" s="16" t="s">
        <v>71</v>
      </c>
      <c r="G94" s="17">
        <v>1.1000000000000001</v>
      </c>
      <c r="H94" s="22"/>
      <c r="I94" s="22">
        <v>52.8</v>
      </c>
      <c r="J94" s="18">
        <v>432.81</v>
      </c>
      <c r="M94" s="19">
        <f>ROUND(ROUND(J94, 2)*I94, 2)</f>
        <v>22852.37</v>
      </c>
      <c r="P94" s="18">
        <v>432.81</v>
      </c>
      <c r="S94" s="19">
        <v>22852.37</v>
      </c>
      <c r="AD94" s="4" t="s">
        <v>420</v>
      </c>
      <c r="AE94" s="4" t="s">
        <v>421</v>
      </c>
      <c r="AF94" s="4" t="s">
        <v>422</v>
      </c>
    </row>
    <row r="95" spans="1:35" ht="18.75" x14ac:dyDescent="0.25">
      <c r="A95" s="9" t="s">
        <v>423</v>
      </c>
      <c r="B95" s="9"/>
      <c r="C95" s="15" t="s">
        <v>424</v>
      </c>
      <c r="D95" s="11"/>
      <c r="E95" s="11"/>
      <c r="F95" s="16" t="s">
        <v>170</v>
      </c>
      <c r="G95" s="21">
        <v>0.09</v>
      </c>
      <c r="H95" s="17"/>
      <c r="I95" s="17">
        <v>4.32</v>
      </c>
      <c r="J95" s="18">
        <v>100</v>
      </c>
      <c r="M95" s="19">
        <f>ROUND(ROUND(J95, 2)*I95, 2)</f>
        <v>432</v>
      </c>
      <c r="P95" s="18">
        <v>269.39</v>
      </c>
      <c r="S95" s="19">
        <v>1163.76</v>
      </c>
      <c r="AD95" s="4" t="s">
        <v>425</v>
      </c>
      <c r="AE95" s="4" t="s">
        <v>426</v>
      </c>
      <c r="AF95" s="4" t="s">
        <v>427</v>
      </c>
    </row>
    <row r="96" spans="1:35" ht="18.75" x14ac:dyDescent="0.25">
      <c r="A96" s="9" t="s">
        <v>428</v>
      </c>
      <c r="B96" s="9" t="s">
        <v>413</v>
      </c>
      <c r="C96" s="10" t="s">
        <v>414</v>
      </c>
      <c r="D96" s="11"/>
      <c r="E96" s="11" t="s">
        <v>429</v>
      </c>
      <c r="F96" s="11" t="s">
        <v>71</v>
      </c>
      <c r="G96" s="12">
        <v>1</v>
      </c>
      <c r="H96" s="12"/>
      <c r="I96" s="12">
        <v>146.12</v>
      </c>
      <c r="J96" s="13">
        <f>IFERROR(ROUND(SUM(M97,M98)/I96, 2),0)</f>
        <v>131.11000000000001</v>
      </c>
      <c r="K96" s="14">
        <v>200</v>
      </c>
      <c r="L96" s="13">
        <f>J96+ROUND(K96, 2)</f>
        <v>331.11</v>
      </c>
      <c r="M96" s="13">
        <f>ROUND(J96*I96, 2)</f>
        <v>19157.79</v>
      </c>
      <c r="N96" s="13">
        <f>ROUND(I96*ROUND(K96, 2), 2)</f>
        <v>29224</v>
      </c>
      <c r="O96" s="13">
        <f>M96+N96</f>
        <v>48381.79</v>
      </c>
      <c r="P96" s="13">
        <v>148.97999999999999</v>
      </c>
      <c r="Q96" s="14">
        <v>200</v>
      </c>
      <c r="R96" s="13">
        <v>348.98</v>
      </c>
      <c r="S96" s="13">
        <v>21768.959999999999</v>
      </c>
      <c r="T96" s="13">
        <v>29224</v>
      </c>
      <c r="U96" s="13">
        <v>50992.959999999999</v>
      </c>
      <c r="AD96" s="4">
        <v>246208620</v>
      </c>
      <c r="AE96" s="4">
        <v>17022595</v>
      </c>
      <c r="AG96" s="4" t="s">
        <v>416</v>
      </c>
      <c r="AH96" s="4" t="s">
        <v>417</v>
      </c>
      <c r="AI96" s="4" t="s">
        <v>107</v>
      </c>
    </row>
    <row r="97" spans="1:35" ht="37.5" x14ac:dyDescent="0.25">
      <c r="A97" s="9" t="s">
        <v>430</v>
      </c>
      <c r="B97" s="9"/>
      <c r="C97" s="15" t="s">
        <v>431</v>
      </c>
      <c r="D97" s="11"/>
      <c r="E97" s="11"/>
      <c r="F97" s="16" t="s">
        <v>71</v>
      </c>
      <c r="G97" s="17">
        <v>1.05</v>
      </c>
      <c r="H97" s="22"/>
      <c r="I97" s="22">
        <v>76.712999999999994</v>
      </c>
      <c r="J97" s="18">
        <v>90.97</v>
      </c>
      <c r="M97" s="19">
        <f>ROUND(ROUND(J97, 2)*I97, 2)</f>
        <v>6978.58</v>
      </c>
      <c r="P97" s="18">
        <v>90.97</v>
      </c>
      <c r="S97" s="19">
        <v>6978.58</v>
      </c>
      <c r="AD97" s="4" t="s">
        <v>432</v>
      </c>
      <c r="AE97" s="4" t="s">
        <v>433</v>
      </c>
      <c r="AF97" s="4" t="s">
        <v>434</v>
      </c>
    </row>
    <row r="98" spans="1:35" ht="18.75" x14ac:dyDescent="0.25">
      <c r="A98" s="9" t="s">
        <v>435</v>
      </c>
      <c r="B98" s="9"/>
      <c r="C98" s="20" t="s">
        <v>436</v>
      </c>
      <c r="D98" s="11"/>
      <c r="E98" s="11" t="s">
        <v>437</v>
      </c>
      <c r="F98" s="16" t="s">
        <v>71</v>
      </c>
      <c r="G98" s="17">
        <v>1.05</v>
      </c>
      <c r="H98" s="22"/>
      <c r="I98" s="22">
        <v>76.712999999999994</v>
      </c>
      <c r="J98" s="18">
        <v>158.76</v>
      </c>
      <c r="M98" s="19">
        <f>ROUND(ROUND(J98, 2)*I98, 2)</f>
        <v>12178.96</v>
      </c>
      <c r="P98" s="18">
        <v>192.81</v>
      </c>
      <c r="S98" s="19">
        <v>14791.03</v>
      </c>
      <c r="AD98" s="4" t="s">
        <v>438</v>
      </c>
      <c r="AE98" s="4" t="s">
        <v>439</v>
      </c>
      <c r="AF98" s="4" t="s">
        <v>440</v>
      </c>
    </row>
    <row r="99" spans="1:35" ht="56.25" x14ac:dyDescent="0.25">
      <c r="A99" s="9" t="s">
        <v>441</v>
      </c>
      <c r="B99" s="9" t="s">
        <v>442</v>
      </c>
      <c r="C99" s="10" t="s">
        <v>443</v>
      </c>
      <c r="D99" s="11"/>
      <c r="E99" s="11" t="s">
        <v>444</v>
      </c>
      <c r="F99" s="11" t="s">
        <v>71</v>
      </c>
      <c r="G99" s="12">
        <v>1</v>
      </c>
      <c r="H99" s="12"/>
      <c r="I99" s="12">
        <v>333.75</v>
      </c>
      <c r="J99" s="13">
        <f>IFERROR(ROUND(SUM(M100,M101,M102,M103)/I99, 2),0)</f>
        <v>363.58</v>
      </c>
      <c r="K99" s="14">
        <v>411</v>
      </c>
      <c r="L99" s="13">
        <f>J99+ROUND(K99, 2)</f>
        <v>774.57999999999993</v>
      </c>
      <c r="M99" s="13">
        <f>ROUND(J99*I99, 2)</f>
        <v>121344.83</v>
      </c>
      <c r="N99" s="13">
        <f>ROUND(I99*ROUND(K99, 2), 2)</f>
        <v>137171.25</v>
      </c>
      <c r="O99" s="13">
        <f>M99+N99</f>
        <v>258516.08000000002</v>
      </c>
      <c r="P99" s="13">
        <v>414.02</v>
      </c>
      <c r="Q99" s="14">
        <v>411</v>
      </c>
      <c r="R99" s="13">
        <v>825.02</v>
      </c>
      <c r="S99" s="13">
        <v>138179.18</v>
      </c>
      <c r="T99" s="13">
        <v>137171.25</v>
      </c>
      <c r="U99" s="13">
        <v>275350.43</v>
      </c>
      <c r="AD99" s="4">
        <v>246208571</v>
      </c>
      <c r="AE99" s="4">
        <v>17023325</v>
      </c>
      <c r="AG99" s="4" t="s">
        <v>445</v>
      </c>
      <c r="AH99" s="4" t="s">
        <v>446</v>
      </c>
      <c r="AI99" s="4" t="s">
        <v>107</v>
      </c>
    </row>
    <row r="100" spans="1:35" ht="112.5" x14ac:dyDescent="0.25">
      <c r="A100" s="9" t="s">
        <v>447</v>
      </c>
      <c r="B100" s="9"/>
      <c r="C100" s="15" t="s">
        <v>448</v>
      </c>
      <c r="D100" s="11"/>
      <c r="E100" s="11" t="s">
        <v>449</v>
      </c>
      <c r="F100" s="16" t="s">
        <v>170</v>
      </c>
      <c r="G100" s="17">
        <v>1.84</v>
      </c>
      <c r="H100" s="17"/>
      <c r="I100" s="17">
        <v>614.1</v>
      </c>
      <c r="J100" s="18">
        <v>196</v>
      </c>
      <c r="M100" s="19">
        <f>ROUND(ROUND(J100, 2)*I100, 2)</f>
        <v>120363.6</v>
      </c>
      <c r="P100" s="18">
        <v>210.05</v>
      </c>
      <c r="S100" s="19">
        <v>128991.71</v>
      </c>
      <c r="AD100" s="4" t="s">
        <v>450</v>
      </c>
      <c r="AE100" s="4" t="s">
        <v>451</v>
      </c>
      <c r="AF100" s="4" t="s">
        <v>452</v>
      </c>
    </row>
    <row r="101" spans="1:35" ht="37.5" x14ac:dyDescent="0.25">
      <c r="A101" s="9" t="s">
        <v>453</v>
      </c>
      <c r="B101" s="9"/>
      <c r="C101" s="15" t="s">
        <v>454</v>
      </c>
      <c r="D101" s="11"/>
      <c r="E101" s="11" t="s">
        <v>455</v>
      </c>
      <c r="F101" s="16" t="s">
        <v>110</v>
      </c>
      <c r="G101" s="17">
        <v>0.7</v>
      </c>
      <c r="H101" s="17"/>
      <c r="I101" s="17">
        <v>233.625</v>
      </c>
      <c r="J101" s="18">
        <v>0</v>
      </c>
      <c r="M101" s="19">
        <f>ROUND(ROUND(J101, 2)*I101, 2)</f>
        <v>0</v>
      </c>
      <c r="P101" s="18">
        <v>29.14</v>
      </c>
      <c r="S101" s="19">
        <v>6807.83</v>
      </c>
      <c r="AD101" s="4" t="s">
        <v>456</v>
      </c>
      <c r="AE101" s="4" t="s">
        <v>457</v>
      </c>
      <c r="AF101" s="4" t="s">
        <v>458</v>
      </c>
    </row>
    <row r="102" spans="1:35" ht="37.5" x14ac:dyDescent="0.25">
      <c r="A102" s="9" t="s">
        <v>459</v>
      </c>
      <c r="B102" s="9"/>
      <c r="C102" s="15" t="s">
        <v>372</v>
      </c>
      <c r="D102" s="11"/>
      <c r="E102" s="11"/>
      <c r="F102" s="16" t="s">
        <v>110</v>
      </c>
      <c r="G102" s="17">
        <v>0.04</v>
      </c>
      <c r="H102" s="17"/>
      <c r="I102" s="17">
        <v>13.35</v>
      </c>
      <c r="J102" s="18">
        <v>40.270000000000003</v>
      </c>
      <c r="M102" s="19">
        <f>ROUND(ROUND(J102, 2)*I102, 2)</f>
        <v>537.6</v>
      </c>
      <c r="P102" s="18">
        <v>144.87</v>
      </c>
      <c r="S102" s="19">
        <v>1934.01</v>
      </c>
      <c r="AD102" s="4" t="s">
        <v>460</v>
      </c>
      <c r="AE102" s="4" t="s">
        <v>461</v>
      </c>
      <c r="AF102" s="4" t="s">
        <v>375</v>
      </c>
    </row>
    <row r="103" spans="1:35" ht="37.5" x14ac:dyDescent="0.25">
      <c r="A103" s="9" t="s">
        <v>462</v>
      </c>
      <c r="B103" s="9"/>
      <c r="C103" s="15" t="s">
        <v>349</v>
      </c>
      <c r="D103" s="11"/>
      <c r="E103" s="11"/>
      <c r="F103" s="16" t="s">
        <v>110</v>
      </c>
      <c r="G103" s="17">
        <v>1.4999999999999999E-2</v>
      </c>
      <c r="H103" s="17"/>
      <c r="I103" s="17">
        <v>5.0060000000000002</v>
      </c>
      <c r="J103" s="18">
        <v>88.8</v>
      </c>
      <c r="M103" s="19">
        <f>ROUND(ROUND(J103, 2)*I103, 2)</f>
        <v>444.53</v>
      </c>
      <c r="P103" s="18">
        <v>88.8</v>
      </c>
      <c r="S103" s="19">
        <v>444.53</v>
      </c>
      <c r="AD103" s="4" t="s">
        <v>463</v>
      </c>
      <c r="AE103" s="4" t="s">
        <v>464</v>
      </c>
      <c r="AF103" s="4" t="s">
        <v>352</v>
      </c>
    </row>
    <row r="104" spans="1:35" ht="56.25" x14ac:dyDescent="0.25">
      <c r="A104" s="9" t="s">
        <v>465</v>
      </c>
      <c r="B104" s="9" t="s">
        <v>442</v>
      </c>
      <c r="C104" s="10" t="s">
        <v>443</v>
      </c>
      <c r="D104" s="11"/>
      <c r="E104" s="11" t="s">
        <v>466</v>
      </c>
      <c r="F104" s="11" t="s">
        <v>71</v>
      </c>
      <c r="G104" s="12">
        <v>1</v>
      </c>
      <c r="H104" s="12"/>
      <c r="I104" s="12">
        <v>19.100000000000001</v>
      </c>
      <c r="J104" s="13">
        <f>IFERROR(ROUND(SUM(M105,M106,M107,M108)/I104, 2),0)</f>
        <v>64.56</v>
      </c>
      <c r="K104" s="14">
        <v>411</v>
      </c>
      <c r="L104" s="13">
        <f>J104+ROUND(K104, 2)</f>
        <v>475.56</v>
      </c>
      <c r="M104" s="13">
        <f>ROUND(J104*I104, 2)</f>
        <v>1233.0999999999999</v>
      </c>
      <c r="N104" s="13">
        <f>ROUND(I104*ROUND(K104, 2), 2)</f>
        <v>7850.1</v>
      </c>
      <c r="O104" s="13">
        <f>M104+N104</f>
        <v>9083.2000000000007</v>
      </c>
      <c r="P104" s="13">
        <v>88.86</v>
      </c>
      <c r="Q104" s="14">
        <v>411</v>
      </c>
      <c r="R104" s="13">
        <v>499.86</v>
      </c>
      <c r="S104" s="13">
        <v>1697.23</v>
      </c>
      <c r="T104" s="13">
        <v>7850.1</v>
      </c>
      <c r="U104" s="13">
        <v>9547.33</v>
      </c>
      <c r="AD104" s="4">
        <v>246208621</v>
      </c>
      <c r="AE104" s="4">
        <v>17023739</v>
      </c>
      <c r="AG104" s="4" t="s">
        <v>445</v>
      </c>
      <c r="AH104" s="4" t="s">
        <v>446</v>
      </c>
      <c r="AI104" s="4" t="s">
        <v>107</v>
      </c>
    </row>
    <row r="105" spans="1:35" ht="37.5" x14ac:dyDescent="0.25">
      <c r="A105" s="9" t="s">
        <v>467</v>
      </c>
      <c r="B105" s="9"/>
      <c r="C105" s="15" t="s">
        <v>349</v>
      </c>
      <c r="D105" s="11"/>
      <c r="E105" s="11"/>
      <c r="F105" s="16" t="s">
        <v>110</v>
      </c>
      <c r="G105" s="17">
        <v>1.4999999999999999E-2</v>
      </c>
      <c r="H105" s="17"/>
      <c r="I105" s="17">
        <v>0.28699999999999998</v>
      </c>
      <c r="J105" s="18">
        <v>88.8</v>
      </c>
      <c r="M105" s="19">
        <f>ROUND(ROUND(J105, 2)*I105, 2)</f>
        <v>25.49</v>
      </c>
      <c r="P105" s="18">
        <v>88.8</v>
      </c>
      <c r="S105" s="19">
        <v>25.49</v>
      </c>
      <c r="AD105" s="4" t="s">
        <v>468</v>
      </c>
      <c r="AE105" s="4" t="s">
        <v>469</v>
      </c>
      <c r="AF105" s="4" t="s">
        <v>352</v>
      </c>
    </row>
    <row r="106" spans="1:35" ht="18.75" x14ac:dyDescent="0.25">
      <c r="A106" s="9" t="s">
        <v>470</v>
      </c>
      <c r="B106" s="9"/>
      <c r="C106" s="15" t="s">
        <v>344</v>
      </c>
      <c r="D106" s="11"/>
      <c r="E106" s="11"/>
      <c r="F106" s="16" t="s">
        <v>110</v>
      </c>
      <c r="G106" s="17">
        <v>0.04</v>
      </c>
      <c r="H106" s="17"/>
      <c r="I106" s="17">
        <v>0.76400000000000001</v>
      </c>
      <c r="J106" s="18">
        <v>47.44</v>
      </c>
      <c r="M106" s="19">
        <f>ROUND(ROUND(J106, 2)*I106, 2)</f>
        <v>36.24</v>
      </c>
      <c r="P106" s="18">
        <v>144.87</v>
      </c>
      <c r="S106" s="19">
        <v>110.68</v>
      </c>
      <c r="AD106" s="4" t="s">
        <v>471</v>
      </c>
      <c r="AE106" s="4" t="s">
        <v>472</v>
      </c>
      <c r="AF106" s="4" t="s">
        <v>347</v>
      </c>
    </row>
    <row r="107" spans="1:35" ht="37.5" x14ac:dyDescent="0.25">
      <c r="A107" s="9" t="s">
        <v>473</v>
      </c>
      <c r="B107" s="9"/>
      <c r="C107" s="15" t="s">
        <v>474</v>
      </c>
      <c r="D107" s="11"/>
      <c r="E107" s="11"/>
      <c r="F107" s="16" t="s">
        <v>59</v>
      </c>
      <c r="G107" s="17">
        <v>0.11</v>
      </c>
      <c r="H107" s="17"/>
      <c r="I107" s="17">
        <v>2.101</v>
      </c>
      <c r="J107" s="18">
        <v>557.54999999999995</v>
      </c>
      <c r="M107" s="19">
        <f>ROUND(ROUND(J107, 2)*I107, 2)</f>
        <v>1171.4100000000001</v>
      </c>
      <c r="P107" s="18">
        <v>557.54999999999995</v>
      </c>
      <c r="S107" s="19">
        <v>1171.4100000000001</v>
      </c>
      <c r="AD107" s="4" t="s">
        <v>475</v>
      </c>
      <c r="AE107" s="4" t="s">
        <v>476</v>
      </c>
      <c r="AF107" s="4" t="s">
        <v>477</v>
      </c>
    </row>
    <row r="108" spans="1:35" ht="37.5" x14ac:dyDescent="0.25">
      <c r="A108" s="9" t="s">
        <v>478</v>
      </c>
      <c r="B108" s="9"/>
      <c r="C108" s="15" t="s">
        <v>454</v>
      </c>
      <c r="D108" s="11"/>
      <c r="E108" s="11" t="s">
        <v>455</v>
      </c>
      <c r="F108" s="16" t="s">
        <v>110</v>
      </c>
      <c r="G108" s="17">
        <v>0.7</v>
      </c>
      <c r="H108" s="17"/>
      <c r="I108" s="17">
        <v>13.37</v>
      </c>
      <c r="J108" s="18">
        <v>0</v>
      </c>
      <c r="M108" s="19">
        <f>ROUND(ROUND(J108, 2)*I108, 2)</f>
        <v>0</v>
      </c>
      <c r="P108" s="18">
        <v>29.14</v>
      </c>
      <c r="S108" s="19">
        <v>389.6</v>
      </c>
      <c r="AD108" s="4" t="s">
        <v>479</v>
      </c>
      <c r="AE108" s="4" t="s">
        <v>480</v>
      </c>
      <c r="AF108" s="4" t="s">
        <v>458</v>
      </c>
    </row>
    <row r="109" spans="1:35" ht="56.25" x14ac:dyDescent="0.25">
      <c r="A109" s="9" t="s">
        <v>481</v>
      </c>
      <c r="B109" s="9" t="s">
        <v>442</v>
      </c>
      <c r="C109" s="10" t="s">
        <v>443</v>
      </c>
      <c r="D109" s="11"/>
      <c r="E109" s="11" t="s">
        <v>466</v>
      </c>
      <c r="F109" s="11" t="s">
        <v>71</v>
      </c>
      <c r="G109" s="12">
        <v>1</v>
      </c>
      <c r="H109" s="12"/>
      <c r="I109" s="12">
        <v>21.1</v>
      </c>
      <c r="J109" s="13">
        <f>IFERROR(ROUND(SUM(M110,M111,M112,M113)/I109, 2),0)</f>
        <v>51.11</v>
      </c>
      <c r="K109" s="14">
        <v>411</v>
      </c>
      <c r="L109" s="13">
        <f>J109+ROUND(K109, 2)</f>
        <v>462.11</v>
      </c>
      <c r="M109" s="13">
        <f>ROUND(J109*I109, 2)</f>
        <v>1078.42</v>
      </c>
      <c r="N109" s="13">
        <f>ROUND(I109*ROUND(K109, 2), 2)</f>
        <v>8672.1</v>
      </c>
      <c r="O109" s="13">
        <f>M109+N109</f>
        <v>9750.52</v>
      </c>
      <c r="P109" s="13">
        <v>76.040000000000006</v>
      </c>
      <c r="Q109" s="14">
        <v>411</v>
      </c>
      <c r="R109" s="13">
        <v>487.04</v>
      </c>
      <c r="S109" s="13">
        <v>1604.44</v>
      </c>
      <c r="T109" s="13">
        <v>8672.1</v>
      </c>
      <c r="U109" s="13">
        <v>10276.540000000001</v>
      </c>
      <c r="AD109" s="4">
        <v>246208622</v>
      </c>
      <c r="AE109" s="4">
        <v>17023740</v>
      </c>
      <c r="AG109" s="4" t="s">
        <v>445</v>
      </c>
      <c r="AH109" s="4" t="s">
        <v>446</v>
      </c>
      <c r="AI109" s="4" t="s">
        <v>107</v>
      </c>
    </row>
    <row r="110" spans="1:35" ht="37.5" x14ac:dyDescent="0.25">
      <c r="A110" s="9" t="s">
        <v>482</v>
      </c>
      <c r="B110" s="9"/>
      <c r="C110" s="15" t="s">
        <v>454</v>
      </c>
      <c r="D110" s="11"/>
      <c r="E110" s="11" t="s">
        <v>455</v>
      </c>
      <c r="F110" s="16" t="s">
        <v>110</v>
      </c>
      <c r="G110" s="17">
        <v>0.7</v>
      </c>
      <c r="H110" s="17"/>
      <c r="I110" s="17">
        <v>14.77</v>
      </c>
      <c r="J110" s="18">
        <v>0</v>
      </c>
      <c r="M110" s="19">
        <f>ROUND(ROUND(J110, 2)*I110, 2)</f>
        <v>0</v>
      </c>
      <c r="P110" s="18">
        <v>29.14</v>
      </c>
      <c r="S110" s="19">
        <v>430.4</v>
      </c>
      <c r="AD110" s="4" t="s">
        <v>483</v>
      </c>
      <c r="AE110" s="4" t="s">
        <v>484</v>
      </c>
      <c r="AF110" s="4" t="s">
        <v>458</v>
      </c>
    </row>
    <row r="111" spans="1:35" ht="37.5" x14ac:dyDescent="0.25">
      <c r="A111" s="9" t="s">
        <v>485</v>
      </c>
      <c r="B111" s="9"/>
      <c r="C111" s="20" t="s">
        <v>339</v>
      </c>
      <c r="D111" s="11"/>
      <c r="E111" s="11"/>
      <c r="F111" s="16" t="s">
        <v>59</v>
      </c>
      <c r="G111" s="17">
        <v>0.107</v>
      </c>
      <c r="H111" s="17"/>
      <c r="I111" s="17">
        <v>2.258</v>
      </c>
      <c r="J111" s="18">
        <v>447.41</v>
      </c>
      <c r="M111" s="19">
        <f>ROUND(ROUND(J111, 2)*I111, 2)</f>
        <v>1010.25</v>
      </c>
      <c r="P111" s="18">
        <v>489.78</v>
      </c>
      <c r="S111" s="19">
        <v>1105.92</v>
      </c>
      <c r="AD111" s="4" t="s">
        <v>486</v>
      </c>
      <c r="AE111" s="4" t="s">
        <v>487</v>
      </c>
      <c r="AF111" s="4" t="s">
        <v>342</v>
      </c>
    </row>
    <row r="112" spans="1:35" ht="18.75" x14ac:dyDescent="0.25">
      <c r="A112" s="9" t="s">
        <v>488</v>
      </c>
      <c r="B112" s="9"/>
      <c r="C112" s="15" t="s">
        <v>344</v>
      </c>
      <c r="D112" s="11"/>
      <c r="E112" s="11"/>
      <c r="F112" s="16" t="s">
        <v>110</v>
      </c>
      <c r="G112" s="17">
        <v>0.04</v>
      </c>
      <c r="H112" s="17"/>
      <c r="I112" s="17">
        <v>0.84399999999999997</v>
      </c>
      <c r="J112" s="18">
        <v>47.44</v>
      </c>
      <c r="M112" s="19">
        <f>ROUND(ROUND(J112, 2)*I112, 2)</f>
        <v>40.04</v>
      </c>
      <c r="P112" s="18">
        <v>47.44</v>
      </c>
      <c r="S112" s="19">
        <v>40.04</v>
      </c>
      <c r="AD112" s="4" t="s">
        <v>489</v>
      </c>
      <c r="AE112" s="4" t="s">
        <v>490</v>
      </c>
      <c r="AF112" s="4" t="s">
        <v>347</v>
      </c>
    </row>
    <row r="113" spans="1:35" ht="37.5" x14ac:dyDescent="0.25">
      <c r="A113" s="9" t="s">
        <v>491</v>
      </c>
      <c r="B113" s="9"/>
      <c r="C113" s="15" t="s">
        <v>349</v>
      </c>
      <c r="D113" s="11"/>
      <c r="E113" s="11"/>
      <c r="F113" s="16" t="s">
        <v>110</v>
      </c>
      <c r="G113" s="17">
        <v>1.4999999999999999E-2</v>
      </c>
      <c r="H113" s="17"/>
      <c r="I113" s="17">
        <v>0.317</v>
      </c>
      <c r="J113" s="18">
        <v>88.8</v>
      </c>
      <c r="M113" s="19">
        <f>ROUND(ROUND(J113, 2)*I113, 2)</f>
        <v>28.15</v>
      </c>
      <c r="P113" s="18">
        <v>88.8</v>
      </c>
      <c r="S113" s="19">
        <v>28.15</v>
      </c>
      <c r="AD113" s="4" t="s">
        <v>492</v>
      </c>
      <c r="AE113" s="4" t="s">
        <v>493</v>
      </c>
      <c r="AF113" s="4" t="s">
        <v>352</v>
      </c>
    </row>
    <row r="114" spans="1:35" ht="37.5" x14ac:dyDescent="0.25">
      <c r="A114" s="9" t="s">
        <v>494</v>
      </c>
      <c r="B114" s="9" t="s">
        <v>495</v>
      </c>
      <c r="C114" s="10" t="s">
        <v>496</v>
      </c>
      <c r="D114" s="11"/>
      <c r="E114" s="11" t="s">
        <v>497</v>
      </c>
      <c r="F114" s="11" t="s">
        <v>59</v>
      </c>
      <c r="G114" s="12">
        <v>1</v>
      </c>
      <c r="H114" s="12"/>
      <c r="I114" s="12">
        <v>4366.17</v>
      </c>
      <c r="J114" s="13">
        <f>IFERROR(ROUND(SUM(M115,M116)/I114, 2),0)</f>
        <v>0</v>
      </c>
      <c r="K114" s="14">
        <v>661</v>
      </c>
      <c r="L114" s="13">
        <f>J114+ROUND(K114, 2)</f>
        <v>661</v>
      </c>
      <c r="M114" s="13">
        <f>ROUND(J114*I114, 2)</f>
        <v>0</v>
      </c>
      <c r="N114" s="13">
        <f>ROUND(I114*ROUND(K114, 2), 2)</f>
        <v>2886038.37</v>
      </c>
      <c r="O114" s="13">
        <f>M114+N114</f>
        <v>2886038.37</v>
      </c>
      <c r="P114" s="13">
        <v>2035.54</v>
      </c>
      <c r="Q114" s="14">
        <v>661</v>
      </c>
      <c r="R114" s="13">
        <v>2696.54</v>
      </c>
      <c r="S114" s="13">
        <v>8887513.6799999997</v>
      </c>
      <c r="T114" s="13">
        <v>2886038.37</v>
      </c>
      <c r="U114" s="13">
        <v>11773552.050000001</v>
      </c>
      <c r="AD114" s="4">
        <v>246208573</v>
      </c>
      <c r="AE114" s="4">
        <v>18675324</v>
      </c>
      <c r="AG114" s="4" t="s">
        <v>498</v>
      </c>
      <c r="AH114" s="4" t="s">
        <v>499</v>
      </c>
      <c r="AI114" s="4" t="s">
        <v>107</v>
      </c>
    </row>
    <row r="115" spans="1:35" ht="93.75" x14ac:dyDescent="0.25">
      <c r="A115" s="9" t="s">
        <v>500</v>
      </c>
      <c r="B115" s="9"/>
      <c r="C115" s="15" t="s">
        <v>501</v>
      </c>
      <c r="D115" s="11"/>
      <c r="E115" s="11" t="s">
        <v>502</v>
      </c>
      <c r="F115" s="16" t="s">
        <v>170</v>
      </c>
      <c r="G115" s="17">
        <v>1</v>
      </c>
      <c r="H115" s="22"/>
      <c r="I115" s="22">
        <v>1964.7</v>
      </c>
      <c r="J115" s="18">
        <v>0</v>
      </c>
      <c r="M115" s="19">
        <f>ROUND(ROUND(J115, 2)*I115, 2)</f>
        <v>0</v>
      </c>
      <c r="P115" s="18">
        <v>495</v>
      </c>
      <c r="S115" s="19">
        <v>972526.5</v>
      </c>
      <c r="AD115" s="4" t="s">
        <v>503</v>
      </c>
      <c r="AE115" s="4" t="s">
        <v>504</v>
      </c>
      <c r="AF115" s="4" t="s">
        <v>505</v>
      </c>
    </row>
    <row r="116" spans="1:35" ht="168.75" x14ac:dyDescent="0.25">
      <c r="A116" s="9" t="s">
        <v>506</v>
      </c>
      <c r="B116" s="9"/>
      <c r="C116" s="15" t="s">
        <v>507</v>
      </c>
      <c r="D116" s="11"/>
      <c r="E116" s="11" t="s">
        <v>508</v>
      </c>
      <c r="F116" s="16" t="s">
        <v>59</v>
      </c>
      <c r="G116" s="17">
        <v>1.03</v>
      </c>
      <c r="H116" s="22"/>
      <c r="I116" s="22">
        <v>4497.1549999999997</v>
      </c>
      <c r="J116" s="18">
        <v>0</v>
      </c>
      <c r="M116" s="19">
        <f>ROUND(ROUND(J116, 2)*I116, 2)</f>
        <v>0</v>
      </c>
      <c r="P116" s="18">
        <v>1760</v>
      </c>
      <c r="S116" s="19">
        <v>7914992.7999999998</v>
      </c>
      <c r="AD116" s="4" t="s">
        <v>509</v>
      </c>
      <c r="AE116" s="4" t="s">
        <v>510</v>
      </c>
      <c r="AF116" s="4" t="s">
        <v>511</v>
      </c>
    </row>
    <row r="117" spans="1:35" ht="37.5" x14ac:dyDescent="0.25">
      <c r="A117" s="9" t="s">
        <v>512</v>
      </c>
      <c r="B117" s="9" t="s">
        <v>513</v>
      </c>
      <c r="C117" s="10" t="s">
        <v>514</v>
      </c>
      <c r="D117" s="11"/>
      <c r="E117" s="11" t="s">
        <v>515</v>
      </c>
      <c r="F117" s="11" t="s">
        <v>71</v>
      </c>
      <c r="G117" s="12">
        <v>1</v>
      </c>
      <c r="H117" s="12"/>
      <c r="I117" s="12">
        <v>2088.4499999999998</v>
      </c>
      <c r="J117" s="13">
        <f>IFERROR(ROUND(SUM(M118)/I117, 2),0)</f>
        <v>379.22</v>
      </c>
      <c r="K117" s="14">
        <v>210</v>
      </c>
      <c r="L117" s="13">
        <f>J117+ROUND(K117, 2)</f>
        <v>589.22</v>
      </c>
      <c r="M117" s="13">
        <f>ROUND(J117*I117, 2)</f>
        <v>791982.01</v>
      </c>
      <c r="N117" s="13">
        <f>ROUND(I117*ROUND(K117, 2), 2)</f>
        <v>438574.5</v>
      </c>
      <c r="O117" s="13">
        <f>M117+N117</f>
        <v>1230556.51</v>
      </c>
      <c r="P117" s="13">
        <v>379.22</v>
      </c>
      <c r="Q117" s="14">
        <v>210</v>
      </c>
      <c r="R117" s="13">
        <v>589.22</v>
      </c>
      <c r="S117" s="13">
        <v>791982.01</v>
      </c>
      <c r="T117" s="13">
        <v>438574.5</v>
      </c>
      <c r="U117" s="13">
        <v>1230556.51</v>
      </c>
      <c r="AD117" s="4">
        <v>246208575</v>
      </c>
      <c r="AE117" s="4">
        <v>18690112</v>
      </c>
      <c r="AG117" s="4" t="s">
        <v>516</v>
      </c>
      <c r="AH117" s="4" t="s">
        <v>517</v>
      </c>
      <c r="AI117" s="4" t="s">
        <v>107</v>
      </c>
    </row>
    <row r="118" spans="1:35" ht="131.25" x14ac:dyDescent="0.25">
      <c r="A118" s="9" t="s">
        <v>518</v>
      </c>
      <c r="B118" s="9"/>
      <c r="C118" s="15" t="s">
        <v>519</v>
      </c>
      <c r="D118" s="11"/>
      <c r="E118" s="11" t="s">
        <v>520</v>
      </c>
      <c r="F118" s="16" t="s">
        <v>71</v>
      </c>
      <c r="G118" s="17">
        <v>1.1000000000000001</v>
      </c>
      <c r="H118" s="22"/>
      <c r="I118" s="22">
        <v>2297.2950000000001</v>
      </c>
      <c r="J118" s="18">
        <v>344.75</v>
      </c>
      <c r="M118" s="19">
        <f>ROUND(ROUND(J118, 2)*I118, 2)</f>
        <v>791992.45</v>
      </c>
      <c r="P118" s="18">
        <v>344.75</v>
      </c>
      <c r="S118" s="19">
        <v>791992.45</v>
      </c>
      <c r="AD118" s="4" t="s">
        <v>521</v>
      </c>
      <c r="AE118" s="4" t="s">
        <v>522</v>
      </c>
      <c r="AF118" s="4" t="s">
        <v>523</v>
      </c>
    </row>
    <row r="119" spans="1:35" ht="17.100000000000001" customHeight="1" x14ac:dyDescent="0.25">
      <c r="A119" s="9" t="s">
        <v>524</v>
      </c>
      <c r="B119" s="9" t="s">
        <v>525</v>
      </c>
      <c r="C119" s="59" t="s">
        <v>526</v>
      </c>
      <c r="D119" s="60"/>
      <c r="E119" s="60"/>
      <c r="F119" s="60"/>
      <c r="G119" s="60"/>
      <c r="H119" s="60"/>
      <c r="I119" s="61"/>
      <c r="M119" s="6">
        <f>SUM(M120)</f>
        <v>442890</v>
      </c>
      <c r="N119" s="6">
        <f>SUM(N120)</f>
        <v>38974.32</v>
      </c>
      <c r="O119" s="6">
        <f>SUM(O120)</f>
        <v>481864.32</v>
      </c>
      <c r="S119" s="6">
        <v>670004.92000000004</v>
      </c>
      <c r="T119" s="6">
        <v>38974.32</v>
      </c>
      <c r="U119" s="6">
        <v>708979.24</v>
      </c>
      <c r="AD119" s="4">
        <v>246208576</v>
      </c>
      <c r="AE119" s="4">
        <v>16997453</v>
      </c>
    </row>
    <row r="120" spans="1:35" ht="18.75" x14ac:dyDescent="0.25">
      <c r="A120" s="9" t="s">
        <v>527</v>
      </c>
      <c r="B120" s="9" t="s">
        <v>528</v>
      </c>
      <c r="C120" s="10" t="s">
        <v>529</v>
      </c>
      <c r="D120" s="11"/>
      <c r="E120" s="11" t="s">
        <v>530</v>
      </c>
      <c r="F120" s="11" t="s">
        <v>59</v>
      </c>
      <c r="G120" s="12">
        <v>1</v>
      </c>
      <c r="H120" s="12"/>
      <c r="I120" s="12">
        <v>46.62</v>
      </c>
      <c r="J120" s="13">
        <f>IFERROR(ROUND(SUM(M121)/I120, 2),0)</f>
        <v>9500</v>
      </c>
      <c r="K120" s="14">
        <v>836</v>
      </c>
      <c r="L120" s="13">
        <f>J120+ROUND(K120, 2)</f>
        <v>10336</v>
      </c>
      <c r="M120" s="13">
        <f>ROUND(J120*I120, 2)</f>
        <v>442890</v>
      </c>
      <c r="N120" s="13">
        <f>ROUND(I120*ROUND(K120, 2), 2)</f>
        <v>38974.32</v>
      </c>
      <c r="O120" s="13">
        <f>M120+N120</f>
        <v>481864.32</v>
      </c>
      <c r="P120" s="13">
        <v>14371.62</v>
      </c>
      <c r="Q120" s="14">
        <v>836</v>
      </c>
      <c r="R120" s="13">
        <v>15207.62</v>
      </c>
      <c r="S120" s="13">
        <v>670004.92000000004</v>
      </c>
      <c r="T120" s="13">
        <v>38974.32</v>
      </c>
      <c r="U120" s="13">
        <v>708979.24</v>
      </c>
      <c r="AD120" s="4">
        <v>246208578</v>
      </c>
      <c r="AE120" s="4">
        <v>16997454</v>
      </c>
      <c r="AG120" s="4" t="s">
        <v>531</v>
      </c>
      <c r="AH120" s="4" t="s">
        <v>532</v>
      </c>
      <c r="AI120" s="4" t="s">
        <v>107</v>
      </c>
    </row>
    <row r="121" spans="1:35" ht="93.75" x14ac:dyDescent="0.25">
      <c r="A121" s="9" t="s">
        <v>533</v>
      </c>
      <c r="B121" s="9"/>
      <c r="C121" s="15" t="s">
        <v>534</v>
      </c>
      <c r="D121" s="11"/>
      <c r="E121" s="11" t="s">
        <v>535</v>
      </c>
      <c r="F121" s="16" t="s">
        <v>59</v>
      </c>
      <c r="G121" s="17">
        <v>1</v>
      </c>
      <c r="H121" s="17"/>
      <c r="I121" s="17">
        <v>46.62</v>
      </c>
      <c r="J121" s="18">
        <v>9500</v>
      </c>
      <c r="M121" s="19">
        <f>ROUND(ROUND(J121, 2)*I121, 2)</f>
        <v>442890</v>
      </c>
      <c r="P121" s="18">
        <v>14371.62</v>
      </c>
      <c r="S121" s="19">
        <v>670004.92000000004</v>
      </c>
      <c r="AD121" s="4" t="s">
        <v>536</v>
      </c>
      <c r="AE121" s="4" t="s">
        <v>537</v>
      </c>
      <c r="AF121" s="4" t="s">
        <v>538</v>
      </c>
    </row>
    <row r="122" spans="1:35" ht="17.100000000000001" customHeight="1" x14ac:dyDescent="0.25">
      <c r="A122" s="29" t="s">
        <v>539</v>
      </c>
      <c r="B122" s="29" t="s">
        <v>540</v>
      </c>
      <c r="C122" s="63" t="s">
        <v>541</v>
      </c>
      <c r="D122" s="64"/>
      <c r="E122" s="64"/>
      <c r="F122" s="64"/>
      <c r="G122" s="64"/>
      <c r="H122" s="64"/>
      <c r="I122" s="65"/>
      <c r="J122" s="30"/>
      <c r="M122" s="6">
        <f>SUM(M123)</f>
        <v>4016037.31</v>
      </c>
      <c r="N122" s="6">
        <f>SUM(N123)</f>
        <v>17828605.579999998</v>
      </c>
      <c r="O122" s="6">
        <f>SUM(O123)</f>
        <v>21844642.889999997</v>
      </c>
      <c r="S122" s="6">
        <v>4356812.09</v>
      </c>
      <c r="T122" s="6">
        <v>17828605.579999998</v>
      </c>
      <c r="U122" s="6">
        <v>22185417.670000002</v>
      </c>
      <c r="AD122" s="4">
        <v>246208579</v>
      </c>
      <c r="AE122" s="4">
        <v>16969333</v>
      </c>
    </row>
    <row r="123" spans="1:35" ht="17.100000000000001" customHeight="1" x14ac:dyDescent="0.25">
      <c r="A123" s="29" t="s">
        <v>542</v>
      </c>
      <c r="B123" s="29" t="s">
        <v>543</v>
      </c>
      <c r="C123" s="63" t="s">
        <v>544</v>
      </c>
      <c r="D123" s="64"/>
      <c r="E123" s="64"/>
      <c r="F123" s="64"/>
      <c r="G123" s="64"/>
      <c r="H123" s="64"/>
      <c r="I123" s="65"/>
      <c r="J123" s="30"/>
      <c r="M123" s="6">
        <f>SUM(M124,M127,M131,M136,M140,M143,M148,M153,M158)</f>
        <v>4016037.31</v>
      </c>
      <c r="N123" s="6">
        <f>SUM(N124,N127,N131,N136,N140,N143,N148,N153,N158)</f>
        <v>17828605.579999998</v>
      </c>
      <c r="O123" s="6">
        <f>SUM(O124,O127,O131,O136,O140,O143,O148,O153,O158)</f>
        <v>21844642.889999997</v>
      </c>
      <c r="S123" s="6">
        <v>4356812.09</v>
      </c>
      <c r="T123" s="6">
        <v>17828605.579999998</v>
      </c>
      <c r="U123" s="6">
        <v>22185417.670000002</v>
      </c>
      <c r="AD123" s="4">
        <v>246208580</v>
      </c>
      <c r="AE123" s="4">
        <v>16969336</v>
      </c>
    </row>
    <row r="124" spans="1:35" ht="75" x14ac:dyDescent="0.25">
      <c r="A124" s="9" t="s">
        <v>545</v>
      </c>
      <c r="B124" s="9" t="s">
        <v>546</v>
      </c>
      <c r="C124" s="10" t="s">
        <v>547</v>
      </c>
      <c r="D124" s="11"/>
      <c r="E124" s="11"/>
      <c r="F124" s="11" t="s">
        <v>71</v>
      </c>
      <c r="G124" s="12">
        <v>1</v>
      </c>
      <c r="H124" s="12"/>
      <c r="I124" s="12">
        <v>7680</v>
      </c>
      <c r="J124" s="13">
        <f>IFERROR(ROUND(SUM(M125,M126)/I124, 2),0)</f>
        <v>11.47</v>
      </c>
      <c r="K124" s="14">
        <v>28</v>
      </c>
      <c r="L124" s="13">
        <f>J124+ROUND(K124, 2)</f>
        <v>39.47</v>
      </c>
      <c r="M124" s="13">
        <f>ROUND(J124*I124, 2)</f>
        <v>88089.600000000006</v>
      </c>
      <c r="N124" s="13">
        <f>ROUND(I124*ROUND(K124, 2), 2)</f>
        <v>215040</v>
      </c>
      <c r="O124" s="13">
        <f>M124+N124</f>
        <v>303129.59999999998</v>
      </c>
      <c r="P124" s="13">
        <v>11.47</v>
      </c>
      <c r="Q124" s="14">
        <v>28</v>
      </c>
      <c r="R124" s="13">
        <v>39.47</v>
      </c>
      <c r="S124" s="13">
        <v>88089.600000000006</v>
      </c>
      <c r="T124" s="13">
        <v>215040</v>
      </c>
      <c r="U124" s="13">
        <v>303129.59999999998</v>
      </c>
      <c r="AD124" s="4">
        <v>246208582</v>
      </c>
      <c r="AE124" s="4">
        <v>17859117</v>
      </c>
      <c r="AG124" s="4" t="s">
        <v>548</v>
      </c>
      <c r="AH124" s="4" t="s">
        <v>549</v>
      </c>
      <c r="AI124" s="4" t="s">
        <v>107</v>
      </c>
    </row>
    <row r="125" spans="1:35" ht="37.5" x14ac:dyDescent="0.25">
      <c r="A125" s="9" t="s">
        <v>550</v>
      </c>
      <c r="B125" s="9"/>
      <c r="C125" s="20" t="s">
        <v>551</v>
      </c>
      <c r="D125" s="11"/>
      <c r="E125" s="11"/>
      <c r="F125" s="16" t="s">
        <v>110</v>
      </c>
      <c r="G125" s="17">
        <v>0.3</v>
      </c>
      <c r="H125" s="22"/>
      <c r="I125" s="22">
        <v>2304</v>
      </c>
      <c r="J125" s="18">
        <v>12.58</v>
      </c>
      <c r="M125" s="19">
        <f>ROUND(ROUND(J125, 2)*I125, 2)</f>
        <v>28984.32</v>
      </c>
      <c r="P125" s="18">
        <v>12.58</v>
      </c>
      <c r="S125" s="19">
        <v>28984.32</v>
      </c>
      <c r="AD125" s="4" t="s">
        <v>552</v>
      </c>
      <c r="AE125" s="4" t="s">
        <v>553</v>
      </c>
      <c r="AF125" s="4" t="s">
        <v>554</v>
      </c>
    </row>
    <row r="126" spans="1:35" ht="18.75" x14ac:dyDescent="0.25">
      <c r="A126" s="9" t="s">
        <v>555</v>
      </c>
      <c r="B126" s="9"/>
      <c r="C126" s="15" t="s">
        <v>556</v>
      </c>
      <c r="D126" s="11"/>
      <c r="E126" s="11"/>
      <c r="F126" s="16" t="s">
        <v>71</v>
      </c>
      <c r="G126" s="17">
        <v>1.1000000000000001</v>
      </c>
      <c r="H126" s="22"/>
      <c r="I126" s="22">
        <v>8448</v>
      </c>
      <c r="J126" s="18">
        <v>7</v>
      </c>
      <c r="M126" s="19">
        <f>ROUND(ROUND(J126, 2)*I126, 2)</f>
        <v>59136</v>
      </c>
      <c r="P126" s="18">
        <v>7</v>
      </c>
      <c r="S126" s="19">
        <v>59136</v>
      </c>
      <c r="AD126" s="4" t="s">
        <v>557</v>
      </c>
      <c r="AE126" s="4" t="s">
        <v>558</v>
      </c>
      <c r="AF126" s="4" t="s">
        <v>559</v>
      </c>
    </row>
    <row r="127" spans="1:35" ht="37.5" x14ac:dyDescent="0.25">
      <c r="A127" s="9" t="s">
        <v>560</v>
      </c>
      <c r="B127" s="9" t="s">
        <v>561</v>
      </c>
      <c r="C127" s="10" t="s">
        <v>562</v>
      </c>
      <c r="D127" s="11"/>
      <c r="E127" s="11"/>
      <c r="F127" s="11" t="s">
        <v>59</v>
      </c>
      <c r="G127" s="12">
        <v>1</v>
      </c>
      <c r="H127" s="12"/>
      <c r="I127" s="12">
        <v>36.229999999999997</v>
      </c>
      <c r="J127" s="13">
        <f>IFERROR(ROUND(SUM(M128,M129,M130)/I127, 2),0)</f>
        <v>534.04999999999995</v>
      </c>
      <c r="K127" s="14">
        <v>718</v>
      </c>
      <c r="L127" s="13">
        <f>J127+ROUND(K127, 2)</f>
        <v>1252.05</v>
      </c>
      <c r="M127" s="13">
        <f>ROUND(J127*I127, 2)</f>
        <v>19348.63</v>
      </c>
      <c r="N127" s="13">
        <f>ROUND(I127*ROUND(K127, 2), 2)</f>
        <v>26013.14</v>
      </c>
      <c r="O127" s="13">
        <f>M127+N127</f>
        <v>45361.770000000004</v>
      </c>
      <c r="P127" s="13">
        <v>563.33000000000004</v>
      </c>
      <c r="Q127" s="14">
        <v>718</v>
      </c>
      <c r="R127" s="13">
        <v>1281.33</v>
      </c>
      <c r="S127" s="13">
        <v>20409.45</v>
      </c>
      <c r="T127" s="13">
        <v>26013.14</v>
      </c>
      <c r="U127" s="13">
        <v>46422.59</v>
      </c>
      <c r="AD127" s="4">
        <v>246208584</v>
      </c>
      <c r="AE127" s="4">
        <v>17986119</v>
      </c>
      <c r="AG127" s="4" t="s">
        <v>563</v>
      </c>
      <c r="AH127" s="4" t="s">
        <v>564</v>
      </c>
      <c r="AI127" s="4" t="s">
        <v>107</v>
      </c>
    </row>
    <row r="128" spans="1:35" ht="56.25" x14ac:dyDescent="0.25">
      <c r="A128" s="9" t="s">
        <v>565</v>
      </c>
      <c r="B128" s="9"/>
      <c r="C128" s="15" t="s">
        <v>566</v>
      </c>
      <c r="D128" s="11"/>
      <c r="E128" s="11" t="s">
        <v>567</v>
      </c>
      <c r="F128" s="16" t="s">
        <v>110</v>
      </c>
      <c r="G128" s="17">
        <v>1.5</v>
      </c>
      <c r="H128" s="22"/>
      <c r="I128" s="22">
        <v>543.45000000000005</v>
      </c>
      <c r="J128" s="18">
        <v>32.9</v>
      </c>
      <c r="M128" s="19">
        <f>ROUND(ROUND(J128, 2)*I128, 2)</f>
        <v>17879.509999999998</v>
      </c>
      <c r="P128" s="18">
        <v>32.9</v>
      </c>
      <c r="S128" s="19">
        <v>17879.509999999998</v>
      </c>
      <c r="AD128" s="4" t="s">
        <v>568</v>
      </c>
      <c r="AE128" s="4" t="s">
        <v>569</v>
      </c>
      <c r="AF128" s="4" t="s">
        <v>570</v>
      </c>
    </row>
    <row r="129" spans="1:35" ht="37.5" x14ac:dyDescent="0.25">
      <c r="A129" s="9" t="s">
        <v>571</v>
      </c>
      <c r="B129" s="9"/>
      <c r="C129" s="15" t="s">
        <v>572</v>
      </c>
      <c r="D129" s="11"/>
      <c r="E129" s="11"/>
      <c r="F129" s="16" t="s">
        <v>59</v>
      </c>
      <c r="G129" s="17">
        <v>1.1000000000000001</v>
      </c>
      <c r="H129" s="17"/>
      <c r="I129" s="17">
        <v>39.853000000000002</v>
      </c>
      <c r="J129" s="18">
        <v>21.82</v>
      </c>
      <c r="M129" s="19">
        <f>ROUND(ROUND(J129, 2)*I129, 2)</f>
        <v>869.59</v>
      </c>
      <c r="P129" s="18">
        <v>48.44</v>
      </c>
      <c r="S129" s="19">
        <v>1930.48</v>
      </c>
      <c r="AD129" s="4" t="s">
        <v>573</v>
      </c>
      <c r="AE129" s="4" t="s">
        <v>574</v>
      </c>
      <c r="AF129" s="4" t="s">
        <v>575</v>
      </c>
    </row>
    <row r="130" spans="1:35" ht="18.75" x14ac:dyDescent="0.25">
      <c r="A130" s="9" t="s">
        <v>576</v>
      </c>
      <c r="B130" s="9"/>
      <c r="C130" s="15" t="s">
        <v>577</v>
      </c>
      <c r="D130" s="11"/>
      <c r="E130" s="11"/>
      <c r="F130" s="16" t="s">
        <v>71</v>
      </c>
      <c r="G130" s="17">
        <v>1.05</v>
      </c>
      <c r="H130" s="17"/>
      <c r="I130" s="17">
        <v>38.042000000000002</v>
      </c>
      <c r="J130" s="18">
        <v>15.76</v>
      </c>
      <c r="M130" s="19">
        <f>ROUND(ROUND(J130, 2)*I130, 2)</f>
        <v>599.54</v>
      </c>
      <c r="P130" s="18">
        <v>15.76</v>
      </c>
      <c r="S130" s="19">
        <v>599.54</v>
      </c>
      <c r="AD130" s="4" t="s">
        <v>578</v>
      </c>
      <c r="AE130" s="4" t="s">
        <v>579</v>
      </c>
      <c r="AF130" s="4" t="s">
        <v>580</v>
      </c>
    </row>
    <row r="131" spans="1:35" ht="56.25" x14ac:dyDescent="0.25">
      <c r="A131" s="9" t="s">
        <v>581</v>
      </c>
      <c r="B131" s="9" t="s">
        <v>582</v>
      </c>
      <c r="C131" s="10" t="s">
        <v>583</v>
      </c>
      <c r="D131" s="11"/>
      <c r="E131" s="11" t="s">
        <v>584</v>
      </c>
      <c r="F131" s="11" t="s">
        <v>59</v>
      </c>
      <c r="G131" s="12">
        <v>1</v>
      </c>
      <c r="H131" s="12"/>
      <c r="I131" s="12">
        <v>36.229999999999997</v>
      </c>
      <c r="J131" s="13">
        <f>IFERROR(ROUND(SUM(M132,M133,M134,M135)/I131, 2),0)</f>
        <v>1766.66</v>
      </c>
      <c r="K131" s="14">
        <v>565</v>
      </c>
      <c r="L131" s="13">
        <f>J131+ROUND(K131, 2)</f>
        <v>2331.66</v>
      </c>
      <c r="M131" s="13">
        <f>ROUND(J131*I131, 2)</f>
        <v>64006.09</v>
      </c>
      <c r="N131" s="13">
        <f>ROUND(I131*ROUND(K131, 2), 2)</f>
        <v>20469.95</v>
      </c>
      <c r="O131" s="13">
        <f>M131+N131</f>
        <v>84476.04</v>
      </c>
      <c r="P131" s="13">
        <v>1766.66</v>
      </c>
      <c r="Q131" s="14">
        <v>565</v>
      </c>
      <c r="R131" s="13">
        <v>2331.66</v>
      </c>
      <c r="S131" s="13">
        <v>64006.09</v>
      </c>
      <c r="T131" s="13">
        <v>20469.95</v>
      </c>
      <c r="U131" s="13">
        <v>84476.04</v>
      </c>
      <c r="AD131" s="4">
        <v>246208586</v>
      </c>
      <c r="AE131" s="4">
        <v>17858839</v>
      </c>
      <c r="AG131" s="4" t="s">
        <v>585</v>
      </c>
      <c r="AH131" s="4" t="s">
        <v>586</v>
      </c>
      <c r="AI131" s="4" t="s">
        <v>107</v>
      </c>
    </row>
    <row r="132" spans="1:35" ht="18.75" x14ac:dyDescent="0.25">
      <c r="A132" s="9" t="s">
        <v>587</v>
      </c>
      <c r="B132" s="9"/>
      <c r="C132" s="15" t="s">
        <v>588</v>
      </c>
      <c r="D132" s="11"/>
      <c r="E132" s="11"/>
      <c r="F132" s="16" t="s">
        <v>110</v>
      </c>
      <c r="G132" s="17">
        <v>0.15</v>
      </c>
      <c r="H132" s="17"/>
      <c r="I132" s="17">
        <v>5.4349999999999996</v>
      </c>
      <c r="J132" s="18">
        <v>75.599999999999994</v>
      </c>
      <c r="M132" s="19">
        <f>ROUND(ROUND(J132, 2)*I132, 2)</f>
        <v>410.89</v>
      </c>
      <c r="P132" s="18">
        <v>75.599999999999994</v>
      </c>
      <c r="S132" s="19">
        <v>410.89</v>
      </c>
      <c r="AD132" s="4" t="s">
        <v>589</v>
      </c>
      <c r="AE132" s="4" t="s">
        <v>590</v>
      </c>
      <c r="AF132" s="4" t="s">
        <v>591</v>
      </c>
    </row>
    <row r="133" spans="1:35" ht="37.5" x14ac:dyDescent="0.25">
      <c r="A133" s="9" t="s">
        <v>592</v>
      </c>
      <c r="B133" s="9"/>
      <c r="C133" s="15" t="s">
        <v>566</v>
      </c>
      <c r="D133" s="11"/>
      <c r="E133" s="11" t="s">
        <v>593</v>
      </c>
      <c r="F133" s="16" t="s">
        <v>110</v>
      </c>
      <c r="G133" s="17">
        <v>7</v>
      </c>
      <c r="H133" s="22"/>
      <c r="I133" s="22">
        <v>253.61</v>
      </c>
      <c r="J133" s="18">
        <v>32.9</v>
      </c>
      <c r="M133" s="19">
        <f>ROUND(ROUND(J133, 2)*I133, 2)</f>
        <v>8343.77</v>
      </c>
      <c r="P133" s="18">
        <v>32.9</v>
      </c>
      <c r="S133" s="19">
        <v>8343.77</v>
      </c>
      <c r="AD133" s="4" t="s">
        <v>594</v>
      </c>
      <c r="AE133" s="4" t="s">
        <v>595</v>
      </c>
      <c r="AF133" s="4" t="s">
        <v>570</v>
      </c>
    </row>
    <row r="134" spans="1:35" ht="37.5" x14ac:dyDescent="0.25">
      <c r="A134" s="9" t="s">
        <v>596</v>
      </c>
      <c r="B134" s="9"/>
      <c r="C134" s="20" t="s">
        <v>597</v>
      </c>
      <c r="D134" s="11"/>
      <c r="E134" s="11" t="s">
        <v>598</v>
      </c>
      <c r="F134" s="16" t="s">
        <v>308</v>
      </c>
      <c r="G134" s="17">
        <v>1.03</v>
      </c>
      <c r="H134" s="22"/>
      <c r="I134" s="22">
        <v>5.593</v>
      </c>
      <c r="J134" s="18">
        <v>9447.9</v>
      </c>
      <c r="M134" s="19">
        <f>ROUND(ROUND(J134, 2)*I134, 2)</f>
        <v>52842.1</v>
      </c>
      <c r="P134" s="18">
        <v>9447.9</v>
      </c>
      <c r="S134" s="19">
        <v>52842.1</v>
      </c>
      <c r="AD134" s="4" t="s">
        <v>599</v>
      </c>
      <c r="AE134" s="4" t="s">
        <v>600</v>
      </c>
      <c r="AF134" s="4" t="s">
        <v>601</v>
      </c>
    </row>
    <row r="135" spans="1:35" ht="37.5" x14ac:dyDescent="0.25">
      <c r="A135" s="9" t="s">
        <v>602</v>
      </c>
      <c r="B135" s="9"/>
      <c r="C135" s="15" t="s">
        <v>603</v>
      </c>
      <c r="D135" s="11"/>
      <c r="E135" s="11"/>
      <c r="F135" s="16" t="s">
        <v>170</v>
      </c>
      <c r="G135" s="17">
        <v>7</v>
      </c>
      <c r="H135" s="17"/>
      <c r="I135" s="17">
        <v>253.61</v>
      </c>
      <c r="J135" s="18">
        <v>9.5</v>
      </c>
      <c r="M135" s="19">
        <f>ROUND(ROUND(J135, 2)*I135, 2)</f>
        <v>2409.3000000000002</v>
      </c>
      <c r="P135" s="18">
        <v>9.5</v>
      </c>
      <c r="S135" s="19">
        <v>2409.3000000000002</v>
      </c>
      <c r="AD135" s="4" t="s">
        <v>604</v>
      </c>
      <c r="AE135" s="4" t="s">
        <v>605</v>
      </c>
      <c r="AF135" s="4" t="s">
        <v>606</v>
      </c>
    </row>
    <row r="136" spans="1:35" ht="37.5" x14ac:dyDescent="0.25">
      <c r="A136" s="9" t="s">
        <v>607</v>
      </c>
      <c r="B136" s="9" t="s">
        <v>608</v>
      </c>
      <c r="C136" s="10" t="s">
        <v>609</v>
      </c>
      <c r="D136" s="11"/>
      <c r="E136" s="11" t="s">
        <v>610</v>
      </c>
      <c r="F136" s="11" t="s">
        <v>59</v>
      </c>
      <c r="G136" s="12">
        <v>1</v>
      </c>
      <c r="H136" s="12"/>
      <c r="I136" s="12">
        <v>470.56</v>
      </c>
      <c r="J136" s="13">
        <f>IFERROR(ROUND(SUM(M137,M138,M139)/I136, 2),0)</f>
        <v>54.12</v>
      </c>
      <c r="K136" s="14">
        <v>581</v>
      </c>
      <c r="L136" s="13">
        <f>J136+ROUND(K136, 2)</f>
        <v>635.12</v>
      </c>
      <c r="M136" s="13">
        <f>ROUND(J136*I136, 2)</f>
        <v>25466.71</v>
      </c>
      <c r="N136" s="13">
        <f>ROUND(I136*ROUND(K136, 2), 2)</f>
        <v>273395.36</v>
      </c>
      <c r="O136" s="13">
        <f>M136+N136</f>
        <v>298862.07</v>
      </c>
      <c r="P136" s="13">
        <v>54.12</v>
      </c>
      <c r="Q136" s="14">
        <v>581</v>
      </c>
      <c r="R136" s="13">
        <v>635.12</v>
      </c>
      <c r="S136" s="13">
        <v>25466.71</v>
      </c>
      <c r="T136" s="13">
        <v>273395.36</v>
      </c>
      <c r="U136" s="13">
        <v>298862.07</v>
      </c>
      <c r="AD136" s="4">
        <v>246208588</v>
      </c>
      <c r="AE136" s="4">
        <v>17041970</v>
      </c>
      <c r="AG136" s="4" t="s">
        <v>611</v>
      </c>
      <c r="AH136" s="4" t="s">
        <v>612</v>
      </c>
      <c r="AI136" s="4" t="s">
        <v>107</v>
      </c>
    </row>
    <row r="137" spans="1:35" ht="37.5" x14ac:dyDescent="0.25">
      <c r="A137" s="9" t="s">
        <v>613</v>
      </c>
      <c r="B137" s="9"/>
      <c r="C137" s="20" t="s">
        <v>551</v>
      </c>
      <c r="D137" s="11"/>
      <c r="E137" s="11"/>
      <c r="F137" s="16" t="s">
        <v>110</v>
      </c>
      <c r="G137" s="17">
        <v>1.5</v>
      </c>
      <c r="H137" s="17"/>
      <c r="I137" s="17">
        <v>705.84</v>
      </c>
      <c r="J137" s="18">
        <v>12.58</v>
      </c>
      <c r="M137" s="19">
        <f>ROUND(ROUND(J137, 2)*I137, 2)</f>
        <v>8879.4699999999993</v>
      </c>
      <c r="P137" s="18">
        <v>12.58</v>
      </c>
      <c r="S137" s="19">
        <v>8879.4699999999993</v>
      </c>
      <c r="AD137" s="4" t="s">
        <v>614</v>
      </c>
      <c r="AE137" s="4" t="s">
        <v>615</v>
      </c>
      <c r="AF137" s="4" t="s">
        <v>554</v>
      </c>
    </row>
    <row r="138" spans="1:35" ht="56.25" x14ac:dyDescent="0.25">
      <c r="A138" s="9" t="s">
        <v>616</v>
      </c>
      <c r="B138" s="9"/>
      <c r="C138" s="15" t="s">
        <v>617</v>
      </c>
      <c r="D138" s="11"/>
      <c r="E138" s="11"/>
      <c r="F138" s="16" t="s">
        <v>170</v>
      </c>
      <c r="G138" s="17">
        <v>0.3</v>
      </c>
      <c r="H138" s="17"/>
      <c r="I138" s="17">
        <v>141.16800000000001</v>
      </c>
      <c r="J138" s="18">
        <v>73.099999999999994</v>
      </c>
      <c r="M138" s="19">
        <f>ROUND(ROUND(J138, 2)*I138, 2)</f>
        <v>10319.379999999999</v>
      </c>
      <c r="P138" s="18">
        <v>73.099999999999994</v>
      </c>
      <c r="S138" s="19">
        <v>10319.379999999999</v>
      </c>
      <c r="AD138" s="4" t="s">
        <v>618</v>
      </c>
      <c r="AE138" s="4" t="s">
        <v>619</v>
      </c>
      <c r="AF138" s="4" t="s">
        <v>620</v>
      </c>
    </row>
    <row r="139" spans="1:35" ht="37.5" x14ac:dyDescent="0.25">
      <c r="A139" s="9" t="s">
        <v>621</v>
      </c>
      <c r="B139" s="9"/>
      <c r="C139" s="15" t="s">
        <v>349</v>
      </c>
      <c r="D139" s="11"/>
      <c r="E139" s="11"/>
      <c r="F139" s="16" t="s">
        <v>110</v>
      </c>
      <c r="G139" s="17">
        <v>0.15</v>
      </c>
      <c r="H139" s="17"/>
      <c r="I139" s="17">
        <v>70.584000000000003</v>
      </c>
      <c r="J139" s="18">
        <v>88.8</v>
      </c>
      <c r="M139" s="19">
        <f>ROUND(ROUND(J139, 2)*I139, 2)</f>
        <v>6267.86</v>
      </c>
      <c r="P139" s="18">
        <v>88.8</v>
      </c>
      <c r="S139" s="19">
        <v>6267.86</v>
      </c>
      <c r="AD139" s="4" t="s">
        <v>622</v>
      </c>
      <c r="AE139" s="4" t="s">
        <v>623</v>
      </c>
      <c r="AF139" s="4" t="s">
        <v>352</v>
      </c>
    </row>
    <row r="140" spans="1:35" ht="75" x14ac:dyDescent="0.25">
      <c r="A140" s="9" t="s">
        <v>624</v>
      </c>
      <c r="B140" s="9" t="s">
        <v>625</v>
      </c>
      <c r="C140" s="10" t="s">
        <v>626</v>
      </c>
      <c r="D140" s="11"/>
      <c r="E140" s="11" t="s">
        <v>627</v>
      </c>
      <c r="F140" s="11" t="s">
        <v>59</v>
      </c>
      <c r="G140" s="12">
        <v>1</v>
      </c>
      <c r="H140" s="12"/>
      <c r="I140" s="12">
        <v>9599.7800000000007</v>
      </c>
      <c r="J140" s="13">
        <f>IFERROR(ROUND(SUM(M141,M142)/I140, 2),0)</f>
        <v>35.96</v>
      </c>
      <c r="K140" s="14">
        <v>496</v>
      </c>
      <c r="L140" s="13">
        <f>J140+ROUND(K140, 2)</f>
        <v>531.96</v>
      </c>
      <c r="M140" s="13">
        <f>ROUND(J140*I140, 2)</f>
        <v>345208.09</v>
      </c>
      <c r="N140" s="13">
        <f>ROUND(I140*ROUND(K140, 2), 2)</f>
        <v>4761490.88</v>
      </c>
      <c r="O140" s="13">
        <f>M140+N140</f>
        <v>5106698.97</v>
      </c>
      <c r="P140" s="13">
        <v>35.96</v>
      </c>
      <c r="Q140" s="14">
        <v>496</v>
      </c>
      <c r="R140" s="13">
        <v>531.96</v>
      </c>
      <c r="S140" s="13">
        <v>345208.09</v>
      </c>
      <c r="T140" s="13">
        <v>4761490.88</v>
      </c>
      <c r="U140" s="13">
        <v>5106698.97</v>
      </c>
      <c r="AD140" s="4">
        <v>246208589</v>
      </c>
      <c r="AE140" s="4">
        <v>17860704</v>
      </c>
      <c r="AG140" s="4" t="s">
        <v>628</v>
      </c>
      <c r="AH140" s="4" t="s">
        <v>629</v>
      </c>
      <c r="AI140" s="4" t="s">
        <v>107</v>
      </c>
    </row>
    <row r="141" spans="1:35" ht="56.25" x14ac:dyDescent="0.25">
      <c r="A141" s="9" t="s">
        <v>630</v>
      </c>
      <c r="B141" s="9"/>
      <c r="C141" s="20" t="s">
        <v>631</v>
      </c>
      <c r="D141" s="11"/>
      <c r="E141" s="11"/>
      <c r="F141" s="16" t="s">
        <v>110</v>
      </c>
      <c r="G141" s="17">
        <v>1.8</v>
      </c>
      <c r="H141" s="17"/>
      <c r="I141" s="17">
        <v>17279.603999999999</v>
      </c>
      <c r="J141" s="18">
        <v>12.58</v>
      </c>
      <c r="M141" s="19">
        <f>ROUND(ROUND(J141, 2)*I141, 2)</f>
        <v>217377.42</v>
      </c>
      <c r="P141" s="18">
        <v>12.58</v>
      </c>
      <c r="S141" s="19">
        <v>217377.42</v>
      </c>
      <c r="AD141" s="4" t="s">
        <v>632</v>
      </c>
      <c r="AE141" s="4" t="s">
        <v>633</v>
      </c>
      <c r="AF141" s="4" t="s">
        <v>634</v>
      </c>
    </row>
    <row r="142" spans="1:35" ht="37.5" x14ac:dyDescent="0.25">
      <c r="A142" s="9" t="s">
        <v>635</v>
      </c>
      <c r="B142" s="9"/>
      <c r="C142" s="15" t="s">
        <v>120</v>
      </c>
      <c r="D142" s="11"/>
      <c r="E142" s="11"/>
      <c r="F142" s="16" t="s">
        <v>110</v>
      </c>
      <c r="G142" s="17">
        <v>0.15</v>
      </c>
      <c r="H142" s="17"/>
      <c r="I142" s="17">
        <v>1439.9670000000001</v>
      </c>
      <c r="J142" s="18">
        <v>88.8</v>
      </c>
      <c r="M142" s="19">
        <f>ROUND(ROUND(J142, 2)*I142, 2)</f>
        <v>127869.07</v>
      </c>
      <c r="P142" s="18">
        <v>88.8</v>
      </c>
      <c r="S142" s="19">
        <v>127869.07</v>
      </c>
      <c r="AD142" s="4" t="s">
        <v>636</v>
      </c>
      <c r="AE142" s="4" t="s">
        <v>637</v>
      </c>
      <c r="AF142" s="4" t="s">
        <v>123</v>
      </c>
    </row>
    <row r="143" spans="1:35" ht="75" x14ac:dyDescent="0.25">
      <c r="A143" s="31" t="s">
        <v>638</v>
      </c>
      <c r="B143" s="31" t="s">
        <v>639</v>
      </c>
      <c r="C143" s="32" t="s">
        <v>640</v>
      </c>
      <c r="D143" s="33" t="s">
        <v>641</v>
      </c>
      <c r="E143" s="33" t="s">
        <v>642</v>
      </c>
      <c r="F143" s="33" t="s">
        <v>59</v>
      </c>
      <c r="G143" s="34">
        <v>1</v>
      </c>
      <c r="H143" s="34"/>
      <c r="I143" s="34">
        <v>2975.32</v>
      </c>
      <c r="J143" s="13">
        <f>IFERROR(ROUND(SUM(M144,M145,M146,M147)/I143, 2),0)</f>
        <v>329.94</v>
      </c>
      <c r="K143" s="14">
        <v>1165</v>
      </c>
      <c r="L143" s="13">
        <f>J143+ROUND(K143, 2)</f>
        <v>1494.94</v>
      </c>
      <c r="M143" s="13">
        <f>ROUND(J143*I143, 2)</f>
        <v>981677.08</v>
      </c>
      <c r="N143" s="13">
        <f>ROUND(I143*ROUND(K143, 2), 2)</f>
        <v>3466247.8</v>
      </c>
      <c r="O143" s="13">
        <f>M143+N143</f>
        <v>4447924.88</v>
      </c>
      <c r="P143" s="13">
        <v>361.52</v>
      </c>
      <c r="Q143" s="14">
        <v>1165</v>
      </c>
      <c r="R143" s="13">
        <v>1526.52</v>
      </c>
      <c r="S143" s="13">
        <v>1075637.69</v>
      </c>
      <c r="T143" s="13">
        <v>3466247.8</v>
      </c>
      <c r="U143" s="13">
        <v>4541885.49</v>
      </c>
      <c r="AD143" s="4">
        <v>246208591</v>
      </c>
      <c r="AE143" s="4">
        <v>16969332</v>
      </c>
      <c r="AG143" s="4" t="s">
        <v>643</v>
      </c>
      <c r="AH143" s="4" t="s">
        <v>644</v>
      </c>
      <c r="AI143" s="4" t="s">
        <v>107</v>
      </c>
    </row>
    <row r="144" spans="1:35" ht="56.25" x14ac:dyDescent="0.25">
      <c r="A144" s="9" t="s">
        <v>645</v>
      </c>
      <c r="B144" s="9"/>
      <c r="C144" s="15" t="s">
        <v>646</v>
      </c>
      <c r="D144" s="11"/>
      <c r="E144" s="11" t="s">
        <v>647</v>
      </c>
      <c r="F144" s="16" t="s">
        <v>110</v>
      </c>
      <c r="G144" s="17">
        <v>1.3</v>
      </c>
      <c r="H144" s="22"/>
      <c r="I144" s="22">
        <v>89259.599000000002</v>
      </c>
      <c r="J144" s="18">
        <v>8.6</v>
      </c>
      <c r="M144" s="19">
        <f>ROUND(ROUND(J144, 2)*I144, 2)</f>
        <v>767632.55</v>
      </c>
      <c r="P144" s="18">
        <v>8.83</v>
      </c>
      <c r="S144" s="19">
        <v>788162.26</v>
      </c>
      <c r="AD144" s="4" t="s">
        <v>648</v>
      </c>
      <c r="AE144" s="4" t="s">
        <v>649</v>
      </c>
      <c r="AF144" s="4" t="s">
        <v>650</v>
      </c>
    </row>
    <row r="145" spans="1:35" ht="18.75" x14ac:dyDescent="0.25">
      <c r="A145" s="9" t="s">
        <v>651</v>
      </c>
      <c r="B145" s="9"/>
      <c r="C145" s="15" t="s">
        <v>652</v>
      </c>
      <c r="D145" s="11"/>
      <c r="E145" s="11" t="s">
        <v>653</v>
      </c>
      <c r="F145" s="16" t="s">
        <v>59</v>
      </c>
      <c r="G145" s="17">
        <v>1.1000000000000001</v>
      </c>
      <c r="H145" s="17"/>
      <c r="I145" s="17">
        <v>3272.8519999999999</v>
      </c>
      <c r="J145" s="18">
        <v>26</v>
      </c>
      <c r="M145" s="19">
        <f>ROUND(ROUND(J145, 2)*I145, 2)</f>
        <v>85094.15</v>
      </c>
      <c r="P145" s="18">
        <v>48.44</v>
      </c>
      <c r="S145" s="19">
        <v>158536.95000000001</v>
      </c>
      <c r="AD145" s="4" t="s">
        <v>654</v>
      </c>
      <c r="AE145" s="4" t="s">
        <v>655</v>
      </c>
      <c r="AF145" s="4" t="s">
        <v>656</v>
      </c>
    </row>
    <row r="146" spans="1:35" ht="18.75" x14ac:dyDescent="0.25">
      <c r="A146" s="9" t="s">
        <v>657</v>
      </c>
      <c r="B146" s="9"/>
      <c r="C146" s="15" t="s">
        <v>658</v>
      </c>
      <c r="D146" s="11"/>
      <c r="E146" s="11"/>
      <c r="F146" s="16" t="s">
        <v>71</v>
      </c>
      <c r="G146" s="17">
        <v>1</v>
      </c>
      <c r="H146" s="22"/>
      <c r="I146" s="22">
        <v>2975.32</v>
      </c>
      <c r="J146" s="18">
        <v>18.34</v>
      </c>
      <c r="M146" s="19">
        <f>ROUND(ROUND(J146, 2)*I146, 2)</f>
        <v>54567.37</v>
      </c>
      <c r="P146" s="18">
        <v>18.34</v>
      </c>
      <c r="S146" s="19">
        <v>54567.37</v>
      </c>
      <c r="AD146" s="4" t="s">
        <v>659</v>
      </c>
      <c r="AE146" s="4" t="s">
        <v>660</v>
      </c>
      <c r="AF146" s="4" t="s">
        <v>661</v>
      </c>
    </row>
    <row r="147" spans="1:35" ht="18.75" x14ac:dyDescent="0.25">
      <c r="A147" s="9" t="s">
        <v>662</v>
      </c>
      <c r="B147" s="9"/>
      <c r="C147" s="15" t="s">
        <v>226</v>
      </c>
      <c r="D147" s="11"/>
      <c r="E147" s="11"/>
      <c r="F147" s="16" t="s">
        <v>110</v>
      </c>
      <c r="G147" s="17">
        <v>0.25</v>
      </c>
      <c r="H147" s="17"/>
      <c r="I147" s="17">
        <v>743.83</v>
      </c>
      <c r="J147" s="18">
        <v>100</v>
      </c>
      <c r="M147" s="19">
        <f>ROUND(ROUND(J147, 2)*I147, 2)</f>
        <v>74383</v>
      </c>
      <c r="P147" s="18">
        <v>100</v>
      </c>
      <c r="S147" s="19">
        <v>74383</v>
      </c>
      <c r="AD147" s="4" t="s">
        <v>663</v>
      </c>
      <c r="AE147" s="4" t="s">
        <v>664</v>
      </c>
      <c r="AF147" s="4" t="s">
        <v>229</v>
      </c>
    </row>
    <row r="148" spans="1:35" ht="75" x14ac:dyDescent="0.25">
      <c r="A148" s="9" t="s">
        <v>665</v>
      </c>
      <c r="B148" s="9" t="s">
        <v>639</v>
      </c>
      <c r="C148" s="10" t="s">
        <v>640</v>
      </c>
      <c r="D148" s="11" t="s">
        <v>641</v>
      </c>
      <c r="E148" s="11" t="s">
        <v>666</v>
      </c>
      <c r="F148" s="11" t="s">
        <v>59</v>
      </c>
      <c r="G148" s="12">
        <v>1</v>
      </c>
      <c r="H148" s="12"/>
      <c r="I148" s="12">
        <v>226.22</v>
      </c>
      <c r="J148" s="13">
        <f>IFERROR(ROUND(SUM(M149,M150,M151,M152)/I148, 2),0)</f>
        <v>329.94</v>
      </c>
      <c r="K148" s="14">
        <v>1165</v>
      </c>
      <c r="L148" s="13">
        <f>J148+ROUND(K148, 2)</f>
        <v>1494.94</v>
      </c>
      <c r="M148" s="13">
        <f>ROUND(J148*I148, 2)</f>
        <v>74639.03</v>
      </c>
      <c r="N148" s="13">
        <f>ROUND(I148*ROUND(K148, 2), 2)</f>
        <v>263546.3</v>
      </c>
      <c r="O148" s="13">
        <f>M148+N148</f>
        <v>338185.32999999996</v>
      </c>
      <c r="P148" s="13">
        <v>361.52</v>
      </c>
      <c r="Q148" s="14">
        <v>1165</v>
      </c>
      <c r="R148" s="13">
        <v>1526.52</v>
      </c>
      <c r="S148" s="13">
        <v>81783.05</v>
      </c>
      <c r="T148" s="13">
        <v>263546.3</v>
      </c>
      <c r="U148" s="13">
        <v>345329.35</v>
      </c>
      <c r="AD148" s="4">
        <v>246208623</v>
      </c>
      <c r="AE148" s="4">
        <v>16969474</v>
      </c>
      <c r="AG148" s="4" t="s">
        <v>643</v>
      </c>
      <c r="AH148" s="4" t="s">
        <v>644</v>
      </c>
      <c r="AI148" s="4" t="s">
        <v>107</v>
      </c>
    </row>
    <row r="149" spans="1:35" ht="18.75" x14ac:dyDescent="0.25">
      <c r="A149" s="9" t="s">
        <v>667</v>
      </c>
      <c r="B149" s="9"/>
      <c r="C149" s="15" t="s">
        <v>226</v>
      </c>
      <c r="D149" s="11"/>
      <c r="E149" s="11"/>
      <c r="F149" s="16" t="s">
        <v>110</v>
      </c>
      <c r="G149" s="17">
        <v>0.25</v>
      </c>
      <c r="H149" s="17"/>
      <c r="I149" s="17">
        <v>56.555</v>
      </c>
      <c r="J149" s="18">
        <v>100</v>
      </c>
      <c r="M149" s="19">
        <f>ROUND(ROUND(J149, 2)*I149, 2)</f>
        <v>5655.5</v>
      </c>
      <c r="P149" s="18">
        <v>100</v>
      </c>
      <c r="S149" s="19">
        <v>5655.5</v>
      </c>
      <c r="AD149" s="4" t="s">
        <v>668</v>
      </c>
      <c r="AE149" s="4" t="s">
        <v>669</v>
      </c>
      <c r="AF149" s="4" t="s">
        <v>229</v>
      </c>
    </row>
    <row r="150" spans="1:35" ht="18.75" x14ac:dyDescent="0.25">
      <c r="A150" s="9" t="s">
        <v>670</v>
      </c>
      <c r="B150" s="9"/>
      <c r="C150" s="15" t="s">
        <v>658</v>
      </c>
      <c r="D150" s="11"/>
      <c r="E150" s="11"/>
      <c r="F150" s="16" t="s">
        <v>71</v>
      </c>
      <c r="G150" s="17">
        <v>1</v>
      </c>
      <c r="H150" s="22"/>
      <c r="I150" s="22">
        <v>226.22</v>
      </c>
      <c r="J150" s="18">
        <v>18.34</v>
      </c>
      <c r="M150" s="19">
        <f>ROUND(ROUND(J150, 2)*I150, 2)</f>
        <v>4148.87</v>
      </c>
      <c r="P150" s="18">
        <v>18.34</v>
      </c>
      <c r="S150" s="19">
        <v>4148.87</v>
      </c>
      <c r="AD150" s="4" t="s">
        <v>671</v>
      </c>
      <c r="AE150" s="4" t="s">
        <v>672</v>
      </c>
      <c r="AF150" s="4" t="s">
        <v>661</v>
      </c>
    </row>
    <row r="151" spans="1:35" ht="18.75" x14ac:dyDescent="0.25">
      <c r="A151" s="9" t="s">
        <v>673</v>
      </c>
      <c r="B151" s="9"/>
      <c r="C151" s="15" t="s">
        <v>652</v>
      </c>
      <c r="D151" s="11"/>
      <c r="E151" s="11" t="s">
        <v>653</v>
      </c>
      <c r="F151" s="16" t="s">
        <v>59</v>
      </c>
      <c r="G151" s="17">
        <v>1.1000000000000001</v>
      </c>
      <c r="H151" s="17"/>
      <c r="I151" s="17">
        <v>248.84200000000001</v>
      </c>
      <c r="J151" s="18">
        <v>26</v>
      </c>
      <c r="M151" s="19">
        <f>ROUND(ROUND(J151, 2)*I151, 2)</f>
        <v>6469.89</v>
      </c>
      <c r="P151" s="18">
        <v>48.44</v>
      </c>
      <c r="S151" s="19">
        <v>12053.91</v>
      </c>
      <c r="AD151" s="4" t="s">
        <v>674</v>
      </c>
      <c r="AE151" s="4" t="s">
        <v>675</v>
      </c>
      <c r="AF151" s="4" t="s">
        <v>656</v>
      </c>
    </row>
    <row r="152" spans="1:35" ht="56.25" x14ac:dyDescent="0.25">
      <c r="A152" s="9" t="s">
        <v>676</v>
      </c>
      <c r="B152" s="9"/>
      <c r="C152" s="15" t="s">
        <v>646</v>
      </c>
      <c r="D152" s="11"/>
      <c r="E152" s="11" t="s">
        <v>647</v>
      </c>
      <c r="F152" s="16" t="s">
        <v>110</v>
      </c>
      <c r="G152" s="17">
        <v>1.3</v>
      </c>
      <c r="H152" s="22"/>
      <c r="I152" s="22">
        <v>6786.598</v>
      </c>
      <c r="J152" s="18">
        <v>8.6</v>
      </c>
      <c r="M152" s="19">
        <f>ROUND(ROUND(J152, 2)*I152, 2)</f>
        <v>58364.74</v>
      </c>
      <c r="P152" s="18">
        <v>8.83</v>
      </c>
      <c r="S152" s="19">
        <v>59925.66</v>
      </c>
      <c r="AD152" s="4" t="s">
        <v>677</v>
      </c>
      <c r="AE152" s="4" t="s">
        <v>678</v>
      </c>
      <c r="AF152" s="4" t="s">
        <v>650</v>
      </c>
    </row>
    <row r="153" spans="1:35" ht="75" x14ac:dyDescent="0.25">
      <c r="A153" s="9" t="s">
        <v>679</v>
      </c>
      <c r="B153" s="9" t="s">
        <v>639</v>
      </c>
      <c r="C153" s="10" t="s">
        <v>640</v>
      </c>
      <c r="D153" s="11" t="s">
        <v>641</v>
      </c>
      <c r="E153" s="11" t="s">
        <v>680</v>
      </c>
      <c r="F153" s="11" t="s">
        <v>59</v>
      </c>
      <c r="G153" s="12">
        <v>1</v>
      </c>
      <c r="H153" s="12"/>
      <c r="I153" s="12">
        <v>1106.32</v>
      </c>
      <c r="J153" s="13">
        <f>IFERROR(ROUND(SUM(M154,M155,M156,M157)/I153, 2),0)</f>
        <v>329.94</v>
      </c>
      <c r="K153" s="14">
        <v>1165</v>
      </c>
      <c r="L153" s="13">
        <f>J153+ROUND(K153, 2)</f>
        <v>1494.94</v>
      </c>
      <c r="M153" s="13">
        <f>ROUND(J153*I153, 2)</f>
        <v>365019.22</v>
      </c>
      <c r="N153" s="13">
        <f>ROUND(I153*ROUND(K153, 2), 2)</f>
        <v>1288862.8</v>
      </c>
      <c r="O153" s="13">
        <f>M153+N153</f>
        <v>1653882.02</v>
      </c>
      <c r="P153" s="13">
        <v>361.52</v>
      </c>
      <c r="Q153" s="14">
        <v>1165</v>
      </c>
      <c r="R153" s="13">
        <v>1526.52</v>
      </c>
      <c r="S153" s="13">
        <v>399956.81</v>
      </c>
      <c r="T153" s="13">
        <v>1288862.8</v>
      </c>
      <c r="U153" s="13">
        <v>1688819.61</v>
      </c>
      <c r="AD153" s="4">
        <v>246208624</v>
      </c>
      <c r="AE153" s="4">
        <v>17858549</v>
      </c>
      <c r="AG153" s="4" t="s">
        <v>643</v>
      </c>
      <c r="AH153" s="4" t="s">
        <v>644</v>
      </c>
      <c r="AI153" s="4" t="s">
        <v>107</v>
      </c>
    </row>
    <row r="154" spans="1:35" ht="56.25" x14ac:dyDescent="0.25">
      <c r="A154" s="9" t="s">
        <v>681</v>
      </c>
      <c r="B154" s="9"/>
      <c r="C154" s="15" t="s">
        <v>646</v>
      </c>
      <c r="D154" s="11"/>
      <c r="E154" s="11" t="s">
        <v>647</v>
      </c>
      <c r="F154" s="16" t="s">
        <v>110</v>
      </c>
      <c r="G154" s="17">
        <v>1.3</v>
      </c>
      <c r="H154" s="22"/>
      <c r="I154" s="22">
        <v>33189.597999999998</v>
      </c>
      <c r="J154" s="18">
        <v>8.6</v>
      </c>
      <c r="M154" s="19">
        <f>ROUND(ROUND(J154, 2)*I154, 2)</f>
        <v>285430.53999999998</v>
      </c>
      <c r="P154" s="18">
        <v>8.83</v>
      </c>
      <c r="S154" s="19">
        <v>293064.15000000002</v>
      </c>
      <c r="AD154" s="4" t="s">
        <v>682</v>
      </c>
      <c r="AE154" s="4" t="s">
        <v>683</v>
      </c>
      <c r="AF154" s="4" t="s">
        <v>650</v>
      </c>
    </row>
    <row r="155" spans="1:35" ht="18.75" x14ac:dyDescent="0.25">
      <c r="A155" s="9" t="s">
        <v>684</v>
      </c>
      <c r="B155" s="9"/>
      <c r="C155" s="15" t="s">
        <v>652</v>
      </c>
      <c r="D155" s="11"/>
      <c r="E155" s="11" t="s">
        <v>653</v>
      </c>
      <c r="F155" s="16" t="s">
        <v>59</v>
      </c>
      <c r="G155" s="17">
        <v>1.1000000000000001</v>
      </c>
      <c r="H155" s="17"/>
      <c r="I155" s="17">
        <v>1216.952</v>
      </c>
      <c r="J155" s="18">
        <v>26</v>
      </c>
      <c r="M155" s="19">
        <f>ROUND(ROUND(J155, 2)*I155, 2)</f>
        <v>31640.75</v>
      </c>
      <c r="P155" s="18">
        <v>48.44</v>
      </c>
      <c r="S155" s="19">
        <v>58949.15</v>
      </c>
      <c r="AD155" s="4" t="s">
        <v>685</v>
      </c>
      <c r="AE155" s="4" t="s">
        <v>686</v>
      </c>
      <c r="AF155" s="4" t="s">
        <v>656</v>
      </c>
    </row>
    <row r="156" spans="1:35" ht="18.75" x14ac:dyDescent="0.25">
      <c r="A156" s="9" t="s">
        <v>687</v>
      </c>
      <c r="B156" s="9"/>
      <c r="C156" s="15" t="s">
        <v>658</v>
      </c>
      <c r="D156" s="11"/>
      <c r="E156" s="11"/>
      <c r="F156" s="16" t="s">
        <v>71</v>
      </c>
      <c r="G156" s="17">
        <v>1</v>
      </c>
      <c r="H156" s="22"/>
      <c r="I156" s="22">
        <v>1106.32</v>
      </c>
      <c r="J156" s="18">
        <v>18.34</v>
      </c>
      <c r="M156" s="19">
        <f>ROUND(ROUND(J156, 2)*I156, 2)</f>
        <v>20289.91</v>
      </c>
      <c r="P156" s="18">
        <v>18.34</v>
      </c>
      <c r="S156" s="19">
        <v>20289.91</v>
      </c>
      <c r="AD156" s="4" t="s">
        <v>688</v>
      </c>
      <c r="AE156" s="4" t="s">
        <v>689</v>
      </c>
      <c r="AF156" s="4" t="s">
        <v>661</v>
      </c>
    </row>
    <row r="157" spans="1:35" ht="18.75" x14ac:dyDescent="0.25">
      <c r="A157" s="9" t="s">
        <v>690</v>
      </c>
      <c r="B157" s="9"/>
      <c r="C157" s="15" t="s">
        <v>226</v>
      </c>
      <c r="D157" s="11"/>
      <c r="E157" s="11"/>
      <c r="F157" s="16" t="s">
        <v>110</v>
      </c>
      <c r="G157" s="17">
        <v>0.25</v>
      </c>
      <c r="H157" s="17"/>
      <c r="I157" s="17">
        <v>276.58</v>
      </c>
      <c r="J157" s="18">
        <v>100</v>
      </c>
      <c r="M157" s="19">
        <f>ROUND(ROUND(J157, 2)*I157, 2)</f>
        <v>27658</v>
      </c>
      <c r="P157" s="18">
        <v>100</v>
      </c>
      <c r="S157" s="19">
        <v>27658</v>
      </c>
      <c r="AD157" s="4" t="s">
        <v>691</v>
      </c>
      <c r="AE157" s="4" t="s">
        <v>692</v>
      </c>
      <c r="AF157" s="4" t="s">
        <v>229</v>
      </c>
    </row>
    <row r="158" spans="1:35" ht="75" x14ac:dyDescent="0.25">
      <c r="A158" s="35" t="s">
        <v>693</v>
      </c>
      <c r="B158" s="35" t="s">
        <v>639</v>
      </c>
      <c r="C158" s="36" t="s">
        <v>640</v>
      </c>
      <c r="D158" s="37" t="s">
        <v>641</v>
      </c>
      <c r="E158" s="37" t="s">
        <v>694</v>
      </c>
      <c r="F158" s="37" t="s">
        <v>59</v>
      </c>
      <c r="G158" s="38">
        <v>1</v>
      </c>
      <c r="H158" s="38"/>
      <c r="I158" s="38">
        <v>6449.39</v>
      </c>
      <c r="J158" s="13">
        <f>IFERROR(ROUND(SUM(M159,M160,M161,M162)/I158, 2),0)</f>
        <v>318.26</v>
      </c>
      <c r="K158" s="14">
        <v>1165</v>
      </c>
      <c r="L158" s="13">
        <f>J158+ROUND(K158, 2)</f>
        <v>1483.26</v>
      </c>
      <c r="M158" s="13">
        <f>ROUND(J158*I158, 2)</f>
        <v>2052582.86</v>
      </c>
      <c r="N158" s="13">
        <f>ROUND(I158*ROUND(K158, 2), 2)</f>
        <v>7513539.3499999996</v>
      </c>
      <c r="O158" s="13">
        <f>M158+N158</f>
        <v>9566122.209999999</v>
      </c>
      <c r="P158" s="13">
        <v>349.84</v>
      </c>
      <c r="Q158" s="14">
        <v>1165</v>
      </c>
      <c r="R158" s="13">
        <v>1514.84</v>
      </c>
      <c r="S158" s="13">
        <v>2256254.6</v>
      </c>
      <c r="T158" s="13">
        <v>7513539.3499999996</v>
      </c>
      <c r="U158" s="13">
        <v>9769793.9499999993</v>
      </c>
      <c r="AD158" s="4">
        <v>246208625</v>
      </c>
      <c r="AE158" s="4">
        <v>17858615</v>
      </c>
      <c r="AG158" s="4" t="s">
        <v>643</v>
      </c>
      <c r="AH158" s="4" t="s">
        <v>644</v>
      </c>
      <c r="AI158" s="4" t="s">
        <v>107</v>
      </c>
    </row>
    <row r="159" spans="1:35" ht="37.5" x14ac:dyDescent="0.25">
      <c r="A159" s="9" t="s">
        <v>695</v>
      </c>
      <c r="B159" s="9"/>
      <c r="C159" s="15" t="s">
        <v>349</v>
      </c>
      <c r="D159" s="11"/>
      <c r="E159" s="11"/>
      <c r="F159" s="16" t="s">
        <v>110</v>
      </c>
      <c r="G159" s="17">
        <v>0.15</v>
      </c>
      <c r="H159" s="17"/>
      <c r="I159" s="17">
        <v>967.40899999999999</v>
      </c>
      <c r="J159" s="18">
        <v>88.8</v>
      </c>
      <c r="M159" s="19">
        <f>ROUND(ROUND(J159, 2)*I159, 2)</f>
        <v>85905.919999999998</v>
      </c>
      <c r="P159" s="18">
        <v>88.8</v>
      </c>
      <c r="S159" s="19">
        <v>85905.919999999998</v>
      </c>
      <c r="AD159" s="4" t="s">
        <v>696</v>
      </c>
      <c r="AE159" s="4" t="s">
        <v>697</v>
      </c>
      <c r="AF159" s="4" t="s">
        <v>352</v>
      </c>
    </row>
    <row r="160" spans="1:35" ht="18.75" x14ac:dyDescent="0.25">
      <c r="A160" s="9" t="s">
        <v>698</v>
      </c>
      <c r="B160" s="9"/>
      <c r="C160" s="15" t="s">
        <v>658</v>
      </c>
      <c r="D160" s="11"/>
      <c r="E160" s="11"/>
      <c r="F160" s="16" t="s">
        <v>71</v>
      </c>
      <c r="G160" s="17">
        <v>1</v>
      </c>
      <c r="H160" s="22"/>
      <c r="I160" s="22">
        <v>6449.39</v>
      </c>
      <c r="J160" s="18">
        <v>18.34</v>
      </c>
      <c r="M160" s="19">
        <f>ROUND(ROUND(J160, 2)*I160, 2)</f>
        <v>118281.81</v>
      </c>
      <c r="P160" s="18">
        <v>18.34</v>
      </c>
      <c r="S160" s="19">
        <v>118281.81</v>
      </c>
      <c r="AD160" s="4" t="s">
        <v>699</v>
      </c>
      <c r="AE160" s="4" t="s">
        <v>700</v>
      </c>
      <c r="AF160" s="4" t="s">
        <v>661</v>
      </c>
    </row>
    <row r="161" spans="1:35" ht="18.75" x14ac:dyDescent="0.25">
      <c r="A161" s="9" t="s">
        <v>701</v>
      </c>
      <c r="B161" s="9"/>
      <c r="C161" s="15" t="s">
        <v>652</v>
      </c>
      <c r="D161" s="11"/>
      <c r="E161" s="11" t="s">
        <v>653</v>
      </c>
      <c r="F161" s="16" t="s">
        <v>59</v>
      </c>
      <c r="G161" s="17">
        <v>1.1000000000000001</v>
      </c>
      <c r="H161" s="17"/>
      <c r="I161" s="17">
        <v>7094.3289999999997</v>
      </c>
      <c r="J161" s="18">
        <v>26</v>
      </c>
      <c r="M161" s="19">
        <f>ROUND(ROUND(J161, 2)*I161, 2)</f>
        <v>184452.55</v>
      </c>
      <c r="P161" s="18">
        <v>48.44</v>
      </c>
      <c r="S161" s="19">
        <v>343649.3</v>
      </c>
      <c r="AD161" s="4" t="s">
        <v>702</v>
      </c>
      <c r="AE161" s="4" t="s">
        <v>703</v>
      </c>
      <c r="AF161" s="4" t="s">
        <v>656</v>
      </c>
    </row>
    <row r="162" spans="1:35" ht="75" x14ac:dyDescent="0.25">
      <c r="A162" s="9" t="s">
        <v>704</v>
      </c>
      <c r="B162" s="9"/>
      <c r="C162" s="15" t="s">
        <v>646</v>
      </c>
      <c r="D162" s="11"/>
      <c r="E162" s="11" t="s">
        <v>705</v>
      </c>
      <c r="F162" s="16" t="s">
        <v>110</v>
      </c>
      <c r="G162" s="17">
        <v>1.3</v>
      </c>
      <c r="H162" s="22"/>
      <c r="I162" s="22">
        <v>193481.704</v>
      </c>
      <c r="J162" s="18">
        <v>8.6</v>
      </c>
      <c r="M162" s="19">
        <f>ROUND(ROUND(J162, 2)*I162, 2)</f>
        <v>1663942.65</v>
      </c>
      <c r="P162" s="18">
        <v>8.83</v>
      </c>
      <c r="S162" s="19">
        <v>1708443.45</v>
      </c>
      <c r="AD162" s="4" t="s">
        <v>706</v>
      </c>
      <c r="AE162" s="4" t="s">
        <v>707</v>
      </c>
      <c r="AF162" s="4" t="s">
        <v>650</v>
      </c>
    </row>
    <row r="163" spans="1:35" ht="17.100000000000001" customHeight="1" x14ac:dyDescent="0.25">
      <c r="A163" s="9" t="s">
        <v>708</v>
      </c>
      <c r="B163" s="9" t="s">
        <v>709</v>
      </c>
      <c r="C163" s="59" t="s">
        <v>710</v>
      </c>
      <c r="D163" s="60"/>
      <c r="E163" s="60"/>
      <c r="F163" s="60"/>
      <c r="G163" s="60"/>
      <c r="H163" s="60"/>
      <c r="I163" s="61"/>
      <c r="M163" s="6">
        <f>SUM(M164,M184)</f>
        <v>611422.71999999997</v>
      </c>
      <c r="N163" s="6">
        <f>SUM(N164,N184)</f>
        <v>4436822.7</v>
      </c>
      <c r="O163" s="6">
        <f>SUM(O164,O184)</f>
        <v>5048245.42</v>
      </c>
      <c r="S163" s="6">
        <v>580624.34</v>
      </c>
      <c r="T163" s="6">
        <v>4436822.7</v>
      </c>
      <c r="U163" s="6">
        <v>5017447.04</v>
      </c>
      <c r="AD163" s="4">
        <v>246208592</v>
      </c>
      <c r="AE163" s="4">
        <v>17024105</v>
      </c>
    </row>
    <row r="164" spans="1:35" ht="17.100000000000001" customHeight="1" x14ac:dyDescent="0.25">
      <c r="A164" s="9" t="s">
        <v>711</v>
      </c>
      <c r="B164" s="9" t="s">
        <v>712</v>
      </c>
      <c r="C164" s="59" t="s">
        <v>713</v>
      </c>
      <c r="D164" s="60"/>
      <c r="E164" s="60"/>
      <c r="F164" s="60"/>
      <c r="G164" s="60"/>
      <c r="H164" s="60"/>
      <c r="I164" s="61"/>
      <c r="M164" s="6">
        <f>SUM(M165,M171,M174,M178,M182)</f>
        <v>415021.23999999993</v>
      </c>
      <c r="N164" s="6">
        <f>SUM(N165,N171,N174,N178,N182)</f>
        <v>2714779.96</v>
      </c>
      <c r="O164" s="6">
        <f>SUM(O165,O171,O174,O178,O182)</f>
        <v>3129801.2</v>
      </c>
      <c r="S164" s="6">
        <v>384222.86</v>
      </c>
      <c r="T164" s="6">
        <v>2714779.96</v>
      </c>
      <c r="U164" s="6">
        <v>3099002.82</v>
      </c>
      <c r="AD164" s="4">
        <v>246208593</v>
      </c>
      <c r="AE164" s="4">
        <v>17035965</v>
      </c>
    </row>
    <row r="165" spans="1:35" ht="37.5" x14ac:dyDescent="0.25">
      <c r="A165" s="9" t="s">
        <v>714</v>
      </c>
      <c r="B165" s="9" t="s">
        <v>715</v>
      </c>
      <c r="C165" s="10" t="s">
        <v>716</v>
      </c>
      <c r="D165" s="11"/>
      <c r="E165" s="11" t="s">
        <v>717</v>
      </c>
      <c r="F165" s="11" t="s">
        <v>59</v>
      </c>
      <c r="G165" s="12">
        <v>1</v>
      </c>
      <c r="H165" s="12"/>
      <c r="I165" s="12">
        <v>58.61</v>
      </c>
      <c r="J165" s="13">
        <f>IFERROR(ROUND(SUM(M166,M167,M168,M169,M170)/I165, 2),0)</f>
        <v>2512.9899999999998</v>
      </c>
      <c r="K165" s="14">
        <v>594</v>
      </c>
      <c r="L165" s="13">
        <f>J165+ROUND(K165, 2)</f>
        <v>3106.99</v>
      </c>
      <c r="M165" s="13">
        <f>ROUND(J165*I165, 2)</f>
        <v>147286.34</v>
      </c>
      <c r="N165" s="13">
        <f>ROUND(I165*ROUND(K165, 2), 2)</f>
        <v>34814.339999999997</v>
      </c>
      <c r="O165" s="13">
        <f>M165+N165</f>
        <v>182100.68</v>
      </c>
      <c r="P165" s="13">
        <v>1987.51</v>
      </c>
      <c r="Q165" s="14">
        <v>594</v>
      </c>
      <c r="R165" s="13">
        <v>2581.5100000000002</v>
      </c>
      <c r="S165" s="13">
        <v>116487.96</v>
      </c>
      <c r="T165" s="13">
        <v>34814.339999999997</v>
      </c>
      <c r="U165" s="13">
        <v>151302.29999999999</v>
      </c>
      <c r="AD165" s="4">
        <v>246208595</v>
      </c>
      <c r="AE165" s="4">
        <v>17041919</v>
      </c>
      <c r="AG165" s="4" t="s">
        <v>718</v>
      </c>
      <c r="AH165" s="4" t="s">
        <v>719</v>
      </c>
      <c r="AI165" s="4" t="s">
        <v>107</v>
      </c>
    </row>
    <row r="166" spans="1:35" ht="18.75" x14ac:dyDescent="0.25">
      <c r="A166" s="9" t="s">
        <v>720</v>
      </c>
      <c r="B166" s="9"/>
      <c r="C166" s="15" t="s">
        <v>652</v>
      </c>
      <c r="D166" s="11"/>
      <c r="E166" s="11" t="s">
        <v>721</v>
      </c>
      <c r="F166" s="16" t="s">
        <v>59</v>
      </c>
      <c r="G166" s="17">
        <v>1.01</v>
      </c>
      <c r="H166" s="17"/>
      <c r="I166" s="17">
        <v>59.195999999999998</v>
      </c>
      <c r="J166" s="18">
        <v>26</v>
      </c>
      <c r="M166" s="19">
        <f>ROUND(ROUND(J166, 2)*I166, 2)</f>
        <v>1539.1</v>
      </c>
      <c r="P166" s="18">
        <v>48.44</v>
      </c>
      <c r="S166" s="19">
        <v>2867.45</v>
      </c>
      <c r="AD166" s="4" t="s">
        <v>722</v>
      </c>
      <c r="AE166" s="4" t="s">
        <v>723</v>
      </c>
      <c r="AF166" s="4" t="s">
        <v>656</v>
      </c>
    </row>
    <row r="167" spans="1:35" ht="98.25" customHeight="1" x14ac:dyDescent="0.25">
      <c r="A167" s="9" t="s">
        <v>724</v>
      </c>
      <c r="B167" s="9"/>
      <c r="C167" s="20" t="s">
        <v>725</v>
      </c>
      <c r="D167" s="11"/>
      <c r="E167" s="11" t="s">
        <v>1102</v>
      </c>
      <c r="F167" s="16" t="s">
        <v>308</v>
      </c>
      <c r="G167" s="17">
        <v>0.10299999999999999</v>
      </c>
      <c r="H167" s="22"/>
      <c r="I167" s="22">
        <v>12.07</v>
      </c>
      <c r="J167" s="18">
        <v>10694.2</v>
      </c>
      <c r="M167" s="19">
        <f>ROUND(ROUND(J167, 2)*I167, 2)</f>
        <v>129078.99</v>
      </c>
      <c r="P167" s="18">
        <v>8032.5</v>
      </c>
      <c r="S167" s="19">
        <v>96952.28</v>
      </c>
      <c r="AD167" s="4" t="s">
        <v>727</v>
      </c>
      <c r="AE167" s="4" t="s">
        <v>728</v>
      </c>
      <c r="AF167" s="4" t="s">
        <v>729</v>
      </c>
    </row>
    <row r="168" spans="1:35" ht="37.5" x14ac:dyDescent="0.25">
      <c r="A168" s="9" t="s">
        <v>730</v>
      </c>
      <c r="B168" s="9"/>
      <c r="C168" s="15" t="s">
        <v>731</v>
      </c>
      <c r="D168" s="11"/>
      <c r="E168" s="11"/>
      <c r="F168" s="16" t="s">
        <v>110</v>
      </c>
      <c r="G168" s="17">
        <v>1.3</v>
      </c>
      <c r="H168" s="22"/>
      <c r="I168" s="22">
        <v>380.96499999999997</v>
      </c>
      <c r="J168" s="18">
        <v>20</v>
      </c>
      <c r="M168" s="19">
        <f>ROUND(ROUND(J168, 2)*I168, 2)</f>
        <v>7619.3</v>
      </c>
      <c r="P168" s="18">
        <v>20</v>
      </c>
      <c r="S168" s="19">
        <v>7619.3</v>
      </c>
      <c r="AD168" s="4" t="s">
        <v>732</v>
      </c>
      <c r="AE168" s="4" t="s">
        <v>733</v>
      </c>
      <c r="AF168" s="4" t="s">
        <v>734</v>
      </c>
    </row>
    <row r="169" spans="1:35" ht="37.5" x14ac:dyDescent="0.25">
      <c r="A169" s="9" t="s">
        <v>735</v>
      </c>
      <c r="B169" s="9"/>
      <c r="C169" s="15" t="s">
        <v>736</v>
      </c>
      <c r="D169" s="11"/>
      <c r="E169" s="11"/>
      <c r="F169" s="16" t="s">
        <v>170</v>
      </c>
      <c r="G169" s="17">
        <v>7</v>
      </c>
      <c r="H169" s="17"/>
      <c r="I169" s="17">
        <v>410.27</v>
      </c>
      <c r="J169" s="18">
        <v>20.59</v>
      </c>
      <c r="M169" s="19">
        <f>ROUND(ROUND(J169, 2)*I169, 2)</f>
        <v>8447.4599999999991</v>
      </c>
      <c r="P169" s="18">
        <v>20.59</v>
      </c>
      <c r="S169" s="19">
        <v>8447.4599999999991</v>
      </c>
      <c r="AD169" s="4" t="s">
        <v>737</v>
      </c>
      <c r="AE169" s="4" t="s">
        <v>738</v>
      </c>
      <c r="AF169" s="4" t="s">
        <v>739</v>
      </c>
    </row>
    <row r="170" spans="1:35" ht="37.5" x14ac:dyDescent="0.25">
      <c r="A170" s="9" t="s">
        <v>740</v>
      </c>
      <c r="B170" s="9"/>
      <c r="C170" s="15" t="s">
        <v>387</v>
      </c>
      <c r="D170" s="11"/>
      <c r="E170" s="11"/>
      <c r="F170" s="16" t="s">
        <v>110</v>
      </c>
      <c r="G170" s="17">
        <v>0.15</v>
      </c>
      <c r="H170" s="17"/>
      <c r="I170" s="17">
        <v>8.7919999999999998</v>
      </c>
      <c r="J170" s="18">
        <v>68.400000000000006</v>
      </c>
      <c r="M170" s="19">
        <f>ROUND(ROUND(J170, 2)*I170, 2)</f>
        <v>601.37</v>
      </c>
      <c r="P170" s="18">
        <v>68.400000000000006</v>
      </c>
      <c r="S170" s="19">
        <v>601.37</v>
      </c>
      <c r="AD170" s="4" t="s">
        <v>741</v>
      </c>
      <c r="AE170" s="4" t="s">
        <v>742</v>
      </c>
      <c r="AF170" s="4" t="s">
        <v>390</v>
      </c>
    </row>
    <row r="171" spans="1:35" ht="37.5" x14ac:dyDescent="0.25">
      <c r="A171" s="9" t="s">
        <v>743</v>
      </c>
      <c r="B171" s="9" t="s">
        <v>744</v>
      </c>
      <c r="C171" s="39" t="s">
        <v>745</v>
      </c>
      <c r="D171" s="11"/>
      <c r="E171" s="11" t="s">
        <v>746</v>
      </c>
      <c r="F171" s="11" t="s">
        <v>59</v>
      </c>
      <c r="G171" s="12">
        <v>1</v>
      </c>
      <c r="H171" s="12"/>
      <c r="I171" s="12">
        <v>3246.61</v>
      </c>
      <c r="J171" s="13">
        <f>IFERROR(ROUND(SUM(M172,M173)/I171, 2),0)</f>
        <v>71.61</v>
      </c>
      <c r="K171" s="14">
        <v>718</v>
      </c>
      <c r="L171" s="13">
        <f>J171+ROUND(K171, 2)</f>
        <v>789.61</v>
      </c>
      <c r="M171" s="13">
        <f>ROUND(J171*I171, 2)</f>
        <v>232489.74</v>
      </c>
      <c r="N171" s="13">
        <f>ROUND(I171*ROUND(K171, 2), 2)</f>
        <v>2331065.98</v>
      </c>
      <c r="O171" s="13">
        <f>M171+N171</f>
        <v>2563555.7199999997</v>
      </c>
      <c r="P171" s="13">
        <v>71.61</v>
      </c>
      <c r="Q171" s="14">
        <v>718</v>
      </c>
      <c r="R171" s="13">
        <v>789.61</v>
      </c>
      <c r="S171" s="13">
        <v>232489.74</v>
      </c>
      <c r="T171" s="13">
        <v>2331065.98</v>
      </c>
      <c r="U171" s="13">
        <v>2563555.7200000002</v>
      </c>
      <c r="AD171" s="4">
        <v>246208597</v>
      </c>
      <c r="AE171" s="4">
        <v>17036105</v>
      </c>
      <c r="AG171" s="4" t="s">
        <v>747</v>
      </c>
      <c r="AH171" s="4" t="s">
        <v>748</v>
      </c>
      <c r="AI171" s="4" t="s">
        <v>107</v>
      </c>
    </row>
    <row r="172" spans="1:35" ht="37.5" x14ac:dyDescent="0.25">
      <c r="A172" s="9" t="s">
        <v>749</v>
      </c>
      <c r="B172" s="9"/>
      <c r="C172" s="40" t="s">
        <v>551</v>
      </c>
      <c r="D172" s="11"/>
      <c r="E172" s="11"/>
      <c r="F172" s="16" t="s">
        <v>110</v>
      </c>
      <c r="G172" s="17">
        <v>4.5</v>
      </c>
      <c r="H172" s="17"/>
      <c r="I172" s="17">
        <v>14609.745000000001</v>
      </c>
      <c r="J172" s="18">
        <v>12.58</v>
      </c>
      <c r="M172" s="19">
        <f>ROUND(ROUND(J172, 2)*I172, 2)</f>
        <v>183790.59</v>
      </c>
      <c r="P172" s="18">
        <v>12.58</v>
      </c>
      <c r="S172" s="19">
        <v>183790.59</v>
      </c>
      <c r="AD172" s="4" t="s">
        <v>750</v>
      </c>
      <c r="AE172" s="4" t="s">
        <v>751</v>
      </c>
      <c r="AF172" s="4" t="s">
        <v>554</v>
      </c>
    </row>
    <row r="173" spans="1:35" ht="18.75" x14ac:dyDescent="0.25">
      <c r="A173" s="9" t="s">
        <v>752</v>
      </c>
      <c r="B173" s="9"/>
      <c r="C173" s="15" t="s">
        <v>226</v>
      </c>
      <c r="D173" s="11"/>
      <c r="E173" s="11"/>
      <c r="F173" s="16" t="s">
        <v>110</v>
      </c>
      <c r="G173" s="17">
        <v>0.15</v>
      </c>
      <c r="H173" s="17"/>
      <c r="I173" s="17">
        <v>486.99200000000002</v>
      </c>
      <c r="J173" s="18">
        <v>100</v>
      </c>
      <c r="M173" s="19">
        <f>ROUND(ROUND(J173, 2)*I173, 2)</f>
        <v>48699.199999999997</v>
      </c>
      <c r="P173" s="18">
        <v>100</v>
      </c>
      <c r="S173" s="19">
        <v>48699.199999999997</v>
      </c>
      <c r="AD173" s="4" t="s">
        <v>753</v>
      </c>
      <c r="AE173" s="4" t="s">
        <v>754</v>
      </c>
      <c r="AF173" s="4" t="s">
        <v>229</v>
      </c>
    </row>
    <row r="174" spans="1:35" ht="37.5" x14ac:dyDescent="0.25">
      <c r="A174" s="9" t="s">
        <v>755</v>
      </c>
      <c r="B174" s="9" t="s">
        <v>756</v>
      </c>
      <c r="C174" s="39" t="s">
        <v>609</v>
      </c>
      <c r="D174" s="11"/>
      <c r="E174" s="11" t="s">
        <v>757</v>
      </c>
      <c r="F174" s="11" t="s">
        <v>59</v>
      </c>
      <c r="G174" s="12">
        <v>1</v>
      </c>
      <c r="H174" s="12"/>
      <c r="I174" s="12">
        <v>465.96</v>
      </c>
      <c r="J174" s="13">
        <f>IFERROR(ROUND(SUM(M175,M176,M177)/I174, 2),0)</f>
        <v>54.12</v>
      </c>
      <c r="K174" s="14">
        <v>581</v>
      </c>
      <c r="L174" s="13">
        <f>J174+ROUND(K174, 2)</f>
        <v>635.12</v>
      </c>
      <c r="M174" s="13">
        <f>ROUND(J174*I174, 2)</f>
        <v>25217.759999999998</v>
      </c>
      <c r="N174" s="13">
        <f>ROUND(I174*ROUND(K174, 2), 2)</f>
        <v>270722.76</v>
      </c>
      <c r="O174" s="13">
        <f>M174+N174</f>
        <v>295940.52</v>
      </c>
      <c r="P174" s="13">
        <v>54.12</v>
      </c>
      <c r="Q174" s="14">
        <v>581</v>
      </c>
      <c r="R174" s="13">
        <v>635.12</v>
      </c>
      <c r="S174" s="13">
        <v>25217.759999999998</v>
      </c>
      <c r="T174" s="13">
        <v>270722.76</v>
      </c>
      <c r="U174" s="13">
        <v>295940.52</v>
      </c>
      <c r="AD174" s="4">
        <v>246208598</v>
      </c>
      <c r="AE174" s="4">
        <v>17041538</v>
      </c>
      <c r="AG174" s="4" t="s">
        <v>611</v>
      </c>
      <c r="AH174" s="4" t="s">
        <v>758</v>
      </c>
      <c r="AI174" s="4" t="s">
        <v>107</v>
      </c>
    </row>
    <row r="175" spans="1:35" ht="37.5" x14ac:dyDescent="0.25">
      <c r="A175" s="9" t="s">
        <v>759</v>
      </c>
      <c r="B175" s="9"/>
      <c r="C175" s="20" t="s">
        <v>551</v>
      </c>
      <c r="D175" s="11"/>
      <c r="E175" s="11"/>
      <c r="F175" s="16" t="s">
        <v>110</v>
      </c>
      <c r="G175" s="17">
        <v>1.5</v>
      </c>
      <c r="H175" s="17"/>
      <c r="I175" s="17">
        <v>698.94</v>
      </c>
      <c r="J175" s="18">
        <v>12.58</v>
      </c>
      <c r="M175" s="19">
        <f>ROUND(ROUND(J175, 2)*I175, 2)</f>
        <v>8792.67</v>
      </c>
      <c r="P175" s="18">
        <v>12.58</v>
      </c>
      <c r="S175" s="19">
        <v>8792.67</v>
      </c>
      <c r="AD175" s="4" t="s">
        <v>760</v>
      </c>
      <c r="AE175" s="4" t="s">
        <v>761</v>
      </c>
      <c r="AF175" s="4" t="s">
        <v>554</v>
      </c>
    </row>
    <row r="176" spans="1:35" ht="56.25" x14ac:dyDescent="0.25">
      <c r="A176" s="9" t="s">
        <v>762</v>
      </c>
      <c r="B176" s="9"/>
      <c r="C176" s="15" t="s">
        <v>617</v>
      </c>
      <c r="D176" s="11"/>
      <c r="E176" s="11"/>
      <c r="F176" s="16" t="s">
        <v>170</v>
      </c>
      <c r="G176" s="17">
        <v>0.3</v>
      </c>
      <c r="H176" s="17"/>
      <c r="I176" s="17">
        <v>139.78800000000001</v>
      </c>
      <c r="J176" s="18">
        <v>73.099999999999994</v>
      </c>
      <c r="M176" s="19">
        <f>ROUND(ROUND(J176, 2)*I176, 2)</f>
        <v>10218.5</v>
      </c>
      <c r="P176" s="18">
        <v>73.099999999999994</v>
      </c>
      <c r="S176" s="19">
        <v>10218.5</v>
      </c>
      <c r="AD176" s="4" t="s">
        <v>763</v>
      </c>
      <c r="AE176" s="4" t="s">
        <v>764</v>
      </c>
      <c r="AF176" s="4" t="s">
        <v>620</v>
      </c>
    </row>
    <row r="177" spans="1:35" ht="37.5" x14ac:dyDescent="0.25">
      <c r="A177" s="9" t="s">
        <v>765</v>
      </c>
      <c r="B177" s="9"/>
      <c r="C177" s="41" t="s">
        <v>349</v>
      </c>
      <c r="D177" s="11"/>
      <c r="E177" s="11"/>
      <c r="F177" s="16" t="s">
        <v>110</v>
      </c>
      <c r="G177" s="17">
        <v>0.15</v>
      </c>
      <c r="H177" s="17"/>
      <c r="I177" s="17">
        <v>69.894000000000005</v>
      </c>
      <c r="J177" s="18">
        <v>88.8</v>
      </c>
      <c r="M177" s="19">
        <f>ROUND(ROUND(J177, 2)*I177, 2)</f>
        <v>6206.59</v>
      </c>
      <c r="P177" s="18">
        <v>88.8</v>
      </c>
      <c r="S177" s="19">
        <v>6206.59</v>
      </c>
      <c r="AD177" s="4" t="s">
        <v>766</v>
      </c>
      <c r="AE177" s="4" t="s">
        <v>767</v>
      </c>
      <c r="AF177" s="4" t="s">
        <v>352</v>
      </c>
    </row>
    <row r="178" spans="1:35" ht="37.5" x14ac:dyDescent="0.25">
      <c r="A178" s="9" t="s">
        <v>768</v>
      </c>
      <c r="B178" s="9" t="s">
        <v>756</v>
      </c>
      <c r="C178" s="10" t="s">
        <v>609</v>
      </c>
      <c r="D178" s="11"/>
      <c r="E178" s="11" t="s">
        <v>769</v>
      </c>
      <c r="F178" s="11" t="s">
        <v>59</v>
      </c>
      <c r="G178" s="12">
        <v>1</v>
      </c>
      <c r="H178" s="12"/>
      <c r="I178" s="12">
        <v>108.96</v>
      </c>
      <c r="J178" s="13">
        <f>IFERROR(ROUND(SUM(M179,M180,M181)/I178, 2),0)</f>
        <v>54.12</v>
      </c>
      <c r="K178" s="14">
        <v>581</v>
      </c>
      <c r="L178" s="13">
        <f>J178+ROUND(K178, 2)</f>
        <v>635.12</v>
      </c>
      <c r="M178" s="13">
        <f>ROUND(J178*I178, 2)</f>
        <v>5896.92</v>
      </c>
      <c r="N178" s="13">
        <f>ROUND(I178*ROUND(K178, 2), 2)</f>
        <v>63305.760000000002</v>
      </c>
      <c r="O178" s="13">
        <f>M178+N178</f>
        <v>69202.680000000008</v>
      </c>
      <c r="P178" s="13">
        <v>54.12</v>
      </c>
      <c r="Q178" s="14">
        <v>581</v>
      </c>
      <c r="R178" s="13">
        <v>635.12</v>
      </c>
      <c r="S178" s="13">
        <v>5896.92</v>
      </c>
      <c r="T178" s="13">
        <v>63305.760000000002</v>
      </c>
      <c r="U178" s="13">
        <v>69202.679999999993</v>
      </c>
      <c r="AD178" s="4">
        <v>246208626</v>
      </c>
      <c r="AE178" s="4">
        <v>17041548</v>
      </c>
      <c r="AG178" s="4" t="s">
        <v>611</v>
      </c>
      <c r="AH178" s="4" t="s">
        <v>758</v>
      </c>
      <c r="AI178" s="4" t="s">
        <v>107</v>
      </c>
    </row>
    <row r="179" spans="1:35" ht="37.5" x14ac:dyDescent="0.25">
      <c r="A179" s="9" t="s">
        <v>770</v>
      </c>
      <c r="B179" s="9"/>
      <c r="C179" s="15" t="s">
        <v>349</v>
      </c>
      <c r="D179" s="11"/>
      <c r="E179" s="11"/>
      <c r="F179" s="16" t="s">
        <v>110</v>
      </c>
      <c r="G179" s="17">
        <v>0.15</v>
      </c>
      <c r="H179" s="17"/>
      <c r="I179" s="17">
        <v>16.344000000000001</v>
      </c>
      <c r="J179" s="18">
        <v>88.8</v>
      </c>
      <c r="M179" s="19">
        <f>ROUND(ROUND(J179, 2)*I179, 2)</f>
        <v>1451.35</v>
      </c>
      <c r="P179" s="18">
        <v>88.8</v>
      </c>
      <c r="S179" s="19">
        <v>1451.35</v>
      </c>
      <c r="AD179" s="4" t="s">
        <v>771</v>
      </c>
      <c r="AE179" s="4" t="s">
        <v>772</v>
      </c>
      <c r="AF179" s="4" t="s">
        <v>352</v>
      </c>
    </row>
    <row r="180" spans="1:35" ht="56.25" x14ac:dyDescent="0.25">
      <c r="A180" s="9" t="s">
        <v>773</v>
      </c>
      <c r="B180" s="9"/>
      <c r="C180" s="15" t="s">
        <v>617</v>
      </c>
      <c r="D180" s="11"/>
      <c r="E180" s="11"/>
      <c r="F180" s="16" t="s">
        <v>170</v>
      </c>
      <c r="G180" s="17">
        <v>0.3</v>
      </c>
      <c r="H180" s="17"/>
      <c r="I180" s="17">
        <v>32.688000000000002</v>
      </c>
      <c r="J180" s="18">
        <v>73.099999999999994</v>
      </c>
      <c r="M180" s="19">
        <f>ROUND(ROUND(J180, 2)*I180, 2)</f>
        <v>2389.4899999999998</v>
      </c>
      <c r="P180" s="18">
        <v>73.099999999999994</v>
      </c>
      <c r="S180" s="19">
        <v>2389.4899999999998</v>
      </c>
      <c r="AD180" s="4" t="s">
        <v>774</v>
      </c>
      <c r="AE180" s="4" t="s">
        <v>775</v>
      </c>
      <c r="AF180" s="4" t="s">
        <v>620</v>
      </c>
    </row>
    <row r="181" spans="1:35" ht="37.5" x14ac:dyDescent="0.25">
      <c r="A181" s="9" t="s">
        <v>776</v>
      </c>
      <c r="B181" s="9"/>
      <c r="C181" s="20" t="s">
        <v>551</v>
      </c>
      <c r="D181" s="11"/>
      <c r="E181" s="11"/>
      <c r="F181" s="16" t="s">
        <v>110</v>
      </c>
      <c r="G181" s="17">
        <v>1.5</v>
      </c>
      <c r="H181" s="17"/>
      <c r="I181" s="17">
        <v>163.44</v>
      </c>
      <c r="J181" s="18">
        <v>12.58</v>
      </c>
      <c r="M181" s="19">
        <f>ROUND(ROUND(J181, 2)*I181, 2)</f>
        <v>2056.08</v>
      </c>
      <c r="P181" s="18">
        <v>12.58</v>
      </c>
      <c r="S181" s="19">
        <v>2056.08</v>
      </c>
      <c r="AD181" s="4" t="s">
        <v>777</v>
      </c>
      <c r="AE181" s="4" t="s">
        <v>778</v>
      </c>
      <c r="AF181" s="4" t="s">
        <v>554</v>
      </c>
    </row>
    <row r="182" spans="1:35" ht="37.5" x14ac:dyDescent="0.25">
      <c r="A182" s="9" t="s">
        <v>779</v>
      </c>
      <c r="B182" s="9" t="s">
        <v>780</v>
      </c>
      <c r="C182" s="10" t="s">
        <v>781</v>
      </c>
      <c r="D182" s="11"/>
      <c r="E182" s="11" t="s">
        <v>782</v>
      </c>
      <c r="F182" s="11" t="s">
        <v>59</v>
      </c>
      <c r="G182" s="12">
        <v>1</v>
      </c>
      <c r="H182" s="12"/>
      <c r="I182" s="12">
        <v>115.28</v>
      </c>
      <c r="J182" s="13">
        <f>IFERROR(ROUND(SUM(M183)/I182, 2),0)</f>
        <v>35.83</v>
      </c>
      <c r="K182" s="14">
        <v>129</v>
      </c>
      <c r="L182" s="13">
        <f>J182+ROUND(K182, 2)</f>
        <v>164.82999999999998</v>
      </c>
      <c r="M182" s="13">
        <f>ROUND(J182*I182, 2)</f>
        <v>4130.4799999999996</v>
      </c>
      <c r="N182" s="13">
        <f>ROUND(I182*ROUND(K182, 2), 2)</f>
        <v>14871.12</v>
      </c>
      <c r="O182" s="13">
        <f>M182+N182</f>
        <v>19001.599999999999</v>
      </c>
      <c r="P182" s="13">
        <v>35.83</v>
      </c>
      <c r="Q182" s="14">
        <v>129</v>
      </c>
      <c r="R182" s="13">
        <v>164.83</v>
      </c>
      <c r="S182" s="13">
        <v>4130.4799999999996</v>
      </c>
      <c r="T182" s="13">
        <v>14871.12</v>
      </c>
      <c r="U182" s="13">
        <v>19001.599999999999</v>
      </c>
      <c r="AD182" s="4">
        <v>246208600</v>
      </c>
      <c r="AE182" s="4">
        <v>17041483</v>
      </c>
      <c r="AG182" s="4" t="s">
        <v>783</v>
      </c>
      <c r="AH182" s="4" t="s">
        <v>784</v>
      </c>
      <c r="AI182" s="4" t="s">
        <v>107</v>
      </c>
    </row>
    <row r="183" spans="1:35" ht="37.5" x14ac:dyDescent="0.25">
      <c r="A183" s="9" t="s">
        <v>785</v>
      </c>
      <c r="B183" s="9"/>
      <c r="C183" s="15" t="s">
        <v>142</v>
      </c>
      <c r="D183" s="11"/>
      <c r="E183" s="11"/>
      <c r="F183" s="16" t="s">
        <v>110</v>
      </c>
      <c r="G183" s="17">
        <v>0.2</v>
      </c>
      <c r="H183" s="17"/>
      <c r="I183" s="17">
        <v>23.056000000000001</v>
      </c>
      <c r="J183" s="18">
        <v>179.17</v>
      </c>
      <c r="M183" s="19">
        <f>ROUND(ROUND(J183, 2)*I183, 2)</f>
        <v>4130.9399999999996</v>
      </c>
      <c r="P183" s="18">
        <v>179.17</v>
      </c>
      <c r="S183" s="19">
        <v>4130.9399999999996</v>
      </c>
      <c r="AD183" s="4" t="s">
        <v>786</v>
      </c>
      <c r="AE183" s="4" t="s">
        <v>787</v>
      </c>
      <c r="AF183" s="4" t="s">
        <v>145</v>
      </c>
    </row>
    <row r="184" spans="1:35" ht="17.100000000000001" customHeight="1" x14ac:dyDescent="0.25">
      <c r="A184" s="9" t="s">
        <v>788</v>
      </c>
      <c r="B184" s="9" t="s">
        <v>789</v>
      </c>
      <c r="C184" s="59" t="s">
        <v>790</v>
      </c>
      <c r="D184" s="60"/>
      <c r="E184" s="60"/>
      <c r="F184" s="60"/>
      <c r="G184" s="60"/>
      <c r="H184" s="60"/>
      <c r="I184" s="61"/>
      <c r="M184" s="6">
        <f>SUM(M185,M188,M191,M194,M197,M200)</f>
        <v>196401.48</v>
      </c>
      <c r="N184" s="6">
        <f>SUM(N185,N188,N191,N194,N197,N200)</f>
        <v>1722042.7400000002</v>
      </c>
      <c r="O184" s="6">
        <f>SUM(O185,O188,O191,O194,O197,O200)</f>
        <v>1918444.22</v>
      </c>
      <c r="S184" s="6">
        <v>196401.48</v>
      </c>
      <c r="T184" s="6">
        <v>1722042.74</v>
      </c>
      <c r="U184" s="6">
        <v>1918444.22</v>
      </c>
      <c r="AD184" s="4">
        <v>246208601</v>
      </c>
      <c r="AE184" s="4">
        <v>17024111</v>
      </c>
    </row>
    <row r="185" spans="1:35" ht="37.5" x14ac:dyDescent="0.25">
      <c r="A185" s="9" t="s">
        <v>791</v>
      </c>
      <c r="B185" s="9" t="s">
        <v>792</v>
      </c>
      <c r="C185" s="10" t="s">
        <v>793</v>
      </c>
      <c r="D185" s="11"/>
      <c r="E185" s="11" t="s">
        <v>794</v>
      </c>
      <c r="F185" s="11" t="s">
        <v>59</v>
      </c>
      <c r="G185" s="12">
        <v>1</v>
      </c>
      <c r="H185" s="12"/>
      <c r="I185" s="12">
        <v>259.14</v>
      </c>
      <c r="J185" s="13">
        <f>IFERROR(ROUND(SUM(M186,M187)/I185, 2),0)</f>
        <v>49.32</v>
      </c>
      <c r="K185" s="14">
        <v>422</v>
      </c>
      <c r="L185" s="13">
        <f>J185+ROUND(K185, 2)</f>
        <v>471.32</v>
      </c>
      <c r="M185" s="13">
        <f>ROUND(J185*I185, 2)</f>
        <v>12780.78</v>
      </c>
      <c r="N185" s="13">
        <f>ROUND(I185*ROUND(K185, 2), 2)</f>
        <v>109357.08</v>
      </c>
      <c r="O185" s="13">
        <f>M185+N185</f>
        <v>122137.86</v>
      </c>
      <c r="P185" s="13">
        <v>49.32</v>
      </c>
      <c r="Q185" s="14">
        <v>422</v>
      </c>
      <c r="R185" s="13">
        <v>471.32</v>
      </c>
      <c r="S185" s="13">
        <v>12780.78</v>
      </c>
      <c r="T185" s="13">
        <v>109357.08</v>
      </c>
      <c r="U185" s="13">
        <v>122137.86</v>
      </c>
      <c r="AD185" s="4">
        <v>246208603</v>
      </c>
      <c r="AE185" s="4">
        <v>17024114</v>
      </c>
      <c r="AG185" s="4" t="s">
        <v>795</v>
      </c>
      <c r="AH185" s="4" t="s">
        <v>796</v>
      </c>
      <c r="AI185" s="4" t="s">
        <v>107</v>
      </c>
    </row>
    <row r="186" spans="1:35" ht="112.5" x14ac:dyDescent="0.25">
      <c r="A186" s="9" t="s">
        <v>797</v>
      </c>
      <c r="B186" s="9"/>
      <c r="C186" s="15" t="s">
        <v>798</v>
      </c>
      <c r="D186" s="11"/>
      <c r="E186" s="11" t="s">
        <v>799</v>
      </c>
      <c r="F186" s="16" t="s">
        <v>110</v>
      </c>
      <c r="G186" s="17">
        <v>0.3</v>
      </c>
      <c r="H186" s="17"/>
      <c r="I186" s="17">
        <v>77.742000000000004</v>
      </c>
      <c r="J186" s="18">
        <v>120</v>
      </c>
      <c r="M186" s="19">
        <f>ROUND(ROUND(J186, 2)*I186, 2)</f>
        <v>9329.0400000000009</v>
      </c>
      <c r="P186" s="18">
        <v>120</v>
      </c>
      <c r="S186" s="19">
        <v>9329.0400000000009</v>
      </c>
      <c r="AD186" s="4" t="s">
        <v>800</v>
      </c>
      <c r="AE186" s="4" t="s">
        <v>801</v>
      </c>
      <c r="AF186" s="4" t="s">
        <v>802</v>
      </c>
    </row>
    <row r="187" spans="1:35" ht="37.5" x14ac:dyDescent="0.25">
      <c r="A187" s="9" t="s">
        <v>803</v>
      </c>
      <c r="B187" s="9"/>
      <c r="C187" s="15" t="s">
        <v>349</v>
      </c>
      <c r="D187" s="11"/>
      <c r="E187" s="11"/>
      <c r="F187" s="16" t="s">
        <v>110</v>
      </c>
      <c r="G187" s="17">
        <v>0.15</v>
      </c>
      <c r="H187" s="17"/>
      <c r="I187" s="17">
        <v>38.871000000000002</v>
      </c>
      <c r="J187" s="18">
        <v>88.8</v>
      </c>
      <c r="M187" s="19">
        <f>ROUND(ROUND(J187, 2)*I187, 2)</f>
        <v>3451.74</v>
      </c>
      <c r="P187" s="18">
        <v>88.8</v>
      </c>
      <c r="S187" s="19">
        <v>3451.74</v>
      </c>
      <c r="AD187" s="4" t="s">
        <v>804</v>
      </c>
      <c r="AE187" s="4" t="s">
        <v>805</v>
      </c>
      <c r="AF187" s="4" t="s">
        <v>352</v>
      </c>
    </row>
    <row r="188" spans="1:35" ht="37.5" x14ac:dyDescent="0.25">
      <c r="A188" s="9" t="s">
        <v>806</v>
      </c>
      <c r="B188" s="9" t="s">
        <v>792</v>
      </c>
      <c r="C188" s="10" t="s">
        <v>793</v>
      </c>
      <c r="D188" s="11"/>
      <c r="E188" s="11" t="s">
        <v>807</v>
      </c>
      <c r="F188" s="11" t="s">
        <v>59</v>
      </c>
      <c r="G188" s="12">
        <v>1</v>
      </c>
      <c r="H188" s="12"/>
      <c r="I188" s="12">
        <v>637.79</v>
      </c>
      <c r="J188" s="13">
        <f>IFERROR(ROUND(SUM(M189,M190)/I188, 2),0)</f>
        <v>44.82</v>
      </c>
      <c r="K188" s="14">
        <v>422</v>
      </c>
      <c r="L188" s="13">
        <f>J188+ROUND(K188, 2)</f>
        <v>466.82</v>
      </c>
      <c r="M188" s="13">
        <f>ROUND(J188*I188, 2)</f>
        <v>28585.75</v>
      </c>
      <c r="N188" s="13">
        <f>ROUND(I188*ROUND(K188, 2), 2)</f>
        <v>269147.38</v>
      </c>
      <c r="O188" s="13">
        <f>M188+N188</f>
        <v>297733.13</v>
      </c>
      <c r="P188" s="13">
        <v>44.82</v>
      </c>
      <c r="Q188" s="14">
        <v>422</v>
      </c>
      <c r="R188" s="13">
        <v>466.82</v>
      </c>
      <c r="S188" s="13">
        <v>28585.75</v>
      </c>
      <c r="T188" s="13">
        <v>269147.38</v>
      </c>
      <c r="U188" s="13">
        <v>297733.13</v>
      </c>
      <c r="AD188" s="4">
        <v>246208627</v>
      </c>
      <c r="AE188" s="4">
        <v>17037393</v>
      </c>
      <c r="AG188" s="4" t="s">
        <v>795</v>
      </c>
      <c r="AH188" s="4" t="s">
        <v>796</v>
      </c>
      <c r="AI188" s="4" t="s">
        <v>107</v>
      </c>
    </row>
    <row r="189" spans="1:35" ht="37.5" x14ac:dyDescent="0.25">
      <c r="A189" s="9" t="s">
        <v>808</v>
      </c>
      <c r="B189" s="9"/>
      <c r="C189" s="15" t="s">
        <v>349</v>
      </c>
      <c r="D189" s="11"/>
      <c r="E189" s="11"/>
      <c r="F189" s="16" t="s">
        <v>110</v>
      </c>
      <c r="G189" s="17">
        <v>0.15</v>
      </c>
      <c r="H189" s="17"/>
      <c r="I189" s="17">
        <v>95.668999999999997</v>
      </c>
      <c r="J189" s="18">
        <v>88.8</v>
      </c>
      <c r="M189" s="19">
        <f>ROUND(ROUND(J189, 2)*I189, 2)</f>
        <v>8495.41</v>
      </c>
      <c r="P189" s="18">
        <v>88.8</v>
      </c>
      <c r="S189" s="19">
        <v>8495.41</v>
      </c>
      <c r="AD189" s="4" t="s">
        <v>809</v>
      </c>
      <c r="AE189" s="4" t="s">
        <v>810</v>
      </c>
      <c r="AF189" s="4" t="s">
        <v>352</v>
      </c>
    </row>
    <row r="190" spans="1:35" ht="150" x14ac:dyDescent="0.25">
      <c r="A190" s="9" t="s">
        <v>811</v>
      </c>
      <c r="B190" s="9"/>
      <c r="C190" s="20" t="s">
        <v>812</v>
      </c>
      <c r="D190" s="11"/>
      <c r="E190" s="11" t="s">
        <v>813</v>
      </c>
      <c r="F190" s="16" t="s">
        <v>110</v>
      </c>
      <c r="G190" s="17">
        <v>0.3</v>
      </c>
      <c r="H190" s="17"/>
      <c r="I190" s="17">
        <v>191.33699999999999</v>
      </c>
      <c r="J190" s="18">
        <v>105</v>
      </c>
      <c r="M190" s="19">
        <f>ROUND(ROUND(J190, 2)*I190, 2)</f>
        <v>20090.39</v>
      </c>
      <c r="P190" s="18">
        <v>105</v>
      </c>
      <c r="S190" s="19">
        <v>20090.39</v>
      </c>
      <c r="AD190" s="4" t="s">
        <v>814</v>
      </c>
      <c r="AE190" s="4" t="s">
        <v>815</v>
      </c>
      <c r="AF190" s="4" t="s">
        <v>816</v>
      </c>
    </row>
    <row r="191" spans="1:35" ht="37.5" x14ac:dyDescent="0.25">
      <c r="A191" s="9" t="s">
        <v>817</v>
      </c>
      <c r="B191" s="9" t="s">
        <v>792</v>
      </c>
      <c r="C191" s="10" t="s">
        <v>793</v>
      </c>
      <c r="D191" s="11"/>
      <c r="E191" s="11" t="s">
        <v>818</v>
      </c>
      <c r="F191" s="11" t="s">
        <v>59</v>
      </c>
      <c r="G191" s="12">
        <v>1</v>
      </c>
      <c r="H191" s="12"/>
      <c r="I191" s="12">
        <v>2474.04</v>
      </c>
      <c r="J191" s="13">
        <f>IFERROR(ROUND(SUM(M192,M193)/I191, 2),0)</f>
        <v>49.55</v>
      </c>
      <c r="K191" s="14">
        <v>422</v>
      </c>
      <c r="L191" s="13">
        <f>J191+ROUND(K191, 2)</f>
        <v>471.55</v>
      </c>
      <c r="M191" s="13">
        <f>ROUND(J191*I191, 2)</f>
        <v>122588.68</v>
      </c>
      <c r="N191" s="13">
        <f>ROUND(I191*ROUND(K191, 2), 2)</f>
        <v>1044044.88</v>
      </c>
      <c r="O191" s="13">
        <f>M191+N191</f>
        <v>1166633.56</v>
      </c>
      <c r="P191" s="13">
        <v>49.55</v>
      </c>
      <c r="Q191" s="14">
        <v>422</v>
      </c>
      <c r="R191" s="13">
        <v>471.55</v>
      </c>
      <c r="S191" s="13">
        <v>122588.68</v>
      </c>
      <c r="T191" s="13">
        <v>1044044.88</v>
      </c>
      <c r="U191" s="13">
        <v>1166633.56</v>
      </c>
      <c r="AD191" s="4">
        <v>246208628</v>
      </c>
      <c r="AE191" s="4">
        <v>17037395</v>
      </c>
      <c r="AG191" s="4" t="s">
        <v>795</v>
      </c>
      <c r="AH191" s="4" t="s">
        <v>796</v>
      </c>
      <c r="AI191" s="4" t="s">
        <v>107</v>
      </c>
    </row>
    <row r="192" spans="1:35" ht="206.25" x14ac:dyDescent="0.25">
      <c r="A192" s="9" t="s">
        <v>819</v>
      </c>
      <c r="B192" s="9"/>
      <c r="C192" s="20" t="s">
        <v>820</v>
      </c>
      <c r="D192" s="11"/>
      <c r="E192" s="11" t="s">
        <v>821</v>
      </c>
      <c r="F192" s="16" t="s">
        <v>110</v>
      </c>
      <c r="G192" s="17">
        <v>0.3</v>
      </c>
      <c r="H192" s="17"/>
      <c r="I192" s="17">
        <v>742.21199999999999</v>
      </c>
      <c r="J192" s="18">
        <v>120.77</v>
      </c>
      <c r="M192" s="19">
        <f>ROUND(ROUND(J192, 2)*I192, 2)</f>
        <v>89636.94</v>
      </c>
      <c r="P192" s="18">
        <v>120.77</v>
      </c>
      <c r="S192" s="19">
        <v>89636.94</v>
      </c>
      <c r="AD192" s="4" t="s">
        <v>822</v>
      </c>
      <c r="AE192" s="4" t="s">
        <v>823</v>
      </c>
      <c r="AF192" s="4" t="s">
        <v>824</v>
      </c>
    </row>
    <row r="193" spans="1:35" ht="37.5" x14ac:dyDescent="0.25">
      <c r="A193" s="9" t="s">
        <v>825</v>
      </c>
      <c r="B193" s="9"/>
      <c r="C193" s="15" t="s">
        <v>349</v>
      </c>
      <c r="D193" s="11"/>
      <c r="E193" s="11"/>
      <c r="F193" s="16" t="s">
        <v>110</v>
      </c>
      <c r="G193" s="17">
        <v>0.15</v>
      </c>
      <c r="H193" s="17"/>
      <c r="I193" s="17">
        <v>371.10599999999999</v>
      </c>
      <c r="J193" s="18">
        <v>88.8</v>
      </c>
      <c r="M193" s="19">
        <f>ROUND(ROUND(J193, 2)*I193, 2)</f>
        <v>32954.21</v>
      </c>
      <c r="P193" s="18">
        <v>88.8</v>
      </c>
      <c r="S193" s="19">
        <v>32954.21</v>
      </c>
      <c r="AD193" s="4" t="s">
        <v>826</v>
      </c>
      <c r="AE193" s="4" t="s">
        <v>827</v>
      </c>
      <c r="AF193" s="4" t="s">
        <v>352</v>
      </c>
    </row>
    <row r="194" spans="1:35" ht="37.5" x14ac:dyDescent="0.25">
      <c r="A194" s="9" t="s">
        <v>828</v>
      </c>
      <c r="B194" s="9" t="s">
        <v>792</v>
      </c>
      <c r="C194" s="10" t="s">
        <v>793</v>
      </c>
      <c r="D194" s="11"/>
      <c r="E194" s="11" t="s">
        <v>829</v>
      </c>
      <c r="F194" s="11" t="s">
        <v>59</v>
      </c>
      <c r="G194" s="12">
        <v>1</v>
      </c>
      <c r="H194" s="12"/>
      <c r="I194" s="12">
        <v>134.78</v>
      </c>
      <c r="J194" s="13">
        <f>IFERROR(ROUND(SUM(M195,M196)/I194, 2),0)</f>
        <v>49.55</v>
      </c>
      <c r="K194" s="14">
        <v>422</v>
      </c>
      <c r="L194" s="13">
        <f>J194+ROUND(K194, 2)</f>
        <v>471.55</v>
      </c>
      <c r="M194" s="13">
        <f>ROUND(J194*I194, 2)</f>
        <v>6678.35</v>
      </c>
      <c r="N194" s="13">
        <f>ROUND(I194*ROUND(K194, 2), 2)</f>
        <v>56877.16</v>
      </c>
      <c r="O194" s="13">
        <f>M194+N194</f>
        <v>63555.51</v>
      </c>
      <c r="P194" s="13">
        <v>49.55</v>
      </c>
      <c r="Q194" s="14">
        <v>422</v>
      </c>
      <c r="R194" s="13">
        <v>471.55</v>
      </c>
      <c r="S194" s="13">
        <v>6678.35</v>
      </c>
      <c r="T194" s="13">
        <v>56877.16</v>
      </c>
      <c r="U194" s="13">
        <v>63555.51</v>
      </c>
      <c r="AD194" s="4">
        <v>246208629</v>
      </c>
      <c r="AE194" s="4">
        <v>17037394</v>
      </c>
      <c r="AG194" s="4" t="s">
        <v>795</v>
      </c>
      <c r="AH194" s="4" t="s">
        <v>796</v>
      </c>
      <c r="AI194" s="4" t="s">
        <v>107</v>
      </c>
    </row>
    <row r="195" spans="1:35" ht="37.5" x14ac:dyDescent="0.25">
      <c r="A195" s="9" t="s">
        <v>830</v>
      </c>
      <c r="B195" s="9"/>
      <c r="C195" s="15" t="s">
        <v>349</v>
      </c>
      <c r="D195" s="11"/>
      <c r="E195" s="11"/>
      <c r="F195" s="16" t="s">
        <v>110</v>
      </c>
      <c r="G195" s="17">
        <v>0.15</v>
      </c>
      <c r="H195" s="17"/>
      <c r="I195" s="17">
        <v>20.216999999999999</v>
      </c>
      <c r="J195" s="18">
        <v>88.8</v>
      </c>
      <c r="M195" s="19">
        <f>ROUND(ROUND(J195, 2)*I195, 2)</f>
        <v>1795.27</v>
      </c>
      <c r="P195" s="18">
        <v>88.8</v>
      </c>
      <c r="S195" s="19">
        <v>1795.27</v>
      </c>
      <c r="AD195" s="4" t="s">
        <v>831</v>
      </c>
      <c r="AE195" s="4" t="s">
        <v>832</v>
      </c>
      <c r="AF195" s="4" t="s">
        <v>352</v>
      </c>
    </row>
    <row r="196" spans="1:35" ht="206.25" x14ac:dyDescent="0.25">
      <c r="A196" s="9" t="s">
        <v>833</v>
      </c>
      <c r="B196" s="9"/>
      <c r="C196" s="20" t="s">
        <v>820</v>
      </c>
      <c r="D196" s="11"/>
      <c r="E196" s="11" t="s">
        <v>834</v>
      </c>
      <c r="F196" s="16" t="s">
        <v>110</v>
      </c>
      <c r="G196" s="17">
        <v>0.3</v>
      </c>
      <c r="H196" s="17"/>
      <c r="I196" s="17">
        <v>40.433999999999997</v>
      </c>
      <c r="J196" s="18">
        <v>120.77</v>
      </c>
      <c r="M196" s="19">
        <f>ROUND(ROUND(J196, 2)*I196, 2)</f>
        <v>4883.21</v>
      </c>
      <c r="P196" s="18">
        <v>120.77</v>
      </c>
      <c r="S196" s="19">
        <v>4883.21</v>
      </c>
      <c r="AD196" s="4" t="s">
        <v>835</v>
      </c>
      <c r="AE196" s="4" t="s">
        <v>836</v>
      </c>
      <c r="AF196" s="4" t="s">
        <v>824</v>
      </c>
    </row>
    <row r="197" spans="1:35" ht="37.5" x14ac:dyDescent="0.25">
      <c r="A197" s="9" t="s">
        <v>837</v>
      </c>
      <c r="B197" s="9" t="s">
        <v>792</v>
      </c>
      <c r="C197" s="10" t="s">
        <v>793</v>
      </c>
      <c r="D197" s="11"/>
      <c r="E197" s="11" t="s">
        <v>838</v>
      </c>
      <c r="F197" s="11" t="s">
        <v>59</v>
      </c>
      <c r="G197" s="12">
        <v>1</v>
      </c>
      <c r="H197" s="12"/>
      <c r="I197" s="12">
        <v>465.96</v>
      </c>
      <c r="J197" s="13">
        <f>IFERROR(ROUND(SUM(M198,M199)/I197, 2),0)</f>
        <v>44.82</v>
      </c>
      <c r="K197" s="14">
        <v>422</v>
      </c>
      <c r="L197" s="13">
        <f>J197+ROUND(K197, 2)</f>
        <v>466.82</v>
      </c>
      <c r="M197" s="13">
        <f>ROUND(J197*I197, 2)</f>
        <v>20884.330000000002</v>
      </c>
      <c r="N197" s="13">
        <f>ROUND(I197*ROUND(K197, 2), 2)</f>
        <v>196635.12</v>
      </c>
      <c r="O197" s="13">
        <f>M197+N197</f>
        <v>217519.45</v>
      </c>
      <c r="P197" s="13">
        <v>44.82</v>
      </c>
      <c r="Q197" s="14">
        <v>422</v>
      </c>
      <c r="R197" s="13">
        <v>466.82</v>
      </c>
      <c r="S197" s="13">
        <v>20884.330000000002</v>
      </c>
      <c r="T197" s="13">
        <v>196635.12</v>
      </c>
      <c r="U197" s="13">
        <v>217519.45</v>
      </c>
      <c r="AD197" s="4">
        <v>246208630</v>
      </c>
      <c r="AE197" s="4">
        <v>17041537</v>
      </c>
      <c r="AG197" s="4" t="s">
        <v>795</v>
      </c>
      <c r="AH197" s="4" t="s">
        <v>796</v>
      </c>
      <c r="AI197" s="4" t="s">
        <v>107</v>
      </c>
    </row>
    <row r="198" spans="1:35" ht="112.5" x14ac:dyDescent="0.25">
      <c r="A198" s="9" t="s">
        <v>839</v>
      </c>
      <c r="B198" s="9"/>
      <c r="C198" s="20" t="s">
        <v>812</v>
      </c>
      <c r="D198" s="11"/>
      <c r="E198" s="11" t="s">
        <v>840</v>
      </c>
      <c r="F198" s="16" t="s">
        <v>110</v>
      </c>
      <c r="G198" s="17">
        <v>0.3</v>
      </c>
      <c r="H198" s="17"/>
      <c r="I198" s="17">
        <v>139.78800000000001</v>
      </c>
      <c r="J198" s="18">
        <v>105</v>
      </c>
      <c r="M198" s="19">
        <f>ROUND(ROUND(J198, 2)*I198, 2)</f>
        <v>14677.74</v>
      </c>
      <c r="P198" s="18">
        <v>105</v>
      </c>
      <c r="S198" s="19">
        <v>14677.74</v>
      </c>
      <c r="AD198" s="4" t="s">
        <v>841</v>
      </c>
      <c r="AE198" s="4" t="s">
        <v>842</v>
      </c>
      <c r="AF198" s="4" t="s">
        <v>816</v>
      </c>
    </row>
    <row r="199" spans="1:35" ht="37.5" x14ac:dyDescent="0.25">
      <c r="A199" s="9" t="s">
        <v>843</v>
      </c>
      <c r="B199" s="9"/>
      <c r="C199" s="15" t="s">
        <v>349</v>
      </c>
      <c r="D199" s="11"/>
      <c r="E199" s="11"/>
      <c r="F199" s="16" t="s">
        <v>110</v>
      </c>
      <c r="G199" s="17">
        <v>0.15</v>
      </c>
      <c r="H199" s="17"/>
      <c r="I199" s="17">
        <v>69.894000000000005</v>
      </c>
      <c r="J199" s="18">
        <v>88.8</v>
      </c>
      <c r="M199" s="19">
        <f>ROUND(ROUND(J199, 2)*I199, 2)</f>
        <v>6206.59</v>
      </c>
      <c r="P199" s="18">
        <v>88.8</v>
      </c>
      <c r="S199" s="19">
        <v>6206.59</v>
      </c>
      <c r="AD199" s="4" t="s">
        <v>844</v>
      </c>
      <c r="AE199" s="4" t="s">
        <v>845</v>
      </c>
      <c r="AF199" s="4" t="s">
        <v>352</v>
      </c>
    </row>
    <row r="200" spans="1:35" ht="37.5" x14ac:dyDescent="0.25">
      <c r="A200" s="9" t="s">
        <v>846</v>
      </c>
      <c r="B200" s="9" t="s">
        <v>792</v>
      </c>
      <c r="C200" s="10" t="s">
        <v>793</v>
      </c>
      <c r="D200" s="11"/>
      <c r="E200" s="11" t="s">
        <v>769</v>
      </c>
      <c r="F200" s="11" t="s">
        <v>59</v>
      </c>
      <c r="G200" s="12">
        <v>1</v>
      </c>
      <c r="H200" s="12"/>
      <c r="I200" s="12">
        <v>108.96</v>
      </c>
      <c r="J200" s="13">
        <f>IFERROR(ROUND(SUM(M201,M202)/I200, 2),0)</f>
        <v>44.82</v>
      </c>
      <c r="K200" s="14">
        <v>422</v>
      </c>
      <c r="L200" s="13">
        <f>J200+ROUND(K200, 2)</f>
        <v>466.82</v>
      </c>
      <c r="M200" s="13">
        <f>ROUND(J200*I200, 2)</f>
        <v>4883.59</v>
      </c>
      <c r="N200" s="13">
        <f>ROUND(I200*ROUND(K200, 2), 2)</f>
        <v>45981.120000000003</v>
      </c>
      <c r="O200" s="13">
        <f>M200+N200</f>
        <v>50864.710000000006</v>
      </c>
      <c r="P200" s="13">
        <v>44.82</v>
      </c>
      <c r="Q200" s="14">
        <v>422</v>
      </c>
      <c r="R200" s="13">
        <v>466.82</v>
      </c>
      <c r="S200" s="13">
        <v>4883.59</v>
      </c>
      <c r="T200" s="13">
        <v>45981.120000000003</v>
      </c>
      <c r="U200" s="13">
        <v>50864.71</v>
      </c>
      <c r="AD200" s="4">
        <v>246208631</v>
      </c>
      <c r="AE200" s="4">
        <v>17041655</v>
      </c>
      <c r="AG200" s="4" t="s">
        <v>795</v>
      </c>
      <c r="AH200" s="4" t="s">
        <v>796</v>
      </c>
      <c r="AI200" s="4" t="s">
        <v>107</v>
      </c>
    </row>
    <row r="201" spans="1:35" ht="37.5" x14ac:dyDescent="0.25">
      <c r="A201" s="9" t="s">
        <v>847</v>
      </c>
      <c r="B201" s="9"/>
      <c r="C201" s="15" t="s">
        <v>349</v>
      </c>
      <c r="D201" s="11"/>
      <c r="E201" s="11"/>
      <c r="F201" s="16" t="s">
        <v>110</v>
      </c>
      <c r="G201" s="17">
        <v>0.15</v>
      </c>
      <c r="H201" s="17"/>
      <c r="I201" s="17">
        <v>16.344000000000001</v>
      </c>
      <c r="J201" s="18">
        <v>88.8</v>
      </c>
      <c r="M201" s="19">
        <f>ROUND(ROUND(J201, 2)*I201, 2)</f>
        <v>1451.35</v>
      </c>
      <c r="P201" s="18">
        <v>88.8</v>
      </c>
      <c r="S201" s="19">
        <v>1451.35</v>
      </c>
      <c r="AD201" s="4" t="s">
        <v>848</v>
      </c>
      <c r="AE201" s="4" t="s">
        <v>849</v>
      </c>
      <c r="AF201" s="4" t="s">
        <v>352</v>
      </c>
    </row>
    <row r="202" spans="1:35" ht="93.75" x14ac:dyDescent="0.25">
      <c r="A202" s="9" t="s">
        <v>850</v>
      </c>
      <c r="B202" s="9"/>
      <c r="C202" s="20" t="s">
        <v>812</v>
      </c>
      <c r="D202" s="11"/>
      <c r="E202" s="11" t="s">
        <v>851</v>
      </c>
      <c r="F202" s="16" t="s">
        <v>110</v>
      </c>
      <c r="G202" s="17">
        <v>0.3</v>
      </c>
      <c r="H202" s="17"/>
      <c r="I202" s="17">
        <v>32.688000000000002</v>
      </c>
      <c r="J202" s="18">
        <v>105</v>
      </c>
      <c r="M202" s="19">
        <f>ROUND(ROUND(J202, 2)*I202, 2)</f>
        <v>3432.24</v>
      </c>
      <c r="P202" s="18">
        <v>105</v>
      </c>
      <c r="S202" s="19">
        <v>3432.24</v>
      </c>
      <c r="AD202" s="4" t="s">
        <v>852</v>
      </c>
      <c r="AE202" s="4" t="s">
        <v>853</v>
      </c>
      <c r="AF202" s="4" t="s">
        <v>816</v>
      </c>
    </row>
    <row r="203" spans="1:35" ht="17.100000000000001" customHeight="1" x14ac:dyDescent="0.25">
      <c r="A203" s="9" t="s">
        <v>854</v>
      </c>
      <c r="B203" s="9" t="s">
        <v>855</v>
      </c>
      <c r="C203" s="59" t="s">
        <v>856</v>
      </c>
      <c r="D203" s="60"/>
      <c r="E203" s="60"/>
      <c r="F203" s="60"/>
      <c r="G203" s="60"/>
      <c r="H203" s="60"/>
      <c r="I203" s="61"/>
      <c r="M203" s="6">
        <f>SUM(M204,M206,M221,M236,M238,M240,M242,M243,M244,M245,M246,M247)</f>
        <v>719044.50999999989</v>
      </c>
      <c r="N203" s="6">
        <f>SUM(N204,N206,N221,N236,N238,N240,N242,N243,N244,N245,N246,N247)</f>
        <v>8043935.04</v>
      </c>
      <c r="O203" s="6">
        <f>SUM(O204,O206,O221,O236,O238,O240,O242,O243,O244,O245,O246,O247)</f>
        <v>8762979.5500000007</v>
      </c>
      <c r="S203" s="6">
        <v>8110641.5099999998</v>
      </c>
      <c r="T203" s="6">
        <v>8043935.04</v>
      </c>
      <c r="U203" s="6">
        <v>16154576.550000001</v>
      </c>
      <c r="AD203" s="4">
        <v>246208604</v>
      </c>
      <c r="AE203" s="4">
        <v>17024112</v>
      </c>
    </row>
    <row r="204" spans="1:35" ht="37.5" x14ac:dyDescent="0.25">
      <c r="A204" s="9" t="s">
        <v>857</v>
      </c>
      <c r="B204" s="9" t="s">
        <v>858</v>
      </c>
      <c r="C204" s="10" t="s">
        <v>859</v>
      </c>
      <c r="D204" s="11"/>
      <c r="E204" s="11" t="s">
        <v>794</v>
      </c>
      <c r="F204" s="11" t="s">
        <v>59</v>
      </c>
      <c r="G204" s="12">
        <v>1</v>
      </c>
      <c r="H204" s="12"/>
      <c r="I204" s="12">
        <v>259.14</v>
      </c>
      <c r="J204" s="13">
        <f>IFERROR(ROUND(SUM(M205)/I204, 2),0)</f>
        <v>1430.65</v>
      </c>
      <c r="K204" s="14">
        <v>837</v>
      </c>
      <c r="L204" s="13">
        <f>J204+ROUND(K204, 2)</f>
        <v>2267.65</v>
      </c>
      <c r="M204" s="13">
        <f>ROUND(J204*I204, 2)</f>
        <v>370738.64</v>
      </c>
      <c r="N204" s="13">
        <f>ROUND(I204*ROUND(K204, 2), 2)</f>
        <v>216900.18</v>
      </c>
      <c r="O204" s="13">
        <f>M204+N204</f>
        <v>587638.82000000007</v>
      </c>
      <c r="P204" s="13">
        <v>1430.65</v>
      </c>
      <c r="Q204" s="14">
        <v>837</v>
      </c>
      <c r="R204" s="13">
        <v>2267.65</v>
      </c>
      <c r="S204" s="13">
        <v>370738.64</v>
      </c>
      <c r="T204" s="13">
        <v>216900.18</v>
      </c>
      <c r="U204" s="13">
        <v>587638.81999999995</v>
      </c>
      <c r="AD204" s="4">
        <v>246208606</v>
      </c>
      <c r="AE204" s="4">
        <v>17024116</v>
      </c>
      <c r="AG204" s="4" t="s">
        <v>860</v>
      </c>
      <c r="AH204" s="4" t="s">
        <v>861</v>
      </c>
      <c r="AI204" s="4" t="s">
        <v>107</v>
      </c>
    </row>
    <row r="205" spans="1:35" ht="93.75" x14ac:dyDescent="0.25">
      <c r="A205" s="9" t="s">
        <v>862</v>
      </c>
      <c r="B205" s="9"/>
      <c r="C205" s="20" t="s">
        <v>863</v>
      </c>
      <c r="D205" s="11"/>
      <c r="E205" s="11" t="s">
        <v>864</v>
      </c>
      <c r="F205" s="16" t="s">
        <v>59</v>
      </c>
      <c r="G205" s="17">
        <v>1.1000000000000001</v>
      </c>
      <c r="H205" s="22"/>
      <c r="I205" s="22">
        <v>285.05399999999997</v>
      </c>
      <c r="J205" s="18">
        <v>1300.5899999999999</v>
      </c>
      <c r="M205" s="19">
        <f>ROUND(ROUND(J205, 2)*I205, 2)</f>
        <v>370738.38</v>
      </c>
      <c r="P205" s="18">
        <v>1300.5899999999999</v>
      </c>
      <c r="S205" s="19">
        <v>370738.38</v>
      </c>
      <c r="AD205" s="4" t="s">
        <v>865</v>
      </c>
      <c r="AE205" s="4" t="s">
        <v>866</v>
      </c>
      <c r="AF205" s="4" t="s">
        <v>867</v>
      </c>
    </row>
    <row r="206" spans="1:35" ht="37.5" x14ac:dyDescent="0.25">
      <c r="A206" s="9" t="s">
        <v>868</v>
      </c>
      <c r="B206" s="9" t="s">
        <v>869</v>
      </c>
      <c r="C206" s="10" t="s">
        <v>870</v>
      </c>
      <c r="D206" s="11"/>
      <c r="E206" s="11" t="s">
        <v>757</v>
      </c>
      <c r="F206" s="11" t="s">
        <v>59</v>
      </c>
      <c r="G206" s="12">
        <v>1</v>
      </c>
      <c r="H206" s="12"/>
      <c r="I206" s="12">
        <v>465.96</v>
      </c>
      <c r="J206" s="13">
        <f>IFERROR(ROUND(SUM(M207,M208,M209,M210,M211,M212,M213,M214,M215,M216,M217,M218,M219,M220)/I206, 2),0)</f>
        <v>635.78</v>
      </c>
      <c r="K206" s="14">
        <v>1199</v>
      </c>
      <c r="L206" s="13">
        <f>J206+ROUND(K206, 2)</f>
        <v>1834.78</v>
      </c>
      <c r="M206" s="13">
        <f>ROUND(J206*I206, 2)</f>
        <v>296248.05</v>
      </c>
      <c r="N206" s="13">
        <f>ROUND(I206*ROUND(K206, 2), 2)</f>
        <v>558686.04</v>
      </c>
      <c r="O206" s="13">
        <f>M206+N206</f>
        <v>854934.09000000008</v>
      </c>
      <c r="P206" s="13">
        <v>635.78</v>
      </c>
      <c r="Q206" s="14">
        <v>1199</v>
      </c>
      <c r="R206" s="13">
        <v>1834.78</v>
      </c>
      <c r="S206" s="13">
        <v>296248.05</v>
      </c>
      <c r="T206" s="13">
        <v>558686.04</v>
      </c>
      <c r="U206" s="13">
        <v>854934.09</v>
      </c>
      <c r="AD206" s="4">
        <v>246208607</v>
      </c>
      <c r="AE206" s="4">
        <v>17041484</v>
      </c>
      <c r="AG206" s="4" t="s">
        <v>871</v>
      </c>
      <c r="AH206" s="4" t="s">
        <v>872</v>
      </c>
      <c r="AI206" s="4" t="s">
        <v>107</v>
      </c>
    </row>
    <row r="207" spans="1:35" ht="56.25" x14ac:dyDescent="0.25">
      <c r="A207" s="9" t="s">
        <v>873</v>
      </c>
      <c r="B207" s="9"/>
      <c r="C207" s="15" t="s">
        <v>874</v>
      </c>
      <c r="D207" s="11"/>
      <c r="E207" s="11"/>
      <c r="F207" s="16" t="s">
        <v>59</v>
      </c>
      <c r="G207" s="17">
        <v>1.05</v>
      </c>
      <c r="H207" s="17"/>
      <c r="I207" s="17">
        <v>489.25799999999998</v>
      </c>
      <c r="J207" s="18">
        <v>135.53</v>
      </c>
      <c r="M207" s="19">
        <f t="shared" ref="M207:M220" si="2">ROUND(ROUND(J207, 2)*I207, 2)</f>
        <v>66309.14</v>
      </c>
      <c r="P207" s="18">
        <v>135.53</v>
      </c>
      <c r="S207" s="19">
        <v>66309.14</v>
      </c>
      <c r="AD207" s="4" t="s">
        <v>875</v>
      </c>
      <c r="AE207" s="4" t="s">
        <v>876</v>
      </c>
      <c r="AF207" s="4" t="s">
        <v>877</v>
      </c>
    </row>
    <row r="208" spans="1:35" ht="18.75" x14ac:dyDescent="0.25">
      <c r="A208" s="9" t="s">
        <v>878</v>
      </c>
      <c r="B208" s="9"/>
      <c r="C208" s="15" t="s">
        <v>879</v>
      </c>
      <c r="D208" s="11"/>
      <c r="E208" s="11"/>
      <c r="F208" s="16" t="s">
        <v>170</v>
      </c>
      <c r="G208" s="17">
        <v>0.75</v>
      </c>
      <c r="H208" s="17"/>
      <c r="I208" s="17">
        <v>349.47</v>
      </c>
      <c r="J208" s="18">
        <v>2.8</v>
      </c>
      <c r="M208" s="19">
        <f t="shared" si="2"/>
        <v>978.52</v>
      </c>
      <c r="P208" s="18">
        <v>2.8</v>
      </c>
      <c r="S208" s="19">
        <v>978.52</v>
      </c>
      <c r="AD208" s="4" t="s">
        <v>880</v>
      </c>
      <c r="AE208" s="4" t="s">
        <v>881</v>
      </c>
      <c r="AF208" s="4" t="s">
        <v>882</v>
      </c>
    </row>
    <row r="209" spans="1:35" ht="18.75" x14ac:dyDescent="0.25">
      <c r="A209" s="9" t="s">
        <v>883</v>
      </c>
      <c r="B209" s="9"/>
      <c r="C209" s="15" t="s">
        <v>884</v>
      </c>
      <c r="D209" s="11"/>
      <c r="E209" s="11"/>
      <c r="F209" s="16" t="s">
        <v>170</v>
      </c>
      <c r="G209" s="17">
        <v>30</v>
      </c>
      <c r="H209" s="17"/>
      <c r="I209" s="17">
        <v>13978.8</v>
      </c>
      <c r="J209" s="18">
        <v>0.28000000000000003</v>
      </c>
      <c r="M209" s="19">
        <f t="shared" si="2"/>
        <v>3914.06</v>
      </c>
      <c r="P209" s="18">
        <v>0.28000000000000003</v>
      </c>
      <c r="S209" s="19">
        <v>3914.06</v>
      </c>
      <c r="AD209" s="4" t="s">
        <v>885</v>
      </c>
      <c r="AE209" s="4" t="s">
        <v>886</v>
      </c>
      <c r="AF209" s="4" t="s">
        <v>887</v>
      </c>
    </row>
    <row r="210" spans="1:35" ht="37.5" x14ac:dyDescent="0.25">
      <c r="A210" s="9" t="s">
        <v>888</v>
      </c>
      <c r="B210" s="9"/>
      <c r="C210" s="15" t="s">
        <v>889</v>
      </c>
      <c r="D210" s="11"/>
      <c r="E210" s="11"/>
      <c r="F210" s="16" t="s">
        <v>110</v>
      </c>
      <c r="G210" s="17">
        <v>0.35</v>
      </c>
      <c r="H210" s="17"/>
      <c r="I210" s="17">
        <v>163.08600000000001</v>
      </c>
      <c r="J210" s="18">
        <v>55</v>
      </c>
      <c r="M210" s="19">
        <f t="shared" si="2"/>
        <v>8969.73</v>
      </c>
      <c r="P210" s="18">
        <v>55</v>
      </c>
      <c r="S210" s="19">
        <v>8969.73</v>
      </c>
      <c r="AD210" s="4" t="s">
        <v>890</v>
      </c>
      <c r="AE210" s="4" t="s">
        <v>891</v>
      </c>
      <c r="AF210" s="4" t="s">
        <v>892</v>
      </c>
    </row>
    <row r="211" spans="1:35" ht="18.75" x14ac:dyDescent="0.25">
      <c r="A211" s="9" t="s">
        <v>893</v>
      </c>
      <c r="B211" s="9"/>
      <c r="C211" s="15" t="s">
        <v>894</v>
      </c>
      <c r="D211" s="11"/>
      <c r="E211" s="11"/>
      <c r="F211" s="16" t="s">
        <v>170</v>
      </c>
      <c r="G211" s="17">
        <v>0.3</v>
      </c>
      <c r="H211" s="17"/>
      <c r="I211" s="17">
        <v>139.78800000000001</v>
      </c>
      <c r="J211" s="18">
        <v>5.6</v>
      </c>
      <c r="M211" s="19">
        <f t="shared" si="2"/>
        <v>782.81</v>
      </c>
      <c r="P211" s="18">
        <v>5.6</v>
      </c>
      <c r="S211" s="19">
        <v>782.81</v>
      </c>
      <c r="AD211" s="4" t="s">
        <v>895</v>
      </c>
      <c r="AE211" s="4" t="s">
        <v>896</v>
      </c>
      <c r="AF211" s="4" t="s">
        <v>897</v>
      </c>
    </row>
    <row r="212" spans="1:35" ht="37.5" x14ac:dyDescent="0.25">
      <c r="A212" s="9" t="s">
        <v>898</v>
      </c>
      <c r="B212" s="9"/>
      <c r="C212" s="20" t="s">
        <v>899</v>
      </c>
      <c r="D212" s="11"/>
      <c r="E212" s="11"/>
      <c r="F212" s="16" t="s">
        <v>170</v>
      </c>
      <c r="G212" s="17">
        <v>3.6</v>
      </c>
      <c r="H212" s="17"/>
      <c r="I212" s="17">
        <v>1677.4559999999999</v>
      </c>
      <c r="J212" s="18">
        <v>15.9</v>
      </c>
      <c r="M212" s="19">
        <f t="shared" si="2"/>
        <v>26671.55</v>
      </c>
      <c r="P212" s="18">
        <v>15.9</v>
      </c>
      <c r="S212" s="19">
        <v>26671.55</v>
      </c>
      <c r="AD212" s="4" t="s">
        <v>900</v>
      </c>
      <c r="AE212" s="4" t="s">
        <v>901</v>
      </c>
      <c r="AF212" s="4" t="s">
        <v>902</v>
      </c>
    </row>
    <row r="213" spans="1:35" ht="18.75" x14ac:dyDescent="0.25">
      <c r="A213" s="9" t="s">
        <v>903</v>
      </c>
      <c r="B213" s="9"/>
      <c r="C213" s="15" t="s">
        <v>904</v>
      </c>
      <c r="D213" s="11"/>
      <c r="E213" s="11"/>
      <c r="F213" s="16" t="s">
        <v>71</v>
      </c>
      <c r="G213" s="17">
        <v>1.2</v>
      </c>
      <c r="H213" s="17"/>
      <c r="I213" s="17">
        <v>559.15200000000004</v>
      </c>
      <c r="J213" s="18">
        <v>25.35</v>
      </c>
      <c r="M213" s="19">
        <f t="shared" si="2"/>
        <v>14174.5</v>
      </c>
      <c r="P213" s="18">
        <v>25.35</v>
      </c>
      <c r="S213" s="19">
        <v>14174.5</v>
      </c>
      <c r="AD213" s="4" t="s">
        <v>905</v>
      </c>
      <c r="AE213" s="4" t="s">
        <v>906</v>
      </c>
      <c r="AF213" s="4" t="s">
        <v>907</v>
      </c>
    </row>
    <row r="214" spans="1:35" ht="18.75" x14ac:dyDescent="0.25">
      <c r="A214" s="9" t="s">
        <v>908</v>
      </c>
      <c r="B214" s="9"/>
      <c r="C214" s="15" t="s">
        <v>909</v>
      </c>
      <c r="D214" s="11"/>
      <c r="E214" s="11"/>
      <c r="F214" s="16" t="s">
        <v>71</v>
      </c>
      <c r="G214" s="17">
        <v>4.7</v>
      </c>
      <c r="H214" s="17"/>
      <c r="I214" s="17">
        <v>2190.0120000000002</v>
      </c>
      <c r="J214" s="18">
        <v>66.98</v>
      </c>
      <c r="M214" s="19">
        <f t="shared" si="2"/>
        <v>146687</v>
      </c>
      <c r="P214" s="18">
        <v>66.98</v>
      </c>
      <c r="S214" s="19">
        <v>146687</v>
      </c>
      <c r="AD214" s="4" t="s">
        <v>910</v>
      </c>
      <c r="AE214" s="4" t="s">
        <v>911</v>
      </c>
      <c r="AF214" s="4" t="s">
        <v>912</v>
      </c>
    </row>
    <row r="215" spans="1:35" ht="37.5" x14ac:dyDescent="0.25">
      <c r="A215" s="9" t="s">
        <v>913</v>
      </c>
      <c r="B215" s="9"/>
      <c r="C215" s="20" t="s">
        <v>914</v>
      </c>
      <c r="D215" s="11"/>
      <c r="E215" s="11"/>
      <c r="F215" s="16" t="s">
        <v>170</v>
      </c>
      <c r="G215" s="17">
        <v>4.2</v>
      </c>
      <c r="H215" s="17"/>
      <c r="I215" s="17">
        <v>1957.0319999999999</v>
      </c>
      <c r="J215" s="18">
        <v>5.41</v>
      </c>
      <c r="M215" s="19">
        <f t="shared" si="2"/>
        <v>10587.54</v>
      </c>
      <c r="P215" s="18">
        <v>5.41</v>
      </c>
      <c r="S215" s="19">
        <v>10587.54</v>
      </c>
      <c r="AD215" s="4" t="s">
        <v>915</v>
      </c>
      <c r="AE215" s="4" t="s">
        <v>916</v>
      </c>
      <c r="AF215" s="4" t="s">
        <v>917</v>
      </c>
    </row>
    <row r="216" spans="1:35" ht="18.75" x14ac:dyDescent="0.25">
      <c r="A216" s="9" t="s">
        <v>918</v>
      </c>
      <c r="B216" s="9"/>
      <c r="C216" s="15" t="s">
        <v>919</v>
      </c>
      <c r="D216" s="11"/>
      <c r="E216" s="11"/>
      <c r="F216" s="16" t="s">
        <v>71</v>
      </c>
      <c r="G216" s="17">
        <v>1.05</v>
      </c>
      <c r="H216" s="17"/>
      <c r="I216" s="17">
        <v>489.25799999999998</v>
      </c>
      <c r="J216" s="18">
        <v>4.5999999999999996</v>
      </c>
      <c r="M216" s="19">
        <f t="shared" si="2"/>
        <v>2250.59</v>
      </c>
      <c r="P216" s="18">
        <v>4.5999999999999996</v>
      </c>
      <c r="S216" s="19">
        <v>2250.59</v>
      </c>
      <c r="AD216" s="4" t="s">
        <v>920</v>
      </c>
      <c r="AE216" s="4" t="s">
        <v>921</v>
      </c>
      <c r="AF216" s="4" t="s">
        <v>922</v>
      </c>
    </row>
    <row r="217" spans="1:35" ht="18.75" x14ac:dyDescent="0.25">
      <c r="A217" s="9" t="s">
        <v>923</v>
      </c>
      <c r="B217" s="9"/>
      <c r="C217" s="15" t="s">
        <v>924</v>
      </c>
      <c r="D217" s="11"/>
      <c r="E217" s="11"/>
      <c r="F217" s="16" t="s">
        <v>71</v>
      </c>
      <c r="G217" s="17">
        <v>1.25</v>
      </c>
      <c r="H217" s="17"/>
      <c r="I217" s="17">
        <v>582.45000000000005</v>
      </c>
      <c r="J217" s="18">
        <v>2.8</v>
      </c>
      <c r="M217" s="19">
        <f t="shared" si="2"/>
        <v>1630.86</v>
      </c>
      <c r="P217" s="18">
        <v>2.8</v>
      </c>
      <c r="S217" s="19">
        <v>1630.86</v>
      </c>
      <c r="AD217" s="4" t="s">
        <v>925</v>
      </c>
      <c r="AE217" s="4" t="s">
        <v>926</v>
      </c>
      <c r="AF217" s="4" t="s">
        <v>927</v>
      </c>
    </row>
    <row r="218" spans="1:35" ht="18.75" x14ac:dyDescent="0.25">
      <c r="A218" s="9" t="s">
        <v>928</v>
      </c>
      <c r="B218" s="9"/>
      <c r="C218" s="15" t="s">
        <v>929</v>
      </c>
      <c r="D218" s="11"/>
      <c r="E218" s="11"/>
      <c r="F218" s="16" t="s">
        <v>170</v>
      </c>
      <c r="G218" s="17">
        <v>6</v>
      </c>
      <c r="H218" s="17"/>
      <c r="I218" s="17">
        <v>2795.76</v>
      </c>
      <c r="J218" s="18">
        <v>0.9</v>
      </c>
      <c r="M218" s="19">
        <f t="shared" si="2"/>
        <v>2516.1799999999998</v>
      </c>
      <c r="P218" s="18">
        <v>0.9</v>
      </c>
      <c r="S218" s="19">
        <v>2516.1799999999998</v>
      </c>
      <c r="AD218" s="4" t="s">
        <v>930</v>
      </c>
      <c r="AE218" s="4" t="s">
        <v>931</v>
      </c>
      <c r="AF218" s="4" t="s">
        <v>932</v>
      </c>
    </row>
    <row r="219" spans="1:35" ht="37.5" x14ac:dyDescent="0.25">
      <c r="A219" s="9" t="s">
        <v>933</v>
      </c>
      <c r="B219" s="9"/>
      <c r="C219" s="15" t="s">
        <v>349</v>
      </c>
      <c r="D219" s="11"/>
      <c r="E219" s="11"/>
      <c r="F219" s="16" t="s">
        <v>110</v>
      </c>
      <c r="G219" s="17">
        <v>0.1</v>
      </c>
      <c r="H219" s="17"/>
      <c r="I219" s="17">
        <v>46.595999999999997</v>
      </c>
      <c r="J219" s="18">
        <v>88.8</v>
      </c>
      <c r="M219" s="19">
        <f t="shared" si="2"/>
        <v>4137.72</v>
      </c>
      <c r="P219" s="18">
        <v>88.8</v>
      </c>
      <c r="S219" s="19">
        <v>4137.72</v>
      </c>
      <c r="AD219" s="4" t="s">
        <v>934</v>
      </c>
      <c r="AE219" s="4" t="s">
        <v>935</v>
      </c>
      <c r="AF219" s="4" t="s">
        <v>352</v>
      </c>
    </row>
    <row r="220" spans="1:35" ht="18.75" x14ac:dyDescent="0.25">
      <c r="A220" s="9" t="s">
        <v>936</v>
      </c>
      <c r="B220" s="9"/>
      <c r="C220" s="15" t="s">
        <v>937</v>
      </c>
      <c r="D220" s="11"/>
      <c r="E220" s="11"/>
      <c r="F220" s="16" t="s">
        <v>170</v>
      </c>
      <c r="G220" s="17">
        <v>15</v>
      </c>
      <c r="H220" s="17"/>
      <c r="I220" s="17">
        <v>6989.4</v>
      </c>
      <c r="J220" s="18">
        <v>0.95</v>
      </c>
      <c r="M220" s="19">
        <f t="shared" si="2"/>
        <v>6639.93</v>
      </c>
      <c r="P220" s="18">
        <v>0.95</v>
      </c>
      <c r="S220" s="19">
        <v>6639.93</v>
      </c>
      <c r="AD220" s="4" t="s">
        <v>938</v>
      </c>
      <c r="AE220" s="4" t="s">
        <v>939</v>
      </c>
      <c r="AF220" s="4" t="s">
        <v>940</v>
      </c>
    </row>
    <row r="221" spans="1:35" ht="37.5" x14ac:dyDescent="0.25">
      <c r="A221" s="9" t="s">
        <v>941</v>
      </c>
      <c r="B221" s="9" t="s">
        <v>869</v>
      </c>
      <c r="C221" s="10" t="s">
        <v>870</v>
      </c>
      <c r="D221" s="11"/>
      <c r="E221" s="11" t="s">
        <v>942</v>
      </c>
      <c r="F221" s="11" t="s">
        <v>59</v>
      </c>
      <c r="G221" s="12">
        <v>1</v>
      </c>
      <c r="H221" s="12"/>
      <c r="I221" s="12">
        <v>108.96</v>
      </c>
      <c r="J221" s="13">
        <f>IFERROR(ROUND(SUM(M222,M223,M224,M225,M226,M227,M228,M229,M230,M231,M232,M233,M234,M235)/I221, 2),0)</f>
        <v>477.77</v>
      </c>
      <c r="K221" s="14">
        <v>1199</v>
      </c>
      <c r="L221" s="13">
        <f>J221+ROUND(K221, 2)</f>
        <v>1676.77</v>
      </c>
      <c r="M221" s="13">
        <f>ROUND(J221*I221, 2)</f>
        <v>52057.82</v>
      </c>
      <c r="N221" s="13">
        <f>ROUND(I221*ROUND(K221, 2), 2)</f>
        <v>130643.04</v>
      </c>
      <c r="O221" s="13">
        <f>M221+N221</f>
        <v>182700.86</v>
      </c>
      <c r="P221" s="13">
        <v>2255.5500000000002</v>
      </c>
      <c r="Q221" s="14">
        <v>1199</v>
      </c>
      <c r="R221" s="13">
        <v>3454.55</v>
      </c>
      <c r="S221" s="13">
        <v>245764.73</v>
      </c>
      <c r="T221" s="13">
        <v>130643.04</v>
      </c>
      <c r="U221" s="13">
        <v>376407.77</v>
      </c>
      <c r="AD221" s="4">
        <v>246208632</v>
      </c>
      <c r="AE221" s="4">
        <v>17041816</v>
      </c>
      <c r="AG221" s="4" t="s">
        <v>871</v>
      </c>
      <c r="AH221" s="4" t="s">
        <v>872</v>
      </c>
      <c r="AI221" s="4" t="s">
        <v>107</v>
      </c>
    </row>
    <row r="222" spans="1:35" ht="18.75" x14ac:dyDescent="0.25">
      <c r="A222" s="9" t="s">
        <v>943</v>
      </c>
      <c r="B222" s="9"/>
      <c r="C222" s="15" t="s">
        <v>937</v>
      </c>
      <c r="D222" s="11"/>
      <c r="E222" s="11"/>
      <c r="F222" s="16" t="s">
        <v>170</v>
      </c>
      <c r="G222" s="17">
        <v>15</v>
      </c>
      <c r="H222" s="17"/>
      <c r="I222" s="17">
        <v>1634.4</v>
      </c>
      <c r="J222" s="18">
        <v>0.95</v>
      </c>
      <c r="M222" s="19">
        <f t="shared" ref="M222:M235" si="3">ROUND(ROUND(J222, 2)*I222, 2)</f>
        <v>1552.68</v>
      </c>
      <c r="P222" s="18">
        <v>0.95</v>
      </c>
      <c r="S222" s="19">
        <v>1552.68</v>
      </c>
      <c r="AD222" s="4" t="s">
        <v>944</v>
      </c>
      <c r="AE222" s="4" t="s">
        <v>945</v>
      </c>
      <c r="AF222" s="4" t="s">
        <v>940</v>
      </c>
    </row>
    <row r="223" spans="1:35" ht="37.5" x14ac:dyDescent="0.25">
      <c r="A223" s="9" t="s">
        <v>946</v>
      </c>
      <c r="B223" s="9"/>
      <c r="C223" s="15" t="s">
        <v>349</v>
      </c>
      <c r="D223" s="11"/>
      <c r="E223" s="11"/>
      <c r="F223" s="16" t="s">
        <v>110</v>
      </c>
      <c r="G223" s="17">
        <v>0.1</v>
      </c>
      <c r="H223" s="17"/>
      <c r="I223" s="17">
        <v>10.896000000000001</v>
      </c>
      <c r="J223" s="18">
        <v>88.8</v>
      </c>
      <c r="M223" s="19">
        <f t="shared" si="3"/>
        <v>967.56</v>
      </c>
      <c r="P223" s="18">
        <v>88.8</v>
      </c>
      <c r="S223" s="19">
        <v>967.56</v>
      </c>
      <c r="AD223" s="4" t="s">
        <v>947</v>
      </c>
      <c r="AE223" s="4" t="s">
        <v>948</v>
      </c>
      <c r="AF223" s="4" t="s">
        <v>352</v>
      </c>
    </row>
    <row r="224" spans="1:35" ht="18.75" x14ac:dyDescent="0.25">
      <c r="A224" s="9" t="s">
        <v>949</v>
      </c>
      <c r="B224" s="9"/>
      <c r="C224" s="15" t="s">
        <v>929</v>
      </c>
      <c r="D224" s="11"/>
      <c r="E224" s="11"/>
      <c r="F224" s="16" t="s">
        <v>170</v>
      </c>
      <c r="G224" s="17">
        <v>6</v>
      </c>
      <c r="H224" s="17"/>
      <c r="I224" s="17">
        <v>653.76</v>
      </c>
      <c r="J224" s="18">
        <v>0.9</v>
      </c>
      <c r="M224" s="19">
        <f t="shared" si="3"/>
        <v>588.38</v>
      </c>
      <c r="P224" s="18">
        <v>0.9</v>
      </c>
      <c r="S224" s="19">
        <v>588.38</v>
      </c>
      <c r="AD224" s="4" t="s">
        <v>950</v>
      </c>
      <c r="AE224" s="4" t="s">
        <v>951</v>
      </c>
      <c r="AF224" s="4" t="s">
        <v>932</v>
      </c>
    </row>
    <row r="225" spans="1:35" ht="18.75" x14ac:dyDescent="0.25">
      <c r="A225" s="9" t="s">
        <v>952</v>
      </c>
      <c r="B225" s="9"/>
      <c r="C225" s="15" t="s">
        <v>924</v>
      </c>
      <c r="D225" s="11"/>
      <c r="E225" s="11"/>
      <c r="F225" s="16" t="s">
        <v>71</v>
      </c>
      <c r="G225" s="17">
        <v>1.25</v>
      </c>
      <c r="H225" s="17"/>
      <c r="I225" s="17">
        <v>136.19999999999999</v>
      </c>
      <c r="J225" s="18">
        <v>2.8</v>
      </c>
      <c r="M225" s="19">
        <f t="shared" si="3"/>
        <v>381.36</v>
      </c>
      <c r="P225" s="18">
        <v>2.8</v>
      </c>
      <c r="S225" s="19">
        <v>381.36</v>
      </c>
      <c r="AD225" s="4" t="s">
        <v>953</v>
      </c>
      <c r="AE225" s="4" t="s">
        <v>954</v>
      </c>
      <c r="AF225" s="4" t="s">
        <v>927</v>
      </c>
    </row>
    <row r="226" spans="1:35" ht="18.75" x14ac:dyDescent="0.25">
      <c r="A226" s="9" t="s">
        <v>955</v>
      </c>
      <c r="B226" s="9"/>
      <c r="C226" s="15" t="s">
        <v>919</v>
      </c>
      <c r="D226" s="11"/>
      <c r="E226" s="11"/>
      <c r="F226" s="16" t="s">
        <v>71</v>
      </c>
      <c r="G226" s="17">
        <v>1.05</v>
      </c>
      <c r="H226" s="17"/>
      <c r="I226" s="17">
        <v>114.408</v>
      </c>
      <c r="J226" s="18">
        <v>4.5999999999999996</v>
      </c>
      <c r="M226" s="19">
        <f t="shared" si="3"/>
        <v>526.28</v>
      </c>
      <c r="P226" s="18">
        <v>4.5999999999999996</v>
      </c>
      <c r="S226" s="19">
        <v>526.28</v>
      </c>
      <c r="AD226" s="4" t="s">
        <v>956</v>
      </c>
      <c r="AE226" s="4" t="s">
        <v>957</v>
      </c>
      <c r="AF226" s="4" t="s">
        <v>922</v>
      </c>
    </row>
    <row r="227" spans="1:35" ht="37.5" x14ac:dyDescent="0.25">
      <c r="A227" s="9" t="s">
        <v>958</v>
      </c>
      <c r="B227" s="9"/>
      <c r="C227" s="15" t="s">
        <v>959</v>
      </c>
      <c r="D227" s="11"/>
      <c r="E227" s="11"/>
      <c r="F227" s="16" t="s">
        <v>59</v>
      </c>
      <c r="G227" s="17">
        <v>1.05</v>
      </c>
      <c r="H227" s="17"/>
      <c r="I227" s="17">
        <v>114.408</v>
      </c>
      <c r="J227" s="18">
        <v>0</v>
      </c>
      <c r="M227" s="19">
        <f t="shared" si="3"/>
        <v>0</v>
      </c>
      <c r="P227" s="18">
        <v>1255.04</v>
      </c>
      <c r="S227" s="19">
        <v>143586.62</v>
      </c>
      <c r="AD227" s="4" t="s">
        <v>960</v>
      </c>
      <c r="AE227" s="4" t="s">
        <v>961</v>
      </c>
      <c r="AF227" s="4" t="s">
        <v>962</v>
      </c>
    </row>
    <row r="228" spans="1:35" ht="37.5" x14ac:dyDescent="0.25">
      <c r="A228" s="9" t="s">
        <v>963</v>
      </c>
      <c r="B228" s="9"/>
      <c r="C228" s="20" t="s">
        <v>914</v>
      </c>
      <c r="D228" s="11"/>
      <c r="E228" s="11"/>
      <c r="F228" s="16" t="s">
        <v>170</v>
      </c>
      <c r="G228" s="17">
        <v>4.2</v>
      </c>
      <c r="H228" s="17"/>
      <c r="I228" s="17">
        <v>457.63200000000001</v>
      </c>
      <c r="J228" s="18">
        <v>5.41</v>
      </c>
      <c r="M228" s="19">
        <f t="shared" si="3"/>
        <v>2475.79</v>
      </c>
      <c r="P228" s="18">
        <v>5.41</v>
      </c>
      <c r="S228" s="19">
        <v>2475.79</v>
      </c>
      <c r="AD228" s="4" t="s">
        <v>964</v>
      </c>
      <c r="AE228" s="4" t="s">
        <v>965</v>
      </c>
      <c r="AF228" s="4" t="s">
        <v>917</v>
      </c>
    </row>
    <row r="229" spans="1:35" ht="18.75" x14ac:dyDescent="0.25">
      <c r="A229" s="9" t="s">
        <v>966</v>
      </c>
      <c r="B229" s="9"/>
      <c r="C229" s="15" t="s">
        <v>967</v>
      </c>
      <c r="D229" s="11"/>
      <c r="E229" s="11"/>
      <c r="F229" s="16" t="s">
        <v>71</v>
      </c>
      <c r="G229" s="17">
        <v>0.3</v>
      </c>
      <c r="H229" s="17"/>
      <c r="I229" s="17">
        <v>32.688000000000002</v>
      </c>
      <c r="J229" s="18">
        <v>49.04</v>
      </c>
      <c r="M229" s="19">
        <f t="shared" si="3"/>
        <v>1603.02</v>
      </c>
      <c r="P229" s="18">
        <v>49.04</v>
      </c>
      <c r="S229" s="19">
        <v>1603.02</v>
      </c>
      <c r="AD229" s="4" t="s">
        <v>968</v>
      </c>
      <c r="AE229" s="4" t="s">
        <v>969</v>
      </c>
      <c r="AF229" s="4" t="s">
        <v>970</v>
      </c>
    </row>
    <row r="230" spans="1:35" ht="18.75" x14ac:dyDescent="0.25">
      <c r="A230" s="9" t="s">
        <v>971</v>
      </c>
      <c r="B230" s="9"/>
      <c r="C230" s="15" t="s">
        <v>909</v>
      </c>
      <c r="D230" s="11"/>
      <c r="E230" s="11" t="s">
        <v>972</v>
      </c>
      <c r="F230" s="16" t="s">
        <v>71</v>
      </c>
      <c r="G230" s="17">
        <v>4.7</v>
      </c>
      <c r="H230" s="17"/>
      <c r="I230" s="17">
        <v>512.11199999999997</v>
      </c>
      <c r="J230" s="18">
        <v>66.98</v>
      </c>
      <c r="M230" s="19">
        <f t="shared" si="3"/>
        <v>34301.26</v>
      </c>
      <c r="P230" s="18">
        <v>164.85</v>
      </c>
      <c r="S230" s="19">
        <v>84421.66</v>
      </c>
      <c r="AD230" s="4" t="s">
        <v>973</v>
      </c>
      <c r="AE230" s="4" t="s">
        <v>974</v>
      </c>
      <c r="AF230" s="4" t="s">
        <v>912</v>
      </c>
    </row>
    <row r="231" spans="1:35" ht="37.5" x14ac:dyDescent="0.25">
      <c r="A231" s="9" t="s">
        <v>975</v>
      </c>
      <c r="B231" s="9"/>
      <c r="C231" s="20" t="s">
        <v>899</v>
      </c>
      <c r="D231" s="11"/>
      <c r="E231" s="11"/>
      <c r="F231" s="16" t="s">
        <v>170</v>
      </c>
      <c r="G231" s="17">
        <v>3.6</v>
      </c>
      <c r="H231" s="17"/>
      <c r="I231" s="17">
        <v>392.25599999999997</v>
      </c>
      <c r="J231" s="18">
        <v>15.9</v>
      </c>
      <c r="M231" s="19">
        <f t="shared" si="3"/>
        <v>6236.87</v>
      </c>
      <c r="P231" s="18">
        <v>15.9</v>
      </c>
      <c r="S231" s="19">
        <v>6236.87</v>
      </c>
      <c r="AD231" s="4" t="s">
        <v>976</v>
      </c>
      <c r="AE231" s="4" t="s">
        <v>977</v>
      </c>
      <c r="AF231" s="4" t="s">
        <v>902</v>
      </c>
    </row>
    <row r="232" spans="1:35" ht="18.75" x14ac:dyDescent="0.25">
      <c r="A232" s="9" t="s">
        <v>978</v>
      </c>
      <c r="B232" s="9"/>
      <c r="C232" s="15" t="s">
        <v>894</v>
      </c>
      <c r="D232" s="11"/>
      <c r="E232" s="11"/>
      <c r="F232" s="16" t="s">
        <v>170</v>
      </c>
      <c r="G232" s="17">
        <v>0.3</v>
      </c>
      <c r="H232" s="17"/>
      <c r="I232" s="17">
        <v>32.688000000000002</v>
      </c>
      <c r="J232" s="18">
        <v>5.6</v>
      </c>
      <c r="M232" s="19">
        <f t="shared" si="3"/>
        <v>183.05</v>
      </c>
      <c r="P232" s="18">
        <v>5.6</v>
      </c>
      <c r="S232" s="19">
        <v>183.05</v>
      </c>
      <c r="AD232" s="4" t="s">
        <v>979</v>
      </c>
      <c r="AE232" s="4" t="s">
        <v>980</v>
      </c>
      <c r="AF232" s="4" t="s">
        <v>897</v>
      </c>
    </row>
    <row r="233" spans="1:35" ht="37.5" x14ac:dyDescent="0.25">
      <c r="A233" s="9" t="s">
        <v>981</v>
      </c>
      <c r="B233" s="9"/>
      <c r="C233" s="15" t="s">
        <v>889</v>
      </c>
      <c r="D233" s="11"/>
      <c r="E233" s="11"/>
      <c r="F233" s="16" t="s">
        <v>110</v>
      </c>
      <c r="G233" s="17">
        <v>0.35</v>
      </c>
      <c r="H233" s="17"/>
      <c r="I233" s="17">
        <v>38.136000000000003</v>
      </c>
      <c r="J233" s="18">
        <v>55</v>
      </c>
      <c r="M233" s="19">
        <f t="shared" si="3"/>
        <v>2097.48</v>
      </c>
      <c r="P233" s="18">
        <v>55</v>
      </c>
      <c r="S233" s="19">
        <v>2097.48</v>
      </c>
      <c r="AD233" s="4" t="s">
        <v>982</v>
      </c>
      <c r="AE233" s="4" t="s">
        <v>983</v>
      </c>
      <c r="AF233" s="4" t="s">
        <v>892</v>
      </c>
    </row>
    <row r="234" spans="1:35" ht="18.75" x14ac:dyDescent="0.25">
      <c r="A234" s="9" t="s">
        <v>984</v>
      </c>
      <c r="B234" s="9"/>
      <c r="C234" s="15" t="s">
        <v>884</v>
      </c>
      <c r="D234" s="11"/>
      <c r="E234" s="11"/>
      <c r="F234" s="16" t="s">
        <v>170</v>
      </c>
      <c r="G234" s="17">
        <v>30</v>
      </c>
      <c r="H234" s="17"/>
      <c r="I234" s="17">
        <v>3268.8</v>
      </c>
      <c r="J234" s="18">
        <v>0.28000000000000003</v>
      </c>
      <c r="M234" s="19">
        <f t="shared" si="3"/>
        <v>915.26</v>
      </c>
      <c r="P234" s="18">
        <v>0.28000000000000003</v>
      </c>
      <c r="S234" s="19">
        <v>915.26</v>
      </c>
      <c r="AD234" s="4" t="s">
        <v>985</v>
      </c>
      <c r="AE234" s="4" t="s">
        <v>986</v>
      </c>
      <c r="AF234" s="4" t="s">
        <v>887</v>
      </c>
    </row>
    <row r="235" spans="1:35" ht="18.75" x14ac:dyDescent="0.25">
      <c r="A235" s="9" t="s">
        <v>987</v>
      </c>
      <c r="B235" s="9"/>
      <c r="C235" s="15" t="s">
        <v>879</v>
      </c>
      <c r="D235" s="11"/>
      <c r="E235" s="11"/>
      <c r="F235" s="16" t="s">
        <v>170</v>
      </c>
      <c r="G235" s="17">
        <v>0.75</v>
      </c>
      <c r="H235" s="17"/>
      <c r="I235" s="17">
        <v>81.72</v>
      </c>
      <c r="J235" s="18">
        <v>2.8</v>
      </c>
      <c r="M235" s="19">
        <f t="shared" si="3"/>
        <v>228.82</v>
      </c>
      <c r="P235" s="18">
        <v>2.8</v>
      </c>
      <c r="S235" s="19">
        <v>228.82</v>
      </c>
      <c r="AD235" s="4" t="s">
        <v>988</v>
      </c>
      <c r="AE235" s="4" t="s">
        <v>989</v>
      </c>
      <c r="AF235" s="4" t="s">
        <v>882</v>
      </c>
    </row>
    <row r="236" spans="1:35" ht="37.5" x14ac:dyDescent="0.25">
      <c r="A236" s="9" t="s">
        <v>990</v>
      </c>
      <c r="B236" s="9" t="s">
        <v>991</v>
      </c>
      <c r="C236" s="10" t="s">
        <v>992</v>
      </c>
      <c r="D236" s="11"/>
      <c r="E236" s="11" t="s">
        <v>993</v>
      </c>
      <c r="F236" s="11" t="s">
        <v>59</v>
      </c>
      <c r="G236" s="12">
        <v>1</v>
      </c>
      <c r="H236" s="12"/>
      <c r="I236" s="12">
        <v>2022.87</v>
      </c>
      <c r="J236" s="13">
        <f>IFERROR(ROUND(SUM(M237)/I236, 2),0)</f>
        <v>0</v>
      </c>
      <c r="K236" s="14">
        <v>1499</v>
      </c>
      <c r="L236" s="13">
        <f>J236+ROUND(K236, 2)</f>
        <v>1499</v>
      </c>
      <c r="M236" s="13">
        <f>ROUND(J236*I236, 2)</f>
        <v>0</v>
      </c>
      <c r="N236" s="13">
        <f>ROUND(I236*ROUND(K236, 2), 2)</f>
        <v>3032282.13</v>
      </c>
      <c r="O236" s="13">
        <f>M236+N236</f>
        <v>3032282.13</v>
      </c>
      <c r="P236" s="13">
        <v>491.29</v>
      </c>
      <c r="Q236" s="14">
        <v>1499</v>
      </c>
      <c r="R236" s="13">
        <v>1990.29</v>
      </c>
      <c r="S236" s="13">
        <v>993815.8</v>
      </c>
      <c r="T236" s="13">
        <v>3032282.13</v>
      </c>
      <c r="U236" s="13">
        <v>4026097.93</v>
      </c>
      <c r="AD236" s="4">
        <v>246208608</v>
      </c>
      <c r="AE236" s="4">
        <v>17035242</v>
      </c>
      <c r="AG236" s="4" t="s">
        <v>994</v>
      </c>
      <c r="AH236" s="4" t="s">
        <v>995</v>
      </c>
      <c r="AI236" s="4" t="s">
        <v>107</v>
      </c>
    </row>
    <row r="237" spans="1:35" ht="409.5" x14ac:dyDescent="0.25">
      <c r="A237" s="9" t="s">
        <v>996</v>
      </c>
      <c r="B237" s="9"/>
      <c r="C237" s="15" t="s">
        <v>997</v>
      </c>
      <c r="D237" s="11"/>
      <c r="E237" s="11" t="s">
        <v>998</v>
      </c>
      <c r="F237" s="16" t="s">
        <v>59</v>
      </c>
      <c r="G237" s="17">
        <v>1</v>
      </c>
      <c r="H237" s="17"/>
      <c r="I237" s="17">
        <v>2022.87</v>
      </c>
      <c r="J237" s="18">
        <v>0</v>
      </c>
      <c r="M237" s="19">
        <f>ROUND(ROUND(J237, 2)*I237, 2)</f>
        <v>0</v>
      </c>
      <c r="P237" s="18">
        <v>491.29</v>
      </c>
      <c r="S237" s="19">
        <v>993815.8</v>
      </c>
      <c r="AD237" s="4" t="s">
        <v>999</v>
      </c>
      <c r="AE237" s="4" t="s">
        <v>1000</v>
      </c>
      <c r="AF237" s="4" t="s">
        <v>1001</v>
      </c>
    </row>
    <row r="238" spans="1:35" ht="37.5" x14ac:dyDescent="0.25">
      <c r="A238" s="9" t="s">
        <v>1002</v>
      </c>
      <c r="B238" s="9" t="s">
        <v>991</v>
      </c>
      <c r="C238" s="10" t="s">
        <v>992</v>
      </c>
      <c r="D238" s="11"/>
      <c r="E238" s="11" t="s">
        <v>1003</v>
      </c>
      <c r="F238" s="11" t="s">
        <v>59</v>
      </c>
      <c r="G238" s="12">
        <v>1</v>
      </c>
      <c r="H238" s="12"/>
      <c r="I238" s="12">
        <v>2125.83</v>
      </c>
      <c r="J238" s="13">
        <f>IFERROR(ROUND(SUM(M239)/I238, 2),0)</f>
        <v>0</v>
      </c>
      <c r="K238" s="14">
        <v>1499</v>
      </c>
      <c r="L238" s="13">
        <f>J238+ROUND(K238, 2)</f>
        <v>1499</v>
      </c>
      <c r="M238" s="13">
        <f>ROUND(J238*I238, 2)</f>
        <v>0</v>
      </c>
      <c r="N238" s="13">
        <f>ROUND(I238*ROUND(K238, 2), 2)</f>
        <v>3186619.17</v>
      </c>
      <c r="O238" s="13">
        <f>M238+N238</f>
        <v>3186619.17</v>
      </c>
      <c r="P238" s="13">
        <v>2784.75</v>
      </c>
      <c r="Q238" s="14">
        <v>1499</v>
      </c>
      <c r="R238" s="13">
        <v>4283.75</v>
      </c>
      <c r="S238" s="13">
        <v>5919905.0899999999</v>
      </c>
      <c r="T238" s="13">
        <v>3186619.17</v>
      </c>
      <c r="U238" s="13">
        <v>9106524.2599999998</v>
      </c>
      <c r="AD238" s="4">
        <v>246208633</v>
      </c>
      <c r="AE238" s="4">
        <v>17041253</v>
      </c>
      <c r="AG238" s="4" t="s">
        <v>994</v>
      </c>
      <c r="AH238" s="4" t="s">
        <v>995</v>
      </c>
      <c r="AI238" s="4" t="s">
        <v>107</v>
      </c>
    </row>
    <row r="239" spans="1:35" ht="375" x14ac:dyDescent="0.25">
      <c r="A239" s="9" t="s">
        <v>1004</v>
      </c>
      <c r="B239" s="9"/>
      <c r="C239" s="15" t="s">
        <v>997</v>
      </c>
      <c r="D239" s="11"/>
      <c r="E239" s="11" t="s">
        <v>1005</v>
      </c>
      <c r="F239" s="16" t="s">
        <v>59</v>
      </c>
      <c r="G239" s="17">
        <v>1</v>
      </c>
      <c r="H239" s="17"/>
      <c r="I239" s="17">
        <v>2125.83</v>
      </c>
      <c r="J239" s="18">
        <v>0</v>
      </c>
      <c r="M239" s="19">
        <f>ROUND(ROUND(J239, 2)*I239, 2)</f>
        <v>0</v>
      </c>
      <c r="P239" s="18">
        <v>2784.75</v>
      </c>
      <c r="S239" s="19">
        <v>5919905.0899999999</v>
      </c>
      <c r="AD239" s="4" t="s">
        <v>1006</v>
      </c>
      <c r="AE239" s="4" t="s">
        <v>1007</v>
      </c>
      <c r="AF239" s="4" t="s">
        <v>1001</v>
      </c>
    </row>
    <row r="240" spans="1:35" ht="37.5" x14ac:dyDescent="0.25">
      <c r="A240" s="9" t="s">
        <v>1008</v>
      </c>
      <c r="B240" s="9" t="s">
        <v>1009</v>
      </c>
      <c r="C240" s="10" t="s">
        <v>1010</v>
      </c>
      <c r="D240" s="11"/>
      <c r="E240" s="11" t="s">
        <v>1011</v>
      </c>
      <c r="F240" s="11" t="s">
        <v>59</v>
      </c>
      <c r="G240" s="12">
        <v>1</v>
      </c>
      <c r="H240" s="12"/>
      <c r="I240" s="12">
        <v>220.44</v>
      </c>
      <c r="J240" s="13">
        <f>IFERROR(ROUND(SUM(M241)/I240, 2),0)</f>
        <v>0</v>
      </c>
      <c r="K240" s="14">
        <v>1312</v>
      </c>
      <c r="L240" s="13">
        <f>J240+ROUND(K240, 2)</f>
        <v>1312</v>
      </c>
      <c r="M240" s="13">
        <f>ROUND(J240*I240, 2)</f>
        <v>0</v>
      </c>
      <c r="N240" s="13">
        <f>ROUND(I240*ROUND(K240, 2), 2)</f>
        <v>289217.28000000003</v>
      </c>
      <c r="O240" s="13">
        <f>M240+N240</f>
        <v>289217.28000000003</v>
      </c>
      <c r="P240" s="13">
        <v>1289.0999999999999</v>
      </c>
      <c r="Q240" s="14">
        <v>1312</v>
      </c>
      <c r="R240" s="13">
        <v>2601.1</v>
      </c>
      <c r="S240" s="13">
        <v>284169.2</v>
      </c>
      <c r="T240" s="13">
        <v>289217.28000000003</v>
      </c>
      <c r="U240" s="13">
        <v>573386.48</v>
      </c>
      <c r="AD240" s="4">
        <v>246208609</v>
      </c>
      <c r="AE240" s="4">
        <v>17024406</v>
      </c>
      <c r="AG240" s="4" t="s">
        <v>1012</v>
      </c>
      <c r="AH240" s="4" t="s">
        <v>1013</v>
      </c>
      <c r="AI240" s="4" t="s">
        <v>107</v>
      </c>
    </row>
    <row r="241" spans="1:35" ht="262.5" x14ac:dyDescent="0.25">
      <c r="A241" s="9" t="s">
        <v>1014</v>
      </c>
      <c r="B241" s="9"/>
      <c r="C241" s="15" t="s">
        <v>1015</v>
      </c>
      <c r="D241" s="11"/>
      <c r="E241" s="11" t="s">
        <v>1016</v>
      </c>
      <c r="F241" s="16" t="s">
        <v>59</v>
      </c>
      <c r="G241" s="17">
        <v>1</v>
      </c>
      <c r="H241" s="22"/>
      <c r="I241" s="22">
        <v>243</v>
      </c>
      <c r="J241" s="18">
        <v>0</v>
      </c>
      <c r="M241" s="19">
        <f>ROUND(ROUND(J241, 2)*I241, 2)</f>
        <v>0</v>
      </c>
      <c r="P241" s="18">
        <v>1169.42</v>
      </c>
      <c r="S241" s="19">
        <v>284169.06</v>
      </c>
      <c r="AD241" s="4" t="s">
        <v>1017</v>
      </c>
      <c r="AE241" s="4" t="s">
        <v>1018</v>
      </c>
      <c r="AF241" s="4" t="s">
        <v>1019</v>
      </c>
    </row>
    <row r="242" spans="1:35" ht="56.25" x14ac:dyDescent="0.25">
      <c r="A242" s="9" t="s">
        <v>1020</v>
      </c>
      <c r="B242" s="9" t="s">
        <v>1021</v>
      </c>
      <c r="C242" s="10" t="s">
        <v>1022</v>
      </c>
      <c r="D242" s="11"/>
      <c r="E242" s="11" t="s">
        <v>794</v>
      </c>
      <c r="F242" s="11" t="s">
        <v>59</v>
      </c>
      <c r="G242" s="12">
        <v>1</v>
      </c>
      <c r="H242" s="12"/>
      <c r="I242" s="12">
        <v>259.14</v>
      </c>
      <c r="J242" s="13">
        <v>0</v>
      </c>
      <c r="K242" s="14">
        <v>121</v>
      </c>
      <c r="L242" s="13">
        <f t="shared" ref="L242:L247" si="4">J242+ROUND(K242, 2)</f>
        <v>121</v>
      </c>
      <c r="M242" s="13">
        <v>0</v>
      </c>
      <c r="N242" s="13">
        <f t="shared" ref="N242:N247" si="5">ROUND(I242*ROUND(K242, 2), 2)</f>
        <v>31355.94</v>
      </c>
      <c r="O242" s="13">
        <f t="shared" ref="O242:O247" si="6">M242+N242</f>
        <v>31355.94</v>
      </c>
      <c r="P242" s="13">
        <v>0</v>
      </c>
      <c r="Q242" s="14">
        <v>121</v>
      </c>
      <c r="R242" s="13">
        <v>121</v>
      </c>
      <c r="S242" s="13">
        <v>0</v>
      </c>
      <c r="T242" s="13">
        <v>31355.94</v>
      </c>
      <c r="U242" s="13">
        <v>31355.94</v>
      </c>
      <c r="AD242" s="4">
        <v>246208611</v>
      </c>
      <c r="AE242" s="4">
        <v>17024115</v>
      </c>
      <c r="AG242" s="4" t="s">
        <v>1023</v>
      </c>
      <c r="AH242" s="4" t="s">
        <v>1024</v>
      </c>
      <c r="AI242" s="4" t="s">
        <v>107</v>
      </c>
    </row>
    <row r="243" spans="1:35" ht="56.25" x14ac:dyDescent="0.25">
      <c r="A243" s="9" t="s">
        <v>1025</v>
      </c>
      <c r="B243" s="9" t="s">
        <v>1021</v>
      </c>
      <c r="C243" s="10" t="s">
        <v>1022</v>
      </c>
      <c r="D243" s="11"/>
      <c r="E243" s="11" t="s">
        <v>1011</v>
      </c>
      <c r="F243" s="11" t="s">
        <v>59</v>
      </c>
      <c r="G243" s="12">
        <v>1</v>
      </c>
      <c r="H243" s="12"/>
      <c r="I243" s="12">
        <v>220.44</v>
      </c>
      <c r="J243" s="13">
        <v>0</v>
      </c>
      <c r="K243" s="14">
        <v>121</v>
      </c>
      <c r="L243" s="13">
        <f t="shared" si="4"/>
        <v>121</v>
      </c>
      <c r="M243" s="13">
        <v>0</v>
      </c>
      <c r="N243" s="13">
        <f t="shared" si="5"/>
        <v>26673.24</v>
      </c>
      <c r="O243" s="13">
        <f t="shared" si="6"/>
        <v>26673.24</v>
      </c>
      <c r="P243" s="13">
        <v>0</v>
      </c>
      <c r="Q243" s="14">
        <v>121</v>
      </c>
      <c r="R243" s="13">
        <v>121</v>
      </c>
      <c r="S243" s="13">
        <v>0</v>
      </c>
      <c r="T243" s="13">
        <v>26673.24</v>
      </c>
      <c r="U243" s="13">
        <v>26673.24</v>
      </c>
      <c r="AD243" s="4">
        <v>246208634</v>
      </c>
      <c r="AE243" s="4">
        <v>17024422</v>
      </c>
      <c r="AG243" s="4" t="s">
        <v>1023</v>
      </c>
      <c r="AH243" s="4" t="s">
        <v>1024</v>
      </c>
      <c r="AI243" s="4" t="s">
        <v>107</v>
      </c>
    </row>
    <row r="244" spans="1:35" ht="56.25" x14ac:dyDescent="0.25">
      <c r="A244" s="9" t="s">
        <v>1026</v>
      </c>
      <c r="B244" s="9" t="s">
        <v>1021</v>
      </c>
      <c r="C244" s="10" t="s">
        <v>1022</v>
      </c>
      <c r="D244" s="11"/>
      <c r="E244" s="11" t="s">
        <v>993</v>
      </c>
      <c r="F244" s="11" t="s">
        <v>59</v>
      </c>
      <c r="G244" s="12">
        <v>1</v>
      </c>
      <c r="H244" s="12"/>
      <c r="I244" s="12">
        <v>2022.87</v>
      </c>
      <c r="J244" s="13">
        <v>0</v>
      </c>
      <c r="K244" s="14">
        <v>121</v>
      </c>
      <c r="L244" s="13">
        <f t="shared" si="4"/>
        <v>121</v>
      </c>
      <c r="M244" s="13">
        <v>0</v>
      </c>
      <c r="N244" s="13">
        <f t="shared" si="5"/>
        <v>244767.27</v>
      </c>
      <c r="O244" s="13">
        <f t="shared" si="6"/>
        <v>244767.27</v>
      </c>
      <c r="P244" s="13">
        <v>0</v>
      </c>
      <c r="Q244" s="14">
        <v>121</v>
      </c>
      <c r="R244" s="13">
        <v>121</v>
      </c>
      <c r="S244" s="13">
        <v>0</v>
      </c>
      <c r="T244" s="13">
        <v>244767.27</v>
      </c>
      <c r="U244" s="13">
        <v>244767.27</v>
      </c>
      <c r="AD244" s="4">
        <v>246208635</v>
      </c>
      <c r="AE244" s="4">
        <v>17035243</v>
      </c>
      <c r="AG244" s="4" t="s">
        <v>1023</v>
      </c>
      <c r="AH244" s="4" t="s">
        <v>1024</v>
      </c>
      <c r="AI244" s="4" t="s">
        <v>107</v>
      </c>
    </row>
    <row r="245" spans="1:35" ht="56.25" x14ac:dyDescent="0.25">
      <c r="A245" s="9" t="s">
        <v>1027</v>
      </c>
      <c r="B245" s="9" t="s">
        <v>1021</v>
      </c>
      <c r="C245" s="10" t="s">
        <v>1022</v>
      </c>
      <c r="D245" s="11"/>
      <c r="E245" s="11" t="s">
        <v>1003</v>
      </c>
      <c r="F245" s="11" t="s">
        <v>59</v>
      </c>
      <c r="G245" s="12">
        <v>1</v>
      </c>
      <c r="H245" s="12"/>
      <c r="I245" s="12">
        <v>2125.83</v>
      </c>
      <c r="J245" s="13">
        <v>0</v>
      </c>
      <c r="K245" s="14">
        <v>121</v>
      </c>
      <c r="L245" s="13">
        <f t="shared" si="4"/>
        <v>121</v>
      </c>
      <c r="M245" s="13">
        <v>0</v>
      </c>
      <c r="N245" s="13">
        <f t="shared" si="5"/>
        <v>257225.43</v>
      </c>
      <c r="O245" s="13">
        <f t="shared" si="6"/>
        <v>257225.43</v>
      </c>
      <c r="P245" s="13">
        <v>0</v>
      </c>
      <c r="Q245" s="14">
        <v>121</v>
      </c>
      <c r="R245" s="13">
        <v>121</v>
      </c>
      <c r="S245" s="13">
        <v>0</v>
      </c>
      <c r="T245" s="13">
        <v>257225.43</v>
      </c>
      <c r="U245" s="13">
        <v>257225.43</v>
      </c>
      <c r="AD245" s="4">
        <v>246208636</v>
      </c>
      <c r="AE245" s="4">
        <v>17041315</v>
      </c>
      <c r="AG245" s="4" t="s">
        <v>1023</v>
      </c>
      <c r="AH245" s="4" t="s">
        <v>1024</v>
      </c>
      <c r="AI245" s="4" t="s">
        <v>107</v>
      </c>
    </row>
    <row r="246" spans="1:35" ht="56.25" x14ac:dyDescent="0.25">
      <c r="A246" s="9" t="s">
        <v>1028</v>
      </c>
      <c r="B246" s="9" t="s">
        <v>1021</v>
      </c>
      <c r="C246" s="10" t="s">
        <v>1022</v>
      </c>
      <c r="D246" s="11"/>
      <c r="E246" s="11" t="s">
        <v>757</v>
      </c>
      <c r="F246" s="11" t="s">
        <v>59</v>
      </c>
      <c r="G246" s="12">
        <v>1</v>
      </c>
      <c r="H246" s="12"/>
      <c r="I246" s="12">
        <v>465.96</v>
      </c>
      <c r="J246" s="13">
        <v>0</v>
      </c>
      <c r="K246" s="14">
        <v>121</v>
      </c>
      <c r="L246" s="13">
        <f t="shared" si="4"/>
        <v>121</v>
      </c>
      <c r="M246" s="13">
        <v>0</v>
      </c>
      <c r="N246" s="13">
        <f t="shared" si="5"/>
        <v>56381.16</v>
      </c>
      <c r="O246" s="13">
        <f t="shared" si="6"/>
        <v>56381.16</v>
      </c>
      <c r="P246" s="13">
        <v>0</v>
      </c>
      <c r="Q246" s="14">
        <v>121</v>
      </c>
      <c r="R246" s="13">
        <v>121</v>
      </c>
      <c r="S246" s="13">
        <v>0</v>
      </c>
      <c r="T246" s="13">
        <v>56381.16</v>
      </c>
      <c r="U246" s="13">
        <v>56381.16</v>
      </c>
      <c r="AD246" s="4">
        <v>246208637</v>
      </c>
      <c r="AE246" s="4">
        <v>17041485</v>
      </c>
      <c r="AG246" s="4" t="s">
        <v>1023</v>
      </c>
      <c r="AH246" s="4" t="s">
        <v>1024</v>
      </c>
      <c r="AI246" s="4" t="s">
        <v>107</v>
      </c>
    </row>
    <row r="247" spans="1:35" ht="56.25" x14ac:dyDescent="0.25">
      <c r="A247" s="9" t="s">
        <v>1029</v>
      </c>
      <c r="B247" s="9" t="s">
        <v>1021</v>
      </c>
      <c r="C247" s="10" t="s">
        <v>1022</v>
      </c>
      <c r="D247" s="11"/>
      <c r="E247" s="11" t="s">
        <v>769</v>
      </c>
      <c r="F247" s="11" t="s">
        <v>59</v>
      </c>
      <c r="G247" s="12">
        <v>1</v>
      </c>
      <c r="H247" s="12"/>
      <c r="I247" s="12">
        <v>108.96</v>
      </c>
      <c r="J247" s="13">
        <v>0</v>
      </c>
      <c r="K247" s="14">
        <v>121</v>
      </c>
      <c r="L247" s="13">
        <f t="shared" si="4"/>
        <v>121</v>
      </c>
      <c r="M247" s="13">
        <v>0</v>
      </c>
      <c r="N247" s="13">
        <f t="shared" si="5"/>
        <v>13184.16</v>
      </c>
      <c r="O247" s="13">
        <f t="shared" si="6"/>
        <v>13184.16</v>
      </c>
      <c r="P247" s="13">
        <v>0</v>
      </c>
      <c r="Q247" s="14">
        <v>121</v>
      </c>
      <c r="R247" s="13">
        <v>121</v>
      </c>
      <c r="S247" s="13">
        <v>0</v>
      </c>
      <c r="T247" s="13">
        <v>13184.16</v>
      </c>
      <c r="U247" s="13">
        <v>13184.16</v>
      </c>
      <c r="AD247" s="4">
        <v>246208638</v>
      </c>
      <c r="AE247" s="4">
        <v>17041832</v>
      </c>
      <c r="AG247" s="4" t="s">
        <v>1023</v>
      </c>
      <c r="AH247" s="4" t="s">
        <v>1024</v>
      </c>
      <c r="AI247" s="4" t="s">
        <v>107</v>
      </c>
    </row>
    <row r="248" spans="1:35" ht="17.100000000000001" customHeight="1" x14ac:dyDescent="0.25">
      <c r="A248" s="9" t="s">
        <v>1030</v>
      </c>
      <c r="B248" s="9" t="s">
        <v>1031</v>
      </c>
      <c r="C248" s="59" t="s">
        <v>1032</v>
      </c>
      <c r="D248" s="60"/>
      <c r="E248" s="60"/>
      <c r="F248" s="60"/>
      <c r="G248" s="60"/>
      <c r="H248" s="60"/>
      <c r="I248" s="61"/>
      <c r="M248" s="6">
        <f>SUM(M249,M250,M251,M252)</f>
        <v>0</v>
      </c>
      <c r="N248" s="6">
        <f>SUM(N249,N250,N251,N252)</f>
        <v>4463724</v>
      </c>
      <c r="O248" s="6">
        <f>SUM(O249,O250,O251,O252)</f>
        <v>4463724</v>
      </c>
      <c r="S248" s="6">
        <v>0</v>
      </c>
      <c r="T248" s="6">
        <v>4463724</v>
      </c>
      <c r="U248" s="6">
        <v>4463724</v>
      </c>
      <c r="AD248" s="4">
        <v>246208612</v>
      </c>
      <c r="AE248" s="4">
        <v>17859151</v>
      </c>
    </row>
    <row r="249" spans="1:35" ht="18.75" x14ac:dyDescent="0.25">
      <c r="A249" s="9" t="s">
        <v>1033</v>
      </c>
      <c r="B249" s="9" t="s">
        <v>1034</v>
      </c>
      <c r="C249" s="10" t="s">
        <v>1035</v>
      </c>
      <c r="D249" s="11"/>
      <c r="E249" s="11" t="s">
        <v>1036</v>
      </c>
      <c r="F249" s="11" t="s">
        <v>59</v>
      </c>
      <c r="G249" s="12">
        <v>1</v>
      </c>
      <c r="H249" s="12"/>
      <c r="I249" s="12">
        <v>6759.6</v>
      </c>
      <c r="J249" s="13">
        <v>0</v>
      </c>
      <c r="K249" s="14">
        <v>120</v>
      </c>
      <c r="L249" s="13">
        <f>J249+ROUND(K249, 2)</f>
        <v>120</v>
      </c>
      <c r="M249" s="13">
        <v>0</v>
      </c>
      <c r="N249" s="13">
        <f>ROUND(I249*ROUND(K249, 2), 2)</f>
        <v>811152</v>
      </c>
      <c r="O249" s="13">
        <f>M249+N249</f>
        <v>811152</v>
      </c>
      <c r="P249" s="13">
        <v>0</v>
      </c>
      <c r="Q249" s="14">
        <v>120</v>
      </c>
      <c r="R249" s="13">
        <v>120</v>
      </c>
      <c r="S249" s="13">
        <v>0</v>
      </c>
      <c r="T249" s="13">
        <v>811152</v>
      </c>
      <c r="U249" s="13">
        <v>811152</v>
      </c>
      <c r="AD249" s="4">
        <v>246208614</v>
      </c>
      <c r="AE249" s="4">
        <v>17859168</v>
      </c>
      <c r="AG249" s="4" t="s">
        <v>1037</v>
      </c>
      <c r="AH249" s="4" t="s">
        <v>1038</v>
      </c>
      <c r="AI249" s="4" t="s">
        <v>107</v>
      </c>
    </row>
    <row r="250" spans="1:35" ht="18.75" x14ac:dyDescent="0.25">
      <c r="A250" s="9" t="s">
        <v>1039</v>
      </c>
      <c r="B250" s="9" t="s">
        <v>1034</v>
      </c>
      <c r="C250" s="10" t="s">
        <v>1035</v>
      </c>
      <c r="D250" s="11"/>
      <c r="E250" s="11"/>
      <c r="F250" s="11" t="s">
        <v>59</v>
      </c>
      <c r="G250" s="12">
        <v>1</v>
      </c>
      <c r="H250" s="12"/>
      <c r="I250" s="12">
        <v>6759.6</v>
      </c>
      <c r="J250" s="13">
        <v>0</v>
      </c>
      <c r="K250" s="14">
        <v>120</v>
      </c>
      <c r="L250" s="13">
        <f>J250+ROUND(K250, 2)</f>
        <v>120</v>
      </c>
      <c r="M250" s="13">
        <v>0</v>
      </c>
      <c r="N250" s="13">
        <f>ROUND(I250*ROUND(K250, 2), 2)</f>
        <v>811152</v>
      </c>
      <c r="O250" s="13">
        <f>M250+N250</f>
        <v>811152</v>
      </c>
      <c r="P250" s="13">
        <v>0</v>
      </c>
      <c r="Q250" s="14">
        <v>120</v>
      </c>
      <c r="R250" s="13">
        <v>120</v>
      </c>
      <c r="S250" s="13">
        <v>0</v>
      </c>
      <c r="T250" s="13">
        <v>811152</v>
      </c>
      <c r="U250" s="13">
        <v>811152</v>
      </c>
      <c r="AD250" s="4">
        <v>246208639</v>
      </c>
      <c r="AE250" s="4">
        <v>17859175</v>
      </c>
      <c r="AG250" s="4" t="s">
        <v>1037</v>
      </c>
      <c r="AH250" s="4" t="s">
        <v>1038</v>
      </c>
      <c r="AI250" s="4" t="s">
        <v>107</v>
      </c>
    </row>
    <row r="251" spans="1:35" ht="18.75" x14ac:dyDescent="0.25">
      <c r="A251" s="9" t="s">
        <v>1040</v>
      </c>
      <c r="B251" s="9" t="s">
        <v>1034</v>
      </c>
      <c r="C251" s="10" t="s">
        <v>1035</v>
      </c>
      <c r="D251" s="11"/>
      <c r="E251" s="11"/>
      <c r="F251" s="11" t="s">
        <v>59</v>
      </c>
      <c r="G251" s="12">
        <v>1</v>
      </c>
      <c r="H251" s="12"/>
      <c r="I251" s="12">
        <v>6759.6</v>
      </c>
      <c r="J251" s="13">
        <v>0</v>
      </c>
      <c r="K251" s="14">
        <v>120</v>
      </c>
      <c r="L251" s="13">
        <f>J251+ROUND(K251, 2)</f>
        <v>120</v>
      </c>
      <c r="M251" s="13">
        <v>0</v>
      </c>
      <c r="N251" s="13">
        <f>ROUND(I251*ROUND(K251, 2), 2)</f>
        <v>811152</v>
      </c>
      <c r="O251" s="13">
        <f>M251+N251</f>
        <v>811152</v>
      </c>
      <c r="P251" s="13">
        <v>0</v>
      </c>
      <c r="Q251" s="14">
        <v>120</v>
      </c>
      <c r="R251" s="13">
        <v>120</v>
      </c>
      <c r="S251" s="13">
        <v>0</v>
      </c>
      <c r="T251" s="13">
        <v>811152</v>
      </c>
      <c r="U251" s="13">
        <v>811152</v>
      </c>
      <c r="AD251" s="4">
        <v>246208640</v>
      </c>
      <c r="AE251" s="4">
        <v>17859176</v>
      </c>
      <c r="AG251" s="4" t="s">
        <v>1037</v>
      </c>
      <c r="AH251" s="4" t="s">
        <v>1038</v>
      </c>
      <c r="AI251" s="4" t="s">
        <v>107</v>
      </c>
    </row>
    <row r="252" spans="1:35" ht="56.25" x14ac:dyDescent="0.25">
      <c r="A252" s="9" t="s">
        <v>1041</v>
      </c>
      <c r="B252" s="9" t="s">
        <v>1042</v>
      </c>
      <c r="C252" s="10" t="s">
        <v>1043</v>
      </c>
      <c r="D252" s="11" t="s">
        <v>1044</v>
      </c>
      <c r="E252" s="11" t="s">
        <v>1045</v>
      </c>
      <c r="F252" s="11" t="s">
        <v>1046</v>
      </c>
      <c r="G252" s="12">
        <v>1</v>
      </c>
      <c r="H252" s="12"/>
      <c r="I252" s="12">
        <v>12</v>
      </c>
      <c r="J252" s="13">
        <v>0</v>
      </c>
      <c r="K252" s="14">
        <v>169189</v>
      </c>
      <c r="L252" s="13">
        <f>J252+ROUND(K252, 2)</f>
        <v>169189</v>
      </c>
      <c r="M252" s="13">
        <v>0</v>
      </c>
      <c r="N252" s="13">
        <f>ROUND(I252*ROUND(K252, 2), 2)</f>
        <v>2030268</v>
      </c>
      <c r="O252" s="13">
        <f>M252+N252</f>
        <v>2030268</v>
      </c>
      <c r="P252" s="13">
        <v>0</v>
      </c>
      <c r="Q252" s="14">
        <v>169189</v>
      </c>
      <c r="R252" s="13">
        <v>169189</v>
      </c>
      <c r="S252" s="13">
        <v>0</v>
      </c>
      <c r="T252" s="13">
        <v>2030268</v>
      </c>
      <c r="U252" s="13">
        <v>2030268</v>
      </c>
      <c r="AD252" s="4">
        <v>246208616</v>
      </c>
      <c r="AE252" s="4">
        <v>17859157</v>
      </c>
      <c r="AG252" s="4" t="s">
        <v>1047</v>
      </c>
      <c r="AH252" s="4" t="s">
        <v>1048</v>
      </c>
      <c r="AI252" s="4" t="s">
        <v>107</v>
      </c>
    </row>
    <row r="253" spans="1:35" ht="24" customHeight="1" x14ac:dyDescent="0.25">
      <c r="A253" s="23"/>
      <c r="B253" s="23"/>
      <c r="C253" s="23"/>
      <c r="D253" s="24" t="s">
        <v>1049</v>
      </c>
      <c r="E253" s="23"/>
      <c r="F253" s="23"/>
      <c r="G253" s="23"/>
      <c r="H253" s="23"/>
      <c r="I253" s="23"/>
      <c r="J253" s="23"/>
      <c r="K253" s="23"/>
      <c r="L253" s="23"/>
      <c r="M253" s="25">
        <f>SUM(M8)</f>
        <v>18303819.899999999</v>
      </c>
      <c r="N253" s="25">
        <f>SUM(N8)</f>
        <v>50913003.080000006</v>
      </c>
      <c r="O253" s="25">
        <f>M253+N253</f>
        <v>69216822.980000004</v>
      </c>
      <c r="P253" s="23"/>
      <c r="Q253" s="23"/>
      <c r="R253" s="23"/>
      <c r="S253" s="25">
        <f>SUM(S8)</f>
        <v>35512286.57</v>
      </c>
      <c r="T253" s="25">
        <f>SUM(T8)</f>
        <v>50913003.079999998</v>
      </c>
      <c r="U253" s="25">
        <f>S253+T253</f>
        <v>86425289.650000006</v>
      </c>
    </row>
    <row r="254" spans="1:35" ht="22.5" x14ac:dyDescent="0.25">
      <c r="A254" s="56" t="s">
        <v>1050</v>
      </c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8"/>
    </row>
    <row r="255" spans="1:35" ht="15.75" x14ac:dyDescent="0.25">
      <c r="A255" s="27"/>
      <c r="B255" s="5" t="s">
        <v>1051</v>
      </c>
      <c r="C255" s="26" t="s">
        <v>1052</v>
      </c>
      <c r="D255" s="26" t="s">
        <v>1053</v>
      </c>
      <c r="E255" s="28"/>
      <c r="F255" s="28"/>
      <c r="G255" s="28"/>
      <c r="H255" s="54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55"/>
    </row>
    <row r="256" spans="1:35" ht="15.75" x14ac:dyDescent="0.25">
      <c r="A256" s="27"/>
      <c r="B256" s="5" t="s">
        <v>1054</v>
      </c>
      <c r="C256" s="26" t="s">
        <v>1055</v>
      </c>
      <c r="D256" s="26" t="s">
        <v>1056</v>
      </c>
      <c r="E256" s="28"/>
      <c r="F256" s="28"/>
      <c r="G256" s="28"/>
      <c r="H256" s="54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55"/>
    </row>
    <row r="257" spans="1:21" ht="31.5" x14ac:dyDescent="0.25">
      <c r="A257" s="27"/>
      <c r="B257" s="5" t="s">
        <v>1057</v>
      </c>
      <c r="C257" s="26" t="s">
        <v>1058</v>
      </c>
      <c r="D257" s="26" t="s">
        <v>1059</v>
      </c>
      <c r="E257" s="28"/>
      <c r="F257" s="28"/>
      <c r="G257" s="28"/>
      <c r="H257" s="54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55"/>
    </row>
    <row r="258" spans="1:21" ht="15.75" x14ac:dyDescent="0.25">
      <c r="A258" s="27"/>
      <c r="B258" s="5" t="s">
        <v>1060</v>
      </c>
      <c r="C258" s="26" t="s">
        <v>1061</v>
      </c>
      <c r="D258" s="26" t="s">
        <v>1062</v>
      </c>
      <c r="E258" s="28"/>
      <c r="F258" s="28"/>
      <c r="G258" s="28"/>
      <c r="H258" s="54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55"/>
    </row>
    <row r="259" spans="1:21" ht="15.75" x14ac:dyDescent="0.25">
      <c r="A259" s="27"/>
      <c r="B259" s="5" t="s">
        <v>1063</v>
      </c>
      <c r="C259" s="26" t="s">
        <v>1064</v>
      </c>
      <c r="D259" s="26" t="s">
        <v>1056</v>
      </c>
      <c r="E259" s="28"/>
      <c r="F259" s="28"/>
      <c r="G259" s="28"/>
      <c r="H259" s="54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55"/>
    </row>
    <row r="260" spans="1:21" ht="31.5" x14ac:dyDescent="0.25">
      <c r="A260" s="27"/>
      <c r="B260" s="5" t="s">
        <v>1065</v>
      </c>
      <c r="C260" s="26" t="s">
        <v>1066</v>
      </c>
      <c r="D260" s="26" t="s">
        <v>1067</v>
      </c>
      <c r="E260" s="28"/>
      <c r="F260" s="28"/>
      <c r="G260" s="28"/>
      <c r="H260" s="54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55"/>
    </row>
    <row r="261" spans="1:21" ht="31.5" x14ac:dyDescent="0.25">
      <c r="A261" s="27"/>
      <c r="B261" s="5" t="s">
        <v>1068</v>
      </c>
      <c r="C261" s="26" t="s">
        <v>1069</v>
      </c>
      <c r="D261" s="26" t="s">
        <v>1070</v>
      </c>
      <c r="E261" s="28"/>
      <c r="F261" s="28"/>
      <c r="G261" s="28"/>
      <c r="H261" s="54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55"/>
    </row>
    <row r="262" spans="1:21" ht="15.75" x14ac:dyDescent="0.25">
      <c r="A262" s="27"/>
      <c r="B262" s="5" t="s">
        <v>1071</v>
      </c>
      <c r="C262" s="26" t="s">
        <v>1072</v>
      </c>
      <c r="D262" s="26" t="s">
        <v>1073</v>
      </c>
      <c r="E262" s="28"/>
      <c r="F262" s="28"/>
      <c r="G262" s="28"/>
      <c r="H262" s="54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55"/>
    </row>
    <row r="263" spans="1:21" ht="15.75" x14ac:dyDescent="0.25">
      <c r="A263" s="27"/>
      <c r="B263" s="5" t="s">
        <v>1074</v>
      </c>
      <c r="C263" s="26" t="s">
        <v>1075</v>
      </c>
      <c r="D263" s="26" t="s">
        <v>1076</v>
      </c>
      <c r="E263" s="28"/>
      <c r="F263" s="28"/>
      <c r="G263" s="28"/>
      <c r="H263" s="54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55"/>
    </row>
    <row r="264" spans="1:21" ht="31.5" x14ac:dyDescent="0.25">
      <c r="A264" s="27"/>
      <c r="B264" s="5" t="s">
        <v>1077</v>
      </c>
      <c r="C264" s="26" t="s">
        <v>1078</v>
      </c>
      <c r="D264" s="26" t="s">
        <v>1079</v>
      </c>
      <c r="E264" s="28"/>
      <c r="F264" s="28"/>
      <c r="G264" s="28"/>
      <c r="H264" s="54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55"/>
    </row>
    <row r="265" spans="1:21" ht="47.25" x14ac:dyDescent="0.25">
      <c r="A265" s="27"/>
      <c r="B265" s="5" t="s">
        <v>1080</v>
      </c>
      <c r="C265" s="26" t="s">
        <v>1081</v>
      </c>
      <c r="D265" s="26" t="s">
        <v>1082</v>
      </c>
      <c r="E265" s="28"/>
      <c r="F265" s="28"/>
      <c r="G265" s="28"/>
      <c r="H265" s="54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55"/>
    </row>
    <row r="266" spans="1:21" ht="31.5" x14ac:dyDescent="0.25">
      <c r="A266" s="27"/>
      <c r="B266" s="5" t="s">
        <v>1083</v>
      </c>
      <c r="C266" s="26" t="s">
        <v>1084</v>
      </c>
      <c r="D266" s="26" t="s">
        <v>1085</v>
      </c>
      <c r="E266" s="28"/>
      <c r="F266" s="28"/>
      <c r="G266" s="28"/>
      <c r="H266" s="54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55"/>
    </row>
    <row r="267" spans="1:21" ht="15.75" x14ac:dyDescent="0.25">
      <c r="A267" s="27"/>
      <c r="B267" s="5" t="s">
        <v>1086</v>
      </c>
      <c r="C267" s="26" t="s">
        <v>1087</v>
      </c>
      <c r="D267" s="26" t="s">
        <v>1088</v>
      </c>
      <c r="E267" s="28"/>
      <c r="F267" s="28"/>
      <c r="G267" s="28"/>
      <c r="H267" s="54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55"/>
    </row>
    <row r="268" spans="1:21" ht="48" customHeight="1" x14ac:dyDescent="0.25">
      <c r="A268" s="27"/>
      <c r="B268" s="5" t="s">
        <v>1089</v>
      </c>
      <c r="C268" s="26" t="s">
        <v>1090</v>
      </c>
      <c r="D268" s="26" t="s">
        <v>1091</v>
      </c>
      <c r="E268" s="28"/>
      <c r="F268" s="28"/>
      <c r="G268" s="28"/>
      <c r="H268" s="54" t="s">
        <v>1092</v>
      </c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55"/>
    </row>
    <row r="269" spans="1:21" ht="15.75" x14ac:dyDescent="0.25">
      <c r="A269" s="27"/>
      <c r="B269" s="5" t="s">
        <v>1093</v>
      </c>
      <c r="C269" s="26" t="s">
        <v>1094</v>
      </c>
      <c r="D269" s="26" t="s">
        <v>1095</v>
      </c>
      <c r="E269" s="28"/>
      <c r="F269" s="28"/>
      <c r="G269" s="28"/>
      <c r="H269" s="54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55"/>
    </row>
    <row r="270" spans="1:21" ht="31.5" x14ac:dyDescent="0.25">
      <c r="A270" s="27"/>
      <c r="B270" s="5" t="s">
        <v>1096</v>
      </c>
      <c r="C270" s="26" t="s">
        <v>1097</v>
      </c>
      <c r="D270" s="28"/>
      <c r="E270" s="28"/>
      <c r="F270" s="28"/>
      <c r="G270" s="28"/>
      <c r="H270" s="54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55"/>
    </row>
    <row r="271" spans="1:21" ht="15.75" x14ac:dyDescent="0.25">
      <c r="A271" s="27"/>
      <c r="B271" s="5" t="s">
        <v>1098</v>
      </c>
      <c r="C271" s="26" t="s">
        <v>1099</v>
      </c>
      <c r="D271" s="28"/>
      <c r="E271" s="28"/>
      <c r="F271" s="28"/>
      <c r="G271" s="28"/>
      <c r="H271" s="54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55"/>
    </row>
    <row r="272" spans="1:21" ht="15.75" x14ac:dyDescent="0.25">
      <c r="A272" s="27"/>
      <c r="B272" s="5" t="s">
        <v>1100</v>
      </c>
      <c r="C272" s="26" t="s">
        <v>1101</v>
      </c>
      <c r="D272" s="28"/>
      <c r="E272" s="28"/>
      <c r="F272" s="28"/>
      <c r="G272" s="28"/>
      <c r="H272" s="54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55"/>
    </row>
  </sheetData>
  <mergeCells count="64">
    <mergeCell ref="P6:Q6"/>
    <mergeCell ref="A2:U2"/>
    <mergeCell ref="A3:U3"/>
    <mergeCell ref="A4:U4"/>
    <mergeCell ref="A5:A7"/>
    <mergeCell ref="B5:B7"/>
    <mergeCell ref="C5:C7"/>
    <mergeCell ref="D5:D7"/>
    <mergeCell ref="E5:E7"/>
    <mergeCell ref="F5:F7"/>
    <mergeCell ref="G5:G7"/>
    <mergeCell ref="C21:I21"/>
    <mergeCell ref="R6:R7"/>
    <mergeCell ref="S6:T6"/>
    <mergeCell ref="U6:U7"/>
    <mergeCell ref="A8:I8"/>
    <mergeCell ref="C9:I9"/>
    <mergeCell ref="C10:I10"/>
    <mergeCell ref="H5:H7"/>
    <mergeCell ref="I5:I7"/>
    <mergeCell ref="J5:O5"/>
    <mergeCell ref="P5:R5"/>
    <mergeCell ref="S5:U5"/>
    <mergeCell ref="J6:K6"/>
    <mergeCell ref="L6:L7"/>
    <mergeCell ref="M6:N6"/>
    <mergeCell ref="O6:O7"/>
    <mergeCell ref="C11:I11"/>
    <mergeCell ref="C12:I12"/>
    <mergeCell ref="C13:I13"/>
    <mergeCell ref="C14:I14"/>
    <mergeCell ref="C20:I20"/>
    <mergeCell ref="C203:I203"/>
    <mergeCell ref="C22:I22"/>
    <mergeCell ref="C23:I23"/>
    <mergeCell ref="C24:I24"/>
    <mergeCell ref="C67:I67"/>
    <mergeCell ref="C76:I76"/>
    <mergeCell ref="C119:I119"/>
    <mergeCell ref="C122:I122"/>
    <mergeCell ref="C123:I123"/>
    <mergeCell ref="C163:I163"/>
    <mergeCell ref="C164:I164"/>
    <mergeCell ref="C184:I184"/>
    <mergeCell ref="H264:U264"/>
    <mergeCell ref="C248:I248"/>
    <mergeCell ref="A254:U254"/>
    <mergeCell ref="H255:U255"/>
    <mergeCell ref="H256:U256"/>
    <mergeCell ref="H257:U257"/>
    <mergeCell ref="H258:U258"/>
    <mergeCell ref="H259:U259"/>
    <mergeCell ref="H260:U260"/>
    <mergeCell ref="H261:U261"/>
    <mergeCell ref="H262:U262"/>
    <mergeCell ref="H263:U263"/>
    <mergeCell ref="H271:U271"/>
    <mergeCell ref="H272:U272"/>
    <mergeCell ref="H265:U265"/>
    <mergeCell ref="H266:U266"/>
    <mergeCell ref="H267:U267"/>
    <mergeCell ref="H268:U268"/>
    <mergeCell ref="H269:U269"/>
    <mergeCell ref="H270:U2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ТКП</vt:lpstr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МирзаяновИИ</cp:lastModifiedBy>
  <dcterms:created xsi:type="dcterms:W3CDTF">2025-09-11T08:38:18Z</dcterms:created>
  <dcterms:modified xsi:type="dcterms:W3CDTF">2025-09-18T08:42:19Z</dcterms:modified>
  <cp:category/>
</cp:coreProperties>
</file>