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-105" yWindow="-105" windowWidth="19425" windowHeight="10425" activeTab="1"/>
  </bookViews>
  <sheets>
    <sheet name="ТКП" sheetId="1" r:id="rId1"/>
    <sheet name="Лист1" sheetId="2" r:id="rId2"/>
  </sheets>
  <definedNames>
    <definedName name="_xlnm._FilterDatabase" localSheetId="0" hidden="1">ТКП!$A$7:$U$7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2" l="1"/>
  <c r="H32" i="2"/>
  <c r="H34" i="2"/>
  <c r="H33" i="2"/>
  <c r="H93" i="2" l="1"/>
  <c r="H76" i="2"/>
  <c r="H74" i="2"/>
  <c r="H57" i="2"/>
  <c r="X177" i="2"/>
  <c r="W177" i="2"/>
  <c r="T177" i="2"/>
  <c r="Z177" i="2" s="1"/>
  <c r="AA177" i="2" s="1"/>
  <c r="R177" i="2"/>
  <c r="N177" i="2"/>
  <c r="O177" i="2" s="1"/>
  <c r="L177" i="2"/>
  <c r="Y176" i="2"/>
  <c r="V176" i="2"/>
  <c r="S176" i="2"/>
  <c r="M176" i="2"/>
  <c r="V175" i="2"/>
  <c r="S175" i="2"/>
  <c r="Y175" i="2" s="1"/>
  <c r="M175" i="2"/>
  <c r="Y174" i="2"/>
  <c r="V174" i="2"/>
  <c r="S174" i="2"/>
  <c r="M174" i="2"/>
  <c r="Z173" i="2"/>
  <c r="W173" i="2"/>
  <c r="T173" i="2"/>
  <c r="R173" i="2"/>
  <c r="X173" i="2" s="1"/>
  <c r="P173" i="2"/>
  <c r="V173" i="2" s="1"/>
  <c r="N173" i="2"/>
  <c r="J173" i="2"/>
  <c r="M173" i="2" s="1"/>
  <c r="O173" i="2" s="1"/>
  <c r="V172" i="2"/>
  <c r="S172" i="2"/>
  <c r="Y172" i="2" s="1"/>
  <c r="M172" i="2"/>
  <c r="Y171" i="2"/>
  <c r="V171" i="2"/>
  <c r="S171" i="2"/>
  <c r="M171" i="2"/>
  <c r="W170" i="2"/>
  <c r="T170" i="2"/>
  <c r="R170" i="2"/>
  <c r="X170" i="2" s="1"/>
  <c r="P170" i="2"/>
  <c r="V170" i="2" s="1"/>
  <c r="N170" i="2"/>
  <c r="J170" i="2"/>
  <c r="N169" i="2"/>
  <c r="Y168" i="2"/>
  <c r="V168" i="2"/>
  <c r="S168" i="2"/>
  <c r="M168" i="2"/>
  <c r="J166" i="2" s="1"/>
  <c r="M166" i="2" s="1"/>
  <c r="O166" i="2" s="1"/>
  <c r="V167" i="2"/>
  <c r="S167" i="2"/>
  <c r="M167" i="2"/>
  <c r="Z166" i="2"/>
  <c r="W166" i="2"/>
  <c r="T166" i="2"/>
  <c r="N166" i="2"/>
  <c r="Y165" i="2"/>
  <c r="V165" i="2"/>
  <c r="S165" i="2"/>
  <c r="M165" i="2"/>
  <c r="J163" i="2" s="1"/>
  <c r="M163" i="2" s="1"/>
  <c r="O163" i="2" s="1"/>
  <c r="V164" i="2"/>
  <c r="S164" i="2"/>
  <c r="M164" i="2"/>
  <c r="Z163" i="2"/>
  <c r="W163" i="2"/>
  <c r="T163" i="2"/>
  <c r="N163" i="2"/>
  <c r="L163" i="2"/>
  <c r="Y162" i="2"/>
  <c r="V162" i="2"/>
  <c r="S162" i="2"/>
  <c r="M162" i="2"/>
  <c r="J160" i="2" s="1"/>
  <c r="M160" i="2" s="1"/>
  <c r="O160" i="2" s="1"/>
  <c r="V161" i="2"/>
  <c r="S161" i="2"/>
  <c r="M161" i="2"/>
  <c r="Z160" i="2"/>
  <c r="W160" i="2"/>
  <c r="T160" i="2"/>
  <c r="N160" i="2"/>
  <c r="L160" i="2"/>
  <c r="Y159" i="2"/>
  <c r="V159" i="2"/>
  <c r="S159" i="2"/>
  <c r="M159" i="2"/>
  <c r="J157" i="2" s="1"/>
  <c r="M157" i="2" s="1"/>
  <c r="O157" i="2" s="1"/>
  <c r="V158" i="2"/>
  <c r="S158" i="2"/>
  <c r="M158" i="2"/>
  <c r="Z157" i="2"/>
  <c r="W157" i="2"/>
  <c r="T157" i="2"/>
  <c r="N157" i="2"/>
  <c r="L157" i="2"/>
  <c r="Y156" i="2"/>
  <c r="V156" i="2"/>
  <c r="S156" i="2"/>
  <c r="M156" i="2"/>
  <c r="J154" i="2" s="1"/>
  <c r="M154" i="2" s="1"/>
  <c r="V155" i="2"/>
  <c r="S155" i="2"/>
  <c r="M155" i="2"/>
  <c r="Z154" i="2"/>
  <c r="W154" i="2"/>
  <c r="T154" i="2"/>
  <c r="T153" i="2" s="1"/>
  <c r="N154" i="2"/>
  <c r="Z153" i="2"/>
  <c r="N153" i="2"/>
  <c r="Y152" i="2"/>
  <c r="V152" i="2"/>
  <c r="S152" i="2"/>
  <c r="M152" i="2"/>
  <c r="V151" i="2"/>
  <c r="S151" i="2"/>
  <c r="Y151" i="2" s="1"/>
  <c r="M151" i="2"/>
  <c r="W150" i="2"/>
  <c r="V150" i="2"/>
  <c r="T150" i="2"/>
  <c r="Z150" i="2" s="1"/>
  <c r="Z149" i="2" s="1"/>
  <c r="Z148" i="2" s="1"/>
  <c r="S150" i="2"/>
  <c r="Y150" i="2" s="1"/>
  <c r="P150" i="2"/>
  <c r="R150" i="2" s="1"/>
  <c r="X150" i="2" s="1"/>
  <c r="N150" i="2"/>
  <c r="M150" i="2"/>
  <c r="J150" i="2"/>
  <c r="L150" i="2" s="1"/>
  <c r="S149" i="2"/>
  <c r="N149" i="2"/>
  <c r="N148" i="2" s="1"/>
  <c r="Y147" i="2"/>
  <c r="V147" i="2"/>
  <c r="S147" i="2"/>
  <c r="M147" i="2"/>
  <c r="V146" i="2"/>
  <c r="S146" i="2"/>
  <c r="Y146" i="2" s="1"/>
  <c r="M146" i="2"/>
  <c r="Y145" i="2"/>
  <c r="V145" i="2"/>
  <c r="S145" i="2"/>
  <c r="M145" i="2"/>
  <c r="V144" i="2"/>
  <c r="S144" i="2"/>
  <c r="P143" i="2" s="1"/>
  <c r="M144" i="2"/>
  <c r="W143" i="2"/>
  <c r="T143" i="2"/>
  <c r="Z143" i="2" s="1"/>
  <c r="N143" i="2"/>
  <c r="Y142" i="2"/>
  <c r="V142" i="2"/>
  <c r="S142" i="2"/>
  <c r="M142" i="2"/>
  <c r="V141" i="2"/>
  <c r="S141" i="2"/>
  <c r="Y141" i="2" s="1"/>
  <c r="M141" i="2"/>
  <c r="Y140" i="2"/>
  <c r="V140" i="2"/>
  <c r="S140" i="2"/>
  <c r="M140" i="2"/>
  <c r="J138" i="2" s="1"/>
  <c r="V139" i="2"/>
  <c r="S139" i="2"/>
  <c r="P138" i="2" s="1"/>
  <c r="M139" i="2"/>
  <c r="W138" i="2"/>
  <c r="T138" i="2"/>
  <c r="Z138" i="2" s="1"/>
  <c r="N138" i="2"/>
  <c r="Y137" i="2"/>
  <c r="V137" i="2"/>
  <c r="S137" i="2"/>
  <c r="M137" i="2"/>
  <c r="J135" i="2" s="1"/>
  <c r="V136" i="2"/>
  <c r="S136" i="2"/>
  <c r="P135" i="2" s="1"/>
  <c r="M136" i="2"/>
  <c r="W135" i="2"/>
  <c r="T135" i="2"/>
  <c r="Z135" i="2" s="1"/>
  <c r="N135" i="2"/>
  <c r="V134" i="2"/>
  <c r="S134" i="2"/>
  <c r="Y134" i="2" s="1"/>
  <c r="M134" i="2"/>
  <c r="J132" i="2" s="1"/>
  <c r="V133" i="2"/>
  <c r="S133" i="2"/>
  <c r="P132" i="2" s="1"/>
  <c r="M133" i="2"/>
  <c r="W132" i="2"/>
  <c r="T132" i="2"/>
  <c r="Z132" i="2" s="1"/>
  <c r="N132" i="2"/>
  <c r="V131" i="2"/>
  <c r="S131" i="2"/>
  <c r="Y131" i="2" s="1"/>
  <c r="M131" i="2"/>
  <c r="J129" i="2" s="1"/>
  <c r="V130" i="2"/>
  <c r="S130" i="2"/>
  <c r="P129" i="2" s="1"/>
  <c r="M130" i="2"/>
  <c r="W129" i="2"/>
  <c r="T129" i="2"/>
  <c r="Z129" i="2" s="1"/>
  <c r="Z128" i="2" s="1"/>
  <c r="N129" i="2"/>
  <c r="N128" i="2"/>
  <c r="V127" i="2"/>
  <c r="S127" i="2"/>
  <c r="Y127" i="2" s="1"/>
  <c r="M127" i="2"/>
  <c r="Y126" i="2"/>
  <c r="V126" i="2"/>
  <c r="S126" i="2"/>
  <c r="M126" i="2"/>
  <c r="Z125" i="2"/>
  <c r="W125" i="2"/>
  <c r="T125" i="2"/>
  <c r="P125" i="2"/>
  <c r="N125" i="2"/>
  <c r="M125" i="2"/>
  <c r="O125" i="2" s="1"/>
  <c r="L125" i="2"/>
  <c r="J125" i="2"/>
  <c r="V124" i="2"/>
  <c r="S124" i="2"/>
  <c r="Y124" i="2" s="1"/>
  <c r="M124" i="2"/>
  <c r="Y123" i="2"/>
  <c r="V123" i="2"/>
  <c r="S123" i="2"/>
  <c r="M123" i="2"/>
  <c r="Z122" i="2"/>
  <c r="W122" i="2"/>
  <c r="T122" i="2"/>
  <c r="P122" i="2"/>
  <c r="N122" i="2"/>
  <c r="M122" i="2"/>
  <c r="O122" i="2" s="1"/>
  <c r="L122" i="2"/>
  <c r="J122" i="2"/>
  <c r="V121" i="2"/>
  <c r="S121" i="2"/>
  <c r="Y121" i="2" s="1"/>
  <c r="M121" i="2"/>
  <c r="Y120" i="2"/>
  <c r="V120" i="2"/>
  <c r="S120" i="2"/>
  <c r="M120" i="2"/>
  <c r="W119" i="2"/>
  <c r="T119" i="2"/>
  <c r="Z119" i="2" s="1"/>
  <c r="P119" i="2"/>
  <c r="N119" i="2"/>
  <c r="M119" i="2"/>
  <c r="O119" i="2" s="1"/>
  <c r="L119" i="2"/>
  <c r="J119" i="2"/>
  <c r="V118" i="2"/>
  <c r="S118" i="2"/>
  <c r="Y118" i="2" s="1"/>
  <c r="M118" i="2"/>
  <c r="Y117" i="2"/>
  <c r="V117" i="2"/>
  <c r="S117" i="2"/>
  <c r="M117" i="2"/>
  <c r="W116" i="2"/>
  <c r="T116" i="2"/>
  <c r="Z116" i="2" s="1"/>
  <c r="P116" i="2"/>
  <c r="N116" i="2"/>
  <c r="M116" i="2"/>
  <c r="O116" i="2" s="1"/>
  <c r="L116" i="2"/>
  <c r="J116" i="2"/>
  <c r="V115" i="2"/>
  <c r="S115" i="2"/>
  <c r="Y115" i="2" s="1"/>
  <c r="M115" i="2"/>
  <c r="Y114" i="2"/>
  <c r="V114" i="2"/>
  <c r="S114" i="2"/>
  <c r="M114" i="2"/>
  <c r="W113" i="2"/>
  <c r="T113" i="2"/>
  <c r="Z113" i="2" s="1"/>
  <c r="N113" i="2"/>
  <c r="M113" i="2"/>
  <c r="O113" i="2" s="1"/>
  <c r="J113" i="2"/>
  <c r="L113" i="2" s="1"/>
  <c r="V112" i="2"/>
  <c r="S112" i="2"/>
  <c r="Y112" i="2" s="1"/>
  <c r="M112" i="2"/>
  <c r="Y111" i="2"/>
  <c r="V111" i="2"/>
  <c r="S111" i="2"/>
  <c r="M111" i="2"/>
  <c r="W110" i="2"/>
  <c r="T110" i="2"/>
  <c r="Z110" i="2" s="1"/>
  <c r="N110" i="2"/>
  <c r="M110" i="2"/>
  <c r="O110" i="2" s="1"/>
  <c r="J110" i="2"/>
  <c r="L110" i="2" s="1"/>
  <c r="V109" i="2"/>
  <c r="S109" i="2"/>
  <c r="Y109" i="2" s="1"/>
  <c r="M109" i="2"/>
  <c r="Y108" i="2"/>
  <c r="V108" i="2"/>
  <c r="S108" i="2"/>
  <c r="M108" i="2"/>
  <c r="W107" i="2"/>
  <c r="T107" i="2"/>
  <c r="Z107" i="2" s="1"/>
  <c r="N107" i="2"/>
  <c r="J107" i="2"/>
  <c r="M107" i="2" s="1"/>
  <c r="O107" i="2" s="1"/>
  <c r="V106" i="2"/>
  <c r="S106" i="2"/>
  <c r="Y106" i="2" s="1"/>
  <c r="M106" i="2"/>
  <c r="Y105" i="2"/>
  <c r="V105" i="2"/>
  <c r="S105" i="2"/>
  <c r="M105" i="2"/>
  <c r="V104" i="2"/>
  <c r="S104" i="2"/>
  <c r="Y104" i="2" s="1"/>
  <c r="M104" i="2"/>
  <c r="Y103" i="2"/>
  <c r="V103" i="2"/>
  <c r="S103" i="2"/>
  <c r="M103" i="2"/>
  <c r="V102" i="2"/>
  <c r="S102" i="2"/>
  <c r="Y102" i="2" s="1"/>
  <c r="M102" i="2"/>
  <c r="Y101" i="2"/>
  <c r="V101" i="2"/>
  <c r="S101" i="2"/>
  <c r="M101" i="2"/>
  <c r="V100" i="2"/>
  <c r="S100" i="2"/>
  <c r="Y100" i="2" s="1"/>
  <c r="M100" i="2"/>
  <c r="Y99" i="2"/>
  <c r="V99" i="2"/>
  <c r="S99" i="2"/>
  <c r="M99" i="2"/>
  <c r="W98" i="2"/>
  <c r="T98" i="2"/>
  <c r="Z98" i="2" s="1"/>
  <c r="N98" i="2"/>
  <c r="J98" i="2"/>
  <c r="M98" i="2" s="1"/>
  <c r="T97" i="2"/>
  <c r="N97" i="2"/>
  <c r="Y96" i="2"/>
  <c r="V96" i="2"/>
  <c r="S96" i="2"/>
  <c r="M96" i="2"/>
  <c r="V95" i="2"/>
  <c r="S95" i="2"/>
  <c r="Y95" i="2" s="1"/>
  <c r="M95" i="2"/>
  <c r="Y94" i="2"/>
  <c r="V94" i="2"/>
  <c r="S94" i="2"/>
  <c r="M94" i="2"/>
  <c r="J92" i="2" s="1"/>
  <c r="V93" i="2"/>
  <c r="S93" i="2"/>
  <c r="Y93" i="2" s="1"/>
  <c r="M93" i="2"/>
  <c r="Z92" i="2"/>
  <c r="W92" i="2"/>
  <c r="T92" i="2"/>
  <c r="N92" i="2"/>
  <c r="V91" i="2"/>
  <c r="S91" i="2"/>
  <c r="Y91" i="2" s="1"/>
  <c r="M91" i="2"/>
  <c r="J89" i="2" s="1"/>
  <c r="V90" i="2"/>
  <c r="S90" i="2"/>
  <c r="Y90" i="2" s="1"/>
  <c r="M90" i="2"/>
  <c r="Z89" i="2"/>
  <c r="W89" i="2"/>
  <c r="T89" i="2"/>
  <c r="N89" i="2"/>
  <c r="V88" i="2"/>
  <c r="S88" i="2"/>
  <c r="Y88" i="2" s="1"/>
  <c r="M88" i="2"/>
  <c r="V87" i="2"/>
  <c r="S87" i="2"/>
  <c r="Y87" i="2" s="1"/>
  <c r="M87" i="2"/>
  <c r="V86" i="2"/>
  <c r="S86" i="2"/>
  <c r="Y86" i="2" s="1"/>
  <c r="M86" i="2"/>
  <c r="W85" i="2"/>
  <c r="V85" i="2"/>
  <c r="T85" i="2"/>
  <c r="Z85" i="2" s="1"/>
  <c r="P85" i="2"/>
  <c r="S85" i="2" s="1"/>
  <c r="N85" i="2"/>
  <c r="M85" i="2"/>
  <c r="O85" i="2" s="1"/>
  <c r="J85" i="2"/>
  <c r="L85" i="2" s="1"/>
  <c r="V84" i="2"/>
  <c r="S84" i="2"/>
  <c r="Y84" i="2" s="1"/>
  <c r="M84" i="2"/>
  <c r="V83" i="2"/>
  <c r="S83" i="2"/>
  <c r="Y83" i="2" s="1"/>
  <c r="M83" i="2"/>
  <c r="W82" i="2"/>
  <c r="V82" i="2"/>
  <c r="T82" i="2"/>
  <c r="Z82" i="2" s="1"/>
  <c r="P82" i="2"/>
  <c r="S82" i="2" s="1"/>
  <c r="N82" i="2"/>
  <c r="M82" i="2"/>
  <c r="O82" i="2" s="1"/>
  <c r="J82" i="2"/>
  <c r="L82" i="2" s="1"/>
  <c r="V81" i="2"/>
  <c r="S81" i="2"/>
  <c r="Y81" i="2" s="1"/>
  <c r="M81" i="2"/>
  <c r="V80" i="2"/>
  <c r="S80" i="2"/>
  <c r="Y80" i="2" s="1"/>
  <c r="M80" i="2"/>
  <c r="W79" i="2"/>
  <c r="V79" i="2"/>
  <c r="T79" i="2"/>
  <c r="Z79" i="2" s="1"/>
  <c r="P79" i="2"/>
  <c r="S79" i="2" s="1"/>
  <c r="N79" i="2"/>
  <c r="M79" i="2"/>
  <c r="O79" i="2" s="1"/>
  <c r="J79" i="2"/>
  <c r="L79" i="2" s="1"/>
  <c r="V78" i="2"/>
  <c r="S78" i="2"/>
  <c r="Y78" i="2" s="1"/>
  <c r="M78" i="2"/>
  <c r="V77" i="2"/>
  <c r="S77" i="2"/>
  <c r="Y77" i="2" s="1"/>
  <c r="M77" i="2"/>
  <c r="J75" i="2" s="1"/>
  <c r="V76" i="2"/>
  <c r="S76" i="2"/>
  <c r="Y76" i="2" s="1"/>
  <c r="M76" i="2"/>
  <c r="Z75" i="2"/>
  <c r="W75" i="2"/>
  <c r="T75" i="2"/>
  <c r="N75" i="2"/>
  <c r="V74" i="2"/>
  <c r="S74" i="2"/>
  <c r="Y74" i="2" s="1"/>
  <c r="M74" i="2"/>
  <c r="V73" i="2"/>
  <c r="S73" i="2"/>
  <c r="Y73" i="2" s="1"/>
  <c r="M73" i="2"/>
  <c r="V72" i="2"/>
  <c r="S72" i="2"/>
  <c r="Y72" i="2" s="1"/>
  <c r="M72" i="2"/>
  <c r="Z71" i="2"/>
  <c r="W71" i="2"/>
  <c r="V71" i="2"/>
  <c r="T71" i="2"/>
  <c r="R71" i="2"/>
  <c r="X71" i="2" s="1"/>
  <c r="P71" i="2"/>
  <c r="S71" i="2" s="1"/>
  <c r="N71" i="2"/>
  <c r="M71" i="2"/>
  <c r="O71" i="2" s="1"/>
  <c r="J71" i="2"/>
  <c r="L71" i="2" s="1"/>
  <c r="V70" i="2"/>
  <c r="S70" i="2"/>
  <c r="Y70" i="2" s="1"/>
  <c r="M70" i="2"/>
  <c r="V69" i="2"/>
  <c r="S69" i="2"/>
  <c r="Y69" i="2" s="1"/>
  <c r="M69" i="2"/>
  <c r="Z68" i="2"/>
  <c r="W68" i="2"/>
  <c r="V68" i="2"/>
  <c r="T68" i="2"/>
  <c r="T67" i="2" s="1"/>
  <c r="R68" i="2"/>
  <c r="X68" i="2" s="1"/>
  <c r="P68" i="2"/>
  <c r="S68" i="2" s="1"/>
  <c r="N68" i="2"/>
  <c r="J68" i="2"/>
  <c r="L68" i="2" s="1"/>
  <c r="Z67" i="2"/>
  <c r="N67" i="2"/>
  <c r="N66" i="2" s="1"/>
  <c r="Y65" i="2"/>
  <c r="V65" i="2"/>
  <c r="S65" i="2"/>
  <c r="M65" i="2"/>
  <c r="Y64" i="2"/>
  <c r="V64" i="2"/>
  <c r="S64" i="2"/>
  <c r="M64" i="2"/>
  <c r="J63" i="2" s="1"/>
  <c r="W63" i="2"/>
  <c r="V63" i="2"/>
  <c r="T63" i="2"/>
  <c r="Z63" i="2" s="1"/>
  <c r="S63" i="2"/>
  <c r="P63" i="2"/>
  <c r="R63" i="2" s="1"/>
  <c r="X63" i="2" s="1"/>
  <c r="N63" i="2"/>
  <c r="Y62" i="2"/>
  <c r="V62" i="2"/>
  <c r="S62" i="2"/>
  <c r="M62" i="2"/>
  <c r="J60" i="2" s="1"/>
  <c r="Y61" i="2"/>
  <c r="V61" i="2"/>
  <c r="S61" i="2"/>
  <c r="M61" i="2"/>
  <c r="W60" i="2"/>
  <c r="V60" i="2"/>
  <c r="T60" i="2"/>
  <c r="Z60" i="2" s="1"/>
  <c r="S60" i="2"/>
  <c r="P60" i="2"/>
  <c r="R60" i="2" s="1"/>
  <c r="X60" i="2" s="1"/>
  <c r="N60" i="2"/>
  <c r="Y59" i="2"/>
  <c r="V59" i="2"/>
  <c r="S59" i="2"/>
  <c r="M59" i="2"/>
  <c r="Y58" i="2"/>
  <c r="V58" i="2"/>
  <c r="S58" i="2"/>
  <c r="M58" i="2"/>
  <c r="V57" i="2"/>
  <c r="Y56" i="2"/>
  <c r="V56" i="2"/>
  <c r="S56" i="2"/>
  <c r="M56" i="2"/>
  <c r="W55" i="2"/>
  <c r="T55" i="2"/>
  <c r="Z55" i="2" s="1"/>
  <c r="N55" i="2"/>
  <c r="V54" i="2"/>
  <c r="S54" i="2"/>
  <c r="Y54" i="2" s="1"/>
  <c r="M54" i="2"/>
  <c r="Y53" i="2"/>
  <c r="V53" i="2"/>
  <c r="S53" i="2"/>
  <c r="M53" i="2"/>
  <c r="V52" i="2"/>
  <c r="S52" i="2"/>
  <c r="P51" i="2" s="1"/>
  <c r="V51" i="2" s="1"/>
  <c r="M52" i="2"/>
  <c r="Z51" i="2"/>
  <c r="W51" i="2"/>
  <c r="T51" i="2"/>
  <c r="N51" i="2"/>
  <c r="L51" i="2"/>
  <c r="J51" i="2"/>
  <c r="M51" i="2" s="1"/>
  <c r="O51" i="2" s="1"/>
  <c r="Y50" i="2"/>
  <c r="V50" i="2"/>
  <c r="S50" i="2"/>
  <c r="M50" i="2"/>
  <c r="V49" i="2"/>
  <c r="S49" i="2"/>
  <c r="Y49" i="2" s="1"/>
  <c r="M49" i="2"/>
  <c r="Y48" i="2"/>
  <c r="V48" i="2"/>
  <c r="S48" i="2"/>
  <c r="M48" i="2"/>
  <c r="V47" i="2"/>
  <c r="S47" i="2"/>
  <c r="P46" i="2" s="1"/>
  <c r="M47" i="2"/>
  <c r="J46" i="2" s="1"/>
  <c r="W46" i="2"/>
  <c r="T46" i="2"/>
  <c r="Z46" i="2" s="1"/>
  <c r="Z45" i="2" s="1"/>
  <c r="N46" i="2"/>
  <c r="N45" i="2" s="1"/>
  <c r="V44" i="2"/>
  <c r="S44" i="2"/>
  <c r="P43" i="2" s="1"/>
  <c r="M44" i="2"/>
  <c r="W43" i="2"/>
  <c r="T43" i="2"/>
  <c r="Z43" i="2" s="1"/>
  <c r="N43" i="2"/>
  <c r="J43" i="2"/>
  <c r="L43" i="2" s="1"/>
  <c r="V42" i="2"/>
  <c r="S42" i="2"/>
  <c r="Y42" i="2" s="1"/>
  <c r="M42" i="2"/>
  <c r="W41" i="2"/>
  <c r="V41" i="2"/>
  <c r="T41" i="2"/>
  <c r="Z41" i="2" s="1"/>
  <c r="P41" i="2"/>
  <c r="S41" i="2" s="1"/>
  <c r="N41" i="2"/>
  <c r="M41" i="2"/>
  <c r="O41" i="2" s="1"/>
  <c r="J41" i="2"/>
  <c r="L41" i="2" s="1"/>
  <c r="V40" i="2"/>
  <c r="S40" i="2"/>
  <c r="Y40" i="2" s="1"/>
  <c r="M40" i="2"/>
  <c r="J38" i="2" s="1"/>
  <c r="Y39" i="2"/>
  <c r="V39" i="2"/>
  <c r="S39" i="2"/>
  <c r="M39" i="2"/>
  <c r="W38" i="2"/>
  <c r="V38" i="2"/>
  <c r="T38" i="2"/>
  <c r="Z38" i="2" s="1"/>
  <c r="P38" i="2"/>
  <c r="S38" i="2" s="1"/>
  <c r="N38" i="2"/>
  <c r="N37" i="2" s="1"/>
  <c r="T37" i="2"/>
  <c r="V36" i="2"/>
  <c r="S36" i="2"/>
  <c r="Y36" i="2" s="1"/>
  <c r="M36" i="2"/>
  <c r="Y35" i="2"/>
  <c r="V35" i="2"/>
  <c r="S35" i="2"/>
  <c r="M35" i="2"/>
  <c r="V34" i="2"/>
  <c r="S34" i="2"/>
  <c r="Y34" i="2" s="1"/>
  <c r="M34" i="2"/>
  <c r="Y33" i="2"/>
  <c r="V33" i="2"/>
  <c r="S33" i="2"/>
  <c r="M33" i="2"/>
  <c r="V32" i="2"/>
  <c r="S32" i="2"/>
  <c r="Y32" i="2" s="1"/>
  <c r="M32" i="2"/>
  <c r="Y31" i="2"/>
  <c r="V31" i="2"/>
  <c r="S31" i="2"/>
  <c r="M31" i="2"/>
  <c r="V30" i="2"/>
  <c r="S30" i="2"/>
  <c r="P29" i="2" s="1"/>
  <c r="M30" i="2"/>
  <c r="J29" i="2" s="1"/>
  <c r="W29" i="2"/>
  <c r="T29" i="2"/>
  <c r="Z29" i="2" s="1"/>
  <c r="N29" i="2"/>
  <c r="Y28" i="2"/>
  <c r="V28" i="2"/>
  <c r="S28" i="2"/>
  <c r="M28" i="2"/>
  <c r="V27" i="2"/>
  <c r="S27" i="2"/>
  <c r="Y27" i="2" s="1"/>
  <c r="M27" i="2"/>
  <c r="Y26" i="2"/>
  <c r="V26" i="2"/>
  <c r="S26" i="2"/>
  <c r="M26" i="2"/>
  <c r="V25" i="2"/>
  <c r="S25" i="2"/>
  <c r="Y25" i="2" s="1"/>
  <c r="M25" i="2"/>
  <c r="Y24" i="2"/>
  <c r="V24" i="2"/>
  <c r="S24" i="2"/>
  <c r="M24" i="2"/>
  <c r="V23" i="2"/>
  <c r="S23" i="2"/>
  <c r="Y23" i="2" s="1"/>
  <c r="M23" i="2"/>
  <c r="J21" i="2" s="1"/>
  <c r="Y22" i="2"/>
  <c r="V22" i="2"/>
  <c r="S22" i="2"/>
  <c r="M22" i="2"/>
  <c r="Z21" i="2"/>
  <c r="W21" i="2"/>
  <c r="T21" i="2"/>
  <c r="P21" i="2"/>
  <c r="V21" i="2" s="1"/>
  <c r="N21" i="2"/>
  <c r="V20" i="2"/>
  <c r="S20" i="2"/>
  <c r="P19" i="2" s="1"/>
  <c r="M20" i="2"/>
  <c r="W19" i="2"/>
  <c r="T19" i="2"/>
  <c r="Z19" i="2" s="1"/>
  <c r="N19" i="2"/>
  <c r="J19" i="2"/>
  <c r="L19" i="2" s="1"/>
  <c r="Y18" i="2"/>
  <c r="V18" i="2"/>
  <c r="S18" i="2"/>
  <c r="M18" i="2"/>
  <c r="V17" i="2"/>
  <c r="S17" i="2"/>
  <c r="P15" i="2" s="1"/>
  <c r="M17" i="2"/>
  <c r="J15" i="2" s="1"/>
  <c r="Y16" i="2"/>
  <c r="V16" i="2"/>
  <c r="S16" i="2"/>
  <c r="M16" i="2"/>
  <c r="Z15" i="2"/>
  <c r="W15" i="2"/>
  <c r="T15" i="2"/>
  <c r="N15" i="2"/>
  <c r="N14" i="2" s="1"/>
  <c r="T14" i="2"/>
  <c r="AA177" i="1"/>
  <c r="Z177" i="1"/>
  <c r="X177" i="1"/>
  <c r="W177" i="1"/>
  <c r="U177" i="1"/>
  <c r="T177" i="1"/>
  <c r="R177" i="1"/>
  <c r="N177" i="1"/>
  <c r="O177" i="1" s="1"/>
  <c r="L177" i="1"/>
  <c r="V176" i="1"/>
  <c r="S176" i="1"/>
  <c r="Y176" i="1" s="1"/>
  <c r="M176" i="1"/>
  <c r="V175" i="1"/>
  <c r="S175" i="1"/>
  <c r="Y175" i="1" s="1"/>
  <c r="M175" i="1"/>
  <c r="J173" i="1" s="1"/>
  <c r="M173" i="1" s="1"/>
  <c r="O173" i="1" s="1"/>
  <c r="O169" i="1" s="1"/>
  <c r="V174" i="1"/>
  <c r="S174" i="1"/>
  <c r="M174" i="1"/>
  <c r="W173" i="1"/>
  <c r="T173" i="1"/>
  <c r="Z173" i="1" s="1"/>
  <c r="N173" i="1"/>
  <c r="N169" i="1" s="1"/>
  <c r="V172" i="1"/>
  <c r="S172" i="1"/>
  <c r="Y172" i="1" s="1"/>
  <c r="M172" i="1"/>
  <c r="Y171" i="1"/>
  <c r="V171" i="1"/>
  <c r="S171" i="1"/>
  <c r="M171" i="1"/>
  <c r="W170" i="1"/>
  <c r="V170" i="1"/>
  <c r="T170" i="1"/>
  <c r="Z170" i="1" s="1"/>
  <c r="Z169" i="1" s="1"/>
  <c r="P170" i="1"/>
  <c r="R170" i="1" s="1"/>
  <c r="X170" i="1" s="1"/>
  <c r="N170" i="1"/>
  <c r="M170" i="1"/>
  <c r="O170" i="1" s="1"/>
  <c r="J170" i="1"/>
  <c r="L170" i="1" s="1"/>
  <c r="T169" i="1"/>
  <c r="V168" i="1"/>
  <c r="S168" i="1"/>
  <c r="Y168" i="1" s="1"/>
  <c r="M168" i="1"/>
  <c r="V167" i="1"/>
  <c r="S167" i="1"/>
  <c r="P166" i="1" s="1"/>
  <c r="M167" i="1"/>
  <c r="J166" i="1" s="1"/>
  <c r="Z166" i="1"/>
  <c r="W166" i="1"/>
  <c r="T166" i="1"/>
  <c r="N166" i="1"/>
  <c r="V165" i="1"/>
  <c r="S165" i="1"/>
  <c r="Y165" i="1" s="1"/>
  <c r="M165" i="1"/>
  <c r="J163" i="1" s="1"/>
  <c r="L163" i="1" s="1"/>
  <c r="Y164" i="1"/>
  <c r="V164" i="1"/>
  <c r="S164" i="1"/>
  <c r="M164" i="1"/>
  <c r="W163" i="1"/>
  <c r="T163" i="1"/>
  <c r="Z163" i="1" s="1"/>
  <c r="P163" i="1"/>
  <c r="V163" i="1" s="1"/>
  <c r="N163" i="1"/>
  <c r="M163" i="1"/>
  <c r="O163" i="1" s="1"/>
  <c r="V162" i="1"/>
  <c r="S162" i="1"/>
  <c r="Y162" i="1" s="1"/>
  <c r="M162" i="1"/>
  <c r="Y161" i="1"/>
  <c r="V161" i="1"/>
  <c r="S161" i="1"/>
  <c r="P160" i="1" s="1"/>
  <c r="V160" i="1" s="1"/>
  <c r="M161" i="1"/>
  <c r="J160" i="1" s="1"/>
  <c r="Z160" i="1"/>
  <c r="W160" i="1"/>
  <c r="T160" i="1"/>
  <c r="N160" i="1"/>
  <c r="V159" i="1"/>
  <c r="S159" i="1"/>
  <c r="Y159" i="1" s="1"/>
  <c r="M159" i="1"/>
  <c r="J157" i="1" s="1"/>
  <c r="L157" i="1" s="1"/>
  <c r="Y158" i="1"/>
  <c r="V158" i="1"/>
  <c r="S158" i="1"/>
  <c r="M158" i="1"/>
  <c r="W157" i="1"/>
  <c r="T157" i="1"/>
  <c r="Z157" i="1" s="1"/>
  <c r="N157" i="1"/>
  <c r="V156" i="1"/>
  <c r="S156" i="1"/>
  <c r="Y156" i="1" s="1"/>
  <c r="M156" i="1"/>
  <c r="V155" i="1"/>
  <c r="S155" i="1"/>
  <c r="P154" i="1" s="1"/>
  <c r="M155" i="1"/>
  <c r="Z154" i="1"/>
  <c r="Z153" i="1" s="1"/>
  <c r="W154" i="1"/>
  <c r="T154" i="1"/>
  <c r="N154" i="1"/>
  <c r="J154" i="1"/>
  <c r="M154" i="1" s="1"/>
  <c r="T153" i="1"/>
  <c r="Y152" i="1"/>
  <c r="V152" i="1"/>
  <c r="S152" i="1"/>
  <c r="M152" i="1"/>
  <c r="J150" i="1" s="1"/>
  <c r="V151" i="1"/>
  <c r="S151" i="1"/>
  <c r="P150" i="1" s="1"/>
  <c r="M151" i="1"/>
  <c r="Z150" i="1"/>
  <c r="W150" i="1"/>
  <c r="T150" i="1"/>
  <c r="N150" i="1"/>
  <c r="Z149" i="1"/>
  <c r="T149" i="1"/>
  <c r="T148" i="1" s="1"/>
  <c r="N149" i="1"/>
  <c r="V147" i="1"/>
  <c r="S147" i="1"/>
  <c r="Y147" i="1" s="1"/>
  <c r="M147" i="1"/>
  <c r="V146" i="1"/>
  <c r="S146" i="1"/>
  <c r="Y146" i="1" s="1"/>
  <c r="M146" i="1"/>
  <c r="Y145" i="1"/>
  <c r="V145" i="1"/>
  <c r="S145" i="1"/>
  <c r="M145" i="1"/>
  <c r="V144" i="1"/>
  <c r="S144" i="1"/>
  <c r="P143" i="1" s="1"/>
  <c r="M144" i="1"/>
  <c r="Z143" i="1"/>
  <c r="W143" i="1"/>
  <c r="T143" i="1"/>
  <c r="N143" i="1"/>
  <c r="L143" i="1"/>
  <c r="J143" i="1"/>
  <c r="M143" i="1" s="1"/>
  <c r="O143" i="1" s="1"/>
  <c r="V142" i="1"/>
  <c r="S142" i="1"/>
  <c r="Y142" i="1" s="1"/>
  <c r="M142" i="1"/>
  <c r="V141" i="1"/>
  <c r="S141" i="1"/>
  <c r="Y141" i="1" s="1"/>
  <c r="M141" i="1"/>
  <c r="Y140" i="1"/>
  <c r="V140" i="1"/>
  <c r="S140" i="1"/>
  <c r="M140" i="1"/>
  <c r="V139" i="1"/>
  <c r="S139" i="1"/>
  <c r="M139" i="1"/>
  <c r="Z138" i="1"/>
  <c r="W138" i="1"/>
  <c r="T138" i="1"/>
  <c r="N138" i="1"/>
  <c r="L138" i="1"/>
  <c r="J138" i="1"/>
  <c r="M138" i="1" s="1"/>
  <c r="O138" i="1" s="1"/>
  <c r="V137" i="1"/>
  <c r="S137" i="1"/>
  <c r="Y137" i="1" s="1"/>
  <c r="M137" i="1"/>
  <c r="V136" i="1"/>
  <c r="S136" i="1"/>
  <c r="Y136" i="1" s="1"/>
  <c r="M136" i="1"/>
  <c r="Z135" i="1"/>
  <c r="W135" i="1"/>
  <c r="T135" i="1"/>
  <c r="N135" i="1"/>
  <c r="L135" i="1"/>
  <c r="J135" i="1"/>
  <c r="M135" i="1" s="1"/>
  <c r="O135" i="1" s="1"/>
  <c r="Y134" i="1"/>
  <c r="V134" i="1"/>
  <c r="S134" i="1"/>
  <c r="M134" i="1"/>
  <c r="V133" i="1"/>
  <c r="S133" i="1"/>
  <c r="P132" i="1" s="1"/>
  <c r="M133" i="1"/>
  <c r="Z132" i="1"/>
  <c r="Z128" i="1" s="1"/>
  <c r="W132" i="1"/>
  <c r="T132" i="1"/>
  <c r="N132" i="1"/>
  <c r="N128" i="1" s="1"/>
  <c r="L132" i="1"/>
  <c r="J132" i="1"/>
  <c r="M132" i="1" s="1"/>
  <c r="O132" i="1" s="1"/>
  <c r="V131" i="1"/>
  <c r="S131" i="1"/>
  <c r="Y131" i="1" s="1"/>
  <c r="M131" i="1"/>
  <c r="V130" i="1"/>
  <c r="S130" i="1"/>
  <c r="Y130" i="1" s="1"/>
  <c r="M130" i="1"/>
  <c r="Z129" i="1"/>
  <c r="W129" i="1"/>
  <c r="T129" i="1"/>
  <c r="N129" i="1"/>
  <c r="L129" i="1"/>
  <c r="J129" i="1"/>
  <c r="M129" i="1" s="1"/>
  <c r="T128" i="1"/>
  <c r="V127" i="1"/>
  <c r="S127" i="1"/>
  <c r="Y127" i="1" s="1"/>
  <c r="M127" i="1"/>
  <c r="J125" i="1" s="1"/>
  <c r="V126" i="1"/>
  <c r="S126" i="1"/>
  <c r="Y126" i="1" s="1"/>
  <c r="M126" i="1"/>
  <c r="W125" i="1"/>
  <c r="T125" i="1"/>
  <c r="Z125" i="1" s="1"/>
  <c r="N125" i="1"/>
  <c r="Y124" i="1"/>
  <c r="V124" i="1"/>
  <c r="S124" i="1"/>
  <c r="M124" i="1"/>
  <c r="V123" i="1"/>
  <c r="S123" i="1"/>
  <c r="P122" i="1" s="1"/>
  <c r="M123" i="1"/>
  <c r="Z122" i="1"/>
  <c r="W122" i="1"/>
  <c r="T122" i="1"/>
  <c r="N122" i="1"/>
  <c r="M122" i="1"/>
  <c r="O122" i="1" s="1"/>
  <c r="J122" i="1"/>
  <c r="L122" i="1" s="1"/>
  <c r="V121" i="1"/>
  <c r="S121" i="1"/>
  <c r="Y121" i="1" s="1"/>
  <c r="M121" i="1"/>
  <c r="J119" i="1" s="1"/>
  <c r="V120" i="1"/>
  <c r="S120" i="1"/>
  <c r="Y120" i="1" s="1"/>
  <c r="M120" i="1"/>
  <c r="W119" i="1"/>
  <c r="T119" i="1"/>
  <c r="Z119" i="1" s="1"/>
  <c r="N119" i="1"/>
  <c r="Y118" i="1"/>
  <c r="V118" i="1"/>
  <c r="S118" i="1"/>
  <c r="M118" i="1"/>
  <c r="V117" i="1"/>
  <c r="S117" i="1"/>
  <c r="P116" i="1" s="1"/>
  <c r="M117" i="1"/>
  <c r="Z116" i="1"/>
  <c r="W116" i="1"/>
  <c r="T116" i="1"/>
  <c r="N116" i="1"/>
  <c r="M116" i="1"/>
  <c r="O116" i="1" s="1"/>
  <c r="J116" i="1"/>
  <c r="L116" i="1" s="1"/>
  <c r="Y115" i="1"/>
  <c r="V115" i="1"/>
  <c r="S115" i="1"/>
  <c r="M115" i="1"/>
  <c r="V114" i="1"/>
  <c r="S114" i="1"/>
  <c r="Y114" i="1" s="1"/>
  <c r="M114" i="1"/>
  <c r="W113" i="1"/>
  <c r="T113" i="1"/>
  <c r="Z113" i="1" s="1"/>
  <c r="N113" i="1"/>
  <c r="M113" i="1"/>
  <c r="O113" i="1" s="1"/>
  <c r="L113" i="1"/>
  <c r="J113" i="1"/>
  <c r="Y112" i="1"/>
  <c r="V112" i="1"/>
  <c r="S112" i="1"/>
  <c r="M112" i="1"/>
  <c r="V111" i="1"/>
  <c r="S111" i="1"/>
  <c r="P110" i="1" s="1"/>
  <c r="M111" i="1"/>
  <c r="Z110" i="1"/>
  <c r="W110" i="1"/>
  <c r="T110" i="1"/>
  <c r="N110" i="1"/>
  <c r="M110" i="1"/>
  <c r="O110" i="1" s="1"/>
  <c r="J110" i="1"/>
  <c r="L110" i="1" s="1"/>
  <c r="Y109" i="1"/>
  <c r="V109" i="1"/>
  <c r="S109" i="1"/>
  <c r="M109" i="1"/>
  <c r="V108" i="1"/>
  <c r="S108" i="1"/>
  <c r="Y108" i="1" s="1"/>
  <c r="M108" i="1"/>
  <c r="W107" i="1"/>
  <c r="T107" i="1"/>
  <c r="Z107" i="1" s="1"/>
  <c r="N107" i="1"/>
  <c r="M107" i="1"/>
  <c r="O107" i="1" s="1"/>
  <c r="L107" i="1"/>
  <c r="J107" i="1"/>
  <c r="Y106" i="1"/>
  <c r="V106" i="1"/>
  <c r="S106" i="1"/>
  <c r="M106" i="1"/>
  <c r="V105" i="1"/>
  <c r="S105" i="1"/>
  <c r="Y105" i="1" s="1"/>
  <c r="M105" i="1"/>
  <c r="Y104" i="1"/>
  <c r="V104" i="1"/>
  <c r="S104" i="1"/>
  <c r="M104" i="1"/>
  <c r="V103" i="1"/>
  <c r="S103" i="1"/>
  <c r="Y103" i="1" s="1"/>
  <c r="M103" i="1"/>
  <c r="Y102" i="1"/>
  <c r="V102" i="1"/>
  <c r="S102" i="1"/>
  <c r="M102" i="1"/>
  <c r="V101" i="1"/>
  <c r="S101" i="1"/>
  <c r="Y101" i="1" s="1"/>
  <c r="M101" i="1"/>
  <c r="J98" i="1" s="1"/>
  <c r="Y100" i="1"/>
  <c r="V100" i="1"/>
  <c r="S100" i="1"/>
  <c r="M100" i="1"/>
  <c r="V99" i="1"/>
  <c r="S99" i="1"/>
  <c r="Y99" i="1" s="1"/>
  <c r="M99" i="1"/>
  <c r="W98" i="1"/>
  <c r="T98" i="1"/>
  <c r="Z98" i="1" s="1"/>
  <c r="N98" i="1"/>
  <c r="N97" i="1"/>
  <c r="Y96" i="1"/>
  <c r="V96" i="1"/>
  <c r="S96" i="1"/>
  <c r="M96" i="1"/>
  <c r="Y95" i="1"/>
  <c r="V95" i="1"/>
  <c r="S95" i="1"/>
  <c r="M95" i="1"/>
  <c r="V94" i="1"/>
  <c r="S94" i="1"/>
  <c r="Y94" i="1" s="1"/>
  <c r="M94" i="1"/>
  <c r="Y93" i="1"/>
  <c r="V93" i="1"/>
  <c r="S93" i="1"/>
  <c r="P92" i="1" s="1"/>
  <c r="M93" i="1"/>
  <c r="W92" i="1"/>
  <c r="T92" i="1"/>
  <c r="Z92" i="1" s="1"/>
  <c r="N92" i="1"/>
  <c r="J92" i="1"/>
  <c r="Y91" i="1"/>
  <c r="V91" i="1"/>
  <c r="S91" i="1"/>
  <c r="M91" i="1"/>
  <c r="Y90" i="1"/>
  <c r="V90" i="1"/>
  <c r="S90" i="1"/>
  <c r="P89" i="1" s="1"/>
  <c r="M90" i="1"/>
  <c r="J89" i="1" s="1"/>
  <c r="W89" i="1"/>
  <c r="T89" i="1"/>
  <c r="Z89" i="1" s="1"/>
  <c r="S89" i="1"/>
  <c r="N89" i="1"/>
  <c r="V88" i="1"/>
  <c r="S88" i="1"/>
  <c r="Y88" i="1" s="1"/>
  <c r="M88" i="1"/>
  <c r="Y87" i="1"/>
  <c r="V87" i="1"/>
  <c r="S87" i="1"/>
  <c r="M87" i="1"/>
  <c r="J85" i="1" s="1"/>
  <c r="Y86" i="1"/>
  <c r="V86" i="1"/>
  <c r="S86" i="1"/>
  <c r="M86" i="1"/>
  <c r="Z85" i="1"/>
  <c r="W85" i="1"/>
  <c r="T85" i="1"/>
  <c r="S85" i="1"/>
  <c r="U85" i="1" s="1"/>
  <c r="P85" i="1"/>
  <c r="V85" i="1" s="1"/>
  <c r="N85" i="1"/>
  <c r="Y84" i="1"/>
  <c r="V84" i="1"/>
  <c r="S84" i="1"/>
  <c r="M84" i="1"/>
  <c r="J82" i="1" s="1"/>
  <c r="V83" i="1"/>
  <c r="S83" i="1"/>
  <c r="P82" i="1" s="1"/>
  <c r="M83" i="1"/>
  <c r="Z82" i="1"/>
  <c r="W82" i="1"/>
  <c r="T82" i="1"/>
  <c r="N82" i="1"/>
  <c r="Y81" i="1"/>
  <c r="V81" i="1"/>
  <c r="S81" i="1"/>
  <c r="M81" i="1"/>
  <c r="J79" i="1" s="1"/>
  <c r="Y80" i="1"/>
  <c r="V80" i="1"/>
  <c r="S80" i="1"/>
  <c r="M80" i="1"/>
  <c r="Z79" i="1"/>
  <c r="W79" i="1"/>
  <c r="T79" i="1"/>
  <c r="S79" i="1"/>
  <c r="U79" i="1" s="1"/>
  <c r="P79" i="1"/>
  <c r="V79" i="1" s="1"/>
  <c r="N79" i="1"/>
  <c r="Y78" i="1"/>
  <c r="V78" i="1"/>
  <c r="S78" i="1"/>
  <c r="M78" i="1"/>
  <c r="V77" i="1"/>
  <c r="S77" i="1"/>
  <c r="Y77" i="1" s="1"/>
  <c r="M77" i="1"/>
  <c r="Y76" i="1"/>
  <c r="V76" i="1"/>
  <c r="S76" i="1"/>
  <c r="P75" i="1" s="1"/>
  <c r="M76" i="1"/>
  <c r="J75" i="1" s="1"/>
  <c r="W75" i="1"/>
  <c r="T75" i="1"/>
  <c r="N75" i="1"/>
  <c r="Y74" i="1"/>
  <c r="V74" i="1"/>
  <c r="S74" i="1"/>
  <c r="M74" i="1"/>
  <c r="Y73" i="1"/>
  <c r="V73" i="1"/>
  <c r="S73" i="1"/>
  <c r="M73" i="1"/>
  <c r="J71" i="1" s="1"/>
  <c r="V72" i="1"/>
  <c r="S72" i="1"/>
  <c r="P71" i="1" s="1"/>
  <c r="M72" i="1"/>
  <c r="Z71" i="1"/>
  <c r="W71" i="1"/>
  <c r="T71" i="1"/>
  <c r="N71" i="1"/>
  <c r="Y70" i="1"/>
  <c r="V70" i="1"/>
  <c r="S70" i="1"/>
  <c r="M70" i="1"/>
  <c r="J68" i="1" s="1"/>
  <c r="Y69" i="1"/>
  <c r="V69" i="1"/>
  <c r="S69" i="1"/>
  <c r="M69" i="1"/>
  <c r="Z68" i="1"/>
  <c r="W68" i="1"/>
  <c r="T68" i="1"/>
  <c r="S68" i="1"/>
  <c r="U68" i="1" s="1"/>
  <c r="P68" i="1"/>
  <c r="V68" i="1" s="1"/>
  <c r="N68" i="1"/>
  <c r="V65" i="1"/>
  <c r="S65" i="1"/>
  <c r="Y65" i="1" s="1"/>
  <c r="M65" i="1"/>
  <c r="V64" i="1"/>
  <c r="S64" i="1"/>
  <c r="M64" i="1"/>
  <c r="Z63" i="1"/>
  <c r="W63" i="1"/>
  <c r="T63" i="1"/>
  <c r="N63" i="1"/>
  <c r="L63" i="1"/>
  <c r="J63" i="1"/>
  <c r="M63" i="1" s="1"/>
  <c r="O63" i="1" s="1"/>
  <c r="V62" i="1"/>
  <c r="S62" i="1"/>
  <c r="Y62" i="1" s="1"/>
  <c r="M62" i="1"/>
  <c r="V61" i="1"/>
  <c r="S61" i="1"/>
  <c r="Y61" i="1" s="1"/>
  <c r="M61" i="1"/>
  <c r="Z60" i="1"/>
  <c r="W60" i="1"/>
  <c r="T60" i="1"/>
  <c r="P60" i="1"/>
  <c r="R60" i="1" s="1"/>
  <c r="X60" i="1" s="1"/>
  <c r="N60" i="1"/>
  <c r="L60" i="1"/>
  <c r="J60" i="1"/>
  <c r="M60" i="1" s="1"/>
  <c r="O60" i="1" s="1"/>
  <c r="V59" i="1"/>
  <c r="S59" i="1"/>
  <c r="Y59" i="1" s="1"/>
  <c r="M59" i="1"/>
  <c r="V58" i="1"/>
  <c r="S58" i="1"/>
  <c r="Y58" i="1" s="1"/>
  <c r="M58" i="1"/>
  <c r="J55" i="1" s="1"/>
  <c r="V57" i="1"/>
  <c r="S57" i="1"/>
  <c r="Y57" i="1" s="1"/>
  <c r="M57" i="1"/>
  <c r="V56" i="1"/>
  <c r="S56" i="1"/>
  <c r="Y56" i="1" s="1"/>
  <c r="M56" i="1"/>
  <c r="Z55" i="1"/>
  <c r="W55" i="1"/>
  <c r="T55" i="1"/>
  <c r="N55" i="1"/>
  <c r="V54" i="1"/>
  <c r="S54" i="1"/>
  <c r="Y54" i="1" s="1"/>
  <c r="M54" i="1"/>
  <c r="V53" i="1"/>
  <c r="S53" i="1"/>
  <c r="Y53" i="1" s="1"/>
  <c r="M53" i="1"/>
  <c r="J51" i="1" s="1"/>
  <c r="V52" i="1"/>
  <c r="S52" i="1"/>
  <c r="M52" i="1"/>
  <c r="W51" i="1"/>
  <c r="T51" i="1"/>
  <c r="Z51" i="1" s="1"/>
  <c r="N51" i="1"/>
  <c r="M51" i="1"/>
  <c r="O51" i="1" s="1"/>
  <c r="L51" i="1"/>
  <c r="V50" i="1"/>
  <c r="S50" i="1"/>
  <c r="Y50" i="1" s="1"/>
  <c r="M50" i="1"/>
  <c r="V49" i="1"/>
  <c r="S49" i="1"/>
  <c r="Y49" i="1" s="1"/>
  <c r="M49" i="1"/>
  <c r="V48" i="1"/>
  <c r="S48" i="1"/>
  <c r="Y48" i="1" s="1"/>
  <c r="M48" i="1"/>
  <c r="J46" i="1" s="1"/>
  <c r="L46" i="1" s="1"/>
  <c r="V47" i="1"/>
  <c r="S47" i="1"/>
  <c r="M47" i="1"/>
  <c r="W46" i="1"/>
  <c r="T46" i="1"/>
  <c r="Z46" i="1" s="1"/>
  <c r="Z45" i="1" s="1"/>
  <c r="N46" i="1"/>
  <c r="N45" i="1" s="1"/>
  <c r="M46" i="1"/>
  <c r="Y44" i="1"/>
  <c r="V44" i="1"/>
  <c r="S44" i="1"/>
  <c r="P43" i="1" s="1"/>
  <c r="M44" i="1"/>
  <c r="Z43" i="1"/>
  <c r="W43" i="1"/>
  <c r="T43" i="1"/>
  <c r="N43" i="1"/>
  <c r="J43" i="1"/>
  <c r="M43" i="1" s="1"/>
  <c r="O43" i="1" s="1"/>
  <c r="Y42" i="1"/>
  <c r="V42" i="1"/>
  <c r="S42" i="1"/>
  <c r="M42" i="1"/>
  <c r="W41" i="1"/>
  <c r="T41" i="1"/>
  <c r="Z41" i="1" s="1"/>
  <c r="S41" i="1"/>
  <c r="Y41" i="1" s="1"/>
  <c r="AA41" i="1" s="1"/>
  <c r="R41" i="1"/>
  <c r="X41" i="1" s="1"/>
  <c r="P41" i="1"/>
  <c r="V41" i="1" s="1"/>
  <c r="N41" i="1"/>
  <c r="M41" i="1"/>
  <c r="J41" i="1"/>
  <c r="L41" i="1" s="1"/>
  <c r="V40" i="1"/>
  <c r="S40" i="1"/>
  <c r="Y40" i="1" s="1"/>
  <c r="M40" i="1"/>
  <c r="Y39" i="1"/>
  <c r="V39" i="1"/>
  <c r="S39" i="1"/>
  <c r="P38" i="1" s="1"/>
  <c r="M39" i="1"/>
  <c r="J38" i="1" s="1"/>
  <c r="Z38" i="1"/>
  <c r="W38" i="1"/>
  <c r="T38" i="1"/>
  <c r="N38" i="1"/>
  <c r="T37" i="1"/>
  <c r="V36" i="1"/>
  <c r="S36" i="1"/>
  <c r="Y36" i="1" s="1"/>
  <c r="M36" i="1"/>
  <c r="V35" i="1"/>
  <c r="S35" i="1"/>
  <c r="Y35" i="1" s="1"/>
  <c r="M35" i="1"/>
  <c r="V34" i="1"/>
  <c r="S34" i="1"/>
  <c r="Y34" i="1" s="1"/>
  <c r="M34" i="1"/>
  <c r="J29" i="1" s="1"/>
  <c r="Y33" i="1"/>
  <c r="V33" i="1"/>
  <c r="S33" i="1"/>
  <c r="M33" i="1"/>
  <c r="V32" i="1"/>
  <c r="S32" i="1"/>
  <c r="Y32" i="1" s="1"/>
  <c r="M32" i="1"/>
  <c r="V31" i="1"/>
  <c r="S31" i="1"/>
  <c r="Y31" i="1" s="1"/>
  <c r="M31" i="1"/>
  <c r="V30" i="1"/>
  <c r="S30" i="1"/>
  <c r="P29" i="1" s="1"/>
  <c r="M30" i="1"/>
  <c r="W29" i="1"/>
  <c r="T29" i="1"/>
  <c r="Z29" i="1" s="1"/>
  <c r="N29" i="1"/>
  <c r="Y28" i="1"/>
  <c r="V28" i="1"/>
  <c r="S28" i="1"/>
  <c r="M28" i="1"/>
  <c r="V27" i="1"/>
  <c r="S27" i="1"/>
  <c r="Y27" i="1" s="1"/>
  <c r="M27" i="1"/>
  <c r="V26" i="1"/>
  <c r="S26" i="1"/>
  <c r="Y26" i="1" s="1"/>
  <c r="M26" i="1"/>
  <c r="V25" i="1"/>
  <c r="S25" i="1"/>
  <c r="Y25" i="1" s="1"/>
  <c r="M25" i="1"/>
  <c r="Y24" i="1"/>
  <c r="V24" i="1"/>
  <c r="S24" i="1"/>
  <c r="M24" i="1"/>
  <c r="V23" i="1"/>
  <c r="S23" i="1"/>
  <c r="Y23" i="1" s="1"/>
  <c r="M23" i="1"/>
  <c r="V22" i="1"/>
  <c r="S22" i="1"/>
  <c r="P21" i="1" s="1"/>
  <c r="M22" i="1"/>
  <c r="Z21" i="1"/>
  <c r="W21" i="1"/>
  <c r="T21" i="1"/>
  <c r="N21" i="1"/>
  <c r="V20" i="1"/>
  <c r="S20" i="1"/>
  <c r="P19" i="1" s="1"/>
  <c r="M20" i="1"/>
  <c r="J19" i="1" s="1"/>
  <c r="W19" i="1"/>
  <c r="T19" i="1"/>
  <c r="Z19" i="1" s="1"/>
  <c r="N19" i="1"/>
  <c r="Y18" i="1"/>
  <c r="V18" i="1"/>
  <c r="S18" i="1"/>
  <c r="M18" i="1"/>
  <c r="V17" i="1"/>
  <c r="S17" i="1"/>
  <c r="Y17" i="1" s="1"/>
  <c r="M17" i="1"/>
  <c r="V16" i="1"/>
  <c r="S16" i="1"/>
  <c r="Y16" i="1" s="1"/>
  <c r="M16" i="1"/>
  <c r="J15" i="1" s="1"/>
  <c r="Z15" i="1"/>
  <c r="W15" i="1"/>
  <c r="T15" i="1"/>
  <c r="N15" i="1"/>
  <c r="N14" i="1" s="1"/>
  <c r="T14" i="1"/>
  <c r="M21" i="2" l="1"/>
  <c r="O21" i="2" s="1"/>
  <c r="L21" i="2"/>
  <c r="N13" i="2"/>
  <c r="N12" i="2" s="1"/>
  <c r="N11" i="2" s="1"/>
  <c r="N10" i="2" s="1"/>
  <c r="N9" i="2" s="1"/>
  <c r="N8" i="2" s="1"/>
  <c r="N178" i="2" s="1"/>
  <c r="S29" i="2"/>
  <c r="R29" i="2"/>
  <c r="X29" i="2" s="1"/>
  <c r="V29" i="2"/>
  <c r="M46" i="2"/>
  <c r="L46" i="2"/>
  <c r="Z14" i="2"/>
  <c r="Z13" i="2" s="1"/>
  <c r="M38" i="2"/>
  <c r="L38" i="2"/>
  <c r="L60" i="2"/>
  <c r="M60" i="2"/>
  <c r="O60" i="2" s="1"/>
  <c r="Z37" i="2"/>
  <c r="L29" i="2"/>
  <c r="M29" i="2"/>
  <c r="O29" i="2" s="1"/>
  <c r="U41" i="2"/>
  <c r="Y41" i="2"/>
  <c r="AA41" i="2" s="1"/>
  <c r="M15" i="2"/>
  <c r="L15" i="2"/>
  <c r="V15" i="2"/>
  <c r="R15" i="2"/>
  <c r="X15" i="2" s="1"/>
  <c r="S15" i="2"/>
  <c r="U38" i="2"/>
  <c r="Y38" i="2"/>
  <c r="V46" i="2"/>
  <c r="S46" i="2"/>
  <c r="R46" i="2"/>
  <c r="X46" i="2" s="1"/>
  <c r="S43" i="2"/>
  <c r="S37" i="2" s="1"/>
  <c r="R43" i="2"/>
  <c r="X43" i="2" s="1"/>
  <c r="V43" i="2"/>
  <c r="L63" i="2"/>
  <c r="M63" i="2"/>
  <c r="O63" i="2" s="1"/>
  <c r="S19" i="2"/>
  <c r="R19" i="2"/>
  <c r="X19" i="2" s="1"/>
  <c r="V19" i="2"/>
  <c r="Y44" i="2"/>
  <c r="M43" i="2"/>
  <c r="O43" i="2" s="1"/>
  <c r="Y47" i="2"/>
  <c r="U63" i="2"/>
  <c r="Y63" i="2"/>
  <c r="AA63" i="2" s="1"/>
  <c r="M68" i="2"/>
  <c r="M75" i="2"/>
  <c r="O75" i="2" s="1"/>
  <c r="L75" i="2"/>
  <c r="M89" i="2"/>
  <c r="O89" i="2" s="1"/>
  <c r="L89" i="2"/>
  <c r="V116" i="2"/>
  <c r="S116" i="2"/>
  <c r="R116" i="2"/>
  <c r="X116" i="2" s="1"/>
  <c r="V135" i="2"/>
  <c r="S135" i="2"/>
  <c r="R135" i="2"/>
  <c r="X135" i="2" s="1"/>
  <c r="M149" i="2"/>
  <c r="O150" i="2"/>
  <c r="O149" i="2" s="1"/>
  <c r="P154" i="2"/>
  <c r="Y155" i="2"/>
  <c r="Y17" i="2"/>
  <c r="Y20" i="2"/>
  <c r="S21" i="2"/>
  <c r="Y30" i="2"/>
  <c r="R38" i="2"/>
  <c r="X38" i="2" s="1"/>
  <c r="R41" i="2"/>
  <c r="X41" i="2" s="1"/>
  <c r="R51" i="2"/>
  <c r="X51" i="2" s="1"/>
  <c r="Y71" i="2"/>
  <c r="AA71" i="2" s="1"/>
  <c r="U71" i="2"/>
  <c r="Y79" i="2"/>
  <c r="AA79" i="2" s="1"/>
  <c r="U79" i="2"/>
  <c r="M97" i="2"/>
  <c r="O98" i="2"/>
  <c r="O97" i="2" s="1"/>
  <c r="P113" i="2"/>
  <c r="J143" i="2"/>
  <c r="L154" i="2"/>
  <c r="R21" i="2"/>
  <c r="X21" i="2" s="1"/>
  <c r="S51" i="2"/>
  <c r="V129" i="2"/>
  <c r="S129" i="2"/>
  <c r="R129" i="2"/>
  <c r="X129" i="2" s="1"/>
  <c r="T45" i="2"/>
  <c r="T13" i="2" s="1"/>
  <c r="T12" i="2" s="1"/>
  <c r="T11" i="2" s="1"/>
  <c r="T10" i="2" s="1"/>
  <c r="T9" i="2" s="1"/>
  <c r="T8" i="2" s="1"/>
  <c r="T178" i="2" s="1"/>
  <c r="Y85" i="2"/>
  <c r="AA85" i="2" s="1"/>
  <c r="U85" i="2"/>
  <c r="M92" i="2"/>
  <c r="O92" i="2" s="1"/>
  <c r="L92" i="2"/>
  <c r="P98" i="2"/>
  <c r="P110" i="2"/>
  <c r="AA150" i="2"/>
  <c r="AA149" i="2" s="1"/>
  <c r="Y149" i="2"/>
  <c r="M170" i="2"/>
  <c r="L170" i="2"/>
  <c r="M19" i="2"/>
  <c r="O19" i="2" s="1"/>
  <c r="Y68" i="2"/>
  <c r="U68" i="2"/>
  <c r="M135" i="2"/>
  <c r="O135" i="2" s="1"/>
  <c r="L135" i="2"/>
  <c r="M153" i="2"/>
  <c r="O154" i="2"/>
  <c r="O153" i="2" s="1"/>
  <c r="P160" i="2"/>
  <c r="Y161" i="2"/>
  <c r="Y52" i="2"/>
  <c r="Z97" i="2"/>
  <c r="Z66" i="2" s="1"/>
  <c r="M129" i="2"/>
  <c r="L129" i="2"/>
  <c r="V138" i="2"/>
  <c r="S138" i="2"/>
  <c r="R138" i="2"/>
  <c r="X138" i="2" s="1"/>
  <c r="P166" i="2"/>
  <c r="Y167" i="2"/>
  <c r="U60" i="2"/>
  <c r="Y60" i="2"/>
  <c r="AA60" i="2" s="1"/>
  <c r="P107" i="2"/>
  <c r="V132" i="2"/>
  <c r="S132" i="2"/>
  <c r="R132" i="2"/>
  <c r="X132" i="2" s="1"/>
  <c r="P157" i="2"/>
  <c r="Y158" i="2"/>
  <c r="L166" i="2"/>
  <c r="Y82" i="2"/>
  <c r="AA82" i="2" s="1"/>
  <c r="U82" i="2"/>
  <c r="V122" i="2"/>
  <c r="S122" i="2"/>
  <c r="R122" i="2"/>
  <c r="X122" i="2" s="1"/>
  <c r="V125" i="2"/>
  <c r="S125" i="2"/>
  <c r="R125" i="2"/>
  <c r="X125" i="2" s="1"/>
  <c r="M138" i="2"/>
  <c r="O138" i="2" s="1"/>
  <c r="L138" i="2"/>
  <c r="V119" i="2"/>
  <c r="S119" i="2"/>
  <c r="R119" i="2"/>
  <c r="X119" i="2" s="1"/>
  <c r="M132" i="2"/>
  <c r="O132" i="2" s="1"/>
  <c r="L132" i="2"/>
  <c r="V143" i="2"/>
  <c r="S143" i="2"/>
  <c r="R143" i="2"/>
  <c r="X143" i="2" s="1"/>
  <c r="P163" i="2"/>
  <c r="Y164" i="2"/>
  <c r="Z170" i="2"/>
  <c r="Z169" i="2" s="1"/>
  <c r="T169" i="2"/>
  <c r="P75" i="2"/>
  <c r="P89" i="2"/>
  <c r="P92" i="2"/>
  <c r="T128" i="2"/>
  <c r="T66" i="2" s="1"/>
  <c r="Y130" i="2"/>
  <c r="Y133" i="2"/>
  <c r="Y136" i="2"/>
  <c r="Y139" i="2"/>
  <c r="Y144" i="2"/>
  <c r="U150" i="2"/>
  <c r="U149" i="2" s="1"/>
  <c r="S170" i="2"/>
  <c r="S173" i="2"/>
  <c r="T149" i="2"/>
  <c r="T148" i="2" s="1"/>
  <c r="L173" i="2"/>
  <c r="U177" i="2"/>
  <c r="R79" i="2"/>
  <c r="X79" i="2" s="1"/>
  <c r="R82" i="2"/>
  <c r="X82" i="2" s="1"/>
  <c r="R85" i="2"/>
  <c r="X85" i="2" s="1"/>
  <c r="L98" i="2"/>
  <c r="L107" i="2"/>
  <c r="Y167" i="1"/>
  <c r="R163" i="1"/>
  <c r="X163" i="1" s="1"/>
  <c r="P157" i="1"/>
  <c r="V157" i="1" s="1"/>
  <c r="Y155" i="1"/>
  <c r="P63" i="1"/>
  <c r="V63" i="1" s="1"/>
  <c r="M75" i="1"/>
  <c r="O75" i="1" s="1"/>
  <c r="L75" i="1"/>
  <c r="L19" i="1"/>
  <c r="M19" i="1"/>
  <c r="O19" i="1" s="1"/>
  <c r="L29" i="1"/>
  <c r="M29" i="1"/>
  <c r="O29" i="1" s="1"/>
  <c r="M15" i="1"/>
  <c r="L15" i="1"/>
  <c r="S71" i="1"/>
  <c r="R71" i="1"/>
  <c r="X71" i="1" s="1"/>
  <c r="V71" i="1"/>
  <c r="S38" i="1"/>
  <c r="R38" i="1"/>
  <c r="X38" i="1" s="1"/>
  <c r="M92" i="1"/>
  <c r="O92" i="1" s="1"/>
  <c r="L92" i="1"/>
  <c r="S166" i="1"/>
  <c r="R166" i="1"/>
  <c r="X166" i="1" s="1"/>
  <c r="V29" i="1"/>
  <c r="S29" i="1"/>
  <c r="R29" i="1"/>
  <c r="X29" i="1" s="1"/>
  <c r="P51" i="1"/>
  <c r="Y52" i="1"/>
  <c r="M150" i="1"/>
  <c r="L150" i="1"/>
  <c r="M68" i="1"/>
  <c r="L68" i="1"/>
  <c r="M166" i="1"/>
  <c r="O166" i="1" s="1"/>
  <c r="L166" i="1"/>
  <c r="J21" i="1"/>
  <c r="M157" i="1"/>
  <c r="O157" i="1" s="1"/>
  <c r="L82" i="1"/>
  <c r="M82" i="1"/>
  <c r="O82" i="1" s="1"/>
  <c r="M98" i="1"/>
  <c r="L98" i="1"/>
  <c r="S21" i="1"/>
  <c r="V21" i="1"/>
  <c r="R21" i="1"/>
  <c r="X21" i="1" s="1"/>
  <c r="O41" i="1"/>
  <c r="M55" i="1"/>
  <c r="O55" i="1" s="1"/>
  <c r="L55" i="1"/>
  <c r="Y89" i="1"/>
  <c r="AA89" i="1" s="1"/>
  <c r="U89" i="1"/>
  <c r="V122" i="1"/>
  <c r="S122" i="1"/>
  <c r="R122" i="1"/>
  <c r="X122" i="1" s="1"/>
  <c r="P135" i="1"/>
  <c r="V92" i="1"/>
  <c r="S92" i="1"/>
  <c r="R92" i="1"/>
  <c r="X92" i="1" s="1"/>
  <c r="M160" i="1"/>
  <c r="O160" i="1" s="1"/>
  <c r="L160" i="1"/>
  <c r="M85" i="1"/>
  <c r="O85" i="1" s="1"/>
  <c r="L85" i="1"/>
  <c r="V110" i="1"/>
  <c r="S110" i="1"/>
  <c r="R110" i="1"/>
  <c r="X110" i="1" s="1"/>
  <c r="S43" i="1"/>
  <c r="V43" i="1"/>
  <c r="R43" i="1"/>
  <c r="X43" i="1" s="1"/>
  <c r="M128" i="1"/>
  <c r="O129" i="1"/>
  <c r="O128" i="1" s="1"/>
  <c r="P138" i="1"/>
  <c r="O154" i="1"/>
  <c r="O153" i="1" s="1"/>
  <c r="S160" i="1"/>
  <c r="R160" i="1"/>
  <c r="X160" i="1" s="1"/>
  <c r="L173" i="1"/>
  <c r="M38" i="1"/>
  <c r="L38" i="1"/>
  <c r="M79" i="1"/>
  <c r="O79" i="1" s="1"/>
  <c r="L79" i="1"/>
  <c r="N37" i="1"/>
  <c r="N13" i="1" s="1"/>
  <c r="N12" i="1" s="1"/>
  <c r="N11" i="1" s="1"/>
  <c r="N10" i="1" s="1"/>
  <c r="N9" i="1" s="1"/>
  <c r="N8" i="1" s="1"/>
  <c r="N178" i="1" s="1"/>
  <c r="N67" i="1"/>
  <c r="N66" i="1" s="1"/>
  <c r="M89" i="1"/>
  <c r="O89" i="1" s="1"/>
  <c r="L89" i="1"/>
  <c r="N153" i="1"/>
  <c r="N148" i="1" s="1"/>
  <c r="S154" i="1"/>
  <c r="R154" i="1"/>
  <c r="X154" i="1" s="1"/>
  <c r="T13" i="1"/>
  <c r="Z14" i="1"/>
  <c r="T67" i="1"/>
  <c r="V89" i="1"/>
  <c r="R89" i="1"/>
  <c r="X89" i="1" s="1"/>
  <c r="Z97" i="1"/>
  <c r="M119" i="1"/>
  <c r="O119" i="1" s="1"/>
  <c r="L119" i="1"/>
  <c r="Z148" i="1"/>
  <c r="S19" i="1"/>
  <c r="R19" i="1"/>
  <c r="X19" i="1" s="1"/>
  <c r="V19" i="1"/>
  <c r="V75" i="1"/>
  <c r="S75" i="1"/>
  <c r="R75" i="1"/>
  <c r="X75" i="1" s="1"/>
  <c r="V60" i="1"/>
  <c r="S60" i="1"/>
  <c r="L71" i="1"/>
  <c r="M71" i="1"/>
  <c r="O71" i="1" s="1"/>
  <c r="S150" i="1"/>
  <c r="R150" i="1"/>
  <c r="X150" i="1" s="1"/>
  <c r="V150" i="1"/>
  <c r="Y47" i="1"/>
  <c r="P46" i="1"/>
  <c r="M125" i="1"/>
  <c r="O125" i="1" s="1"/>
  <c r="L125" i="1"/>
  <c r="V38" i="1"/>
  <c r="Z37" i="1"/>
  <c r="P55" i="1"/>
  <c r="P129" i="1"/>
  <c r="V154" i="1"/>
  <c r="O46" i="1"/>
  <c r="O45" i="1" s="1"/>
  <c r="M45" i="1"/>
  <c r="V116" i="1"/>
  <c r="S116" i="1"/>
  <c r="R116" i="1"/>
  <c r="X116" i="1" s="1"/>
  <c r="V143" i="1"/>
  <c r="R143" i="1"/>
  <c r="X143" i="1" s="1"/>
  <c r="S143" i="1"/>
  <c r="S82" i="1"/>
  <c r="R82" i="1"/>
  <c r="X82" i="1" s="1"/>
  <c r="V82" i="1"/>
  <c r="V132" i="1"/>
  <c r="R132" i="1"/>
  <c r="X132" i="1" s="1"/>
  <c r="S132" i="1"/>
  <c r="V166" i="1"/>
  <c r="P173" i="1"/>
  <c r="Y174" i="1"/>
  <c r="Y20" i="1"/>
  <c r="Y30" i="1"/>
  <c r="M169" i="1"/>
  <c r="S170" i="1"/>
  <c r="Y64" i="1"/>
  <c r="P15" i="1"/>
  <c r="Z75" i="1"/>
  <c r="Z67" i="1" s="1"/>
  <c r="Z66" i="1" s="1"/>
  <c r="P98" i="1"/>
  <c r="P107" i="1"/>
  <c r="P113" i="1"/>
  <c r="P119" i="1"/>
  <c r="P125" i="1"/>
  <c r="L43" i="1"/>
  <c r="R68" i="1"/>
  <c r="X68" i="1" s="1"/>
  <c r="R79" i="1"/>
  <c r="X79" i="1" s="1"/>
  <c r="R85" i="1"/>
  <c r="X85" i="1" s="1"/>
  <c r="T97" i="1"/>
  <c r="Y111" i="1"/>
  <c r="Y117" i="1"/>
  <c r="Y123" i="1"/>
  <c r="S163" i="1"/>
  <c r="L154" i="1"/>
  <c r="Y133" i="1"/>
  <c r="Y139" i="1"/>
  <c r="Y144" i="1"/>
  <c r="U41" i="1"/>
  <c r="Y22" i="1"/>
  <c r="Y72" i="1"/>
  <c r="Y83" i="1"/>
  <c r="Y151" i="1"/>
  <c r="T45" i="1"/>
  <c r="Y68" i="1"/>
  <c r="Y79" i="1"/>
  <c r="AA79" i="1" s="1"/>
  <c r="Y85" i="1"/>
  <c r="AA85" i="1" s="1"/>
  <c r="S160" i="2" l="1"/>
  <c r="R160" i="2"/>
  <c r="X160" i="2" s="1"/>
  <c r="V160" i="2"/>
  <c r="Y173" i="2"/>
  <c r="AA173" i="2" s="1"/>
  <c r="U173" i="2"/>
  <c r="V92" i="2"/>
  <c r="S92" i="2"/>
  <c r="R92" i="2"/>
  <c r="X92" i="2" s="1"/>
  <c r="V107" i="2"/>
  <c r="S107" i="2"/>
  <c r="R107" i="2"/>
  <c r="X107" i="2" s="1"/>
  <c r="U116" i="2"/>
  <c r="Y116" i="2"/>
  <c r="AA116" i="2" s="1"/>
  <c r="AA38" i="2"/>
  <c r="M37" i="2"/>
  <c r="O38" i="2"/>
  <c r="O37" i="2" s="1"/>
  <c r="M128" i="2"/>
  <c r="O129" i="2"/>
  <c r="M143" i="2"/>
  <c r="O143" i="2" s="1"/>
  <c r="L143" i="2"/>
  <c r="U37" i="2"/>
  <c r="Z12" i="2"/>
  <c r="Z11" i="2" s="1"/>
  <c r="Z10" i="2" s="1"/>
  <c r="Z9" i="2" s="1"/>
  <c r="Z8" i="2" s="1"/>
  <c r="Z178" i="2" s="1"/>
  <c r="V75" i="2"/>
  <c r="S75" i="2"/>
  <c r="R75" i="2"/>
  <c r="X75" i="2" s="1"/>
  <c r="V113" i="2"/>
  <c r="S113" i="2"/>
  <c r="R113" i="2"/>
  <c r="X113" i="2" s="1"/>
  <c r="O148" i="2"/>
  <c r="U125" i="2"/>
  <c r="Y125" i="2"/>
  <c r="AA125" i="2" s="1"/>
  <c r="M148" i="2"/>
  <c r="S14" i="2"/>
  <c r="U15" i="2"/>
  <c r="Y15" i="2"/>
  <c r="O46" i="2"/>
  <c r="U138" i="2"/>
  <c r="Y138" i="2"/>
  <c r="AA138" i="2" s="1"/>
  <c r="Y170" i="2"/>
  <c r="S169" i="2"/>
  <c r="U170" i="2"/>
  <c r="U169" i="2" s="1"/>
  <c r="V89" i="2"/>
  <c r="S89" i="2"/>
  <c r="R89" i="2"/>
  <c r="X89" i="2" s="1"/>
  <c r="O170" i="2"/>
  <c r="O169" i="2" s="1"/>
  <c r="M169" i="2"/>
  <c r="S154" i="2"/>
  <c r="R154" i="2"/>
  <c r="X154" i="2" s="1"/>
  <c r="V154" i="2"/>
  <c r="S157" i="2"/>
  <c r="R157" i="2"/>
  <c r="X157" i="2" s="1"/>
  <c r="V157" i="2"/>
  <c r="S166" i="2"/>
  <c r="R166" i="2"/>
  <c r="X166" i="2" s="1"/>
  <c r="V166" i="2"/>
  <c r="AA68" i="2"/>
  <c r="V110" i="2"/>
  <c r="S110" i="2"/>
  <c r="R110" i="2"/>
  <c r="X110" i="2" s="1"/>
  <c r="S128" i="2"/>
  <c r="U129" i="2"/>
  <c r="Y129" i="2"/>
  <c r="U43" i="2"/>
  <c r="Y43" i="2"/>
  <c r="AA43" i="2" s="1"/>
  <c r="U119" i="2"/>
  <c r="Y119" i="2"/>
  <c r="AA119" i="2" s="1"/>
  <c r="V98" i="2"/>
  <c r="S98" i="2"/>
  <c r="R98" i="2"/>
  <c r="X98" i="2" s="1"/>
  <c r="U21" i="2"/>
  <c r="Y21" i="2"/>
  <c r="AA21" i="2" s="1"/>
  <c r="U135" i="2"/>
  <c r="Y135" i="2"/>
  <c r="AA135" i="2" s="1"/>
  <c r="U122" i="2"/>
  <c r="Y122" i="2"/>
  <c r="AA122" i="2" s="1"/>
  <c r="Y51" i="2"/>
  <c r="AA51" i="2" s="1"/>
  <c r="U51" i="2"/>
  <c r="M67" i="2"/>
  <c r="O68" i="2"/>
  <c r="O67" i="2" s="1"/>
  <c r="Y46" i="2"/>
  <c r="U46" i="2"/>
  <c r="U29" i="2"/>
  <c r="Y29" i="2"/>
  <c r="AA29" i="2" s="1"/>
  <c r="U132" i="2"/>
  <c r="Y132" i="2"/>
  <c r="AA132" i="2" s="1"/>
  <c r="Y19" i="2"/>
  <c r="AA19" i="2" s="1"/>
  <c r="U19" i="2"/>
  <c r="M14" i="2"/>
  <c r="O15" i="2"/>
  <c r="O14" i="2" s="1"/>
  <c r="S163" i="2"/>
  <c r="R163" i="2"/>
  <c r="X163" i="2" s="1"/>
  <c r="V163" i="2"/>
  <c r="U143" i="2"/>
  <c r="Y143" i="2"/>
  <c r="AA143" i="2" s="1"/>
  <c r="S157" i="1"/>
  <c r="S153" i="1" s="1"/>
  <c r="R157" i="1"/>
  <c r="X157" i="1" s="1"/>
  <c r="R63" i="1"/>
  <c r="X63" i="1" s="1"/>
  <c r="S63" i="1"/>
  <c r="Y63" i="1" s="1"/>
  <c r="AA63" i="1" s="1"/>
  <c r="U92" i="1"/>
  <c r="Y92" i="1"/>
  <c r="AA92" i="1" s="1"/>
  <c r="V55" i="1"/>
  <c r="S55" i="1"/>
  <c r="R55" i="1"/>
  <c r="X55" i="1" s="1"/>
  <c r="U19" i="1"/>
  <c r="Y19" i="1"/>
  <c r="AA19" i="1" s="1"/>
  <c r="U143" i="1"/>
  <c r="Y143" i="1"/>
  <c r="AA143" i="1" s="1"/>
  <c r="S173" i="1"/>
  <c r="R173" i="1"/>
  <c r="X173" i="1" s="1"/>
  <c r="V173" i="1"/>
  <c r="U43" i="1"/>
  <c r="Y43" i="1"/>
  <c r="AA43" i="1" s="1"/>
  <c r="S46" i="1"/>
  <c r="V46" i="1"/>
  <c r="R46" i="1"/>
  <c r="X46" i="1" s="1"/>
  <c r="U110" i="1"/>
  <c r="Y110" i="1"/>
  <c r="AA110" i="1" s="1"/>
  <c r="M149" i="1"/>
  <c r="O150" i="1"/>
  <c r="O149" i="1" s="1"/>
  <c r="O148" i="1" s="1"/>
  <c r="U60" i="1"/>
  <c r="Y60" i="1"/>
  <c r="AA60" i="1" s="1"/>
  <c r="M21" i="1"/>
  <c r="O21" i="1" s="1"/>
  <c r="L21" i="1"/>
  <c r="Y38" i="1"/>
  <c r="U38" i="1"/>
  <c r="S37" i="1"/>
  <c r="Y71" i="1"/>
  <c r="AA71" i="1" s="1"/>
  <c r="U71" i="1"/>
  <c r="U67" i="1" s="1"/>
  <c r="U75" i="1"/>
  <c r="Y75" i="1"/>
  <c r="AA75" i="1" s="1"/>
  <c r="V119" i="1"/>
  <c r="R119" i="1"/>
  <c r="X119" i="1" s="1"/>
  <c r="S119" i="1"/>
  <c r="U122" i="1"/>
  <c r="Y122" i="1"/>
  <c r="AA122" i="1" s="1"/>
  <c r="Y82" i="1"/>
  <c r="AA82" i="1" s="1"/>
  <c r="U82" i="1"/>
  <c r="R15" i="1"/>
  <c r="X15" i="1" s="1"/>
  <c r="V15" i="1"/>
  <c r="S15" i="1"/>
  <c r="S169" i="1"/>
  <c r="Y170" i="1"/>
  <c r="U170" i="1"/>
  <c r="S67" i="1"/>
  <c r="U116" i="1"/>
  <c r="Y116" i="1"/>
  <c r="AA116" i="1" s="1"/>
  <c r="M14" i="1"/>
  <c r="O15" i="1"/>
  <c r="S125" i="1"/>
  <c r="V125" i="1"/>
  <c r="R125" i="1"/>
  <c r="X125" i="1" s="1"/>
  <c r="Y166" i="1"/>
  <c r="AA166" i="1" s="1"/>
  <c r="U166" i="1"/>
  <c r="V113" i="1"/>
  <c r="S113" i="1"/>
  <c r="R113" i="1"/>
  <c r="X113" i="1" s="1"/>
  <c r="M67" i="1"/>
  <c r="M66" i="1" s="1"/>
  <c r="O68" i="1"/>
  <c r="O67" i="1" s="1"/>
  <c r="O66" i="1" s="1"/>
  <c r="Y163" i="1"/>
  <c r="AA163" i="1" s="1"/>
  <c r="U163" i="1"/>
  <c r="M37" i="1"/>
  <c r="O38" i="1"/>
  <c r="O37" i="1" s="1"/>
  <c r="AA68" i="1"/>
  <c r="Y150" i="1"/>
  <c r="S149" i="1"/>
  <c r="U150" i="1"/>
  <c r="U149" i="1" s="1"/>
  <c r="Y21" i="1"/>
  <c r="AA21" i="1" s="1"/>
  <c r="U21" i="1"/>
  <c r="R129" i="1"/>
  <c r="X129" i="1" s="1"/>
  <c r="V129" i="1"/>
  <c r="S129" i="1"/>
  <c r="V98" i="1"/>
  <c r="S98" i="1"/>
  <c r="R98" i="1"/>
  <c r="X98" i="1" s="1"/>
  <c r="T66" i="1"/>
  <c r="T12" i="1" s="1"/>
  <c r="T11" i="1" s="1"/>
  <c r="T10" i="1" s="1"/>
  <c r="T9" i="1" s="1"/>
  <c r="T8" i="1" s="1"/>
  <c r="T178" i="1" s="1"/>
  <c r="V51" i="1"/>
  <c r="R51" i="1"/>
  <c r="X51" i="1" s="1"/>
  <c r="S51" i="1"/>
  <c r="V107" i="1"/>
  <c r="S107" i="1"/>
  <c r="R107" i="1"/>
  <c r="X107" i="1" s="1"/>
  <c r="Z13" i="1"/>
  <c r="Z12" i="1" s="1"/>
  <c r="Z11" i="1" s="1"/>
  <c r="Z10" i="1" s="1"/>
  <c r="Z9" i="1" s="1"/>
  <c r="Z8" i="1" s="1"/>
  <c r="Z178" i="1" s="1"/>
  <c r="Y160" i="1"/>
  <c r="AA160" i="1" s="1"/>
  <c r="U160" i="1"/>
  <c r="O98" i="1"/>
  <c r="O97" i="1" s="1"/>
  <c r="M97" i="1"/>
  <c r="M153" i="1"/>
  <c r="U29" i="1"/>
  <c r="Y29" i="1"/>
  <c r="AA29" i="1" s="1"/>
  <c r="U132" i="1"/>
  <c r="Y132" i="1"/>
  <c r="AA132" i="1" s="1"/>
  <c r="Y154" i="1"/>
  <c r="U154" i="1"/>
  <c r="V138" i="1"/>
  <c r="R138" i="1"/>
  <c r="X138" i="1" s="1"/>
  <c r="S138" i="1"/>
  <c r="V135" i="1"/>
  <c r="S135" i="1"/>
  <c r="R135" i="1"/>
  <c r="X135" i="1" s="1"/>
  <c r="U14" i="2" l="1"/>
  <c r="Y166" i="2"/>
  <c r="AA166" i="2" s="1"/>
  <c r="U166" i="2"/>
  <c r="Y163" i="2"/>
  <c r="AA163" i="2" s="1"/>
  <c r="U163" i="2"/>
  <c r="U75" i="2"/>
  <c r="Y75" i="2"/>
  <c r="S67" i="2"/>
  <c r="U107" i="2"/>
  <c r="Y107" i="2"/>
  <c r="AA107" i="2" s="1"/>
  <c r="U110" i="2"/>
  <c r="Y110" i="2"/>
  <c r="AA110" i="2" s="1"/>
  <c r="U89" i="2"/>
  <c r="Y89" i="2"/>
  <c r="AA89" i="2" s="1"/>
  <c r="Y160" i="2"/>
  <c r="AA160" i="2" s="1"/>
  <c r="U160" i="2"/>
  <c r="Y157" i="2"/>
  <c r="AA157" i="2" s="1"/>
  <c r="U157" i="2"/>
  <c r="Y14" i="2"/>
  <c r="AA15" i="2"/>
  <c r="AA14" i="2" s="1"/>
  <c r="U92" i="2"/>
  <c r="Y92" i="2"/>
  <c r="AA92" i="2" s="1"/>
  <c r="Y37" i="2"/>
  <c r="U113" i="2"/>
  <c r="Y113" i="2"/>
  <c r="AA113" i="2" s="1"/>
  <c r="AA37" i="2"/>
  <c r="M66" i="2"/>
  <c r="AA129" i="2"/>
  <c r="AA128" i="2" s="1"/>
  <c r="Y128" i="2"/>
  <c r="Y154" i="2"/>
  <c r="S153" i="2"/>
  <c r="S148" i="2" s="1"/>
  <c r="U154" i="2"/>
  <c r="Y169" i="2"/>
  <c r="AA170" i="2"/>
  <c r="AA169" i="2" s="1"/>
  <c r="U128" i="2"/>
  <c r="O128" i="2"/>
  <c r="O66" i="2" s="1"/>
  <c r="AA46" i="2"/>
  <c r="S97" i="2"/>
  <c r="U98" i="2"/>
  <c r="U97" i="2" s="1"/>
  <c r="Y98" i="2"/>
  <c r="Y157" i="1"/>
  <c r="AA157" i="1" s="1"/>
  <c r="U157" i="1"/>
  <c r="S148" i="1"/>
  <c r="U63" i="1"/>
  <c r="AA170" i="1"/>
  <c r="AA169" i="1" s="1"/>
  <c r="U37" i="1"/>
  <c r="Y37" i="1"/>
  <c r="AA38" i="1"/>
  <c r="AA37" i="1" s="1"/>
  <c r="Y173" i="1"/>
  <c r="AA173" i="1" s="1"/>
  <c r="U173" i="1"/>
  <c r="U129" i="1"/>
  <c r="Y129" i="1"/>
  <c r="S128" i="1"/>
  <c r="Y46" i="1"/>
  <c r="U46" i="1"/>
  <c r="U45" i="1" s="1"/>
  <c r="S45" i="1"/>
  <c r="U138" i="1"/>
  <c r="Y138" i="1"/>
  <c r="AA138" i="1" s="1"/>
  <c r="Y107" i="1"/>
  <c r="AA107" i="1" s="1"/>
  <c r="U107" i="1"/>
  <c r="Y113" i="1"/>
  <c r="AA113" i="1" s="1"/>
  <c r="U113" i="1"/>
  <c r="Y15" i="1"/>
  <c r="S14" i="1"/>
  <c r="U15" i="1"/>
  <c r="U14" i="1" s="1"/>
  <c r="Y125" i="1"/>
  <c r="AA125" i="1" s="1"/>
  <c r="U125" i="1"/>
  <c r="Y149" i="1"/>
  <c r="AA150" i="1"/>
  <c r="AA149" i="1" s="1"/>
  <c r="AA148" i="1" s="1"/>
  <c r="Y51" i="1"/>
  <c r="AA51" i="1" s="1"/>
  <c r="U51" i="1"/>
  <c r="Y67" i="1"/>
  <c r="O14" i="1"/>
  <c r="O13" i="1" s="1"/>
  <c r="O12" i="1" s="1"/>
  <c r="O11" i="1" s="1"/>
  <c r="O10" i="1" s="1"/>
  <c r="O9" i="1" s="1"/>
  <c r="O8" i="1" s="1"/>
  <c r="U169" i="1"/>
  <c r="U135" i="1"/>
  <c r="Y135" i="1"/>
  <c r="AA135" i="1" s="1"/>
  <c r="AA67" i="1"/>
  <c r="M13" i="1"/>
  <c r="Y119" i="1"/>
  <c r="AA119" i="1" s="1"/>
  <c r="U119" i="1"/>
  <c r="U153" i="1"/>
  <c r="U148" i="1" s="1"/>
  <c r="AA154" i="1"/>
  <c r="AA153" i="1" s="1"/>
  <c r="Y153" i="1"/>
  <c r="M148" i="1"/>
  <c r="U55" i="1"/>
  <c r="Y55" i="1"/>
  <c r="AA55" i="1" s="1"/>
  <c r="Y98" i="1"/>
  <c r="U98" i="1"/>
  <c r="S97" i="1"/>
  <c r="S66" i="1" s="1"/>
  <c r="AA154" i="2" l="1"/>
  <c r="AA153" i="2" s="1"/>
  <c r="AA148" i="2" s="1"/>
  <c r="Y153" i="2"/>
  <c r="Y148" i="2" s="1"/>
  <c r="S66" i="2"/>
  <c r="AA75" i="2"/>
  <c r="AA67" i="2" s="1"/>
  <c r="Y67" i="2"/>
  <c r="Y66" i="2" s="1"/>
  <c r="AA98" i="2"/>
  <c r="AA97" i="2" s="1"/>
  <c r="Y97" i="2"/>
  <c r="U67" i="2"/>
  <c r="U66" i="2" s="1"/>
  <c r="U153" i="2"/>
  <c r="U148" i="2" s="1"/>
  <c r="U97" i="1"/>
  <c r="U66" i="1" s="1"/>
  <c r="Y148" i="1"/>
  <c r="AA129" i="1"/>
  <c r="AA128" i="1" s="1"/>
  <c r="Y128" i="1"/>
  <c r="U128" i="1"/>
  <c r="AA98" i="1"/>
  <c r="AA97" i="1" s="1"/>
  <c r="Y97" i="1"/>
  <c r="Y66" i="1" s="1"/>
  <c r="U13" i="1"/>
  <c r="S13" i="1"/>
  <c r="S12" i="1" s="1"/>
  <c r="S11" i="1" s="1"/>
  <c r="S10" i="1" s="1"/>
  <c r="S9" i="1" s="1"/>
  <c r="S8" i="1" s="1"/>
  <c r="S178" i="1" s="1"/>
  <c r="U178" i="1" s="1"/>
  <c r="AA15" i="1"/>
  <c r="AA14" i="1" s="1"/>
  <c r="Y14" i="1"/>
  <c r="Y45" i="1"/>
  <c r="AA46" i="1"/>
  <c r="AA45" i="1" s="1"/>
  <c r="M12" i="1"/>
  <c r="M11" i="1" s="1"/>
  <c r="M10" i="1" s="1"/>
  <c r="M9" i="1" s="1"/>
  <c r="M8" i="1" s="1"/>
  <c r="M178" i="1" s="1"/>
  <c r="O178" i="1" s="1"/>
  <c r="AA66" i="1"/>
  <c r="Y169" i="1"/>
  <c r="AA66" i="2" l="1"/>
  <c r="Y13" i="1"/>
  <c r="Y12" i="1" s="1"/>
  <c r="Y11" i="1" s="1"/>
  <c r="Y10" i="1" s="1"/>
  <c r="Y9" i="1" s="1"/>
  <c r="Y8" i="1" s="1"/>
  <c r="Y178" i="1" s="1"/>
  <c r="AA178" i="1" s="1"/>
  <c r="U12" i="1"/>
  <c r="U11" i="1" s="1"/>
  <c r="U10" i="1" s="1"/>
  <c r="U9" i="1" s="1"/>
  <c r="U8" i="1" s="1"/>
  <c r="AA13" i="1"/>
  <c r="AA12" i="1" s="1"/>
  <c r="AA11" i="1" s="1"/>
  <c r="AA10" i="1" s="1"/>
  <c r="AA9" i="1" s="1"/>
  <c r="AA8" i="1" s="1"/>
  <c r="M57" i="2"/>
  <c r="J55" i="2" s="1"/>
  <c r="S57" i="2"/>
  <c r="P55" i="2" s="1"/>
  <c r="R55" i="2" l="1"/>
  <c r="X55" i="2" s="1"/>
  <c r="V55" i="2"/>
  <c r="S55" i="2"/>
  <c r="M55" i="2"/>
  <c r="L55" i="2"/>
  <c r="Y57" i="2"/>
  <c r="Y55" i="2" l="1"/>
  <c r="U55" i="2"/>
  <c r="U45" i="2" s="1"/>
  <c r="U13" i="2" s="1"/>
  <c r="U12" i="2" s="1"/>
  <c r="U11" i="2" s="1"/>
  <c r="U10" i="2" s="1"/>
  <c r="U9" i="2" s="1"/>
  <c r="U8" i="2" s="1"/>
  <c r="S45" i="2"/>
  <c r="S13" i="2" s="1"/>
  <c r="S12" i="2" s="1"/>
  <c r="S11" i="2" s="1"/>
  <c r="S10" i="2" s="1"/>
  <c r="S9" i="2" s="1"/>
  <c r="S8" i="2" s="1"/>
  <c r="S178" i="2" s="1"/>
  <c r="U178" i="2" s="1"/>
  <c r="M45" i="2"/>
  <c r="M13" i="2" s="1"/>
  <c r="M12" i="2" s="1"/>
  <c r="M11" i="2" s="1"/>
  <c r="M10" i="2" s="1"/>
  <c r="M9" i="2" s="1"/>
  <c r="M8" i="2" s="1"/>
  <c r="M178" i="2" s="1"/>
  <c r="O178" i="2" s="1"/>
  <c r="O55" i="2"/>
  <c r="O45" i="2" s="1"/>
  <c r="O13" i="2" s="1"/>
  <c r="O12" i="2" s="1"/>
  <c r="O11" i="2" s="1"/>
  <c r="O10" i="2" s="1"/>
  <c r="O9" i="2" s="1"/>
  <c r="O8" i="2" s="1"/>
  <c r="AA55" i="2" l="1"/>
  <c r="AA45" i="2" s="1"/>
  <c r="AA13" i="2" s="1"/>
  <c r="AA12" i="2" s="1"/>
  <c r="AA11" i="2" s="1"/>
  <c r="AA10" i="2" s="1"/>
  <c r="AA9" i="2" s="1"/>
  <c r="AA8" i="2" s="1"/>
  <c r="Y45" i="2"/>
  <c r="Y13" i="2" s="1"/>
  <c r="Y12" i="2" s="1"/>
  <c r="Y11" i="2" s="1"/>
  <c r="Y10" i="2" s="1"/>
  <c r="Y9" i="2" s="1"/>
  <c r="Y8" i="2" s="1"/>
  <c r="Y178" i="2" s="1"/>
  <c r="AA178" i="2" s="1"/>
</calcChain>
</file>

<file path=xl/sharedStrings.xml><?xml version="1.0" encoding="utf-8"?>
<sst xmlns="http://schemas.openxmlformats.org/spreadsheetml/2006/main" count="2317" uniqueCount="788">
  <si>
    <t>Указать название организации (на бланке организации)</t>
  </si>
  <si>
    <t>{"tkp_id":null,"is_full":true,"with_vat":true,"price_type":"c4c5aea1-b5cd-11e8-80e5-005056881952","estimate_id":5128317,"estimate_version_id":6714462,"tkp_form_id":null,"fill_recommended_prices":true}</t>
  </si>
  <si>
    <t>2</t>
  </si>
  <si>
    <t>rSVWj5G9QJwtJYlrJaAJsR1X1xc4ODdL7OgkXjFay5nvOe11i8esfueJUqxLrb3qs/C98fX8GEZV6wwTWLZ/c7PU1O1MqFxz9FbqgFtLLA4qVhlOChrpYuY/KzE+81utq2CGCy9reekt8R7J+hfJI6hgQFQv5G+cS+8bGGBMyjM=</t>
  </si>
  <si>
    <t>ТЕХНИКО-КОММЕРЧЕСКОЕ ПРЕДЛОЖЕНИЕ (ТКП)</t>
  </si>
  <si>
    <t>г. Москва, Волоколамское ш., Покровское, вл. 71/15, СОШ 2, 850 мест</t>
  </si>
  <si>
    <t>Стоимость, указанная в предложении, включает в себя все необходимые затраты на выполнение полного комплекса работ, с НДС</t>
  </si>
  <si>
    <t>Предельная стоимость производства работ (ПСПР)</t>
  </si>
  <si>
    <t>eF7tvXtzHMeVL/hVOhxxI2QAha1HZj24sX+QMMRpmiBAFCASuLzh6KfNGIn0UvTM3LnhCD0sy155Lfk145Uly5LvvTN/bOxSD1oUX/oC+0fjK+wn2cyqrgbQyMw653SfKnB3PYMW0WyAv9/JrHN+J8/JzP/ynfv/+cej71z4zmu9H39n7Tv/0Hv1J6O94p07P3n11bXvjP5pMHq1fOM7r1cfUH/+L7e+M7j72mt379z6zoX/qL7Rv0X98fjdtVvHv+zW9LfdOv51xWdfP/5Y8f3kr5PHkweTrycPjt46+lVn8qz45gv1+mzyaPKwM3l+9Mbky+m3+lM/V/991HlJf7Az+XzypPirx9ZPfrf49wZ3794b3r7Tu1/+oxeD4t3R6/dvv6be2737j93hCcB37t++/58v/+R29d5P106zvTO+/UMa2/9y65b6TX//4x+o331r9kPqT7df/8FY/bl48/69n4yKN//x9v0f/eAfevdPv/vje7cHox8UcPT7+mUgBrI36gVeXw6GXhCMUi/1R9LzfenLOE2DTIb6c8XPV6wrDDII0yhITv/dP4zuvX777p3qM3ESCBGHaxX88d17r53hML796qs/uDfSs2F0Zzga/qBA+voM/U9NQ/G9RYZCTWDaOJiQvLwIktdv/5D4AJigbC4CZaGn8bPJHyb/bfLx5I+TDyd/9vTL5CP1f3+Y/GXyb+r10+KdP3Qmn6g3/jD5/eRP6tt/UX/SP/EH9VR+pj7wifmZCy/sh23R+nK9o1g8P3pTeQrlW9Y6k99Onivf8Vx9/7zwIU+Lv3uu/MjRL9bXNEH1d8qhPJ98Uf2NeveLyZP1ThKoKf0/BFJ9/6mi/++dcK2TSr8zeTp5ePTm0VtG9tGF/agt9p8evaXwP1L4nmt8R79a6xy9Xbld5S6VKz16X5HrTL5VjB9Ovios8zf1J+1KHxW8H0+eHP366F31+YdHb+nPKqs8nHxe/Jz+o/bcD9VPfX70jnr9Sv9rR+/pt0vP/kbx+l6ndNtfqL/6tjD8s+k/oj5YvfFcOfHnncLkT9WbT9QnHqt/4UFH/xLl8Z8fvaXwv9lRc+73k0+NxhYX9kVbxv5kasKHymC/mppWW/30CJSmfl5Eqi+0wYqPfHGKpXqcPlEzTD1qxgfqirywLdti+a8KZDVgjxTyh50LekDmYnc1huUbj0wsduSF3fPF4o+Kx8cmqLm8sN8a1I8LUz48ekPNHO1+1Ktp5ssLF5O2IH6o57H2LF9rj6oN+enkLyaUl+SFS62h1JNUP4gPC1dzYrKecFQm0BvywkZroD8sRr8ArabpA4Xy0eSbwmU6zPw9eeF75xCx8nVvHL2vXt9Vb6kgZIK+KS9stgb9D5OvlFzQnvnpugncy/LCy62BU3Y9+l+PfrZeTNQ3p8HWaMPL8sLlNmFOnng6tHUmv5n82YTv7+SFv2sN35+VUPmlmpzTIFVCNaHsygvd1lD+98JLKbmqnpi3J5+vu2XPlfjC9+O2oH6k/aaOT+rBeaCkz3s6SN26dUdLQp2ZK/xfnfS3RgKtGfpThf8vher/2OxLv98aNNwcuBpfuNoaVFOeUYB2Y96KL1x7oeftVnsWr5u311qDVnpYc/azpgwMms7b8YXt1hjgnryd+ML1F3oW77Rm6NpZfL01aLg5sBtf2G0NKtH75vGFvRd63ubtWbxu3u61Bm0p3nc/vrC/CIP7d+/3Xj1D4NZ37vReG5W/lk7i9GoghM33giRlIPPj1398b0//3Zb6lfdu917d/J9/cvvHr6nfZqA4nqP4P+X7Wy9tpcb1vS1mvPlr93bu3IOCvGYGeY0Z5I4uIUEwamutztDMywgelPcXGvbcbNGcEStuyPfMAPcYAYKHW1tpdc8y3Ps8CH90ezgc3VnsWT8w2/SAHTFu6A/NMA/ZYYIngLbY6qFlAly8uBjQhULvh4VceTJ5dPSzcoGzaER4flxne1SuORXropPH6rV6X731s6KL4Wn5Q0fvG8kFSXZBTfGsLYIfmFBdClK/LUAfT+39brmQ/6DUi0dvqrfeOFaPZmtutIj7q8mDzkv/4budop7zTBdWTQi/1x5CE5y/U3DU9GsN0+Q3lunXWs/E77QILebZs9Pl3UfFN29PvtXFRf3m4xOqdVry1vWyL4qCsa6XPCnL4Ue/tkzV1jjqqVo7TdtCZ5mmgZ6mbWGa/NYyTVvrgbFO02LyFRmW9pzTqfr5tK9u2v9y9PbRrzu6u66YwDp0qUnaeamc5mXXXuWBH530wA+MOmKjRTOomfxSxQ7getvCaZnToZ7TbWGa/M4yp6O2AH1aBPjHHe1qT3cUaUFVTW7dN/GWbq15q/i7r4oFJ2PNdKNFLkX32LplGraFyjINIz0N28I0+b1lGoq2AP3upF+cfKP++97kG71oVc5O2dGB3dJW0iJsUFBvC51l5gk989rCtGmZeLIlPJM/nk0ZO7rl4tui1/Vh0eLwrIzJujXzfyl6KbUrVCFQzVEVsqvx71RvfLdo93xe9ieqKfzeVKZqV/q1EqtPjn5VNPRotfD0zL9kTbJaM5GNp64y6M6ZuvnfFnDL/Jd6/reFafIvlgegtQLSb9Xk/krN0ZPVgKJpuEz5dV3gYdWJ/NjQeKxErJrjb6sfPdGZVvjvp8VDc3RmS4n6wFNzK+tGi3b4QtvhhBW8QpIb+hwts7wt4JZZHutZ3hamyb9aZvkitbCFAJlTt6L179tC+k43T+lFhC+Lzz3XjcJfdKYCWC8zlvumipbnovPf1X650SJXiE9uC5xltiZ6traFafJHy2xtbQF8bjn208lfzA2gGy1iLJZeC8+vm5QfABYC2oJqmXOpnnNtYZp8aJlzrdUk/qz06ntHb52IgFoUvNlRrvND3aDxR/Ufy2pVsSqgF7h+qd56p9qYUwpl5Uq9E3ulCi/7H0qvWvyKmn2mGy1a5ITe13O7c0Yi6Hf/g0kSGSX899qjYnkCdBGsNUyTP5mfgKy1ssiJJ+DM5KzEgu6qUtpWz/JiNuj5fXLDmf6JKqV7UiiHcm9M6EWdQliUbvP08zDNqooppBvqZWe2WfChnl36XzuZfOp/U0MqHrav5+SI+kvLk9SeZeeepHnMxXuFcczPTWvAzc9Npqt3rWGafGR5blqr0/xbIaDLwtuxuj5Rp3ugpvI0NBQ7XYvtqYVL1eN/9mdNCWhZ4P9KPRbvGz0uba26PaOd2DOjZ797C8332gNqeQR0ZbA1TObNpeoRaK2s8/tyOa8MHV9Oy9ZvHAcPwDbejRbhf6U8r56FSslPffGXlmnYFkTLNNTFvNYwmXMyNQ2j1gCVPd9OJeLSIc9P/PxLhfJQ3lf5aKXtvzvdK/tVMYeL5T29EPz20TvF8t6Tsgl9etDDN50if3i38MRTt64fAw0p9AOhJ5n6r5z+N55CsumW1uxZoPKOk9xjoVL3prJt2VGtLPpw8vW0qdpI8HvtEdRj4N26dUePwfS/iWd51HTBsjWgk08sj5poC9CnatJ/ox8zmGtvC6eakW8W1RrLOuX32oNmmWe6PNkaJstpC0Em2wL0u0LEFhK2PA6lKIwrN/yo0BpFOnj0hj5147+uT/64Pvnz+olzYEo5ffTrtVIMP1lf64y813q3X7XM0rZYWqaCrtS1hsm8BUZNhdaKKvpEgJMtz/qopWIV7ueT58sZ/7aoWcZf17BawzT5zDL+rZUp9LlIRT2yOESqOiCoU54YNs1/j5PecqpYBrotDpaB1uUfLKb/VPym4Wind/9H6j2FMO4Pwn6/53sjMZaeSP2xl6bJ2OuJyO9FUgTDYa/85L27/1j+ISv/M+M2enU024tykhx4x12gHr/fTrO/59Wqhh6nR4b3vRM9znMf18fEGdu0L6YXuvCiBdQoP1U/GERgYyxhx15m3rHHRE3gqeG2+1wz87nGxEfi+YD3BWk622Y620x04I/hghsGzbRyHlqhj6OFm3F7Zi57TFwCHBfUbNs3U9lnoKK5xLdOB4F5aq+PBvdvGyKcCgI/ea0/Mo3Q2TAQmBhdNBfbQqnwBmkczNMqg6+yPhihjog/+HEREmtBxiaIl4gQ5x9hhxFhkVT32cwfezmLlI9KPau0bXnoo3HVfCO70CWyORML7XSWEAsD3xwMqeDnox0APM73XLMgvkZFLPGIUR5m2wJ4mwoYPt0XjFgW4DkR+JmYVAMcNy/2LGj3qGjhrpkQdSxg9ylgNdqpz2COK5bIEpjr0RXq0GpiMEhUaFmPTCgvUVHCHzdodPmzihvFEcN6ZXStOh7lydH7Kr48K7qdTzZCrRVHUxdr+U90oeTRrFYCOV9nI/AvdKnUGw5FgTkUkdE3EIvMkK+RIUs8ZJTj2bYg3iYjhj8ei0YjM/Kcipw7HJnh7pHhwl06JR6Z0e6T0Bbz4lYzAckWksz9IRXuyGplMExkSDLjvETFCX/qSEGpvA/gbyqoPClbAL+dlAeYV1vSvjGx2QgCFWuIjBqONaEl1lDRNxBrzJCvkSFLPGSUU9m2IN4mI4bP+kVjjRl5TkXOHWvMcPfIcOHemhJrzGj3SWg13OlEbiDW2KKNuQ2sQi6sdgYDRUebdWlCeomKFP7kEeONtei0EYQqqBBhNxxUorWtOF7bCkSqXmJLmYnMpYEQE61dUwSuaQLXbASukQlIPAGUZ9lW+LcV/m2Nf9uGf5uMH/4QLBp+orVc8cg1j9zGI6fy4A5G0dqeAr+nwe/ZwO+RwcOdOyU0RWv7Cvu+xr5vw75Pwt5sUmQPVZETu7TaHQyVEKpsyRERK/w5hQarT4r1ufdMKDeCSMUnItKG45NY24qStS0hLZGJyqKByCTWrino1yzQr5GhSzx0lEtRsWhtWyHftiDfJiOHz/JFo5FYyxWD3MIgpzLgjkNibU/B3rPA3iPDhnttSgQSa/sK9b4F9T4JdfOxxxZ9hBN9bLU5GCwp+tjiDxEt/MnExJ+v9EaP6UEij6f7ayb6qs8vphuEO8WRxXpH4i+qVj79/uOjN/TW4qJl00RzIxAqgBGpNhzApMqrsrWtMFBftvSKyqSBICZVVpWtXVPwr1ngXyPDl3j4KM+0rdBvK/TbCv22Bf02GT38kVk0mEmVUWVruWKRW1jkVBbcAU2qfCpb21PQ9yzQ98jQ4eGAEtSkyqaytX2FfN+CfJ+EXEOfeiBN4D+6Atw/3r339wY6tOhmi2/SSSK1mh+GlRjc7NUnItx5p28zLTC6/XXWW/dN1VM3O+ZFn5p1XIIqw50+Geb55MuiAeLZLCI+r24o/aLYDfrOyc2fj6qDYR4X+1G/qT7+VbG9/1sVOPUup2flm0+mGxj0N+VJAWV7xi/XizO6OkFxWfhTSzAlmnQ++lhnwGva3f3g9uuQKTv57eTZ9HLc4mzoNyezO3jK8/He6pQn76pX3VNiutxb399z4owRXQR8Z1KdqXfyiP7n+g6EJ/r3ftGZ7t19pg+eXjfZ6XtUO0mUnQA2MqHbpKKLYeheG/Ve/8k90LPxNDQBfJkKMIEBHP3Tj0d3XjcBvDMHMFj3fd8E8TIVYgqD+A93X/0JyL2YwP0dFdy8TrGAK2IkwHpRIvx14wh3qQiDeRFigahVYBHFSVqq+/Lm7u727ku72/vXvvdSKc515SNRX+l3tddUBNY64XfXzI2OV8j0gGF9Rs8qsubHQvj+unkqf58MFhjXZ2AhplemWy3N/v3SxCbIV8mQgbF9sWyuxK+YrHTtHLbIHIDBlJDHlcAV6JVTQ2CjcI1MQSIpgKePsupqBetM+kZFC4x7P16iv8kDXSBL1BfE3+yQqQEj5o+X5Guuk4EC4+aPoRNlZ+Znrtuf0V0yXEwkJU2ZEvuO28fkVPxncn0Xfrp/ue72L3tk+MAwikz21ZTZM/uWfRJSDXU4FsM0CXpeGsiRJ/w49tLBIPBGUZSNo3E0yMajkow19X9tOn8MBKnpv20BIMaxhNIzLRI4WGEWCkw8LnHymFcYrtEBriB8fLxYcLwO8OQHZfo++WuRx/6sOK3iZMY6Pc+kOFuqOGTWm3w6+WzyQXFg0geTv5iPYdjgtI2E22bRFJeRxbwccLBApMKPzSfDvczJZD76O5hgcubYROQyJ5F5deAgsmBmzUhiXjM4SEAzcJmlIrKl4IxUzqTpDi6oVH2eYLYeJyZ2V1jZIXz8MjLJKp+MtVBSei+255ScrBF+D5wKQcdzh5UZ9smDMHOO5U79WOZsjAvdKYJx4if9zEuCUeKJwA+8NB6HXtIbh9kwlmPZiu40uqqLgfkEI4cpYPQa152MPBA+Cao7/1SdddXRbRbFHqnnuu5RnRh9urqk3vyBVqTpSuD71YG3ofqTyRQbnKaQcFMsKjMZWSDcLUJm6tThy/WOeVRe5uTDIzZNNC5z0mhOajKSwAY8yEikqXHJr8vJozGdGfjrwkjvCis9hFNfptBMpuIksQtNTtYIz0cWmtYB3WGlhn3wINRqlGbtYOZsjAul2e8PRr1xlHlSiIEnknTs9WJfqp/qp8Og3xtGcvoUN6o0I5MpLgbmk9EcpoDRa1xpMvJAOCWo0vzdXLfTA32x1bNiybM8+/7UEc1/mnxQLGX+cfKR+vr4eCH048mHkz+r18/0Z/4P9c2nnas7MuhMPjAZaYPTSBJupEU1KCMLhCdGaFDrUicjExb16a+HUpqoXOak0pwCZSSBDYSA0chktJ5IY0bQ5aTSmAhN03Wzxr7CSg/h75cpQtOpbkntIpSTNcL1kUWodUB3WKlhnz0ItRoRWjuYORtj9b//dCICNNxJb1nQzFxkE3+ebEOd9Imtk54IF9htB1WJ+n7op0ohPis6uMs7UmfHA5bN22/qLu6iGf7oHfWpv5Xn9Zd93sVBhEfvlzc5dnRPvr5HyNLoTmQsYIxxje4mhN+jIpQohER0m1R0wFY7hNh8akz0XqYCBDbMwTWko8WcCBHYKregNiSCwzTGAaznr08vmj4j+Ij4WmswD/1po2fmbCyn0gJGOXxjuRRZKqyt5VS4wECHbC3PZq3lmb21nAoZGOyWIZEVk5WuncMWmQMwfC3QWp6tnBoCe2s5lYJEUgBPH2XV1QrWHNptMlpgvANnGABPk4M8zQ6ZEjBC4lrKXV7mOhkqMFIimsqzWVO59encJcPFxE7SZKmyNad3yan4mZvKs5VTprc3lVPhA0Motqk8W90ze5V9EtJCpMq43+8nAy9KRsILglHqpf6w5/m+9GWcpkEmpwHWmgU71gSombClqTz0cSyh9Ez5soMVJmc28bjEyQOxBAdNpj+d5su/6hz9vOjkKXt9ysvTir8p78Iren0+isyud4OTtISTXjBb5WSBWEdEZLW2EgonE5YSSpBYsl9OJo1VUDhJzKsBBwloNh2IzNi73+Xk0Vz5xKIfr7CyQ7juZaSG0wQx9MsF9/K/JtZbrKwRXg+c20DHc4eVGfaxgzBzF0/qxzJnY1wVT6r1Iz2bG6yemJt0wsDJNpxn21D1JLDgvUTFC1xRgio+00FExVvvT/6mBMWj6THl026aB+qTT09vKCy04NGbxV3I0yOG9Kk5IihPDCqOD4rL1m+DGTaoZhAwMyyhpkJFKFEIAegmn86GpToK8ehtNVZv69OJtCC3jM7a7DSn4qxEPURxeZ6Tie8mlS9w1QqhZy0HAVEBAtegEDLVWqWhQgSuPS2oP4ngMCtNAOuFYbpuLtNQAbZXpgnXtsJIfQn1JdVXrL4S9TU9pyMMXOUbMl1gmMWXb1IpbcUbMlhgnMUVb8KgKt6UJjZBvkqGDAy1y1DoislK185hi8wBGCfpxRsF/NQQWIs3ZAoSSQE8fZRVVytYc2i3yWiBYRCc4AD8T678T678T678T678T678T678Tw7yPztkqsCAiivq2H3PdTJQYFiFl3Rmfue6/ZndJcPFBFrSFKpySKfPyan4eUs6M39z3e1v9sjwgWEVWdJRU2bP7Gv2SUgLuZgNw9gXoSeF3ts9Dgdelvi+F/hh1svG0g/llIw1NXesVFDTc1tJJ8SxhNIzJfEOVphE3sTjEicPxLogNMH/ryrpe6w3yxSNjm9UWaL6ViWObxy915n8q95QM/laZ+pH7+rkstixrcKuehVeYFz83eC0goRbAZ49m1hscrJArHbCc+KjXxy9ZWLyMicTlhqPMfW7zEmjuQIPIwnsSjNgJII08teFiUmXk0ljJZ5wXVpKPJzsEK58GQlklUaG07JAaE8lOVkjnB44A4KO5w4rM+yDB2FWU+KpHcucjXG5SXsYhf64l3j9kRCeiKLA68l05GUyDaJ+PxuF6VR4NSovjavCF8MIawoYvcblJSMPhE/CyMvPpxWH8rKKx7rGUEjIxAtCe+GHkaeE81xUQDKyQPhSuIC0NwkxMmERkPo4aWOmeZmTSnMikpEENpYBRiOIbMUcRh7NSUg/XY+MdfwrrPwQDnuZIjKaCo/ILiI5WSMcH11EWkd0h5Ub9tGDcKuRkbWjmbMxLmXkOA1HffWxvhiEngiygdfvRWPPDwOZhkkg+3JqlUZlpHHwL4YCbQoQvcZlJCMPhFeCyshPp/1DDzpH/+vkiRaPR29OvigXIn1fHx65Ik08Nzh5SjjPRWUkIwuEN0XISFtvDiMRFhUZmKsVlzmJNKchGUlgAxlgLEIZrMcWFcnIpDEVGejStnG6XWHlh/DXy1SRYqo7hF1FcrJG+D2yirSP6A4rN+zDB+FWoyJrRzNnY1yeTd7zsyz2Ay/rDaWnPu976Sjue6NxNJRhLwji/vBW8ypSmExxMZRYU8DoNa4iGXkgvBJURX6iK9xKRz4pmp+/OrmHsZCSk4+kbcsiI1EJJ7qojGRkgXCnCBlpXY1kZMKiI/31yKiIL3MyaU5IMpLAxjLAYAhh7lrpcvJoTEYm1no2JzuEu16miJRT2WG/MpWVNcLrkUWkbTx3WJlhHzsIsxoJWTuWORvjQkLGUvb6wSDWclN9VgzHXhokPU8GUTgU2TBI0qlHbVRCSpMpLoYx1hQweo1LSEYeCJ8El5APj97UVezpAeJHb6g33p1umys3QT49eu/oLX3ouInvBidfCee7qJJkZIHwqQglaTnSkZMIk5C0lrUZqTSnJBlJYEMaYDTsZW1GHo0pySC2Xsp9hZUgwnEvU0xO79cL7XclsrJGOD6ymHQM6Q4rOezDByFXoydrhzNnY3x+r0uMzDftXgyd9/kYpTWIXuN6kpEHwi1B9STndYmcppBwUywqNRlZIDwuQmq6r0vk5MOiOC1qk5FGc2qTkQQ24AFGIhMmFl1OFs1pTetliaz0EC59mUpzer9eaL8skZU1wu/Rlab1skRWatjHDkKtRmfWDmbOxvj8XpYYrScmU1wMU6wpYPQa15mMPBBOCaoz27kskdNIEm6kRRUoIwuEJ0YoUGvZnJEJi/b0zbv5LnMSaU59MpLAhkHAWAi5nljK5oxEGhOg9osSWekhfP0yBej0br3QflEiK2uE2yMLUPtFiazUsE8ehFqNAK0dzJyNsT7rV/2wuNXoEb/CRPJimDlJRvMkmzvi14j3EhXvvMs4p0f8xsHxCb+p44RfohUEzArLOOGXiFCiEALQLfOEX+k44ZfId96p853wSwQIPJAQLk8dJ/wSIc6LT54Tfong5kPbgif8Rknkm7ubulSErR3xG/lrW1GgvkL1Fakvob6k+oqnR2w6b2gk0wWGWfwRv1kYWo/4pYIFxlnkEb+z+xlD+/2MZMjAULsMZa6YrHTtHLbIHICBcoEjfmf3M4bu+xnJFCSSAnj6KKuuVrDm0G6T0QLjIDixAfifXPmfXPmfXPmfXPmfXPmfXPmfHOR/dshUgREVd8Sv3fdcJwMFxlXEEb+zWxvtz+wuGS4m0pKmUJU6On1OTsXPfMTv7NZGt7/ZI8MHhlXsEb/Z6p7Z1+yTkBZ6EXRemyZjTc0dCxTU9NxyxG/k41hC6ZmSeAcrTCJv4nGJkwdiPRCa4DMd8ctpBQm3Ajx9NrHY5GSBWOWEJ8XWI345mbAUd4yd05c5aTRW2uEkMa8NHCSgmXiYpUKYiHQ5iTRW2rGe8MvKDuHJl5E/TrPIaHrxX2S/xJGVNcLngRMg6HjusDLDPncQZu7CTv1Y5myMz+8Jv8Jywm8UYE0Bo9e4umTkgfBJGHVJOuGXk6eE81xUPzKyQPhSuH60NgdxMmHRj/atkJxUmtOQjCSwsQwwGqEILcUcTiLNaUj7Eb+s/BAee5kqMpgqD/uVg6ysEZ6PriLtR/yycsM+exBuNTqydjRzNsbn94hfYTnid3pQE8YUIHqN60hGHgivBNWR5CN+OXlKOM9FdSQjC4Q3RehIS3MOJxEWGRlYjvjlJNKciGQkgQ1kgLEQgR+tS+Nz3uWk0piMdJzxy8oP4bCXKSOnV1RF9uvGWFkjHB9ZRjrO+GXlhn36INxqZGTtaOZsjM/vGb/C0o0+TS0QpoDRa1xGMvJAeCWojKSf8ctJVMKJLqojGVkg3ClCR1rXIxmZsAhJ6xm/nEyaU5KMJLCxDDAYSRKbn/MuJ5HGdKT1kF9Wdgh/vUwVOb2hKrLfN8bKGuH2yCrSesgvKzPscwdhVqMha8cyZ2N8fg/5FZZDfiOBNQWMXuMakpEHwifBNeSCh/xy8pVwvotKSUYWCJ+KkJKWQ345iTApSWtlm5FKc1KSkQQ2pAFGw1HZZiTSmJR0nfLLShDhuZepJqc3VUX2e8dYWSM8H1lNuk75ZSWHffog5GoEZe1w5myMz+8pv8Jyym8ksaaA0WtcUDLyQLglqKDkPOWX0xQSbopFtSYjC4THRWhN9ym/nHxYJKdFbjLSaE5uMpLABjzISKSWY9Y4eTSnNq3n/LLSQzj1ZWrN6ZVWkf16MlbWCM9H15rWc35ZqWEfPAi1GqVZO5g5G+Pze86vsJzzG8VYU8DoNa40GXkgnBJUabZzzi+nkSTcSItqUEYWCE+M0KDW0jkjExb1aTvnl5NIc/qTkQQ2DALGIhGxuSO2y0mkMQFqP+eXlR7C1y9TgE7vwIrsV5qxska4PbIAtZ/zy0oN++RBqNUI0NrBzNkY63N+f3pCe1kV5uujwf3bd+8YrEASmMawcDFy36ch5mnaTvq1g8XoxuPDfo1oL1HRzs8wh2mh6lAJwa+KBchHk6+LE2HfP/r55NH0hNiHk2/1/m1P/dUXSjU+Nn7s7dkHHxa68qGJ8kaUXOhSaZ9xlXbei3nK8uDOdG1LBOorsrhHKguBZwE/CU1Dv6agX1PQr1mgXyNDl3jo8FPQFPJthXxbId+2IN8mI4c/MnSfXJ63mK7likFuYZBTGZw5Oa+GAW7K7CnYewr2ngX2Hhk2PAwgD81TqPcV6n2Fet+Cep+EupgvJWodFho7vT60HY6XOknEVtPDsBIDmj2oEeHOO3eGw+vVN5/r8+107Jq1bU2+NMe+yaPO0ZudybfF3zwuwtqj6dnpj3RdrnP0i+Jgky/Mp6sXv/rJtLxXfKN+e3F8vnrvcXEcysljUR5MV1i+6IT6xHz19tH7JvNuUM07H3X4TsWnIpQohER0m1R08wkL2xn2VIDAE3fhSy/2M+ypEOcXVljOsKeCm1cIC55hH0jf3GrRpQJs7wj7TKlgvzwuOiqukrEdV0+mBoyr+OPqo1DYjqsngwUGVtxx9VFaHVcfWW/ruUqGDAyui6VN1dJSutK1c9gicwBGMELSVAJXoFdODYGNwjUyBYmkAJ4+yqqrFawzORMVLTDkgdfnAL4mV74mB/maHTItYKDEHU1v9zPXyUCB4RJ+NP3Mx1y3P5+7ZLiYAEqaLtVqp9O/5FT8vEfTz3zLdbdv2SPDB4ZQZJatpsye2a/sk5AWUjoNZTAYJp4c6ibaYJx5adwr+huiJM2ypB8NSzLWvPu13nLbFXQ6a8m+MxxLKD1Thu5ghcnSTTwucfJAlLCg6fsnKpl+MPlG79DXB9N/rrLrt47eVt8WDQpVP8Jn6m/fKZJtnZQ/LpL3X3X+75/9i3mTzAanESTcCIumsIwsEHU5RKprbUdgZMLVjiBNTC5zMmmuH4GRBLYqChiMKFmPjaPR5STSWD9CGPjrkaUhgZMfwpsvI1+sssZsWsO2X3TGyhrh+MAJD3xEd1i5YZ89CLeajoTa0czZGBcac5zGyWAwHnnDsQw8kcax1xuKxBtHYX8g/VjEo8Gt5jWmuWth2iaNMAWMXtMak5MHwitBNaal6aFQk9MdWPoyJF2yeTS7+0hpzj9M/tvk46IL9o9FN+yfJv+71pyRWXNyGkXCjbKg5uRkgXC9S9CcnExYNKdlj/llTiKNSU5OEtiwBxiLKIktO/45iTQmOQMR2DZhsfJDOPclSk4xvUVH2G9EYmWN8HtkyWkf0R1WbthnD8LNLTnrRzNnY1w0wa7NmiyUh2iybcgiKt0H96fzZBtqG7KcaHWJCnfedTC0DQE6YCePOsW+76KtZ7o4+Rf1wSelmCw3VRU3axZb+R/p3Vazjp9g2vFjOTOKahkBs8wSOn6oCCUKIRHdJhUdsPyJkKSWjh8qQGAhE6407R0/VIjAEuaCGpIIDlOwBFgvFOm6sVLWpQJsreNHhGUFXgSubh8yLWA4xHf7yNjW7EPGCgyHuGYfEVTNPsJ6885VMmRgSFyGklZMVrp2DltkDsDgRW/2UcBPDYG12YdMQSIpgKePsupqBWsO7TYZLTDagRMRgJvJQW5mh0wJGB9xjT5WF3OdjBMYJOF9PjP3ct3+aO6S4WLCJmmmVAmd07XkVPy8fT4zt3Ld7Vb2yPCBwRPZ56OmzJ7ZpeyTkBapWZAOB71h6AWiF3si1Dd4hKPME3GcyP5AJEkyLslYE2XHsgE1Wbb0+YgQxxJKz5RSO1hh0moTj0ucPBDLdNB8+xOV9n5VJL9/Kw4lKXbJTFPpR2XppcjGn1Q7ZG6/fvfVu3c60vc7gfSNCdUGpw0k3AbwvPW4kUlfcVfWnDqTDyaPj96uyk8dabsveZOTLmKNcgmJMCMRltKMSpgjE5PLnEyaq80wksCuDwMGI1TSLIyFiUqXk0pz1Zk4XY8t1RlOfgi3v4ycssosp5eKCfsVcaysEZ4PnBTBR3SHlRv26YNwq6nO1I5mzsa4qs7IWzON2WB1xhggLorIRTb158k2VJ2RZnV8iQoXuBQFVYt/nT9j5GTVRenHh0XX+NPJ17pdXL351ERmg0pGwMgso6BCRChRCInoNqnogEtMGB1pfLhepgIELhih9KGtoEKECFwrWlD4EcFhVoYA1kvW9TLwWXxdKr726iliutAZOespVFrAAIavp4SBTKwVFSpaYAhDVlSiWUXFeoHYVTJkYBhbhvpVTFa6dg5bZA7A6LVARSVaOTUE9ooKlYJEUgBPH2XV1QrWHNptMlpguAMnDwBHk4MczQ6ZEjBA4ioqDidznYwUGCcRNZVoVlOxPpy7ZLiYyEmaK1Ua5nQuORU/c00lWjllentNhQofGECxNZVodc/sVPZJSMtQFIhYjgMvTIRKdEO/V96K3s96QT8I0nGaTOOrNb11JPvUFNdWUxE4llB6pkTYwQqTDJt4XOLkMS8tXKMDzJI/PJ0HV3dV/uzojU7ge6HR025wcpRwjoumpowsEAuCS0hhGYlwlUKMRZ3LnEyaK4UwksAuxgIGI1kPU+O86nISaawQEkppvZiSlSDCWS8jF6wywulNhsJ+MSUra4TjAycziCHdYSWHffog5GpKIbXDmbMxnp3WPp3JVpG45NPajc7oopBOmsE8TVsRZNmntRvRXqKinZ9hi5/WbjzbVhdCHh+9oa8f1yeyn6iMmNhsCHmhS2XU7EHsIl7bkoH6kmtbsa++LAeyk9kIPBt4DlscyK4oXFMUrikK1xSFaxYK18gUJJ4CPI/VB7MrBtuKwbZisK0YbFsYbJMZwJ8Suhsul8jitVwxyRWTXDHJLUxyKhPmg9oV/D0Ff0/B31Pw9yzw98jw4ZEAuRyiD2xX6PcV+n2Ffl+h37eg3yehL+bRrVk4a6zGb13+iJ0kzty50kiNX//XUuMnwgUWRziC24PZEe0PJ1/po9f13sqiR6C4y648d/355Mu5u++Kt78tvtF335WNl0Wf5XRPZtGEetxOUPyG8uR39aFn1c8/Kb59PD0o/utid6fuVi3/gep4eJOtN6i2ng9VjC0IRIQShRCA7sRy1qlx6Hx/dK/3Wq+z1bvX++d/vt0pjgx8Pt1lW+yxfayG5Xvfi/1Q/d9uJ/b9f1JfR+9k+jNP1/SmWz36emuu+qOeCm+pafOeeRfuJtUewCoQZsXIuM7yMhUgsKaDWgmyNT0QIQKLOQsu8RDBYUo3AOtFUWK5ZI8KsL2uh2RtS+hblDIl3qdnOovY2QFBpQgM7/gOiEBEmbUDgooWGOCRHRDxrAPCeg3cVTJkYJBfLN2r1rvila6dwxaZAzB4EpK8qlAZr5waAnsHBJWCRFIATx9l1dUK1pmcjooWGPvAi4YAp5Mrp5MLfQdXplI8iNPZIdMDRk5cN4TD4VwnIwUGUEQ3RDzrhrA+qLtkuJiQSpo31Uqs09HkVPzM3RDxyinT27shqPCBwRSZ/qsps2d2MPskpAXUrNfPfD/yZF9Ensh6iZf2e6GXijgOU1+KYTIqyVgXAl7rLbcbwppfXxTOy+jOsoTSMy0ZOFhhlg1MPC5x8kAU2KDrCR8WuwVOJOzF1W9Fnje9016nkz9TXz8/fYVbeWjTtzqn/ESf9OlNPp18Nvlg8vHk9+r1L5PPTNbZ4LSOhFsHlV9PDfSVPs3q9MLG5NNqLWbyeZFTf9mZ/Ka4QO9BkV4rQ3wa+CdT6eJuO72BVf3lp35n8lknlB3bYZybnNaaVx8OayGyb+uxooxMmBo2LP0ajESa69dgJIGtGAPGIvTDyDwcXU4mjTVsBOF6ZCyqXmGlh4gmy0hcq/Q1mdb3E3sKy8ka4ffAmRd4QHdYqWEfPQg152Du1A9mzsa4PMg+Hsthb9TzorCfeUEwGnm9wA+9YRDHQW/g9/tZXS8Hh8Q1OquLwnkllMkUMHqNS1xGHginBJe4VYXkkdK2D5UaU9qtuNrYUS75vb5fSQu3ybNOfjkO/Mg/rpL8U6ZrJMWFyUVx7etp1et0oeSE7jOZcYPTjBJuRpQWPhe1Jka7IaIDQhXbalKMRJhEsZ+YmFzmZNKcKmYkgQ3NgMGIYn89zozj0eWk0pwsDrLI2sfMSRARg5YpjNOplrJfDszKGuH66MLYPqQ7rOSwzx+EXI00rh3OnI1xIY0HYRaFYdD3hlk08IQIhZeGvu+Ngn6W9ZMgTkZtSGNjXnRRZFhTwOg1Lo0ZeSDcElQa/+uJrqwHncl/L7Tsw7JNrDP5dDOKiludfDGVaOrvi4XOoh3suVcncBmNIeHGgAtcE4tNThYIn4uQm9ZFWEYmLHrTep8oJ5Pm9CYjCWy8AwxGKtbDxDgcXU4mjclNoWabUU1fYaWH8OrLFJvTGyiF/T5RVtYIx0cWm9YB3WGlhn30INRqpGbtYOZsjMsr68epH4+HvjcO/bEnBnHmpcMs8wajkfDjaNzzxTQ+NCo1hckUF6XzmiuTKWD0mpaanDwQTgkqNX83t8vgQUd/O3k03WXwpr7zSe9KKMvkf9Kl88lnkz9OPlJfH08Pabi648mgM/nAZI8NTntIuD0WVJucLBBOdwlqk5MJk9rUDaRnmVzmZNKY2uQkgQ15gMGQ/rq0XF/PyaQxtZmm66l5aZOVHsKxL1Ftyunlk9J+lSgra4TjI6tN64DusFLDPnoQam61WT+YORvj6qzqqddseB+ruaovnRfApHKebEP7WFPLPlYq3HnPsYx9rEUBeSYH9cbW94rtoV9UXahH75T7V5/rDtSyEdNEaoNKSsBILWHDKBWhRCEkotukogNuYUGoSb3v+Mv1jvls8pepOOf1IuMuTipE4CaUBUUgEdx8lFlwF6eU68atDl0qvtY2ccpwbUtG6mt6sqx0XglKpgeMa/gNnKFvO1fq+2SwwMCG278pZ3eCSvudoGTIwOC2DEmsmKx07Ry2yByAsYy+f1PO7gSV7jtByRQkkgJ4+iirrlaw5tBuk9ECgx84owD4m1z5m1z5mxzkb3bI1IDxErd30+5rrpOBAqMmfOvmzM9ctz+ju2S4mDhKmjJVjub0MTkVP+/WzZl/ue72L3tk+MAwity6qabMntm37JOQFoIry/rjdNT3hmksPCHixMvE2PcGUmXDQa8/9nuDkow193WsBFDzX8vWTRniWELpmbJkBytMpmzicYmTB2LhDZpCf3KcGB/9qjP5nTftR9f7D6dlFF1T+bVufC/vg5p8Ubxd7uz8ZPLR5P/w/MBYIt3gtIWE2wKe1xr5l2sHbxVVpudF4//zosr09dH7R78sNwF8Mvnt5L+dWmVQxsx7r/Z+2HkpiFTMCr/bEeHRO4Gc9qr/vGxQ73gdPzzZ4q+M6u6H2uS0KWKJc3nZOCMflgqPZe/5ZU4izRV4GElgV5khYxGvx8bR6HISaay+I6JwPTXyu8LKDxFnlpHNVjnt9P5Kab+NlJU1wvuB0zH4iO6wcsM+exBuNRWe2tHM2RgX6ldEwXgofOH5wyzyRCxjL8uCwJP9UX8wGPtBGE7daqPq11L/ibCmgNFrXP0y8kB4JZr63TOIv0rgVje8nOxgr3YnlsWmycPyI2Hi+yuRcYlig9M8Em4ehCD+zCqIZzlDYaKOH3Re0tSP3ol8LXK/e0rlOu1mMtUmp6kQnn55OpeRD5PO9aWJyWVOJs0JXUYS2GALGAwRrkvzNoYuJ5PGlG7mr5t3oV5hpYcIKcsUutFUGtmvIGVljXB/ZKFrHdAdVmrYRw9CrUbn1g5mzsa4vGYmStJBEkgv6A8CT/hj6aVDP/MC2cuCcOSLQTa81bzOjUymuCgF1hQweo3rXEYeCKcE1bn/orTaV8WJJQ87ky8L1fW1euORvX3+YbFn08R9g5O7hHNHiNjZ8Xv6zJFnRcvY345Xtx8Xp4sU1/iUb32k/vhUH9qipOvLt/9pen7hSSN1Jp8XFyDoj0epr3/xE5OtNjlthXDjcBV79Iujt0xMXuZkwqJf/XU/MzG5zMmkOf3KSAIbRAGDIdd9X5iIdDmJNCZfA2tXwhVWfohQsUz9Or1dT9ovS2RljXB8ZP1qH9EdVm7YZw/CrUbA1o5mzsa4asWvHlQtTBvsxbdoVOlkm8yzbagXP/BtzfhEvPPOYxnN+EdnLpV6ovsG1F+8rZXTcq99Wlv21VQm825QzStg5l3GtgAiQolCSES3SUUH7IyES9u6BVoiTmCbI1y4OrYFECECGxwXVKREcJh2RoD1wiA2+/UuFWB7+wL0rayJ+krVVzbt1ZXOvQFUisA4i98bIILAujeAChYYaJF7A+Rsb4C07w2gQgbG2mWIdMVkpWvnsEXmAAxoC+wNkCunhsC+N4BKQSIpgKePsupqBWsO7TYZLTACgnMcgM/Jpb66N1FfqfqC+JwdMj1g4MTtD7D7m+tkoMDwidgfIGf7A6zP6S4ZLiagkqZNlTg6/UxOxc+8P0CunDK9fX8AFT4wlGL3B8jVPbN/2SchLT26L+UgkV6SiqEneuPE64lhz8viWPiprjr507hlzccdyxPUnNy2PyDGsYTSM2XuDlaY7N3E4xInD8RyIDSr/+RkAn8mfT8+C19lVjrfP5nNP9D9UN+Z/FYf3V5sHvhSf3+qkep4J4E+Hj+MfX9XfxerH/qsfD+TR+8Ux7wHge4qMpl0g9OkEm5SeJ5cY9Xnc2aEn4wfVga8tFcckK+tNzsfv+rGOj4dv/b01U1O0yKWceFJvr1+xciEpX4VrKfCxOQyJ5Pm6leMJLBr6IDBiLJkPcuMvbtdTirNVbDCdD1OTfyusPJDhKxlJMdVihxPax72K5BZWSNcHzi7g4/oDis37NMH4VZTwaodzZyNcSGkR1mS+GmWebEcpJ4Io77X68W+J7LxKE1Fb5QOx7eaF9KWrQYJ1hQweo0LaUYeCK8EFdLuO1KXfUUqp3Ek3DgISdzmFamc1kK4erjKtZ+XysiEReX668Yu4cucRJoTuYwksGEWMBZZYFw47XLSaFDg2u5HZaWHiCTL1LfTKzWl/X5UVtYIp7eAvrXdj8pKDfvcQajVyNvawczZGJ/fS6Cs3Vsp1hQweo3LW0YeCKcElbe8l0BxGkPCjQGXsyYWm5wsEB53GTKTkQmTzDS3n1/mZNKczmQkgY13gMFI12NpWUplJNKY0rTfAcVKD+HUl6k0pzdUSvuFo6ysEX6PrDTtd0CxUsM+eRBqNUqzdjBzNsbn9w6oyHYHVIY1BYxe40qTkQfCKUGVJv8dUIz2kHB7LCo2GVkgnO4yxCYjEy6xabsEipFKc2qTkQQ25gFGI1oPhXE0upxEGlObjjugOOkhHPsy1eb0kkppv3GUlTXC8ZHVpuMOKE5q2CcPQq1GbdYOZs7GeLbxdCofG954ahaUsfvGq2yebVMbTwPLxlMq3nnfsYyNp6dugVJ/fFDs9qv2gX5p3ItanNq81il+6MnRr4/enTw4er+j//bk7zt6u1PUnvVy5lt6MfOZlpxvFSr086P3OsXZ0M+L3/6wKOK/33lp8rE+aOWR+mcqFF+XFX31c7/Su1b9YN1P1kM/lJMvjVN/g2pcATPuEradUhFKFEIiuk0qunkXz73tlIpzXrkybjulQgTum1lMjVLBzce7BbedBrFvabjqUhG2tu80Dta24rDc+xX7rv2mZGrA8IrfbxrEwrbflAwWGF9x+01jv9pvGlvvwLxKhgwMscuQ5orJStfOYYvMARjJ6PtNFfBTQ2Ddb0qmIJEUwNNHWXW1gjWHdpuMFhj6wJkNwNfkytfkIF+zQ6YFjJS4faZ2P3OdDBQYL+H7TGc+5rr9+dwlw8VEUNJ0meaJbv+SU/Hz7jOd+Zbrbt+yR4YPDKHIfaZqyuyZ/co+CWkhVWMpwrHoewM58D0xHA+93lgknuynvTBSCXsqp3PJmn47ViOoKbhln2nsvm3rDEsoPVOi7mCFSdZNPC5x8kAs/kGT+NM7IqsblfKti7t7O7vbL3evbnYuXt+/GCWdal/oSpRMPpp81AnXwslHJhNscJpAwk0AT2Tn94V+qb75vNg8O7tj6nt3X33170d3OjeudgLf7/iBiOu3dnZ2L17tJL7+6OTDyUfGNGWT01qIddPlJdaMfFjKRuZrpThpNFYy4iSBXbiGjIQjmWdk0ljNKEjC9USY+F1h5YeIG8vITKv8NCjrDLH9vmRW1gjnB06t4CO6w8oN+/BBuLmrRvWjmbMxPr/n7QvLZs84xJoCRq9xNcvIA+GVoGp2qeftc3KXcO4IGdveefuctkL4cbiItZ5XwsmERb5az9vnZNKcgmUkgQ2igMEIhIoIqfH0hy4nleYkrP3EfVZ+iGCxTAk7vUwztl+Nysoa4froEtZ+4j4rN+zTB+FWI2FrRzNnYzxrfBK3ZtK0wcYnaWJ7MY5cbLNgnm1TjU+WNeJLVLzAqixUZVpO3H+uFdbRe8V2zPfLN56cOHq/OCe/WDF8VMisJ+VBff9D2dhUHJzx8OjXJt4bVN4CxnsZPUlEhBKFkIhuk4oOWJiFq87JU2O6+DIVILDECheTjmYkIkRgcXVBlUgEhymlAqwXySAw95h2qQjba0YSa1uxnDYIRM5mJCo1YMjDNyPFsfXwezJYYMxDNiNFs2Yk6zWWV8mQgWFvGXpZMVnp2jlskTkAQ9gCzUjRyqkhsDcjUSlIJAXw9FFWXa1gzaHdJqMFxjxwugHwNbnyNTnI1+yQaQEjJa4Zye5nrpOBAuMlohkpmjUjWZ/PXTJcTAQlTZcqd3P6l5yKn7kZKVo5ZXp7MxIVPjCEYpuRotU9s1/ZJyHVUMdi1M/iuOf11X+9IBj1vdQf9z3fl76M0zTI5DTEWlNixwoBNS22NSMJHEsoPVPy7GCFSaBNPC5x8phXF67RASbWJ87qfF4cQ/m2PrDoeFNQWbb4Sv3h7aN3isPvnxYffVYWMapSx+/LkyxPbUZSefk7ZV3kq6O3T75VtPd4p9P3yTcvXX1lb+04afeOs3b1EE/+pnN6/a+WG43U6/PJ59V1dke/6gResCaP3lWf/PREX1BRS/mb+ip4rHXEWhTYNl9vcI6chI8cPPEGD14xNmVT1enDRuvG9e/uvtYrXv7+7quvdvZuvzrqhN/v7OxrQ9rPGOU0JGJ5Fr5GYK9MMTJhqUxZGqsYaTRXlmIkgV0YB4yEsJwwykmjsZKUvSDFyQ4R/paRYFdp9vTS4Nh+BTQra4THA2eI0PHcYWWGfeogzGrKUbVjmbMxLiS5HGXJSKTSG4zGgSf6/djLemLkSX80lGEYj/vD6Xg3KsmNS+QXY4k1BYxe45KckQfCJ8El+VkJPN1Sf+qw+GktK9/Z6LzSfeViJ1f/8Oj12TXSvyzvmVY67qlulte/4qH6o78WWW+X4jSUhBsKoYA/OWGNqcJ9+e69/t3O5ng8+vv7vc7Ovbvj0euv3757p/dqJ/Vjv7PXuXr7hz+639m4e2dwb3R/1NnZ3e5Ife9W8RJO75Cas+E3lQ2/URZMgfdMOfcgMNoaETLgItlaSGMkwqOR133jQstlTibNyWRGEtiADRiMKA7i9UQYp1aXk8s50Mqc7BBxaZlaWU71lf1OZlbWCMfHoJU5mWEfPQizGq1cO5Y5G+OideunJ3SiVQ2/PhrcV8HdYAaCGLbI4NjJMpxnaWvZskPFKNyqa8uI9RIV6/z0cpgVqGI/VWpILyW+Z8K5EccXulSsZ3ybHexirq1sykjWtjL1FYSpxaFRaQg8DXg5TGO/prBfU9iv2bBfI2OXeOzwWpiCvq2gbyvo2zbo22To8KlOd6RliT1ZyxWF3EYhp1I4U0GtoYCbNXsK957CvWfDvUfGDXfeyOqpgr2vYO8r2Ps22Psk2MWUudVkDLLVRxMn+shqdDBYUhSytQ0T0cIfTmgc+rfiCpaqHPawU1w3/bk+yVAfaPht1Udc7sB6p6oo6v1rb5YRzMRvI05U/CJybDh+pWtbSaC+pPrK1rbSUH2pP6fqz5lNo1OZNRDS0rVris41ReeaonNN0bmm6FxTdK5Z6Fwj05F4Oiifta3YbCs224rNtmKzrdhsKzbbis22hc02mQ382Vo08KVruWKVK1a5YpUrVrlilStWuYVVTmXFHQvTtT1FZU9R2VNU9hSVPUVlT1HZs1DZI1OBxxVKeEzX9hWTfcVkXzHZV0z2FZN9xWTfwmSfxORExGxwx02oX00kLsbOazwyaR0OGFZi1LTBvUSFOx9UFtxw8+dyd8zkm/LaiV8UG7u/6BR9N9+qSPl+0VZTngGsu2yKg4GfVR0+urWkODX4S/WBd8wR9mGxpl7G2DX9kfKqtC/VX+t9Pl/p7qDOS+r7B8WJwrN/Y00v9P9u8knxMw+KhpUn+h/8YPKhQv3Z5A+TDysA69+t/gVN5rn6x3VrUnENm60CQrT+fOBj3PZDRChRCInoNqno5hfuFt/2U3NiEhEnsKcZVYyw7f4hQgR2My9YZSCCw/QuQ6wXp7EJX5eKr729P0qOJ/60Hz917v2hUgMGX/zenzC1bv2hYgUGX+TWn3S29cd669dVMmRgAF4spavqLOlK185hi8wBGMYIyVvVnp+unBoC+9YfKgWJpACePsqqqxWsMzkZFS0w7oGLVQBXkytXk4NczQ6ZFjBM4rb+WN3MdTJOYKxE7PxJZzt/rI/nLhkuJnqSZktV+nO6l5yKn3nnT7pyyvT2nT9U+MAAikzO1ZTZM7uVfRJSDbXvyyzw05EXx4ORJ3oy9rIklt4gC8VIDPx+2p8+otbU/LXeMtsMHRnvxTjDsYTSMyXxDlaYRN7E4xInD0Q7BzTD/3d99K7O7osjeKeXmetjeL8tkvyi3XB6h2R5StnRz9TXz4uLz4u/1ul+1ZP4XCflf5x86BU3UH4w+Xjye/X6l8lna53It++4YbSYhFts0ZyXkcW8PnCwQOTGtusnOZmwtPL5ZpdymZNIc518jCTmlYSDBCIXX7ck44xEGmvjS9anN/Sdycc52SH8/jISyyq9nF5XGNvvnmRljfB64MwIOp47rMywzx2EmXMsd+rHMmdjXGjRUW8UDftZ4MWZGHgi0peiR0nfk4N+2FNOQ/jJ6FbzWtTc65c4L/4wmQJGr2ktyskD4ZOgWvRP013HSoE+UPLyqRaZSpT++uiXhcB8qVPuqVDS9H2lOZVS/W5xhnAgfeteFk4LSLgFFtSWnCwQXhahLd11F04+LArTkrRe5iTSmMLkJIGNdJCxSKWwSExOJg1KTMtOEVZ2CHe+RImZ+KUsSey3KbKyRji/BSSmZacIKzPsgwdh5paY9WOZszGuDvmdiit5q9GOI4uIdF7KkZ25yr2hjqPQfCTxJSpcYMETqgFN65FVf5D+gz6n5pGWhloMPtUHASkxWH575iLzYp+u+kslHotvvih2RX9bNBh9VW6vLnb2Ppxdm64+rnRL0bP0rOgPqn5LsQBavPPk6JfrxRXonTBek/rwnOedKOjYFSjRrgJm1yX0ElERShRCADrzYnSxrPw3PQCTz409ZHoCmIhtUokBy7EIOWzZNE0FCCysYvStrf+IChFYU11QuRLBYSqoAOtFYWrxql0qwtY6kJJwbSuJ1JcoWwOSwNWFRKYHDMj4LqQss+mt75PBAiMyrg0pCao2pMR6sddVMmRgVF6GlFdMVrp2DltkDsAISG9DUsBPDYG1DYlMQSIpgKePsupqBWsO7TYZLTDugTMhgL/Jlb/Jlb/JQf5mh0wNGDFxrUh2X3OdDBQYN+G9SDM/c93+jO6S4WIiKWnKVMml08fkVPy8vUgz/3Ld7V/2yPCBYRTZi6SmzJ7Zt+yTkBZ6ME7DQTJMvH6U+J6IR2MvG4i+F2WRn42zXi8aTae+NWl3LGFQE3dLL1IS4lhC6ZnSewcrTIpv4nGJkwdiwRCa+/9uLvFWyd9vJn+YfDb58+Rjr9jX83HRVvTh5DP75ZGcnCWcMzzrNbHY5GSBWPREpLi2biJOJiy1Hn89lCYmlzmZNFfsYSSBXXMGDEYa+uuxeTy6nFQaq/Y4rnVk5Ydw38tIEqtUcXoRYGK/1pGVNcL1gbMc+IjusHLDPn0QbjUVn9rRzNkYlw3uUb8XpIHvRUE88kQQpF7mj/reYBRmQzlIIz+ZjnijotJSD4qwpoDRa1xUMvJAeCWoqPxEN6rrpnVd5JlWg47eLetB+nTWQklOPpl8ZGwp2OBkK+FsF5WTjCwQPhUhJ2saiBj5sIjKYN2XJiaXOZk0JyoZSWDDGmAwIiFiu6pk5NKcqpTridGfXWGlh3DfyxSV0VSG2G9BZGWNcIB0UWkb0B1WatiHD0KtRlPWDmbOxvj8bpoM1yOTKS4mAm0KEL3GNSUjD4RTgmrKc7BpktNiEm4xuC4FGa3U578o7rvQ/Vhfaus8K8930s3/06OmpvsAih/4rbLd1GCdSux3inOH9U99Vdyh8ZbJhJucJkTEBIQotq6xMjLhkcMmGpc5aTSnhRlJYMMxYCSyVCTSRKTLSaQxIWzdr8nKDhFylqmDp9daJfYrylhZI3weWQdb92uyMsM+dxBmNTK4dixzNsZaB7vk7XKb5y3CVjrIZZE/T67t5nki3HlH8f83z8+pXKJdBcyuy2ieJyKUKIQAdI7m+TOHpxbD9fTobX1mq77N7LH+46PpiaommptUmvMxga+VnggQ2BiIkLb2VnoiRGBL4IKylQgO0wAIsF4kU8ulNl0qwvZa6eO1rSRRX+m0tVU6W+mp9IDhebmt9FSwwPiMbKWXs1Z66y1VV8mQgTF6GUJeMVnp2jlskTkA4+ECrfRy5dQQ2FvpqRQkkgJ4+iirrlaw5tBuk9EC4x44DwL4m1z5m1z5mxzkb3bI1IARc3mt9FSgwLiJaKWXs1Z66zO6S4aLiaSkKVOllk4fk1PxM7fSy5VTpre30lPhA8MotpVeru6Zfcs+Cem5rVBFtlb6GMcSSq/xChUjD8Ry4SIrAU1XqBgtJuEWWzSDbrVCxWhCxGotIju3VqgYmTRZoWKk0VyFipEEdqUcMhJBLKWx96XLyeQclKg42SFizjIy2yq/jadljdie43KyRjg9cGoGHc8dVmbYBw/CrKZEVTuWORvjQgfH49SPx0PfG4f+2BODOPPSYZZ5g9FI+HE07vmiDR1s6f5PsKaA0WtcBzPyQPgkqA4+u6VUf6vUW3mG0JtKghXlK70ToDP5k1JpWuL+cfKR+vp4KpCv7ngy6Ew+MNljg9MeEm4PuMo1sdjkZIHwucsQmoxMWISmv66XNs8yuczJpDmtyUgCG/IAgyGjZD1JTUy6nEwa05ppup5aNpty0kM49mWKzWQqUBK72ORkjXB8ZLFpHdAdVmrYRw9CrUZt1g5mzsb4/O41jWztUynWFDB6jatNRh4IpwRVm4vuNWVkK+FsF9WSjCwQLhWhJWv2mjLyYVGU9r2mjEyaU5SMJLBhDTAYURKLdWFZvmSk0pikdGw15aSH8N7LlJTpVIXYb91lZY3wf2RJ6dhqykkN++xBqNVIytrBzNkYVwfWi1szpdjggfXCRPZikjnIplk2T7ahnnth7iy4RIUL7OeDar7fHr2nC72TL6bLig+K/z482Xe/SNu8EicPix/+UilLXZv/Svdrdya/m3w4+dPatGV7vsM+dHTUE60mYFZbRkc9EaFEIQSgm/y7Mv4DNRhPlPmn5xF+Pm2lL3oBTPA3qfDnXTtfpzwR4LxW5eyUJ0IEdvwtKECJ4DD9fQDrpUG8bqwzdqkAW2uUT/21rTSYNq1mziZ5KjVgPMU3yYsosjbJU8ECAyqyST6bNclb74C8SoYMDKrLkOKKyUrXzmGLzAEY4hZoks9WTg2BvUmeSkEiKYCnj7LqagVrDu02GS0w5IEzGYCvyZWvyUG+ZodMCxgocQ3ydj9znQwUGC4RDfLZrEHe+nzukuFiAihpulR5odO/5FT8zA3y2cop09sb5KnwgSEU2yCfre6Z/co+CamGOpCjYeanmdcfSemJ/ij10mE/8vxxmMa9cNjv92RJxppvO1YfqDm3pUE+dd+Jd4YllJ4pM3ewwmTnJh6XOHkgFvugaXuR26mM+URuZ2mP/1zn6kUnN2u7PKf9JNx+8PTYxGKTkwVi8RORJdsaiTiZMJV9jI0rlzmJNFb14SQxryscJKDJeSASf10Y11+6nFSaq/qE69I43a6w0kMEgmWkmtOEM53ebJvabylmZY1wfOBcCTygO6zUsM8ehJq76lM/mDkb4/Pbti4sbeup+74ngylg9BpXp4w8EE4Jqk7Z29Y57SHh9lhUbTKyQDjdZahNRiYsatPats7JpDm5yUgCG/IAgxGEKnpHxvHoclJpTG7a+9ZZ6SE8+zLlZjBVKPY7dVlZIzwfWW7a+9ZZqWGfPQi1GrlZO5g5G+NmD/I0up+Laeggl0XBPLmWm4qocIH1T6j+e8GaiqhWEzCrLaGpiIpQohAC0BmaiooNA3pN+RflGrKJwCaVALDGipCwlrYiKkBgtRSuTO1tRVSIwDrpgpKTCA5TFQVYz95WRAXYXltRtLaVTq+VT0NXWxGZGjCiLrWtiAwWGFJxbUVpWLUVpdZbIK+SIQPD6jLEt2Ky0rVz2CJzAAY5eluRAn5qCKxtRWQKEkkBPH2UVVcrWHNot8logSEPnLsAfE2ufE0O8jU7ZFrAQLm0tiIyUGC4hLcVzXzMdfvzuUuGiwmgpOlSZYJO/5JT8fO2Fc18y3W3b9kjwweGUGRbkZoye2a/sk9Cem4LN9LWVhThWELpNV64YeSBWN6DJu78hRtGe0i4PeAJr4nFJicLxPIlIuu1Fm4YmTRcuGFk0lzhhpEEdvEYMBjOwg0jlfNQuOGkh/Dsy8gdqwxyendtar+ImJU1wvOBkx/wgO6wUsM+exBqNYWb2sHM2Rif3y52y+U8F1OBNQWMXuNyk5EHwilB5eb562JntJ+E229RecrIAuGklyFPGZmwyFNrFzsjkebUKSMJbISEjIWri52RSmPq1NHFzkkPEQiWqU6nV8qm9uuBWVkjHB9ZnTq62DmpYZ89CLUadVo7mDkbY3120Vopyxo8syg2kbyYShdJ358n2Vh7kdFrXqLCnfcY57696Lm+5fcXc/fpPJzemfNN8Ynpkug7+q3iH36E6TgiGlLADLmMjiMiQolCCEBHO8aICh9YfEVIW1u/EREgsIyKUazWfiMiRGABdUEtSgSHKZcCrJeEWWo+xLhLRdhew1G8tpUm6mt6AWfqvPCXTA8YZ/FNR1GYWZuOqGCBgRbZdDS78De1X/hLhgwMtsuQ5orJStfOYYvMARjnFmg6ml34m7ov/CVTkEgK4OmjrLpawZpDu01GC4x74MwG4G9y5W9y5W9ykL/ZIVMDRkxc45Hd11wnAwXGTUTj0ezCX/szukuGi4mkpClT5YpOH5NT8TM3Hs0u/HX7lz0yfGAYxTYeydU9s2/ZJyHVUPtB2ovjbOBJ2c880Yv6XtYfDbxURKPxKIv8cTQoyVhzcceKBDUftzUexTiWUHqmrN3BCpO5m3hc4uSBWACEpvTnrxLEaD8Jt99iefKZy39PJc6dqUH+or4+m/xh8qfJHzuXeq+Pfnj7x68XF/wW1nx49LOjn3V2LovAGO42OQ2FWHNFZOTWYhMjk2aLTYxEmis2MZLALnhDxiIKong9EyYuXU4u56HaxEkPEWyWkdJWie30dtjUftMvK2uE5wPnZOAB3WGlhn34INRqqk21g5mzMS5b73u9tB+pjyVxJDzhjzOvJwfqxQ+DwSiS46RaLmhUAVt6oRKsKWD0GlfAjDwQTgmqgP+qd7Mr8VbsZH9aNNq/rwRY0Wpfddb/T9HkafHHUB69E0pHfYmRu4Rzh6tXE4tNThYIBwuXlrpkaGLyMicTFmnpm4salzmJNCctGUlgoxtgLMJQ2va0MxJpTFcm0bo5tbzCSg/hwpepK6f3wKb2S31ZWSPcHllXWgd0h5Ua9smDUKvRlbWDmbMxPr9bOmPLpb6p8zI6oylA9BrXlYw8EE4Jqiv5t3Qy2kPC7bGo1mRkgXC6cK1pX8ZkZMKkNW1bOhmZNCc2GUlgQx5gMAI/E+uJMA5Il5NLY3rTsaeTkx7CtS9Tb04viU3tN/6yska4PrLedOzp5KSGffgg1Gr0Zu1g5myMmz2MMzGRu5hmLnJROE+u7W55Itx5T/H/d8sTDSlghlxGtzwRoUQhBKAjn89JJADsG0TIWlu/PBHgvGLl7JcnQgT2/S0oQ4ngMF1+AOu5+uWJCFvrl8/8ta1sehdn6rz3l0wNGGWX2ytPBQsMs8he+dm9v6n93l8yZGCoXYYgV0xWunYOW2QOwCi3QK/87N7f1H3vL5mCRFIATx9l1dUK1hzabTJaYMwD5zMAX5MrX5ODfM0OmRYwUi6vT54KFBgvEX3ys3t/7c/nLhkuJoKSpkuVHTr9S07Fz9wnP7v31+1b9sjwgSEU2yefre6Z/co+Cem5reYklj75zMexhNJruprDyQOx5AdN5tmrOZz2kHB7wDNeE4tNThaIJU1E2mur5nAyabaaw8mksWoOJ4l5oeAgAU23ndUcTi7noJrDSg/h2peRPE5TyGx6+Wtmv8mXlTXC9YGzH/CA7rBSwz58EGruak79YOZsjM/vvszE0pWeuW6ZM5oCRq9xvcnIA+GUoHrz3O3L5LSfhNtvUX3KyALhpJehTxmZsOhT26ZJTiLNyVNGEtgICRkL16ZJTi6NyVP7pklWeohIsEx5Or0sNrPf/MvKGuH5yPLUvmmSlRr24YNQq5GntYOZszHWR3SefEy1QGvwrE7j+F7MQhdb/wzbhrqPAt/SfkTFO+87Fmw/+ve5vqBizXLWevRz9Z+n+o/qDb1o+XRt7r3Jc6+47vfNo3e1fNQf6eh2puJXfDG9//fpgj1Mx11I6he+1QmDjr5SuCP8oidpKmi/OHpPq97is99MP6D//uH0oIwvTKOwQR0FARuFJfQuURFKFEIiuk0qOmCRFqGALY1JVIDAcitG2Noak6gQgYXWBSUrERymrAqwXiqE+YzmLhVge31J0dpWJtSXVF9x2TOQOS8QJlMExmF8f1Lgx4mtQYmMFhiJcQ1K2ewG4cx+gzAZMjAYL0PEKyYrXTuHLTIHYCijNyhlsxuEM/cNwmQKEkkBPH2UVVcrWHNot8logbEPnAMBnE6unE6unE6unE4Ocjo7ZHrAyIlrVHI4nOtkpMAACu9Umjmb6/YHdZcMFxNSSfOmSi2djian4uftVJo5metuJ7NHhg8MpshOJTVl9swOZp+EtBDXkd6XnkVe6ouhJ2Tc83p+f+RF/dDPRH8YJePpXLJm7I4FDGrWbutUinAsofRMub2DFSa/N/G4xMkDsV64UN5/OrW3bEbZ4GQq4UzhmSuQbCff293//t7+bufi91+5uLf5fRP7TU72iBVSRGZsrQ0xMmGqDUUmIpc5iTRXG2IkgV2eBoyFiLIgMy9tdjmpNFYaStdjS+MSJzuEp19GUlmlltPbaDP71cKsrBF+D5wVQcdzh5UZ9smDMKspDNWOZc7GuFCf40EwjEORebFII0/EqfDScJR5w4E/zIZ+3x/5w1vNq0+jq7o4LW4jTAGj17j6ZOSB8ElQ9fmpLsuUMmx+Y/qzE11LR29Oq0XTrqTnullJffN4rl2p+HDgH72jv/w1Y4Fwg9NEEm4iuGw1sdjkZIFwwwj5aSvMMBJhUp/GBPYyJ5Hm1CcjCWwMBIxFpvctWupBjEwaE59xbNmmcYWVHsLTL1N9Tm+bzexXB7OyRrg9svq0DugOKzXsowehViM/awczZ2Ncts1H/V6QBr4XBfHIE0GQepk/6nuDUZgN5SCN/GQ64I3KT+PKxcVMYk0Bo9e4/GTkgXBKUPn5ie4IKg7eeXL0q+I496P3j94tZWVxoLsWlJNPJh8ZQ8wGJ1sJZ7uokmRkgXCpCCWpD6r6cr1jPobqZU4+PILSROMyJ43m5CQjCWxMA4yEo7uIkUhjajKQ64mR3hVWegjHvUw1KacCxH7vLStrhOsjq0nrgO6wUsM+eRBqNWqydjBzNsaFmkzjNBwkw8TrR4mvlOdo7GUD0feiLPKzcdbrRaOpU21UTQqTKS5mMdYUMHqNq0lGHginBFWTZw/9mPxm8ofJZ5M/Tz72Jh/q/xQ7KD+cfFYISxPnDU7OEs55UU3JyALhWBGa0locZ2TCoib99VCamFzmZNKcoGQkgQ1rgMEIg8Cy3tPlZNKcovR9SzfmFVZ+CO+9TEk5vaAws982ycoa4fnoktI6ojus3LAPH4RbjaasHc2cjXGxc/KEnLKKxtdHg/u3794xWIGkGS3F78RJM5qnadsyaQeLkYLHuyaNaC9R0c7PMIdpgYLv3yaPiv2N5Wrhw2LD4+Rzvffw6L3p0RnmM9WrjZUmfhtZcqFL5XjGMdpJLuYXyx1M6dpW4CfqJfD1S6RfYv2SqZcw1C/S4iepBAWeILyHXLO6plhd06yuaVbXNKtrmtU1zeqaZnXNxuoamZXEs4K3litS24rUtia1rUlta1LbmtS2JrWtSW3bSG2TScEfOLpHLze1pGu5Jpdrcrkml2tyuSaXa3K5jVxOJXdmE0MNOdwc3FOM9jSjPc1oTzPa04z2NKM9zWjPxmiPzAgeepBbGxShfUVoXxPa14T2NaF9TWhfE9rXhPZthPZJhE6EJ82rsVMJQtvuhtRJQlpHBYaVGF9tcC9R4c6HnwUPJfiziqZPiqOpZisq7oBKP2BA/ZLJ18UZWo+KjQH6vaNf6KMLJl9MTxZ4rP9ZFeGfqo+8q886qH702wLkW+W3JntuUO05H+0YjxcgIpQohER0m1R08xkT3/ECRIDATZLw5R/H8QJEiMDdkQuu6xDBzWuMBY8XSJLYfKxMlwqwveMFtAb3tS73A/2i1bivFbov9IvUL9UG4NR56gCVOTDO4k8dCH0ZW08doKIFRlrkqQPp7NQB62VwV8mQgdF2sUyvWvtKV7p2DltkDsAIR0jmqg3B6cqpIbCfOkClIJEUwNNHWXW1gnUmK6OiBYZE8AIiwBflmc7DfJ2bKV+Ua1+Ua1+Ua1+Ua1+Uw3zRDpk1MM7iDiNw+KHrZKTAcIs4jCCdHUZgfX53yXAxAZg0narVWqf/yan4mQ8jSFdOmd5+GAEVPjDGIjN2NWX2zH5nn4RUQx1GftaLxkPPV5m+J4ZR6KVDMfTGQZr2R/2RL8JpPLMm6q/1lttBUZzLZ2J5MctwLKH0TCm9gxUmrTfxuMTJA1GDg+b7c/24X6n/vN8pbkR9WFyL+XDy5eS5vkrlS32G9Zo+mfrPncnvAr8TJr5/9E7oHx8EqNLzh8VCwOf6l5bNvWXC/3zysPyI/qGVyOi/NzgtJ+GWWzRvZmSBqEYi8uua3l5GPlzdGJGJyWVOJvMSwsFkwaydkQS2IAwYDPP5Ol1OFo11YmTJemKMZVdY6SGCwDLS0CoZzaale/s9naysEa4PnEeBB3SHlRr2sYNQq+nDqB3MnI1xuVNslMT9ZOx7wzQMPBEGkT7UQHrq81nfT9MgHU+VaKPK1NyrEfjOy2ZMtoDxa1qashJBuCWwNp0WeZ4fvVvd21de3/7ND+quUik/7bhKxWSgDVYDSbiBFpSgrDQQjhihQW29wKxUWOSnxYtcZmXSmPxkZYENhIDRiPxQmIh0WYk0JkGDcD0yJjtXePkhnP0SNahezy50y/QPJuJbvMQR3o8sQ62DusPLDfv4Qbi5dShkQHM+0oUUjXq9cTTujbyeELEnRunA6/WjsZf2wsEg7vnjcTS61bwUNU4AJUUDrC1g/JqXooxEEN4JKkU/NDQiPdIS88viba1C3+p8f3Sv91qv81rvXu+f//l2pVH/orTo34oPF9/LIE3Kv/hQX0mt1ay+MWXa2vTtdJm0XFo1r5Oy2k7CbbewSmWkgfDTCJVq6URiZcIkUv3EROUyK5UGVSojC2yYBAxH7K+nqdHjd1mpNKdT9W3bgXnXGi9DRCxYqlINKmFjv/GPlzjCA9KVqn1Yd3jZYR9CCLs6rVo/pDkf6UKrJv44HErRV5+Q0hNRX3j9IPK9nhyn41SOEj+b+thGtaow2UJp1RBrCxi/5rUqIxGEf2pAq/6m6Nt/b6ZVfT9bVKsy2k7CbbewVmWkgfDUy9CqjEya1qqMVBrUqowssGESMByRzNZ9S1mflUtjYjUT0nbCAi9BRCxYqlYNK2Fjv+KOlzjCA5K1qn1Ud3jJYZ9BCLk6qVo/ojkf6UKqjqJ+TyRp7KViNPBEEsbqY73UG6RJlqRy6CfD/q3mpao02UJJ1QhrCxi/5qUqIxGEe2pAqv5J/f3X5bUFJwRrEISLClZGC0q4BeGCdWqerdI8NuYyTIPiBnG9k/etjtdRn3pcdEs8LffsFjt5y78tUwCTeTZZzYMIA8sQwoxMmhbCjFQaFMKMLLBBGDAcYbYuzOe+dVmpNKaDAwV1XRoZXuFliIg0SxXCUSWb7Jdx8RJHeECyEHYM6w4vO+xDCGFXp4TrhzTnI10oYTEUwdgPQi/qyaFSzUIJ5iwde6OgN0iyLJW9aqtko0o4NtlCKWGBtQWMX/NKmJEIwj8tooSLi7eOTzp50Nm5Pbp/r6f/c+efeycv6ipE2+S5V+7AKptfP6p2Xx3L4+9nfuYH/q7v+8Erezt+cdeCvsdrepbLyTu9It9fidVXqvd3mUy8wWpiCTcxXSp/pKz1bnl0XNEoXArhv00edlQeIbPdU4LZZuhYpxORfslsptpkNRUiaCxDNjMyaVo2M1JpUDYzssBGbMBwRGmwnpiP0O+ycmlON0eJWBfSxPAKL0NEXFqqbhaVyLJfI8ZLHOEC6brZPqw7vOywTyGEXZ1urh/SnI90oZsHYRaFYdD3hlmkNLYI9c1jvq8+28+yfhLEyWg63xvVzcZYonSzxNoCxq953cxIBOGfoLr5X08cIPigM/nvSsZ+XUhpvXI8+XQz</t>
  </si>
  <si>
    <t>ioqLH3xx+nSC6SnCJ3ScyRobrNaQcGvAJa6JxiYrDYTvRchP+4YwRios+tN6OwQrlQb1JyMLbOQDDEeQCfMOvS4rk8bUp1DzzRijrvDyQ/j2pWpPWQkV+6VjvMQR/o+sPa2DusPLDfv8QbjVKc/6Ac35SBfKMxbDJBmMIq8fpKknYhl6vWjU90TWGwb9uDdM5eBW88rTeDqYUp4x1hYwfs0rT0YiCO8EVZ5n7x6rVmTf1o0L0yOz39TV+OIk7AflwVrPJ1/pY7E99R8lQiffTj/1SP3FdP3VZJ0NVutIuHXgSvTYQBaLlMvUnx69VRzc8E2pyydfFq0d5SHjejV88qxzdUcGnYsdk102We2CcO1LkbaMVJikrfmmrcusVBqUtowssKEVMBxBEK9Lm7ZlpNKYto3TdWFrzOXkh4geS9W2cSWF7Lef8RJHOECytrUO6g4vN+wDCOFWp23rBzTnI13cgLY200JasjZ4SYvRLyn1mjjZJvNsG7qlJbLc0kLGO+9CFr6m5bFuFyjbBPiuaCl7ab/ohHr19In6xTZxSrSKgFllCZetkCFKFEQivE0yvHkPzXbdChnhvPJkvG+FjHFeUrJcuEJGNx+pFrxxRUZRbF0CJUJs7c6VwC9uRMzKqwz0fWcd+70qdHrA2Ei4WCWx3qtCRwsMjriLVRSc6maVqZlNqK/SUQND5DIUtiaz0nXQ2KLTAMY0+vUqGvvpgbCxuEZnIZEswPNIW3Z1BmwO8DYdMDAQgtMUgPPJtfPJgc5nh04NGEGRN6lYHc91OlJgHIXfpHLsdK47ntZdOmJMbCVNm1nu53Y4OZkC730qx86mGgAbgz06A2B0RV6poufODNQc2H0a2EJxj1M/Hg99bxz6Y08M4sxLh1nmDUYj4cfRuOeL6QNrzawdSw3U7Npyq4ryUDiaUH6mHNxBC5OHm4hcYiWCWN+DJuhnq0OuIsifJh8UB1T/cfKR+vp4Wki6uuPJoDP5wGSQDVaDSLhBFk58GWkgli8RCbK9fsNIZV4DOKjAM2lH/YaRSoP1G0YW2OVjwHCkvr8uIhOVLiuVxuo3abqe2uo3nPwQ/n0Z2eUsx0yr5X77LZ68xBEOEJwYgQd1h5cb9gGEcKur39QPaM5HutxNGkVSBJnwAn1mYBCM1Gf9UeL5vvRlnKZBJqeyrFH1aavuZFhbwPg1rz4ZiSC8E1R9fniyOATpOeroRhtdE1J/8auiT3769p+K/vqHk8fq88Vba/pev+dHvz76pf7u6E39odlW0+kHfhe8NPlw8lGgcsXdi1c7me8bo9oGq1kl3KxwDXuaKtS2p2p11RWLR++pd54XhTa91bfY9Kt+9RfTjbhlVU698ZUu1OlzcToX79wf/bB33DI1K+KdGZLTJ718PjvVsRqNtU4xPqZB2WQdFERAWooiZ6TCpMiNT8plViYNCnJGFlg9ABiNIFaKPI1NXLqsXBpT5L79pENOeoiQt1RBnlX6zX6LIS9xhP8jC3LbmO7wUsM+fxBqdXq8fjxzPtJakLt09nL7p4xx4WIQOC/HiaJ5dm33T1HxAovDUIF8zvqnqFYRMKsso3+KClGiIBLhbZLhAcvGCDFq65+iIgRWf+Ea09E/RcUIrPsuqB6p6DA1XoD9RBCbvVuXjLC99qkgWFMv4bSDIfCd7VNkesDQuNz2KTJaYGxEtk8F/qx9KrDedneVjhoYIZehpzWZla6DxhadBjCkLdA+pbCfHgh7+xSZhUSyAM8jbdnVGbA5wNt0wMA4CE5KAM4n184nBzqfHTo1YABdXvsUGSkwjCLap2ZO57rjad2lI8aEVtK0qVK9GoeTkykwt0/NnE01APb2KTIDYHTFtk+puTMDNQd2nwa2kLOjcRr4476XBWEwS6577RawLOmqSq+d93mdpQnl13gBi5MIYjUPmp8vr4D1QZHpP9LZ96w+hS1gJX4kTWbdYDWrhJsVnj2/iAWsaxt5J5B+6B1M61Yd02Bssg4GYuEWsVZgLVxxUmm2cMXJpLnCFScL7MI5YDSCUKzbLpTlpHIO6las9BCRbhl59izbrq4eDRy3ybISR7g/cIoIHdMdXmrYxw9CraZuBRjPnI/0+d3FENn6yIIQawsYv+ZlOCMRhHOCynD+XQycBpFwg8AFtInGJisNhO9divRkpMIkPW27GDipNKg9GVlggx9gOOJwXZgHpMtKpTHt6djFwMoP4d+XKj6ry0QDx/WwrMQRDpAsPh27GFi5YR9ACLc69Vk/oDkf6Wa7poSJndKTkZOdmGfXetcUES+wJgyVg+eta4poFQGzylK6pogQJQoiEd4mGR6wWoyQo9auKSJCYNEXrjJdXVNEjMBy76LykYgOU9qF2E+5f/PlKV0yxBbbpoRum5JV50Lkbpui0gPGxiW3TVHRAoMjtm0qOm6bst7heZWOGhgil6GoNZmVroPGFp0GMKYt0jYVrZweCEfbFJWFRLIAzyNt2dUZsDnA23TAwEAITksAzifXzicHOp8dOjVgBF1i2xQVKTCOYtqmouO2KevTuktHjImtpGkzy/XcDicnU+Bum4pWTg+Ao22KygAYXdFtU9HqDNQc2H0a2HNbrxHWtimBownl13y9hpHIvPJwjQ8wQW+gXsNoEAk3yMKJLyMNxHIlIkG212sYqTRdr2Gk0mC9hpEFdrkYMByBTNSAGEeky8rlXBRsOPkhHPwy0stZklnd3Rs4rmNmJY7wgODMCDyoO7zcsE8ghFtdwaZ+QHM+0oX8TLNwmI3ToTce9/RnR6mXJsPQC6Mw7sWDTKSRuNW8/DQuGiv5KbG2gPFrXn4yEkF4J6j8PNW1/2zycPLl5LmSnb8+erdsI5/vu9+5d/f+aHC/873R4O69qfx0HxjFaRAJNwhcfk7+rIzwbNoar2+5e2zoqH96qiff0SX/8eR3sKOdjJ5xk9V8CKe/FNnLSIVJ9hrn9GVWJg2qXkYW2JgLGI0oEOuRbRc/I5XGRG8Yxuuxsd52hZcgIq4sVfVW9wYHjougWYkjHCBZ9dpHdYeXHPYRhJCrk731I5rzkW62T0ma2CkhGzvZnbkLsPU+JSLeeZ/x/7I+JaJVBMwqS+lTIkKUKIhEeJtkeMDyLEKPWvuUiAiBVVa4zHT1KRExAuuriwpIIjpMLRVgvyw2O+MuGWCLXUqJ7lJKq0aB2N2lRKUHjIxL7lKiogWGRmyXUnzcpWS92/cqHTUwQC5DUGsyK10HjS06DWBEW6RLKV45PRCOLiUqC4lkAZ5H2rKrM2BzgLfpgIFhEJyVAJxPrp1PDnQ+O3RqwPi5xC4lKlJgFMV0KcXHXUrWp3WXjhgTWUnTZpbpuR1OTqbA3aUUr5weAEeXEpUBMLqiu5Ti1RmoObD7NLCFmgXtQNd8rHm1Y2GBmltbu5QSHE0ov+bLRIxEEMt50PT8hTncidGsEm5WePL8Ih7upGuE6lNvTz4vfqkeEX3eU94J/cj3dlP/kvOyEs4xmpdNjjFCrCDYK1qMVBquaDEyabCixcgCu5wOGI0wXc+MjqzLyqSxgpbjyCdOeoj4t4zse5aDJ1Xxw3FHPStxhPcDJ47QMd3hpYZ9+iDUnOO5AxnPnI/0+d1CIK09XM5rFE22gPFrXpwzEkE4J6g4b2ALAaNBJNwgcFltorHJSgPhe5eiPBmpMClP6xYCRioNSk9GFtjgBxiOQKyLxDggXVYqjWlP1w4CTn4I/75U8Vndcxw4Lq5mJY5wgGTx6dpBwMkN+wBCuNWpz/oBzflIN9tKZVzTVnoyc7KL59m13kpFxAusFEPl4HlrpSJaRcCsspRWKiJEiYJIhLdJhgesISPkqLWViogQWAqGq0xXKxURI7AIvKh8JKLDFHwB9gv99cwEsEsG2F4rVeivqZeg6mbI3K1UVHrAyLjkVioqWmBoxLZSZcetVNZrfa/SUQMD5DL0tCaz0nXQ2KLTAEa0RVqpspXTA+FopaKykEgW4HmkLbs6AzYHeJsOGBgGwUkJwPnk2vnkQOezQ6cGjJ9LbKWiIgVGUUwrVXbcSmV9WnfpiDGRlTRtZpme2+HkZArcrVTZyukBcLRSURkAoyu6lSpbnYGaA7tPA3tuqzWWi48vBqGPownl13i1hpMIYjUPmp7zV2s4DSLhBlk07eWkgVisRKTH1moNJ5WGqzWcVJqr1nCymBcODhbQtDxaD8wdj11WJuehWMPKD+Hel5FcVilm6E/X9kPHdeysxBH+D5wXgQd1h5cb9vmDcKsp1gAGNOcjfX77+GNbq1DovinPYAsYv+bFJyMRhHeCis8XpY+f06wSbla4hH0h+/i/Ln7Dw2mucbKPP/a9y8I/cPbxc44RIj4tRZ8zUmHS55GJyWVWJg3Kc0YWWHkAGA0V5hITkS4rkcbUub2Nn5UeIvwtVZxXN/2GjpubWYkjnB9ZnNvb+FmpYR8+CLU6bV4/njkf6WYbqYxeSKnt0MkumWfXdiMVFS+wTgwVy+eskYpqFQGzyjIaqagQJQoiEd4mGR6wgoxQorZGKipCYCEYLjAdjVRUjMAS8KLSkYgOU+4F2C+JzBeZdskAW2ykinQjlZj2MoShs5GKTA8YGZfbSEVGCwyNyEaqMJw1UoXWm36v0lEDA+Qy5LQms9J10Nii0wBGtAUaqRT20wNhb6Qis5BIFuB5pC27OgM2B3ibDhgYBsE5CcD55Nr55EDns0OnBoyfy2ukIiMFRlFEI9XM6Vx3PK27dMSYyEqaNrNMz+1wcjIF5kaqmbOpBsDeSEVmAIyu2EYqNXdmoObA7tPAnttaVmJtpIpwNKH8mq9lMRJBLOZB0/MXppbFaFYJNys8eX4ha1l/Kz71VlHJKqtYgZ/43kHo77qrWIyjg1jIRawd2KtYjFQarmIxMmmwisXIAruQDhiNMFz3jZG8y8rkPJSxOOkhIt8y8u5Z9h1VZQ/H3fWsxBHeD5wyQsd0h5ca9umDUKsrY9WPZ85H+vzub0isLWYCawsYv+ZlOSMRhHOCyvIG9jcwGkTCDQIX1CYam6w0EL53KcqTkQqT8rTub2Ck0qD0ZGSBDX6A4QiCdd+Yn3VZmTQmPV37Gzj5Idz7UrVndftx6LjOmpU4wv+RtadrfwMnN+zzB+FWJz7rBzTnI91sD1VqYqfkpHSyS+fZtd5DRcQ77zL+X9ZDRbSKgFllKT1URIgSBZEIb5MMD1g8RqhRaw8VESGwBgwXma4eKiJGYPV3UfVIRIep9ELsZz2MigqwxR6qWPdQJVUbg3T3UFHpASPjknuoqGiBoRHbQyWPe6istxBfpaMGBshl6GlNZqXroLFFpwGMaIv0UMmV0wPh6KGispBIFuB5pC27OgM2B3ibDhgYBsFJCcD55Nr55EDns0OnBoyfS+yhoiIFRlFMD5U87qGyPq27dMSYyEqaNrNMz+1wcjIF7h4quXJ6ABw9VFQGwOiK7qGSqzNQc2D3aWDPbbEmtfZQxTiaUH7NF2sYiSBW86DpeQPFGkaDSLhBFk57GWkgFisR6bG9WMNIpeliDSOVBos1jCywi8WA4QjWY+thVIxMzkWxhpMfwr0vI7mcpZhxtbbvuD6elTjC/4HzIvCg7vBywz5/EG51xZr6Ac35SJ/fBv7U2imUYG0B49e8+GQkgvBOUPH5wjTwM5pVws0Kl7AvZAP/YpdKc44RIj4tRZ8zUmHS55GJyWVWJg3Kc0YWWHkAGI3IfhgVI5HG1Lmji5+THiL8LVWcV3cQh447pVmJI5wfWZw7uvg5qWEfPgi1Om1eP545H2n1v//00xNiziq+Xx8N7t++e8dgCJL2NoYHpbudtxf69oV4MFqMpD7uqjLCvUSGOz/NHMYFCue/ag1WiKtvpmrsedla9dVUqj0r1nD1n75Y6xy/p8TcO6Vce6x7r/Rfm6gqxZte6JL5nvGVdsKLucppZ0W2thVEoX6R+iVVLyKyuUoqJ4HnBC9iaSLXNJFrmsg1TeSaJnLNRuQanYjEE4HXshSPbc1jW/PY1jy2NY9tG49tOg/4U0X33dPqebaWaz655pNrPrmNT07mc6Y8WsMHN7n2NIk9TWJPk9jTJPZsJPboJOBxBFkkVRz2NYd9zWFfc9jXHPZtHPZpHE5EF03lP7pi5DK7ji1dvCpEZi4WgW8dCRhYYnxUX7auYyJeYFMVNED+VkW6NyYPVGAsa5kPiv8+NPcfP6zWMGZBsVMsnjw5+uW6Xgh53pF66eIpvTvZ3PZssuAG2YLzAYqzQ5kIUaIgAuBN/l1Z9oEysj7EvCxfO8VOZ/K5+vjX1cKYid0mmR2wswuxQmRtcCYinF/8YW1wJmIEtmYtuqRDRIdpwwLYLwqz9SQ2QeySIbbX4hzp+3aj6srL0H3fLpkeMAzjW5wD3w/sPc5UuMBAjO1xPr5wN3RcuEtGDQzHi6VvszUuff+lncYWnQYwJhIytlnb4fGFu2HNhbtkFhLJAjyPtGVXZ8DOpmZUwMBICF4uBHifXHufHOh9dujUgCEU1+Ps8DzX6VCBkRTT5Hx84679cd2lI8ZEV9K8ma3Cuj1OTqbA3eR8fOOu29vs0RkA4ysyf9dzZwbqbK5OAavR9oO0F8fZwJOyn3miF/W9rD8aeKmIRuNRFvnjaFDysabxr/WW22eik2RLMh/5OJpQfqaE30ELk/SbiFxiJYIotEFXA4osUeWBJ7LELyePVCr/ZpUJTjuZVXqouxh0N0T5/V/1usHRz9TXz9XXG+XHjzsmvtXr7p9M/jj50Cv6oj+YfDz5vXr9y+SztU7k20r8G6wGlHADwjNtE41NVhqIuiMipbY2XXBSYWm6CMwHFVxmZdJc0wUni3md4WABzeRlFq3L2DgiXVYujfVdBOG6NPK7wssPEQ+WkY5WSWlU3egaOa7oZSWOcIDgTAo8qDu83LBPIIRbTecFYEBzPtLndUueVqvGVWalVp1XoplsAePXvFplJILwTlC1yr8lj9MgEm6QhdUnIw2E812K+mSkwqI+7VvyOKk0KD8ZWWCDH2A4RLYuYmGi0mWl0pj6dOzJY+WH8O9LVZ/VnaWR4w5aVuIIB0hWn449eazcsA8ghFud+qwf0JyPdJMHKEZWPRm62EXZPLu2W5moeOddxv93W5moFhQwCy6jlYkKUaIgAuChW5n0qnSxOv2LcjXaxG+TzA9YwkVoX1szExUhsBILl7SOZiYqRmAJdlGtSkSHKbcC7OdqZqJCbLGZSd95G1XXTkbuO2/J9ICBeMnNTGS4wFCMbGaKji+9jRyX3pJRAwPyMvS7JrPSddDYotMARsUFmpmi40tvo5pLb8ksJJIFeB5py67OgM0B3qYDBkZCcBIE8D659j450Pvs0KkBQ+gSm5nIUIGRFNHMFB3femt/XHfpiDHRlTRvZqml2+PkZArMzUzR8a23bm+zR2cAjK/YZqZI33pr9jT7NLDntjxkSY9VOh/haEL5NV8eYiSCWD6Ergc0UB5iNIiEGwSeO5tobLLSQKyOIlJke3mIkUrT5SFGKg2WhxhZYFenAcPhLA8xUjkX5SFOfgj/voz0cpZkVneBRo67XVmJIxwgODMCD+oOLzfsAwjhVlceqh/QnI/0+W2lD63FJIG1BYxf8+qTkQjCO0HV5zlspWc0oIQbcGG1ykgD4ayXolYZqbCoVXsrPSOTBsUqIwtsrASMhruVnpFLY2rV1UrPyQ8RD5aqVqvLQyPHbbCsxBEOkKxWXa30nNywTyCEW51arR/QnI90cYjh2kzdNHxOU2Riq/SodLENwnm2DTU3WW+HpeKddyELNjeBboedb3xZbusS+OpYqskEzGRL6WYiQpQoiER4m2R4wBIsQrtam5GICIGVVIwktTcjETECS6iLik0iOky5FGA/ZzMSEWKLzUj68tiour8xcl8eS6YHDJz4ZqTIj+y9SFS0wMiJ7UU6vjw2clweS0YNjJ/LkN+azErXQWOLTgMY0xbpRTq+PDaquTyWzEIiWYDnkbbs6gzYHOBtOmBgIATnMADnk2vnkwOdzw6dGjCC4nqR7I7nOh0pMI5iWpGOL4+1P627dMSY2EqaNrPE0O1wcjIF7lak48tj3c5mj84AGF3RrUj68lizo9mngdVoRyJOsuF44A3iUc8T/mjkZeOk741S2Utl3x8IMY1k1rTbsQ5BTb2trUgxjiaUnylBd9DCJOkmIpdYiSAW/6DZ+6n7u6oLo3TRZ/K3as+KTrmfqpT7l8V9UY90Fv7p7OoCnbU/PnrzBzqynKgXTb6cPCneeqpLTSZLbbBaSsIttXBGzEgDseiJyJztVR9GKixVH+utVZxMGqz6MLLArjkDRiNL17PQVvRhpNJY0ScJ1hNp4neFlx/C7y8j65zlntUlpJHjVllW4gj/B06YwIO6w8sN+wBCuNUVfeoHNOcjfX4b5O373ROsLWD8mleljEQQ3gmqShtokGc0iIQbZGHxyUgD4XyXIj4ZqTCJT2Mue5mVSYPik5EFNvYBRiMK1zNrtYiRSmPi09Ufz8kP4d6XKj6rWzYjx62prMQR/o8sPl398ZzcsA8ghFud+Kwf0JyPdNVxNB1UPakb7DgSJrZKXqZOtmKebUMdR7Ht9lQq3nkXsmDHEfjq1Acd9Z+vO5PfTX6rROJv4W1CRJ4CxnMpbUJEiBIFkQhvkwwPWB1F6E1rmxARIbDICZeRrjYhIkZgeXNRgUhEhyllAuwXZ+uJcYy7ZIQtdgnpi5CFvoRNBPolrEr2qbtfiEoUGPbw/UKBkNLeMESFCwx82Iah9LhhKHU0DFFRA8PfMtSzJrPSddDYotMARrdFGobSldMD4WgYorKQSBbgeaQtuzoDNgd4mw4YGBLBKQjAD+XaD+XaD+XaD+VAP7RDJwmMqrjWIYcPuk6HCgyumN6h9Lh3yPrg7tIRYwIuaQbNUjy378nJFLh7h9KV0wPg6B2iMgBGWnTvULo6AzUHdp8GtkhkRn6c9H3p9Yb+0BMylXobT9/rD8f9LE79yB9MQ7E1gXasKFCTaGvvUIajCeVnSrUdtDDptonIJVYiiGU8aB7+ic7BizNsnxz9qugAKtLx55OHR++WtRn9nvRX1P/7a8LX30WTpybuG6zcJZz7wokvIw3EgiQiQdYLJ1+ud8zj8jIrIZayjK0ow8ijwaIMIwvsmjBgLMIoNK99dlmZNFaTEdm6eZf7FV5+CGe+jKxylltm1RK+46ZvVuIIFwhOiMCDusPLDfv8QbjV1WTqBzTnI11IzV6md5KLyPPlsO+JQW/g9aLB2BvKUGbBeNiPxNS9Nio1jSuKF1VKjLUFjF/jUpOTCMI74aTmu+WtGUVPuW4EUt/qRqD3Zp3rzyefT54UxxOVfUOPOtMrNZ7NKkEfTv7Ueak4+0i3Fz1Y6xz9Yv48pLXOmb3nxeeO3i7e/Vb9/VdHvy673Y9+1dHb2789emP9u9PGo2BaXdKtSUXlaVp3+vakXNYHJX1cdMh/Mvm0k5RXepiGaoN1qCR8qBZVxpw0EGEBoYwfFxsfvi0mxmPzLoaXWWk1qY85eTSnjzlZYOMzYCwctStOJo3p40isJ4mJ3xVefogItEx9LKr7aYXjwmFW4ghHSNbH1kHd4eWGff4g3Gr0MWBAcz7ShT6WMhj0pRh6PTEee2IkBl4/HaSeHI2yUa8Xpmm1tNyoPjZ2CCl97L7+zmALGL/m9TEjEYR3gurjv06+VGLlSadQKw/KU5EK/fKFXoYt1mYDfyWQK+GatOpMRsoSTnlhnclIA+Fe4TpTJRY2bclIpVFtycijQW3JyAIb2wBj4Vh75WTSmLZMfUtt/wovP4T3Xqq2rG6fFY7rhFmJI5wfWVtaB3WHlxv2+YNwq9OW9QOa85EutGUY9uVorD7hx7H0gmCUeqk/zDzfl76M0zTIZBtlfqPXUtoyxNoCxq95bclIBOGdoNryT5NHWlCePiX+ebHC+bg4EF534783W+2c/LYTFCpz8lS9Y1QEG6wmkHATLKw1GWkg3C1ca1rb4TmZ8EhN2+5LTiYNik1GFthgBxiNJF6PM9tKJiOVxtRm5GfrwiY3OQkiHPpS5WZYqRPHPbisxBH+jyw37aO6w0sO+whCyNXpzfoRzflIV/svp7FAy8gG919KE1ulKCMn23iebUP7LxPbie9UvPM+hGP/5ekD3k9W2/X1QB31d7qM+rCQjk91hbw8u/2BPtJjtjHzuHRuMsAG2QACZoBlbMykQpQoiER4m2R4wF0oy1CiRITALSQYhWndmEnFCNw7sqh2JKLD7BMB2C+M/XVfmCB2yRDb25kphN6PKfWLPsldVIcpi8i5M5NMFBgQ8Tsz1T9tu9z9+3S4wJCI3JkpotnOTGG9VfEqHTUwMC5DWGsyK10HjS06DWB4W2BnpsJ+eiDsOzPJLCSSBXgeacuuzoDNAd6mAwbGRHB2AvBDufZDufZDufZDOdAP7dBJAsMqbmemwwddp0MFRlfEzsyZ/7nueHB36YgxEZc0g2bJn9v35GQKzDszZ36nGgD7zkwyA2Ckxe7MVHNnBmoO7D4NbKHDQccdaT7W1Nqx1kBNr207M4XA0YTyMyXhDlqYRNxE5BIrkXkR4hofYIbOf34mp0Ek3CALp8OMNBALmIi02Xp+JicVlgqOv64l31kql1mpNFjCYWSBXT8GDEeUKUUWm6h0Wak0VsJxHKDJyg/h35eRaM7SzeqGV+G4speVOMIBgnMk8KDu8HLDPoAQbnUFnPoBzflIF+oz6Wex9KORJ9M080Q/Tb1+Mo7Vt/6g1+vFcdgb3WpefRpXkpX6lFhbwPg1rz4ZiSC8E1R9/rveUDkt+HwxvVmo2Or4tXr7q+KOoGJr5i+KYtAXax31E3+e/FZp0D8qLfpheZfQZ5ExddpgNYaEG2Nh5clIA+F4l6I8GakwKU/zbWuXWak0qDwZWWADH2A4smDdD4SJSpeVSmPK03oM3RVefgjfvlTlKSuh4ri3lpU4wgGSlad1UHd4uWEfQAi3OuVZP6A5H+nzuw1SWrdBxlhbwPg1rzwZiSC8E1R5LmUbJCNlCae8sL5kpIFwr3B96dgGyUiFRV+G66ExJb3MSqVBfcnIAhveAMMhk2Q9TDMTly4rl8YEpmsvJCc/hAtfqsCs7jEUjospWYkjPCBZYLr2QnJywz6BEG51ArN+QHM+0uV16ePeMIx6Y2/c7w89EYWh1wv6iecPoiwdhGIURdNBb1RgCpMtlMBMsLaA8WteYDISQXgnqMD83fEWSKUoH3ZmnfCPimPmqqL6w1KBPtIbI39QdbcXt6p/Oe17fz75Ri+CTr6ZnhmnBOlKEPr+SijND/0Gq6kk3FQLC1NGGgi3DBem9k51RiYsujRY96WJymVWKg3qUkYW2KgIGI4widZ9YZxcXVYujenSIJLr0rhGcoWXIML1L1WYVnccCsellazEER6QLEzto7rDSw77DELI1SnT+hHN+UgXuyZ/ekLLWLXn66PB/dt37xgsQZCetlXN1Ekzmadp2y5px4rRk9WOSSPYS2Sw83PMYVigZvyk2Bv5vKx6m8AqaZde6JIRn3F2dsiL+brpRih9RZ2MbM6NSkLgScDbyTXyaxr5NRvya3TkEo8c3kaugG9r4Ns24Nt04PCpTvem000r+joxC4GcTODM3oMaArj5sqdR79lQ79FRw103csuBAr2vQe/bQO/TQBeT5VaT8ce6nyBzwk+tNgejJUUg6359Ilz4gwmNQf9WHJf/7Hjd4o3Jg8nnOjDp0/O/rS5QLrcHvKM/WBbPirdn0Ut9wERUxa9Mxy8i24bjlzRvkdui428gdFlAX6ODlnjQKE+0bcO8TccMfy4WDVgW7DkZO3essgDeowOGe3hKmLLg3afhPRGhGjxZRnt/S6CSzjPBQ99qdRhYYpSy4b1Exjvvuhc8Wea3R+8VkemL6Wa1B8V/H56OQg86R2+Wt6k8nHylP6Qvgjlefi8vXnl+5gqX4m1zkJvez6Kj4L9MfuP8VIni6JfrHdeVLVRzzkcSxnNqqBAlCiIR3iYZ3vz6F985NVSE8yv7nOfUUDECd9IvuFxPRTcvAxY8pyaKbHewUAG2d0qNDPTiTHVbt/SdZ9OQ6QFDKv5sGpnYeh6+T0cLjKnIo2mkPzuaRlovB7lKRw2MrItlRFXdQvorXQeNLToNYEQjJEbVEREK++mBsB9NQ2YhkSzA80hbdnUG7EymRAYMDIPgEhDA+eTa+eRA57NDpwaMn7gDaeyO5zodKTCKIs6jmTmd646ndZeOGBNZSdOmKqvVOJycTIH5PJqZs6kGwH4eDZkBMLois249d2agzmTdJLBFAqg+0hf9kdcbyMgTvTDzdGXTy5KwP0pkfxCKfsnHmpC/1ltm25wjzVVpeYCjCeVnSt0dtDDpu4nIJVYiiN4JaF7/7/NXrJ6+TODB0ftVl1xxqap+Y/r9X4sbBn5W3On6qOi0K1cFnhWfKXP2TyZ/nHzoFUfYfDD5ePJ79fqXyWdrncjXe1Y7L13qbhmf0Q1WM0q4GRdOlhlpIBpKEEm1dS8xJxWWnjphPlz6MiuT5lrqOFnMqw0HC2gur/AmwsSky8qkuYa6cF2mJn5XePkhYsIyMtJZXlrdkSQdl16xEke4P3AyBR7UHV5u2OcPwq2mnQ4woDkf6UKxpnEaDpJh4vWjxPdEPBp72UD0vSiL/Gyc9XrRaOpeG1WsxiVIpVhDrC1g/JpXrIxEEN4JqljPnqA4+c3kD0ph/nnysTf5UP+nkJsfTj4rthWbSG+wkpZw0gvrS0YaCAe7FH3JSIVFX9pPSeSk0qDAZGSBDXCA4ZC+XDfG6i4rk+YEpm/fSsxKEOHDl6owq1uRpOOeK1biCAdIV5jWUd3hJYd9AiHk6iRm/YjmfKTLHRtrM3Fl1ZBLbpi1ycfIyTOY59lUw6wR7iUyXHhjIFT//Vt5rylXw6yMLnTJbJtumNU338hEvcS+fon0S2xzlVROAs8JXr6ZNtEKvf8jUS+KyDVN5JqNyDU6EYknAq/ilI21Qm8HSdSL4rGteWzbeGzTecCfKbrnntaN9ZUmik+u+eSaT27jk5P5sDfgCr1ZJFEvisSeJrFnI7FHJwGPIsjyYNmUK/TekUS9KA77msO+jcM+jUMxs27NAmJjjbqhtSIonCwi60jAwBKjo6NRl4h3PmQs2Kj758ljHRGP3iyXRkyh8OG03/ZkMFxy5+7D6vgM9ZvD6dWRR++bDLdBNtx8XOJsySVClCiIAHh6y+rk62nN9f1OMQhPjn599K7SQA/1TfDPJ58f/S/K/E+P3rvQCcNwTaym0Vq8Kv1VuWacuZtkdsBWJsTikLWjl4gQ2JEEX/NxdfQSMQJ7kRZdzCGiw/QdAewXxRb/2SUjbLGlV985KeOqq064W3qp9IDBF9/SG/mxvaWXihYYfbEtveK4pdd6xcJVOmpgDF4sZ5stbImVroPGFp2GQNKAK+lZl51YOT0QjpZeKguJZAGeR9qyqzNgZ/MxKmBgHASvEQKcT66dTw50Pjt0asAAimvptTue63SkwDCKaekVxy291qd1l44YE1pJ02a27up2ODmZAndLr1g5PQCOll4qA2B0Rebseu7MQJ3NzylgCzk7GqeBP+57WRAGXhCMMi/1Rz3P96Uv4zQNMlm3uP1ab7kNEtaEWCXwEkcTys+U5DtoYRJ9E5FLrEQQxTXoCsCHJ/N/fY/PVzot99R/Hql3v53eM/lI/cWsWfdRkdPrv/jV9DiK4u0PirWERzp5L3uB1/TO2ucq3/yl/k5l+upDHxX9w8cf+F3w0uTDyUeBelp3L17tJL75RpcNVrNKuFkRyfcpy36lEm+dgR+9V/RKPy6+HqhM/GGxAvKFSsKfzVZO1BvH1ytdvHN/9MNeZ/Lp/AmlnZfmzauMqFL9L4rcXlsz8/1I2Vjb12TUTVajIuqhiJzf3hDCSIWpISQyMbnMyqTBfhBGFthqNGA0Aj9dj4wD0mWl0lhDiKMdhJMeImItI1+eZc3VTTfScXURK3GE+wOnetAx3eGlhn38INTqmkHqxzPnI30+b2wv5bRxDVzJ6RhrCxi/5uU0IxGEc4LKaf4b2zkNIuEGgQthE41NVhoI37sU6clIhUl6WnuRGak0qD0ZWWCDH2A4pFgPYuOAdFmpNKY9HTe2s/JD+Pelis/qFhzpuNaIlTjCAZLFp+PGdlZu2AcQwq1OfdYPaM5HWstPl6pcbn+VTU86j8YXZxqtW++vIuIF1nahcvAF7K8iGk7ADLeU/ioiRImCSIS3SYYHLAwjFKu1QYqIEFjfhQtRV4MUESOwsruowiSiw1RxAfaLw2w9NiHskhG22CCV6gaprOpRSNwNUlR6wOi55AYpKlpg+MQ2SCXHDVLW63Cu0lEDg+gyNLcms9J10Nii0wCGtEUapJKV0wPhaJCispBIFuB5pC27OgM2B3ibDhgYB8GJC8D55Nr55EDns0OnBgygS2yQoiIFhlFMg1Ry3CBlfVp36YgxoZU0bWbZoNvh5GQK3A1SycrpAXA0SFEZAKMrukEqWZ2BmgO7TwN7bis69h1OKY4mlF/zFR1GIogVP2gK30BFh9EgEm6QhfNeRhqIBU1Efmyv6DBSmdcADirwRNpR0WGk0mBFh5EFdkEZMByZWBfCxKTLyuRcFHQ4+SHc+zKSy1mKmVbr/6kjzeQkjvB/4LwIPKg7vNywzx+EW11Bp35Acz7S57c7317+ybC2gPFrXnwyEkF4J6j4fGG68xnNKuFmhUvYlrvz1T+jR0inDEe/KH/Z1MJCuDv2GQ2NCDJLEdmMVJhEdmRicpmVSYMam5EFNsYDRiPQeiU1UemyUmlMZDs69jnpIaLYUjV2VkmyzKGxOYkj3B9ZYzs69jmpYR8/CLU6iV0/njkf6WZ7poxh4WIQOy/jEeBDG5vqmaLiBZZ7oZr3xeuZohpOwAy3jJ4pKkSJgkiEt0mGB6wVI+SqrWeKihBY8oWrUEfPFBUjsNi7oL6kosMUdiH2C0RqO1WKCrG9pqlYXxQbV3c1xu6LYsn0gOFzuU1TZLTA+IlsmoqPL4qNHRfFklEDo+gyNLcms9J10Nii0wDGtAWapuLji2LjmotiySwkkgV4HmnLrs6AzQHepgMGBkJw4gJwPrl2PjnQ+ezQqQEj6PKapshIgXEU0TQVH18Ua39ad+mIMbGVNG2qdLDG4eRkCsxNU/HxRbFuZ7NHZwCMrtimqVhfFGt2NPs0sIVWzMJhNk6H3njc0zWuUeqlyTD0wiiMe/EgE2k0DQHW5Nux+kBNwG1NU7HzCrKzNKH8Gq9bcRJBrPhBc/hT1ZVnKpn+UmXPb5RHD+tKy3zlaefe3fujwf3O90aDu/emTVPVCUYmg2ywGkTCDQJPfE/b5LmyyLNpeen55Jui3PS+o5o0+XjyuxP1I296w25RQTp91JPxgd9ktRdi5RSRiVsLR5xUmi0ccTJprnDEyQK7cg0YjUiIdWEckC4rlcYKR2EYr8fGZukrvAQRgWQZaewsma0uI40dt8uyEkc4QHAGBh/VHV5y2EcQQq6meAQY0ZyP9PndHGC9HywOsbaA8Wte5zISQbgnqM7l3xzAaRAJNwhc55pobLLSQHjfpchPRipM8tO2OYCTSoP6k5EFNvgBhiNIwvXQPCJdVi6NCVDH9gBWfggHv1T9Wd1UGjvunmUljvCAZP3p2B7Ayg37BEK41cnP+gHN+Ug327skTOyUoIyc7MJ5dq33LhHxAquuUD34AvYuEQ0nYIZbSu8SEaJEQSTC2yTDA5ZsEZLV2rtERAisvMKVqKt3iYgRWHNdVGIS0WHqqxD76d6l2ASxS4bYYu+SvpA6llX7QOTuXaLSA4bPJfcuUdEC4ye2dyk67l2KHL1LVNTAKLoM0a3JrHQdNLboNIAxbZHepWjl9EA4epeoLCSSBXgeacuuzoDNAd6mAwYGQnDmAnA+uXY+OdD57NCpASPoEnuXqEiBcRTTuxQd9y5Zn9ZdOmJMbCVNm1k66HY4OZkCd+9StHJ6ABy9S1QGwOiK7l2KVmeg5sDu08Ce25qOsPYuCRxNKL/mazqMROaVh2t8gDl8AzUdRoNIuEEWTnwZaSBWNBEJsr2mw0il6ZoOI5UGazqMLLAryoDhKGo6mYlKl5XKuSjpcPJD+PdlZJezHFNUFQDHzeusxBEOEJwYgQd1h5cb9gGEcKsr6dQPaM5H+vx2zgtrR5HE2gLGr3n1yUgE4Z2g6rOBznlGg0i4QeDqc6md88X7T4tTtE4cwlSevRTE7hZ6RsMh3P1S9C4jFSa9a5zNl1mZNCh3GVlgoy1gNHQLvbScvcRJpTG562yh5ySIiChL1bvV/bqx475kVuIIB0jWu84Wek5y2EcQQq5O8NaPaM5HutkeJmlipyRs7GR35ka+1nuYiHjnfcb/93qYiIYTMMMtpYeJCFGiIBLhbZLhAUu3CMlq7WEiIgRWYOFK1NXDRMQIrL0uqjGJ6DB1VoD9Essh010ywBY7mBLdwZRWTQSxu4OJSg8YPJfcwURFC4ye2A6m+LiDyXoJ71U6amAMXYbm1mRWug4aW3QawIi2SAdTvHJ6IBwdTFQWEskCPI+0ZVdnwOYAb9MBA8MgOHEBOJ9cO58c6Hx26NSA8XOJHUxUpMAoiulgio87mKxP6y4dMSaykqbNLBl0O5ycTIG7gyleOT0Ajg4mKgNgdEV3MMWrM1BzYPdpYM9tDUlaO5gSHE0ov+ZrSIxEECt+0Ay+gRoSo0Ek3CDwtHe5NaTa2ztsFSRGs81rEIfZEOm4vYLESKXhChIjkwYrSIwssMvXgNEIg3VzcOyyMjkfBSROgohwsoxkdpbSJlW5wXETOytxhP8D52HwUd3hJYd9AiHknCO6AxnRnI/0+e3Xl9aOKfd9gQZbwPg1r3YZiSDcE1TtNtCvz2gQCTcIXO2aaGyy0kB436WoT0YqTOrT2q/PSKVB+cnIAhv8AMMR+OupMR3osjJpTH662vU5+SHc+1LVZ3Wfb+y4oJmVOML/kdWnq12fkxv2+YNwqxOf9QOa85FW//tPpQIVt9zy8vXR4P7tu3cMliCoS2GiqXRl5qIZinmatjYmO1aMZKw6mYxgL5HBzs8xh2GBsvAjJQe1KHww+dvJXqXnR+9qKXj0TqfoPnqm1wALAfn46OdKM35joqUUYHahS+Z2xivayS3mFMumhMRfUy+RfklsrpDKROCZwKs+Gv41Df+ahn/NBv8aHb7Ew4eXfBT6bY1+W6PftqHfpqOHPyN0N1yWlhWLXLPIbSxyMoszFcMaFrjps6eh72noezboe3TocO+PrBYq5Psa+b5Gvm9Dvk9DXsydW7Pw9R9d8Wx5fbnWYw0S580zYWy1PgwqKZbZe3KpaIH9RNRgVrTYPjx6s2is/XLy/HQ37oNp5+yjydedyQfqjS/UD36rvp4VxaqHtihHJTsfFRj7aKkQJQoiAJ6269HbRQXxkZIUD4vS4qPJw7nhOXqvfKuy/aPpqDxV/9EVyDeq1anpOE57nx9rpaJ+R6FY1HfPdNXyg8mHk79O/uvkz5OPO5NPJn9Rf9CrWf+b/vY36g//Vf3fn9Y6Rfv2c/UvTEudZTe3rlOq31KWJ4Nbt+6cvEvmS/0PKQ30edGPrUuZ1zbyTt4J/cj3dlP/kvpQtuYr2OH/SPjRKFhLTD/79XQ6Ppvtwat+Nva9y8I/UB+S9B8N1qTpR58XRn82+Zv68S9MP34Q+bv6x8VaQPt5Ufy8DM0W+1tRVH6r+MnypwI/UT8VFj8lzKDdPxTGpp85e0OQ/mj5+9dNj9cm+fECNsAhlv5sfeBUhPOrepx94FSMwA62BZfqqOgw3WoQ+wljIa1LxtdeG3iiL+FNqnswE/clvGR6QK2GbwMPIplZ+8DJcIF6DdkHnhzfwps4buElowbqtsXy9GrZMtGXYtppbNFpABUZIUmvWjOT41t4k5pbeMksJJIFeB5py67OgJ3J0MmAgWEQvAIM8D659j450Pvs0KkB4yeuD9zhea7ToQLDKKIRPDm+htf+uO7SEWNCK2neVOvqNR4nJ1NgbgRPjq/hdXubPToDYHxFLu3ouTMDdWZBhwRWox0Px+nA76VeKJPQE36celmvl3mjJEvHusGmPx6XfKxrPa/1ltkaY11DuagcFI4klJ1pVchBCrMyZCJyiZUIonIKXTT6RK8DHL1brko8nTzQKwt6V3ax5PDeD0wcN1g5SjhH+EKMicYmKw1ErReR8D4u1my+LVY1Hh+9ZaL1Mistlr4Xo0u4zMqjuaYXThbYojtkLKwZNyOPxlpeAt8mJa/wEkR47mWkjbPksbojNXHcestKHOEHwRkPfFR3eMlhnz8IOeeI7kBGNOcjXcjKcCASOYgSryfHsfrseOilaT/14mgg1CcHSSqnz3ODstLSb52EWEvA2DUvKxmJIJwTWFbqMpauRRpqi0e/sslKRo4SznFhWclIA+FOEbLSWkdhZMKjJNd9aaJymZVKg2KSkQU2mEGGQ4r1yDggXVYqjenJNErX/cxE8AovQYTLXqqerC49TRy32LISRzhAsp60j+oOLznsIwghV6cn60c05yOtm6jXSiXVWMuZTSlGTo7JPMeGWs6MaC+R0QJLl1CZR2o5091QWg0qaXj0xuRp2Vytf9Hky7WO3qmn/lqJxKP39Q+a6G+Q6QsY/aU0oREhShREIrxNMjxg9XIZ4pOIEFiERIlKaxMPESOw+rioWiSiw1QaIfbLMt92nCMVYot9PPpC2kTql7gqp7tvpSVzBEZBfDNPGiX2Xh4qWmAgxPbyHN9KmzhupSWjBgbEZYhoTWal66CxRacBDGyL9PIc30qb1NxKS2YhkSzA80hbdnUGbA7wNh0wMBqCMxGAB8q1B8q1B8qBHmiHzg8YS3ENPXbvc52OFBhRMf08x1fT2h/ZXTpiTJQlzZ1Ziuf2OjmZAnc/z/HVtG6Ps0dnAAyx6H4efTWt2dvs08AWqnEQRFEkAi9O48QTo37k9UajoTeM4qEYi94gHDddeAmt/TwCRxLKzpRyO0hh0m4TkUusRObFh2t0gBn5J2c3Fj2wb0I63nFUbgb7zXQ3yKP/6+edl+/dff1++f7m4O6Pf3T3Tie/++rdzqXeePzqqFP+TRD6/tE7sX4ReiPL5KnJihusVpRwK8KzZu+0JWd3UFQ7xCeP6Zu0KnO+fHfwk9c7kw86L1U7crzj/TjfPWnbUOo9WSe3bH3gBfq9sn3rZ+WKSWfyWScUx7u3vM7CG9AeYrlND1TSSzyPTxyqpH79Z+ovpld3lD9RnJh5zLKYPScO0Dy5OaniZJhbm6xzC7HcvIwlD0YmTPU2W+8WI5MGy22MLLBr/YDRCH0RroexiUuXlUtj9bZYJI4GLk6GiFC9jLWC2YpBdSVt4rhjmJU4wgOC01zEsO7wssM+hRB2dRW3+iHN+UgXiYQMBr1eHA+8URKMPBGNh15PjAIvGUXh0O+PR3IgbzWdSNjqchJrCRi75hMJRiII70RKJIzy93eTv0z+OPnT5H+f/J9K3P35BzohKETmG+WOe/194Psr+kv4jtyA0TASbhh4bmCisclKA+GElyFDGZk0LEMZmTQoQxlZYAMgYDSkNNHostJoTIEGke+vS1vLFydDhI9fqgKt7ohNHLf+shJHOD+yAnUM6w4vO+wDCGFXp0DrhzTnI10o0GQggijwA88Ps54nZCq83mCUeHHWG/rBeNjv9Zo9tV0rUON6vVKgMdYSMHbNK1BGIgjvxKdAp6vYx2calWvUeoExKJeoHSqU0TgSbpyFVSgjDYQjXoYKZWTSsAplZNKgCmVkgQ2CgNHIgvXMthTKyOScCFFOhghXv1QhGleqxXEpLitxhP9jEqKc7LDPIIRdnRCtH9Kcj3RxgvvaTINpfdnYJgSb1EycXLN5ro1sQrD0eFwio513IAtuQvh48kDpxM/Va3mzz+Rr/fIUuTVh8q3eeNDRp3XqArUucHeKA0v1WRsPO9Fa2NHl6eLfeHJ8TeYj9WH923Wh++uiGv6guFdI/fCT4p9Tb3X07y0h6Fs1y+L5NyabbpBtKmA2XcrOBiJEiYJIhLdJhgfs5VyGsiUiBHZjYhSrfWcDESOwD3NRLUpEh+m5BNgv9KVclyaIXTJElp0N88B9exGdChsYLfGbFYIwsG9WoKIFBkzsZoXkeLOC9ULEq3TUwMCJUt3QqbFFhw2MTYtsTkhWThvesTmBykIiWYDnjbbs6gzYHOBtOmBgQCOnKraZskOHDIxwuP0GdgdynY4UGOcw+w2S4/0GVuexS0eMiX3LnA45GTL3/oJk5bTBHfsLqAyAURG9vyBZnYGaA7tPA1veZlb8T/39j24Ph6M7Gypd3CmyRc0h7g/Cfr/neyMxlp76XWMvTZOx1xOR34ukCIbDXvnJWQYdyjn6o1dHs9l02gLlvwiOWmdtsr/10kFmHL4D8xVwmva8KaAsi7Gd968gcvBpqhkdmhkdMjGad78gRvBpqwhdvGhmdPEiA6UTWZ19StrvZ1rKlAzMe/IOMsczmsaB8Rk1TToQfOSks2A+pGKen1YgzMhpZcGs5hsB9IlFqvYmTmCeOIHvJBS2O3PMoA/JoBuZOmbQek4RUBdaq+25Y9YxB4HrXMg0PnMZarNzxwz6kAy6kbljBq0nFQH1iVXS9uZOtHYQx2sHgUjVS2yRVEHopGe/HrGRmRStHSoKh5rCoY3CIZlCI/MqWrt4UXFQf1IkLl60sdAzkEDjXDgpsXYQJWsHQlqmWOQkJtudYmLtUIE/tIA/JINvZHIJNaMU+osXLfD1/CPgPxezSiqvla0dhIH6sjkv4SRnv/2jkZkllc/K1g4VgUMLgUMygUZml9T+KlMvioJ6sTouCokTyvxMvT4ELuqX1MC1E8v60U4gp+2F69aTE1/Ri8YOjql1oIAr/SeowKdZtehVj/8GGb9A44cj3wUgv0lGLjHI6c5qeqAPgMoBmcq8u6qngp1EewD8h2T8wGoAxVUpo65WwM56JgpgjXg4FsM0CXpeGsiRPkU/9tLBIPBGUZSNo3E0yMajW3PxEdEBvhzHVbmvsuVK79FzObAYZwqoDYyPWi31xR+3uHa6HrBRLqaICMaJn/QzLwlGiSd0l1oaj0Mv6Y3DbBjLsTxHUyQBTRFXucFoL5gN2poiCWCKcFEupki/Pxj1xlHmSSEGnkjSsdeLfal+qp8Og35vGJ25X6O9KZKCpoh5cd9hL5gN2poiKWCKcFGuulanwbF1FZzV2uKVwLkGn/jztmhUBdfjv0HGL9D44ch3AchvkpHPP1T10muBSZQDqByQqTShguvxH5Lxs6rgbLUCdlYFUwAXnknG/X4/GXhRMhJeEIxSL/WHPc/3pS/jNA0yOfVR7cev0IfEr9BZCDprCqgNWopfoV87XQ/YKFfxq2oY1T6+zQAWBrXGeCV0FnOS0PrsNhDAAPhvkPGzBjAA8ptk5PNPVb3XXGAS5QAqB2QqDQQwAP5DMn7OABYGqxWwMwGMBFgjTrNhGPsiVEpc5/PjcOBlie97gd5Plo2lH8ozZY7WAlgICmDOIuFZU0Bt0FYAC2un6wEb5TJHH0ahP+4lXn8khCeiKPB6Mh15mUyDqN/PRmF6fjROBJoizoqfyV4wG7Q1RSLAFOGiXE6RcRqO+upjfTEIVRafDbx+Lxp7fhjINEwC2dfbfM/JFBGgKSLQ9gLZoK0pIgBThItyuRjc87Ms9gMv6w2lpz7ve+ko7nujcTSUYS8I4v7w3EwRCZoiEmsvmA3amiL15a0DNspl/7KUvX4wiPV0Up8Vw7GXBknPk0EUDkU2DJI0PTdTBFRSCp31FZO9YDZoa4oASkpslF+4klIIKimFzvqK8ZEC2aCtKQIoKbFRfuFKSiGopBQ66yvGwAyyQVtTBFBSYqM8vYVVSZ12V+LqV9FfCd2L0vZm8CZW4urx3yDjF2j8cOS7AOQ3ycjnH6b65Z8FJlEOoHJAptLESlw9/kMyftaVuGy1AnZ2JY4C+EVbiYtApaTIXVc5YwqoDVqKWxGglMRG+YVbiYsC0BRxr1sb7AWzQVtTpL62cMBG+YVbiYtA6/mRe3HbZC+QDdqaIoD1fDbKL9xKXARaz4/ci9sGe8Fs0NYUAazns1F+4VbiItB6fiSw9oLZoK0pAljPZ6P8wq3ERaD1/Ehi7QWzQVtTBLCez0b5hVuJi0Dr+ZF7cdsUmEE2aGuKANbz2SiXxzBp4vNzYN4QoJ2bJDsU22ijdO1ABOorsljAvVzd7v5/Bf5QgT+0gD8kg59fPwGBBy+hlNtnI73dX+idsxb4eus2Ab8mMF0r0ZOrzYXeqH6x+5XIvdht3+LcwEIvAP8NMn6Bxg9HvgtAfpOMXGKQ0/1T5afrqRyQqTSw0AvAf0jGz7nQG6WrFbCznokCuEiu0lAGg2HiyaFW2cE4UxKqV+ioKEmzLOlHw1vnRRZlIFnkXvM+YwqoDdqSRfV1iQM2ysUUGadxMhiMR95wLANPpHHs9YYi8cZR2B9IPxbxaHBepogA1QKEe2HcYC+YDVqaIgJQC2CjXG0rmYZPzb5NiSPqF71fEe5F71YPBwHgv0HGzypxAMhvkpHPP1T1cXWBSZQDqByQqTQgcQD4D8n4OSWOCFYrYGckDgmwRhwF6XDQG4ZeIHqxJ0JdjghHmSfiOJH9gUiSZHzrvMQvUBVKuEsyhj3uMBu0Fb8AVSg2ylX8mtJue1u/qC+3vCKc5ZbUtz66TcSvevw3yPh541c98ptk5PMPVb3TXGAS5QAqB2QqTcSvevyHZPys8StarYCdjV8UwMXiYRSIWI4DL0yEcl+h3yvL6f2sF/SDIB2nyblptBGg+qcQOFNAbdBW/ALUP9kozyoXbZ+bLuK1AxmoL7l2EPvqy1LBENJpiXZP4FckDhWJQ0XiUJE4tJA4JJNoopIh9PHFUlcypD4SVPFQL7aaBonJiZpG64Kpvmz4ioidHFttXgfgv0HGzyuY6pHfJCOXGOR0z1V58HoqB2QqTQimevyHZPysgilerYCd9UwUwAXirNfPfD/yZF9Ensh6iZf2e6GXqtQvTH0phsno1nkRTKB9ecJZeD5rCqgN2hJMgH15bJTLmkY8lsPeqOdFYT/TZyaNvF7gh94wiOOgN/D7/eyMnmptioD25QlnBdBkL5gN2poi9VXaAzbKxRQZhFkUhkHfG2bRwBMiFF4a+r43CvpZ1k+COBmdnykCqowKZ5nQZC+YDdqaIoDKKBvlsng+Tv14PPS9ceiPPTGIMy8dZpk3GI2EH0fjni+S8zJFJKgyKp1lQpO9YDZoaYpIQGWUjXK1sjxtTm87UZL1RaFXpLPGktpvT2kgUQLgv0HGL9D44ch3AchvkpHPP1T16nyBSZQDqByQqTSQKAHwH5LxcyZKMlitgJ1JlEiANeJMRbRxOlKxLo2FinVx4mVi7Hu6vSMKev2x3zs3nT0SVBmVzjLhWVNAbdBW/AJURtkolztromA8FL7wfKWHPBHL2MuyIFA51qg/GIz9IAzPzeYrCdqfJ911GIO9YDZoa4rU18oO2CiXhYcoSQdJIL2gPwg84Y+lkkO+Sq9kLwvCkS8G2fDcTBFQfUoKrL1gNmhrigDqU2yUKxUcTHdXtS6D63eivSKl0xjJvDEalcH1+G+Q8Qs0fjjyXQDym2Tk809VvfZaYBLlACoHZCpNyOB6/Idk/KwyWK5WwM7KYArgwjUJX8pBIr0kFUNP9MaJ1xPDnpfFsfBTHfz8c7PSJ0FbQ6W7dHLGFFAbtBXA6stbB2yUiykyypLET7PMi+Ug9UQY9b1eL/Y9kY1HaSp6o3Q4PjdTBFRSku76isFeMBu0NUUAJSU2yi9cvUCCSkrSXV8x2Atmg7amCKCkxEb5xasXgEpK0l1fMdgLZoO2pgigpMRG+adzF/S0nSnF9cWTV2J38SSbN0aTmRIA/w0yfoHGD0e+C0B+k4x8/qmql+cLTKIcQOWATKWBTAmA/5CMnzNTiv3VCtiZTIkEWCNOYinCseh7AzlQKmg4Hnq9sUg82U97YaTcXHp+DvSLQWc+xu7ayRlTQG3QUgCL6+tbB2yUX7jV4BhUU4rdBRaDvWA2aGuKAGpKbJRnGmcaP1vXOPXVk1diZ/Uks/f6N6Fx6vHfIOPn1Tj1yG+Skc8/VfWBdYFJlAOoHJCpNKFx6vEfkvGzapxotQJ2VuNQAGvEYzHqZ3Hc8/qjske076X+uH8ub9GNQeXMWOBMAbVBWwEMUM5ko1xMETnKkpFIpcrgxyrY9fuxl/XEyJP+aCjDMB73h/G5mSKg40ZjibUXzAZtTZH6+tYBG+VyR2bBfH4SzFsCtPuPZIhiS2acrB1k6isIU4sNYqcNwnkbWKMSiAg8MBV7MRX6Q4X+0Ib+kIx+PiaB0IPDUrkJU6G/eDHTLzb86jMUAoV8bntipWsHSaC+pPrK1g7SUH2pP6vM4CCzPW/O6ksG3z8H4oada+naoSJ0qAgdKkKHitChInSoCB1aCB2SCTUy/fRpponeA5zoPcCK08WLipR60d+m+lsLLz11CcROTMvWk7r6Qs8rsbPQk7Xa6Q7Af4OMX6Dxw5HvApDfJCOXGOR0B1dJiHoqB2QqTSR19fgPyfhZk7p0tQJ21jNRAGvEfV9mgZ+OvDgejDzR0/2sSayUXBaKkRj4/bR/biqvMajyGmc4U0Bt0JZiB1Re2SiXLT69UTTsZ4EXZ/qk+EgX8qOk78lBP+wFcSr887NrPAFt5kucZR6TvWA2aGmKJPWluAM2ytXC9XTENfs2JU5SX+d5JXHWebJWu5gB+G+Q8bNKHADym2Tk8w9VfVxdYBLlACoHZCoNSBwA/kMyfk6JkwSrFbAzEocEWCNO4zQcJMPE60eJ74l4NPaygeh7URb52Tjr9aLRudmplYAKr4mzCnnWFFAbtBW/AIVXNsqlCo76vSANfC8KYiWHgiD1Mn/U9wajMBvKQRr5SXxupghoM1/irvIY7AWzQVtTpL4Sd8BG+YVLlBJQ9SsRaHuBbNDWFAFUv9go6znSpuqtL+u8kkgHd+UT57k3qnrr8d8g4xdo/HDkuwDkN8nI5x+ieqm1wCTKAVQOyFSaUL31+A/J+FlVr1ytgJ1VvRTAL1y8Au3d07EYYwqoDdqKV4C9e2yUX7hdNwlo717iKtAZ7QWzQVtTBLB3j43yi5cYgfbuJa5KifmRAtmgrSlSX806YKNcrf1OFVbb5e2kvlTySuIulbS6LwuA/wYZv0DjhyPfBSC/SUY+/1DVS68FJlEOoHJAptKECq7Hf0jGz6qCs9UK2FkVTAGsEQ/kaJj5aeb1R1J6oj9KVazrR54/DtO4Fw77/d50erUfv1JQ7TJ1F/IMO1BgNmgpfqWA2iUb5RdOBaegrXupu1JisBfMBm1Nkfpq1gEb5ZYX9tL60sgrqas0kkWtbsMC4L9Bxs8qaQDIb5KRzz9E9XF0gUmUA6gckKk0IGkA+A/J+DklTRquVsDOSBoS4BcuXoFqlamrcGcwBdQGbcUrQK2SjfKLp3pBtcpUYO0Fs0FbUwRQq2SjrFdtNO1b7a7WpPXlmldS6bKB32rNEoD/Bhk/r7SpR36TjHz+YaqPpwtMohxA5YBMpQlpU4//kIyfVdrI1QrYWWlDAVxUG4K0F8fZwJOyn3miF/W9rD8aeKmIRuNRFvnj6Nwcu5+CapZpjDMF1AZtxS1AzZKNcql+e720H6mPJXEk9HEqmdeTA/Xih8FgFMlxEshzM0VANcvUWcAz2Qtmg7amCKBmyUb5xUuQQDXL1FnAM9oLZIO2pgigZslGue0FvfryzCupq9qRReE890ZVbz3+G2T8Ao0fjnwXgPwmGfn8Q1QvtRaYRDmAygGZShOqtx7/IRk/q+rNVitgZ1UvBfCLFq8yUI0ycxXsDKaA2qCleJUBapRslF+4xCgD1SgzV8HOaC+YDdqaIoAaJRvln87dJNT2yl5WX695JXOWP3yzt1xrRuMA8N8g42fVOADkN8nI55+q+sC6wCTKAVQOyFQa0DgA/Idk/JwaJwtXK2BnNA4JcKFxIp2zZ5GX+vpKGRn3VOreH3lRP/Qz0R9GyTi7dV4CGKhomTkreGdNAbVBWwEMULRko1weLzoIhnEoMi8Wqb5ZMdX3hYwybzjwh9nQ7/sjf3hupgioaJkJrL1gNmhrigCKlmyUX7jdCBnoeNFMYu0Fs0FbU6S+nHXARvmFO+whA5WQshhrL5gN2poigBISG+XyBNq1W9VpRcdzYN4QoKMnSXYozgnN0rWDwNcn0Aa+fon0S6xfMn0qbahfpMU47uJJu8eFKl6Hmteh5nWoeR1qXoea16HmdWjjdUjmNS+GQbzAerg8NTTTp4ZqYupVMdOvUfEaF69ZcZptWLya6ekjbwn8TszVtndXZfVVm1cyd9Wm1cNDAfhvkPELNH448l0A8ptk5BKDnO71Ku9fT+WATKWJrL4e/yEZP2tWn65WwM56JgpgjXiogmsvGg89X7k9Twyj0EuHKtEbB2naH/VHvqge7HMgtkCHh2bOIs5ZU0Bt0JbYqi+0HbBRLlO2URL3k7HvDdMw8EQYRHoFQHrq81nfT9MgHZ85s72tKRL4oOqW+hjWYjArtDRJFJ/6WcJHupgmUa83jsa9kdcTIvbEKB14vX409tJeOBjEPX88jkbnZ5qAKlzqY1iLwazQ2jQB1Lj4SBfTJPHH4VCqvK7X1x3uUV94/SDyvZ4cp+NUjhI/OzfZfeCHsGniXlM3WAxmhdamSX3h44CPdHliddTviSSNvVSMBp5Iwlh9rJd6gzTJklQO/WTYPz/TBFRuUB/DWgxmhdamCaDgwEe6mCZiKIKx0jBe1JNDNaWEmk1ZOvZGQW+QZFkqe8G5abwJfFDJQX0MazGYFVqbJoCiAx/pcjcd6CL78zJNQGUH9TGsxWBWaG2aAAoPfKTLErcYJslgFKmwlKaeiGXo9aJR3xNZbxj0494wleemRyvwQaUH9TGsxWBWaG2aAIoPfKSrPq2pt2h7QTfw67dqqCngXrZu9bIECIMbdAYCzQCOfReC/SYd+/zDVb+WuMBUyiFkDuhkGljYhTA4pDPgXNpVqFZn0M4s7tIwFwEN1KB8XgIaaCOV+hjOGFArtBbQ6usRB3ykyywqiqQIMuEFehEnCEbqs/4oOZfXQgc+qAqgPoa1GMwKrU0TQB2Aj3TLW+6CoH59+5UgcG/gsLcfNKFzAAxu0Bnw6hwA9pt07PMPU31gXWAq5RAyB3QyTegcAINDOgNWnRP4qzNoZ3UOCXNRVBiN00DfaJ8FYTDzYr3zGcACWO0pcO81OmMMqBXaCmABpPbERvrFk8MBrPYUOMswJovBrNDaNIHUnthIt65z6ksqasjdJ8+JefbN6px6BjfoDJh1Tj32m3Ts8w9TfWBdYCrlEDIHdDKN6Jx6Bod0Brw6J1qdQTPoHArmFy+AwcqdgcAZA2qF1gIYpNzJRrrcQZOFw2ycDr3xuKc/q0+RTIahF0Zh3IsHmUgjcX6mCazcqQ+HwlkMZoXWpgmk3MlGunWdU1/FU0MeO9m3uhUBwuAGnQGzzqnHfpOOff5hqg+sC0ylHELmgE6mEZ1Tz+CQzoBX58SrM2gGnUPB/OKt54DOiAwCZxHvrDGgVmgtgNVXWw/4SL+AchhW3gzcN72ZWldAVmhtmkDKm2ykW9c59VU7NeTOql0Uz7NvVufUM7hBZ8Csc+qx36Rjn3+Y6gPrAlMph5A5oJNpROfUMzikM+DVOdnqDJpB51Awv3ABLIRtrQvdRbwzxoBaoa0AFtZXWw/4SL94cjiElTdDd6XPYDGYFVqbJpDyJhvptnVOWF+1U0Purtq124cMYHCDzoBX5wCw36Rjn3+Y6gPrAlMph5A5oJNpQucAGBzSGbDqnDBcnUE7q3NImF+8AAbbzRm6i3iGXkuYFVoLYPXV1gM+0i+gHIaVN7Xrx1kMZoXWpgmkvMlGunWdU1+1U0MunezTefbN6px6BjfoDJh1Tj32m3Ts8w9TfWBdYCrlEDIHdDKN6Jx6Bod0Brw6R67OoBl0DgXzixfAYBuI9VTCGANqhdYCWH219YCP9Asoh2HlzdBd6TNYDGaF1qYJpLzJRnp2yu2ZYynmTQE6KpVkieKU2yDUp9lG+jTbSOoXfeqtiGz2cG9ThIcrECt4xCoOttVUDjWVQ03lUFM5tFE5pFOZj1sgKuDQVZ5lq6mo16g4rlaR0a/F8bYWOvonKHwKQiWf1o86COurR8oLOSsxgW8dtUakdz2DG3QGAs0Ajn0Xgv0mHbvEYKd7tJlvrydzQCfTiPSuZ3BIZ8ArvXUpdQrN4KYomDVo2EVb50RTRbBSauSsKp41BtQKbWmqCFJKZSP94mVoEayUGjmriiaLwazQ2jSBlFLZSLe9xBjVV4/UkLsrMdk8+0Z1DoDBDToDXp0DwH6Tjn3+YaoPrAtMpRxC5oBOpgmdA2BwSGfAqnMiXUqNbKVUEuYXL4DBSqmRu6p4xhhQK7QWwCClVDbSL6AchpVS9c41nMVgVmhtmkBKqWykz9tRllF9NUlNAemyRhDOW6NZ3VPP4AadAbPuqcd+k459/uGqD7QLTKUcQuaATqYR3VPP4JDOgFf36NLqFJpB91Awa9AjESfZcDzwBvGo5wl/NPKycdL3RqnspbLvD4Q4UytpL6DBSqtRjDMG1AqtBTRIaZWN9Asoj2Gl1chZZTRZDGaF1qYJpLTKRrrSPVM3rp1Gu7qnfoOkmgLO6l3Q7pFPAAY36AyYdU899pt07PMPV32gXWAq5RAyB3QyjeieegaHdAa8uiddnUEz6B4KZg1ajPw46fvS6w39oSdkKnU21/f6w3E/i1M/8gfnp1cogp3NHLmLfIZjbWBWaC2g1VdjD/hIF9Okl+nFABF5vhz2VfDrDbxeNBh7QxnKLBgP+5E4P9eqCVj5U7grgQaLwazQ1jQRkPInG+limkgZDPpSDL2eGCuNNBIDr58OUk+ORtmo1wvTNDw/d3kKWPlTuCuBBovBrNDaNIGUP9lIlz1fYV+OxuoTfhxL3aWYeqk/zM5ng6oIYdPEWXExWQxmhdamSX1p7ICPdJVFTSVV66vHor7koqaAs+QStHvQCoDBDToDgWYAx74LwX6Tjn3+4aqX7QtMpRxC5oBOpoksCsDgkM6ANYsS+uBcYTs4l4T5hVsWFLByqBA4Y0Ct0FpAg5RD2UiXG3NUXiX9aOTJNM080U9Tr5+MY/WtP+j1enEc9kbnZ5rADs4VEmsxmBVamyb1pbEDPtIvYBYFq0UJd1nGYDGYFVqbJpBaFBvpsmQ57g3DqDf2xv2+vqE4DL1e0E88fxBl6SAUoyiKz880gdWihLssY7AYzAqtTRNILYqNdLnNT3NvfZ+f0Pv8pG1jn3AvX8PP2wHRgCvecmOf0Bv7LNgP6djnhS4IO1jrTnfyiWInnwW8/nsKeg3/TARqekZJ3zaZ3CvhLe8StcA+pMNuZB5ZYBczjID7xAxqfW1H1q+bv6I+5GIZntkP0ujaDoDBDToDgWYAx74LwX6Tjl1isNM9UhXuAWQO6GSaWNsBMDikM2Bd25H68kdpu/yRhLmQTuojfdEfeb2BjDzRCzNPiy8vS8L+KJF9Jbf6t86LzJawmpZ0lnfOGgNqhbZktoTUtNhIF9MkjdNwkAwTrx8lvifi0djLBqLvRVnkZ+Os14tG56dCLmE1Leks75gsBrNCa9MEUtNiIz07dOVMbXPeFCAFR7LEVDoLnYwl6iX29UukX2KbPZyL4mEwb4+G5bTQuVmiXhSVQ03l0EblkE6lGYktilQt0a+KjH6NilcznSKtI/A5V9K7fk1eeSHhZNnuvesABjfoDASaARz7LgT7TTp2icFO92gz315P5oBOphHpXc/gkM6AV3qL1Rk0g5uiYC7qZaDTzM6LpoLVy6TEGQNqhdY0FaRexkb6xau+S1i9TMZYi8Gs0No0gdTL2Ei3feiKrC8DqSF3loFEy0uM9Qxu0Bkw65x67Dfp2OcfpvrAusBUyiFkDuhkGtE59QwO6Qx4dU6yOoNm0DkUzC9eAINdNCmdhcWzxoBaobUAVr917ICP9Asoh2F7taSzemiyGMwKrU0TyF4tNtJt65y4vnr0ivqQk719Fa4JnQNgcIPOgFfnALDfpGOff5jqA+sCUymHkDmgk2lC5wAYHNIZsOqcWJdSY1splYS5qJFl4TAbp0NvPO7pYKc3/yTD0AujMO7Fg0yk0fQJOQcBLIaVUmNnVfGsMaBWaCuAxZBSKhvpF08Ox7BSauysKposBrNCa9MEUkplI926zqnfAaWG3FmdE+E8+2Z1Tj2DG3QGzDqnHvtNOvb5h6k+sC4wlXIImQM6mUZ0Tj2DQzoDXp2jtwPGtu2AJMwvXgCDbQeMBc4YUCu0FsDqq60HfKRfQDkMK2/GEmsxmBVamyaQ8iYb6dZ1Tn3VTg157GTfbn8OgMENOgNmnVOP/SYd+/zDVB9YF5hKOYTMAZ1MIzqnnsEhnQGvzolXZ9AMOoeC+cULYLAdqLG7iGfoQYBZobUAVl9tPeAj/QLKYVh5M3ZX+uitKm1NE0h5k4308UblM/5i3hag1muSKcre+ER3xCe6Iz5JbGZwlu9C+BGnIC7wQFV2xCe6Dz7RffAWAod0AvNBCkQAHKemffBJ0fueFL3vFgo6aFE4aBLnpfc9qS8PvaI+5GTZ7pFiAAY36AwEmgEc+y4E+006donBTvdYlfMGkDmgk2lCWwMYHNIZsGrrRNdKE1utlIRZgx4Px+nA76VeKJPQU8Ey9bJeL/NGSZaOtfTqj8e3zotoSmC10sS9A9Nw0AnMCm2JpgRSK2UjXe4lHIhEDqLE68lxrD47Hnpp2k+9OBoI9clBkuqNz+dlmsBqpYmzbGiyGMwKrU0TSK2UjbTW1pr4rbb1Tn2ZSA29e0ej/TCdRvROPYMbdAbMeqce+0069vmHqj7ALjCVcgiZAzqZRvROPYNDOgNevaNrpomtZkrCXKwlDoIoikTgxWmceGLUj7zeaDT0hlE8FGPRG4TjcxTIYDXTROCMAbVCa4EMUjNlI12ejRkM9GmZAyWGgpEnorE+KnEUeMkoCod+fzySA3l+pgmsZppIrMVgVmhtmkBqpmyky60SAxFEgR94fpj19N0mwusNRokXZ72hry+t6PXOz5JzAtsSmsRYi8Gs0No0qa+nHfCR/un0hoHpqLe1HGgZamc9JrRfOd6IDK6vKN2gMxBoBnDsuxDsN+nY5x+iet21rClzQAfdiNytN/shnQGv3NVbPqfQDHKXgrksdpX/+87aid/6nQvfeTlQ75z6deUPrZ34PdU7r9//z6+OXlfcvzO+e+e+/u/g7qt37+k/9O79sK9/28vhywpKonz8d+70XtP/wN7t10avd66N/rGze/e13h31r71++5/VXwTh2nd+cmc4uvfq7Tv6c3fuqv+oH+u9evuHd/TM1L/2R3fv3f5n9W/1XlWfeHU0vq9+/B9G9+7fHhTvDNTHRvfUe/94r/fjvdE/qZ+5f+8nI/Vb+ori6F6BtX/3/v27r5V/0m/mmkX1D64ZKPjF/5THXvvO8Hbvh3fv6H+L8tMFYNJP3rv9wx8Rf/T+3R9TflD95Pj2qwVR/V89Q9UHXr/7qhp+PReGG9af1ROjd+/+2Q9Uc0FPhp+81h/de/nuPTXNygmk/7Rxd6j/lcujO6N7ysjqcz++d/d+WePTn3r17uDvR2r6VW+PNJbysVJv3r7zI+XL7mvw/w9YnIoS</t>
  </si>
  <si>
    <t>object_element_guid</t>
  </si>
  <si>
    <t>id</t>
  </si>
  <si>
    <t>zeroParent_id</t>
  </si>
  <si>
    <t>material_guid</t>
  </si>
  <si>
    <t>work_guid</t>
  </si>
  <si>
    <t>hwd_guid</t>
  </si>
  <si>
    <t>cost_item_guid</t>
  </si>
  <si>
    <t>Номер п/п</t>
  </si>
  <si>
    <t>Код узла ИСР</t>
  </si>
  <si>
    <t>Наименование затрат</t>
  </si>
  <si>
    <t>Комментарий по ИСР</t>
  </si>
  <si>
    <t>Комментарий подрядчика</t>
  </si>
  <si>
    <t>Ед. изм.</t>
  </si>
  <si>
    <t>Коэф.расхода</t>
  </si>
  <si>
    <t>Кол-во БО</t>
  </si>
  <si>
    <t>Общее кол-во</t>
  </si>
  <si>
    <t>Цена, руб. с НДС</t>
  </si>
  <si>
    <t>Материалы/
оборудование</t>
  </si>
  <si>
    <t>СМР, ПНР</t>
  </si>
  <si>
    <t>Стоимость, руб с НДС</t>
  </si>
  <si>
    <t>Общая стоимость,
руб. с НДС</t>
  </si>
  <si>
    <t>1. Встроенное и Встроенно-пристроенное СКБ</t>
  </si>
  <si>
    <t>6bc2bba0-e4f5-480f-887f-a430a3541dda</t>
  </si>
  <si>
    <t>1.1</t>
  </si>
  <si>
    <t>6</t>
  </si>
  <si>
    <t>Затраты на строительство</t>
  </si>
  <si>
    <t>1.1.1</t>
  </si>
  <si>
    <t>6.3</t>
  </si>
  <si>
    <t>Отделка, столярные работы, мебель и оборудование</t>
  </si>
  <si>
    <t>1.1.1.1</t>
  </si>
  <si>
    <t>6.3.1</t>
  </si>
  <si>
    <t>Отделка нежилых помещений</t>
  </si>
  <si>
    <t>1.1.1.1.1</t>
  </si>
  <si>
    <t>6.3.1.5</t>
  </si>
  <si>
    <t>Отделка СКБ</t>
  </si>
  <si>
    <t>1.1.1.1.1.1</t>
  </si>
  <si>
    <t>6.3.1.5.1</t>
  </si>
  <si>
    <t>Полы</t>
  </si>
  <si>
    <t>1.1.1.1.1.1.1</t>
  </si>
  <si>
    <t>6.3.1.5.1.1</t>
  </si>
  <si>
    <t xml:space="preserve">Подготовка полов под финишное покрытие </t>
  </si>
  <si>
    <t>1.1.1.1.1.1.1.1</t>
  </si>
  <si>
    <t>6.3.1.5.1.1.3.1</t>
  </si>
  <si>
    <t xml:space="preserve">Устройство наливных полов с огрунтовкой поверхности и проклейкой демпферной лентой / толщ. до 10 мм </t>
  </si>
  <si>
    <t>Вне зависимости от способа выполнения работ механизировано или в ручную.</t>
  </si>
  <si>
    <t>м2</t>
  </si>
  <si>
    <t>b30e711e-fd2e-4402-9c1c-fd9dc1b88c63</t>
  </si>
  <si>
    <t>406d96a2-5db4-4f45-9273-4d1b12717a82</t>
  </si>
  <si>
    <t>8a7cac49-151b-40fd-a08b-5e72f8ff4034</t>
  </si>
  <si>
    <t>1.1.1.1.1.1.1.1.1</t>
  </si>
  <si>
    <t>Наливной пол_ / Унифицированный по ПИК-СТАНДАРТ</t>
  </si>
  <si>
    <t>кг</t>
  </si>
  <si>
    <t>254801868.843695</t>
  </si>
  <si>
    <t>17898817.843695</t>
  </si>
  <si>
    <t>df4d871a-815e-4066-8cc1-e339f3f3c9fe</t>
  </si>
  <si>
    <t>1.1.1.1.1.1.1.1.2</t>
  </si>
  <si>
    <t>Лента кромочная демпферная_/8*100мм/20м</t>
  </si>
  <si>
    <t>пог. м</t>
  </si>
  <si>
    <t>254801868.55045</t>
  </si>
  <si>
    <t>17898817.55045</t>
  </si>
  <si>
    <t>41f707b9-71e7-4101-86f2-7af29d65f5fe</t>
  </si>
  <si>
    <t>1.1.1.1.1.1.1.1.3</t>
  </si>
  <si>
    <t>Грунтовка универсальный ЛАСТИМИН_ / УНКОНТ ЛЮКС LP51 А</t>
  </si>
  <si>
    <t>254801868.1139608</t>
  </si>
  <si>
    <t>17898817.1139608</t>
  </si>
  <si>
    <t>bbceaf39-544c-478f-a605-41b8d1bad350</t>
  </si>
  <si>
    <t>1.1.1.1.1.1.1.2</t>
  </si>
  <si>
    <t>6.3.1.5.1.1.7.1</t>
  </si>
  <si>
    <t xml:space="preserve">Замоноличивание мест прохождения стояков труб </t>
  </si>
  <si>
    <t>м3</t>
  </si>
  <si>
    <t>c6b72d85-3f72-4415-9bd5-121dffd3d013</t>
  </si>
  <si>
    <t>dc62b021-05c5-449f-ae46-459af710dd98</t>
  </si>
  <si>
    <t>1.1.1.1.1.1.1.2.1</t>
  </si>
  <si>
    <t>Смесь цементно-песчаная М300</t>
  </si>
  <si>
    <t>254801870.9041</t>
  </si>
  <si>
    <t>17907266.9041</t>
  </si>
  <si>
    <t>756bbb7c-37e4-11e8-80da-005056881952</t>
  </si>
  <si>
    <t>1.1.1.1.1.1.1.3</t>
  </si>
  <si>
    <t>6.3.1.5.1.1.11.3</t>
  </si>
  <si>
    <t>Устройство стяжки СКБ / армированная сеткой от 41 мм до 60мм</t>
  </si>
  <si>
    <t>Стяжка полусухая армированная, толщиной 60 мм</t>
  </si>
  <si>
    <t>ab62b66c-87c5-4996-bbcc-d9044c8dc3c3</t>
  </si>
  <si>
    <t>52f6b76b-892a-4180-890e-fe6cef6a41a6</t>
  </si>
  <si>
    <t>1.1.1.1.1.1.1.3.1</t>
  </si>
  <si>
    <t>Фиксатор арматуры Звездочка_/15/4-16</t>
  </si>
  <si>
    <t>шт</t>
  </si>
  <si>
    <t>254801872.55160</t>
  </si>
  <si>
    <t>17898490.55160</t>
  </si>
  <si>
    <t>89d26042-545e-4f2c-9700-1029a9f50251</t>
  </si>
  <si>
    <t>1.1.1.1.1.1.1.3.2</t>
  </si>
  <si>
    <t>Фиброволокно_/7-12мм</t>
  </si>
  <si>
    <t>254801872.55232</t>
  </si>
  <si>
    <t>17898490.55232</t>
  </si>
  <si>
    <t>bd320fa7-be44-4331-a58e-95813bb9e282</t>
  </si>
  <si>
    <t>1.1.1.1.1.1.1.3.3</t>
  </si>
  <si>
    <t>Сетка эл/св_/100*100*5</t>
  </si>
  <si>
    <t>254801872.55156</t>
  </si>
  <si>
    <t>17898490.55156</t>
  </si>
  <si>
    <t>bf82eb44-b4c2-419c-ba3f-021582715b59</t>
  </si>
  <si>
    <t>1.1.1.1.1.1.1.3.4</t>
  </si>
  <si>
    <t>Портландцемент_/М500</t>
  </si>
  <si>
    <t>254801872.54610</t>
  </si>
  <si>
    <t>17898490.54610</t>
  </si>
  <si>
    <t>4a099601-9ad5-4c20-8e6b-ef3d52a116bd</t>
  </si>
  <si>
    <t>1.1.1.1.1.1.1.3.5</t>
  </si>
  <si>
    <t>Песок_ / речной / мытый</t>
  </si>
  <si>
    <t>254801872.57723</t>
  </si>
  <si>
    <t>17898490.57723</t>
  </si>
  <si>
    <t>655ab1c6-b4c5-44df-817a-5132d49d1788</t>
  </si>
  <si>
    <t>1.1.1.1.1.1.1.3.6</t>
  </si>
  <si>
    <t>254801872.55045</t>
  </si>
  <si>
    <t>17898490.55045</t>
  </si>
  <si>
    <t>1.1.1.1.1.1.1.3.7</t>
  </si>
  <si>
    <t>254801872.1139608</t>
  </si>
  <si>
    <t>17898490.1139608</t>
  </si>
  <si>
    <t>1.1.1.1.1.1.1.4</t>
  </si>
  <si>
    <t>6.3.1.5.1.1.11.4</t>
  </si>
  <si>
    <t>Устройство стяжки СКБ / армированная сеткой от 61мм до 80мм</t>
  </si>
  <si>
    <t>Стяжка полусухая армированная, толщиной 65 мм</t>
  </si>
  <si>
    <t>69309f48-e9fb-4ccc-8a31-9b4745ed871a</t>
  </si>
  <si>
    <t>23adf7dc-e836-4d8a-ab74-26a79242b402</t>
  </si>
  <si>
    <t>1.1.1.1.1.1.1.4.1</t>
  </si>
  <si>
    <t>254801873.55160</t>
  </si>
  <si>
    <t>17898491.55160</t>
  </si>
  <si>
    <t>1.1.1.1.1.1.1.4.2</t>
  </si>
  <si>
    <t>254801873.55232</t>
  </si>
  <si>
    <t>17898491.55232</t>
  </si>
  <si>
    <t>1.1.1.1.1.1.1.4.3</t>
  </si>
  <si>
    <t>254801873.55156</t>
  </si>
  <si>
    <t>17898491.55156</t>
  </si>
  <si>
    <t>1.1.1.1.1.1.1.4.4</t>
  </si>
  <si>
    <t>254801873.54610</t>
  </si>
  <si>
    <t>17898491.54610</t>
  </si>
  <si>
    <t>1.1.1.1.1.1.1.4.5</t>
  </si>
  <si>
    <t>254801873.57723</t>
  </si>
  <si>
    <t>17898491.57723</t>
  </si>
  <si>
    <t>1.1.1.1.1.1.1.4.6</t>
  </si>
  <si>
    <t>254801873.55045</t>
  </si>
  <si>
    <t>17898491.55045</t>
  </si>
  <si>
    <t>1.1.1.1.1.1.1.4.7</t>
  </si>
  <si>
    <t>254801873.1139608</t>
  </si>
  <si>
    <t>17898491.1139608</t>
  </si>
  <si>
    <t>1.1.1.1.1.1.2</t>
  </si>
  <si>
    <t>6.3.1.5.1.2</t>
  </si>
  <si>
    <t>Гидроизоляция, тепло-звукоизоляция, утепление</t>
  </si>
  <si>
    <t>1.1.1.1.1.1.2.1</t>
  </si>
  <si>
    <t>6.3.1.5.1.2.1.2</t>
  </si>
  <si>
    <t>Устройство обмазочной гидроизоляции с проклеиванием швов армированной лентой из стекловолокна / в 2 слоя</t>
  </si>
  <si>
    <t>405b7847-8cb0-4821-ac01-f56e7770b070</t>
  </si>
  <si>
    <t>8a135a98-3599-429e-b287-6354f720abc7</t>
  </si>
  <si>
    <t>1.1.1.1.1.1.2.1.1</t>
  </si>
  <si>
    <t>Праймер битумный_ / Технониколь №01</t>
  </si>
  <si>
    <t>254801876.55059</t>
  </si>
  <si>
    <t>17908030.55059</t>
  </si>
  <si>
    <t>68251cd7-5dc5-41f9-86a1-86f378997b3d</t>
  </si>
  <si>
    <t>1.1.1.1.1.1.2.1.2</t>
  </si>
  <si>
    <t>Гидроизоляционная мастика_/ТЕХНОНИКОЛЬ №31</t>
  </si>
  <si>
    <t>254801876.55060</t>
  </si>
  <si>
    <t>17908030.55060</t>
  </si>
  <si>
    <t>f867ccfe-df51-4866-ad47-f32bc50646ec</t>
  </si>
  <si>
    <t>1.1.1.1.1.1.2.2</t>
  </si>
  <si>
    <t>6.3.1.5.1.2.4.5</t>
  </si>
  <si>
    <t>Устройство тепло-звукоизоляции полов / Рулонный материал / в 1 слой</t>
  </si>
  <si>
    <t>9e39c19a-3e5a-48a9-81d4-c19cd118ebe6</t>
  </si>
  <si>
    <t>df4f9fc0-265b-42df-a3b8-2eeb21d35d10</t>
  </si>
  <si>
    <t>1.1.1.1.1.1.2.2.1</t>
  </si>
  <si>
    <t>Подложка из полистирола / isolon 500 1502</t>
  </si>
  <si>
    <t>Техноэласт Акустик 5мм</t>
  </si>
  <si>
    <t>254801878.2462658</t>
  </si>
  <si>
    <t>17908036.2462658</t>
  </si>
  <si>
    <t>318dcad2-14a6-429c-b2e9-46675bc4777f</t>
  </si>
  <si>
    <t>1.1.1.1.1.1.2.3</t>
  </si>
  <si>
    <t>6.3.1.5.1.2.5.1</t>
  </si>
  <si>
    <t>Утепление полов керамзитом</t>
  </si>
  <si>
    <t>d1874649-5209-4eb5-a757-57b5fb147650</t>
  </si>
  <si>
    <t>62097f98-2dd6-4f79-887b-f40e5ac30e13</t>
  </si>
  <si>
    <t>1.1.1.1.1.1.2.3.1</t>
  </si>
  <si>
    <t>Керамзит_ / фр 10-20</t>
  </si>
  <si>
    <t>254801880.54646</t>
  </si>
  <si>
    <t>17908028.54646</t>
  </si>
  <si>
    <t>131465f1-2749-420a-ba3f-b9a1b118f872</t>
  </si>
  <si>
    <t>1.1.1.1.1.1.3</t>
  </si>
  <si>
    <t>6.3.1.5.1.3</t>
  </si>
  <si>
    <t>Устройство покрытия полов</t>
  </si>
  <si>
    <t>1.1.1.1.1.1.3.1</t>
  </si>
  <si>
    <t>6.3.1.5.1.3.1.1</t>
  </si>
  <si>
    <t>Устройство покрытия пола с предварительной огрунтовкой поверхности / из керамогранитной плитки с затиркой швов</t>
  </si>
  <si>
    <t>Керамогранит Kerama Marazzi Про матрикс DD602020R 600x600х9 мм, серый светлый</t>
  </si>
  <si>
    <t>ba238fec-d7fc-420d-944a-4b6d4b8cbc4b</t>
  </si>
  <si>
    <t>f56b84ba-3593-441c-a94c-fbcf59225a06</t>
  </si>
  <si>
    <t>1.1.1.1.1.1.3.1.1</t>
  </si>
  <si>
    <t>Клей плиточный/ Унифицированный по ПИК-СТАНДАРТ</t>
  </si>
  <si>
    <t>Клей для плитки Стройбриг Базакс АС10 серый класс С0 Т 25 кг</t>
  </si>
  <si>
    <t>254801883.54632</t>
  </si>
  <si>
    <t>17909375.54632</t>
  </si>
  <si>
    <t>29ab9003-5b43-49a7-8ba2-846628054d7e</t>
  </si>
  <si>
    <t>1.1.1.1.1.1.3.1.2</t>
  </si>
  <si>
    <t>Керамический гранит Kerama Marazzi Дайсен SG610300R 600x600x9мм обрезной светлый серый</t>
  </si>
  <si>
    <t>254801883.1747271</t>
  </si>
  <si>
    <t>17909375.1747271</t>
  </si>
  <si>
    <t>f6f5daea-32b9-11ee-a102-d1661ac0bb93</t>
  </si>
  <si>
    <t>1.1.1.1.1.1.3.1.3</t>
  </si>
  <si>
    <t>Затирка Цезерит СE33_/04 серебристо-серый</t>
  </si>
  <si>
    <t>254801883.54637</t>
  </si>
  <si>
    <t>17909375.54637</t>
  </si>
  <si>
    <t>c293221b-d93c-4424-8200-e1b99b7167e3</t>
  </si>
  <si>
    <t>1.1.1.1.1.1.3.1.4</t>
  </si>
  <si>
    <t>Грунтовка универсальный ЛАСТИМИН_ / LP-51 А</t>
  </si>
  <si>
    <t>254801883.54634</t>
  </si>
  <si>
    <t>17909375.54634</t>
  </si>
  <si>
    <t>6f806fd0-f20f-4c69-8d99-cee4063fa047</t>
  </si>
  <si>
    <t>1.1.1.1.1.1.3.2</t>
  </si>
  <si>
    <t>6.3.1.5.1.3.8.1</t>
  </si>
  <si>
    <t>Установка стыковочных профилей</t>
  </si>
  <si>
    <t>76703cd4-c8ff-4e22-abbd-2d5e394281cf</t>
  </si>
  <si>
    <t>d8cca10c-4815-473b-a7ff-575551ece3f3</t>
  </si>
  <si>
    <t>1.1.1.1.1.1.3.2.1</t>
  </si>
  <si>
    <t>Профиль Г-образный алюминиевый / ПМЮ-017</t>
  </si>
  <si>
    <t>Г-образный противоскользящий ПВХ профиль Salag (132002) 42х15мм, цвет - 02 серый/серый</t>
  </si>
  <si>
    <t>254801885.1746203</t>
  </si>
  <si>
    <t>17910930.1746203</t>
  </si>
  <si>
    <t>999bf8eb-d864-4467-94f0-c50631abf0ac</t>
  </si>
  <si>
    <t>1.1.1.1.1.1.3.2.2</t>
  </si>
  <si>
    <t>Профиль T-образный ПМЮ-01_ / серебро матовое / 2700*30</t>
  </si>
  <si>
    <t>Т-образный профиль ПМЮ 01 (2700х30мм), цвет - серебро матовое</t>
  </si>
  <si>
    <t>254801885.54698</t>
  </si>
  <si>
    <t>17910930.54698</t>
  </si>
  <si>
    <t>431fd404-0d93-4656-9911-5bebccf01228</t>
  </si>
  <si>
    <t>1.1.1.1.1.1.3.2.3</t>
  </si>
  <si>
    <t>Жидкие гвозди универсальные_/</t>
  </si>
  <si>
    <t>Клей монтажный акриловый Момент Fix Универсал белый 380 мл</t>
  </si>
  <si>
    <t>254801885.54854</t>
  </si>
  <si>
    <t>17910930.54854</t>
  </si>
  <si>
    <t>3378c715-1bc1-40f5-8d09-15a912e04c9d</t>
  </si>
  <si>
    <t>1.1.1.1.1.1.3.3</t>
  </si>
  <si>
    <t>6.3.1.5.1.3.10.1</t>
  </si>
  <si>
    <t>Устройство плинтуса из керамогранитной плитки с затиркой швов, с предварительной огрунтовкой поверхности</t>
  </si>
  <si>
    <t>7c078883-0b0a-4435-9703-ce38f86f609d</t>
  </si>
  <si>
    <t>b85c85d4-a58d-4d1f-9fee-8d36cd9ba4e9</t>
  </si>
  <si>
    <t>1.1.1.1.1.1.3.3.1</t>
  </si>
  <si>
    <t>Плинтус из керамического гранита "Викинг"_ / серый / SG612600R/6ВТ / 95х600х11мм</t>
  </si>
  <si>
    <t>Плинтус из керамогранита Kerama Marazzi Про матрикс DD602200R/6BT 600x95х9 мм, цвет светло-серый</t>
  </si>
  <si>
    <t>254801887.54663</t>
  </si>
  <si>
    <t>17910235.54663</t>
  </si>
  <si>
    <t>14055c75-784d-4af7-a4da-966408465603</t>
  </si>
  <si>
    <t>1.1.1.1.1.1.3.3.2</t>
  </si>
  <si>
    <t>Клей плиточный/Унифицированный по ПИК-СТАНДАРТ</t>
  </si>
  <si>
    <t>254801887.54629</t>
  </si>
  <si>
    <t>17910235.54629</t>
  </si>
  <si>
    <t>e9770899-65c8-423b-aa60-49fe884ae8df</t>
  </si>
  <si>
    <t>1.1.1.1.1.1.3.3.3</t>
  </si>
  <si>
    <t>254801887.54637</t>
  </si>
  <si>
    <t>17910235.54637</t>
  </si>
  <si>
    <t>1.1.1.1.1.1.3.3.4</t>
  </si>
  <si>
    <t>254801887.54634</t>
  </si>
  <si>
    <t>17910235.54634</t>
  </si>
  <si>
    <t>1.1.1.1.1.1.3.4</t>
  </si>
  <si>
    <t>6.3.1.5.1.3.11.1</t>
  </si>
  <si>
    <t>Установка напольного плинтуса ПВХ, включая установку розетт на трубы отопления (Не использовать с 01.07.2025г)</t>
  </si>
  <si>
    <t>a6ed7b54-c77d-4d10-9d5c-b7da0ffb75ae</t>
  </si>
  <si>
    <t>731f9601-2164-4cd3-bfb7-8a3e805eb858</t>
  </si>
  <si>
    <t>1.1.1.1.1.1.3.4.1</t>
  </si>
  <si>
    <t>Плинтус  ПВХ SMARTPROFILE AQUA37  / 95*37ММ 2,2М</t>
  </si>
  <si>
    <t>Плинтус гибкий ПВХ Dollken WL 100 0146, цвет светло-серый RAL 7046, КМ2</t>
  </si>
  <si>
    <t>254801889.1572559</t>
  </si>
  <si>
    <t>17910519.1572559</t>
  </si>
  <si>
    <t>76542f4b-c5c0-4dfd-af47-5b8a23f80859</t>
  </si>
  <si>
    <t>1.1.1.1.1.1.3.4.2</t>
  </si>
  <si>
    <t>254801889.54854</t>
  </si>
  <si>
    <t>17910519.54854</t>
  </si>
  <si>
    <t>1.1.1.1.1.1.3.5</t>
  </si>
  <si>
    <t>6.3.1.5.1.3.14.1</t>
  </si>
  <si>
    <t>Устройство покрытия пола из кварцвинила / на клею</t>
  </si>
  <si>
    <t>d2a8c4cc-9752-499d-bcd0-96d63d6d3e47</t>
  </si>
  <si>
    <t>0f62f3eb-5d66-4427-b2d6-a309be9c6e5c</t>
  </si>
  <si>
    <t>1.1.1.1.1.1.3.5.1</t>
  </si>
  <si>
    <t>Клей полиуретановый двухкомпонентный Для напольных модульных ПВХ-покрытий(LVT,кварц-винил), жизнеспособность 1-1,5ч, Светло-бежевый, 4,31кг</t>
  </si>
  <si>
    <t>Клей полиуретановый для ПВХ плитки двухкомпонентный Homa Homakoll Tile 2K PU 4,3 кг</t>
  </si>
  <si>
    <t>254801891.1579985</t>
  </si>
  <si>
    <t>17909366.1579985</t>
  </si>
  <si>
    <t>f4eb966a-beb9-11eb-80fb-005056881952</t>
  </si>
  <si>
    <t>1.1.1.1.1.1.3.5.2</t>
  </si>
  <si>
    <t>Кварц-виниловая плитка / SPC VIVA Series с защитным слоем 0,3мм</t>
  </si>
  <si>
    <t>Плитка ПВХ Forbo Effekta Professional 8060 T Light Concrete PRO 500х500х2 мм, защитный слой 0,8 мм, цвет светло-серый, КМ2</t>
  </si>
  <si>
    <t>254801891.1745760</t>
  </si>
  <si>
    <t>17909366.1745760</t>
  </si>
  <si>
    <t>5e97e485-cef1-4bb6-9a4e-50ed5226fbd6</t>
  </si>
  <si>
    <t>1.1.1.1.1.2</t>
  </si>
  <si>
    <t>6.3.1.5.2</t>
  </si>
  <si>
    <t>Стены</t>
  </si>
  <si>
    <t>1.1.1.1.1.2.1</t>
  </si>
  <si>
    <t>6.3.1.5.2.1</t>
  </si>
  <si>
    <t>Черновые работы по поверхности стен</t>
  </si>
  <si>
    <t>1.1.1.1.1.2.1.1</t>
  </si>
  <si>
    <t>6.3.1.5.2.1.1.1</t>
  </si>
  <si>
    <t>Оклейка швов сопряжения бетонных и других поверхностей стен, перегородок (газобетон, ПГП, панели АКОТЕК и др.) стеклохолстом</t>
  </si>
  <si>
    <t>376b0b05-e1f7-4eb4-858c-54cfc94012c5</t>
  </si>
  <si>
    <t>7942ddbf-4120-45ca-9456-f48a3ec42d9b</t>
  </si>
  <si>
    <t>1.1.1.1.1.2.1.1.1</t>
  </si>
  <si>
    <t>Штукатурка гипсовая_ / Унифицированная по ПИК-СТАНДАРТ, 30кг</t>
  </si>
  <si>
    <t>254801895.54616</t>
  </si>
  <si>
    <t>17916350.54616</t>
  </si>
  <si>
    <t>b059108e-66ce-4a56-9765-c924e4c0b8b7</t>
  </si>
  <si>
    <t>1.1.1.1.1.2.1.1.2</t>
  </si>
  <si>
    <t>Лента армирующая ( серпянка)_/150мм</t>
  </si>
  <si>
    <t>254801895.55040</t>
  </si>
  <si>
    <t>17916350.55040</t>
  </si>
  <si>
    <t>eae3db91-694c-4324-837b-5cb2a168407e</t>
  </si>
  <si>
    <t>1.1.1.1.1.2.1.2</t>
  </si>
  <si>
    <t>6.3.1.5.2.1.2.5</t>
  </si>
  <si>
    <t>Штукатурка стен сухими смесями с установкой маяков с предварительной огрунтовкой / толщ. от 26,5 до 31 мм</t>
  </si>
  <si>
    <t>Штукатурка по ж/б поверхностям</t>
  </si>
  <si>
    <t>84f8800a-f90e-4919-90dd-7c7f88cc4f08</t>
  </si>
  <si>
    <t>41eadf60-4882-41f8-a251-e2561746e82d</t>
  </si>
  <si>
    <t>1.1.1.1.1.2.1.2.1</t>
  </si>
  <si>
    <t>Грунтовка БЕТОН-КОНТАКТ_/</t>
  </si>
  <si>
    <t>254801897.54633</t>
  </si>
  <si>
    <t>17916358.54633</t>
  </si>
  <si>
    <t>8682c7d7-b370-46ef-9c4b-39309f9aa3e8</t>
  </si>
  <si>
    <t>1.1.1.1.1.2.1.2.2</t>
  </si>
  <si>
    <t>Профиль маячковый_/ПМ6</t>
  </si>
  <si>
    <t>254801897.55029</t>
  </si>
  <si>
    <t>17916358.55029</t>
  </si>
  <si>
    <t>b3ba1810-316e-4118-90eb-ce29d5c83076</t>
  </si>
  <si>
    <t>1.1.1.1.1.2.1.2.3</t>
  </si>
  <si>
    <t>Штукатурка гипсовая машинного нанесения серая ВИДАРТ Проф Стандарт</t>
  </si>
  <si>
    <t>254801897.54616</t>
  </si>
  <si>
    <t>17916358.54616</t>
  </si>
  <si>
    <t>1.1.1.1.1.2.1.3</t>
  </si>
  <si>
    <t>Штукатурка по газобетонному блоку и ПГП</t>
  </si>
  <si>
    <t>1.1.1.1.1.2.1.3.1</t>
  </si>
  <si>
    <t>254801930.54616</t>
  </si>
  <si>
    <t>17916357.54616</t>
  </si>
  <si>
    <t>1.1.1.1.1.2.1.3.2</t>
  </si>
  <si>
    <t>254801930.54634</t>
  </si>
  <si>
    <t>17916357.54634</t>
  </si>
  <si>
    <t>1.1.1.1.1.2.1.3.3</t>
  </si>
  <si>
    <t>254801930.55029</t>
  </si>
  <si>
    <t>17916357.55029</t>
  </si>
  <si>
    <t>1.1.1.1.1.2.1.4</t>
  </si>
  <si>
    <t>6.3.1.5.2.1.4.1</t>
  </si>
  <si>
    <t>Выравнивание стен с предварительной огрунтовкой / перегородок ГКЛ, ПГП / толщ. 2 мм</t>
  </si>
  <si>
    <t>Шпаклевка базовая</t>
  </si>
  <si>
    <t>ada52bf5-0dfb-4017-90e6-5afeb5766849</t>
  </si>
  <si>
    <t>0eb2d412-cf22-4f21-800a-98855a6c0513</t>
  </si>
  <si>
    <t>1.1.1.1.1.2.1.4.1</t>
  </si>
  <si>
    <t>Шпатлевка гипсовая_ / белая / Унифицированная по ПИК-СТАНДАРТ, 30кг</t>
  </si>
  <si>
    <t>254801899.54622</t>
  </si>
  <si>
    <t>17917186.54622</t>
  </si>
  <si>
    <t>c5ed9089-be55-4be8-8db3-0f286a2dbba5</t>
  </si>
  <si>
    <t>1.1.1.1.1.2.1.4.2</t>
  </si>
  <si>
    <t>254801899.54634</t>
  </si>
  <si>
    <t>17917186.54634</t>
  </si>
  <si>
    <t>1.1.1.1.1.2.1.5</t>
  </si>
  <si>
    <t>Шпаклевка финишная</t>
  </si>
  <si>
    <t>1.1.1.1.1.2.1.5.1</t>
  </si>
  <si>
    <t>254801931.54634</t>
  </si>
  <si>
    <t>17917188.54634</t>
  </si>
  <si>
    <t>1.1.1.1.1.2.1.5.2</t>
  </si>
  <si>
    <t>254801931.54622</t>
  </si>
  <si>
    <t>17917188.54622</t>
  </si>
  <si>
    <t>1.1.1.1.1.2.1.6</t>
  </si>
  <si>
    <t>6.3.1.5.2.1.4.2</t>
  </si>
  <si>
    <t>Выравнивание стен с предварительной огрунтовкой / по оштукатуренной поверхности / толщ. 2 мм</t>
  </si>
  <si>
    <t>110a99a0-6a0d-45b9-b62a-cc3e037ec5cf</t>
  </si>
  <si>
    <t>d4ebd7f1-3692-4517-9566-1d8cb406007d</t>
  </si>
  <si>
    <t>1.1.1.1.1.2.1.6.1</t>
  </si>
  <si>
    <t>Шпаклевка гипсовая базовая СТАРАТЕЛИ Basegips Строефф PG410</t>
  </si>
  <si>
    <t>254801900.54621</t>
  </si>
  <si>
    <t>17917187.54621</t>
  </si>
  <si>
    <t>b18a669c-55b9-4a3b-9bec-843efe930f3c</t>
  </si>
  <si>
    <t>1.1.1.1.1.2.1.6.2</t>
  </si>
  <si>
    <t>Уголок малярный_ / L=3м /25х25 мм</t>
  </si>
  <si>
    <t>254801900.18405</t>
  </si>
  <si>
    <t>17917187.18405</t>
  </si>
  <si>
    <t>6aa8b3b9-7634-40f9-a5c9-a021ce35f715</t>
  </si>
  <si>
    <t>1.1.1.1.1.2.1.6.3</t>
  </si>
  <si>
    <t>254801900.54634</t>
  </si>
  <si>
    <t>17917187.54634</t>
  </si>
  <si>
    <t>1.1.1.1.1.2.1.7</t>
  </si>
  <si>
    <t>1.1.1.1.1.2.1.7.1</t>
  </si>
  <si>
    <t>254801932.54634</t>
  </si>
  <si>
    <t>17917189.54634</t>
  </si>
  <si>
    <t>1.1.1.1.1.2.1.7.2</t>
  </si>
  <si>
    <t>254801932.54621</t>
  </si>
  <si>
    <t>17917189.54621</t>
  </si>
  <si>
    <t>1.1.1.1.1.2.1.8</t>
  </si>
  <si>
    <t>6.3.1.5.2.1.10.2</t>
  </si>
  <si>
    <t>Штукатурка стен цементным, цементно-песчаным раствором с предварительной огрунтовкой / толщ. от 21 до 40 мм / высотой до 4 метров</t>
  </si>
  <si>
    <t>e4f57127-f115-40dc-b6d0-d9a56d151517</t>
  </si>
  <si>
    <t>acc164cf-7b33-4903-b102-0aeda99aeeb4</t>
  </si>
  <si>
    <t>1.1.1.1.1.2.1.8.1</t>
  </si>
  <si>
    <t>Штукатурка цементная</t>
  </si>
  <si>
    <t>Штукатурка цементная STRUKTUR AKVATEK</t>
  </si>
  <si>
    <t>254801902.726518</t>
  </si>
  <si>
    <t>17916354.726518</t>
  </si>
  <si>
    <t>6340f993-804d-456a-a0be-3b2094bd37f9</t>
  </si>
  <si>
    <t>1.1.1.1.1.2.1.8.2</t>
  </si>
  <si>
    <t>Сетка штукатурная_ / сварная оцинкованная / 10х10х0,8</t>
  </si>
  <si>
    <t>254801902.719026</t>
  </si>
  <si>
    <t>17916354.719026</t>
  </si>
  <si>
    <t>fc1d6249-6483-4684-82e9-dc0d9d0b0e0d</t>
  </si>
  <si>
    <t>1.1.1.1.1.2.1.8.3</t>
  </si>
  <si>
    <t>254801902.55029</t>
  </si>
  <si>
    <t>17916354.55029</t>
  </si>
  <si>
    <t>1.1.1.1.1.2.1.8.4</t>
  </si>
  <si>
    <t>254801902.54633</t>
  </si>
  <si>
    <t>17916354.54633</t>
  </si>
  <si>
    <t>1.1.1.1.1.2.2</t>
  </si>
  <si>
    <t>6.3.1.5.2.2</t>
  </si>
  <si>
    <t>Чистовые работы по поверхности стен</t>
  </si>
  <si>
    <t>1.1.1.1.1.2.2.1</t>
  </si>
  <si>
    <t>6.3.1.5.2.2.2.1</t>
  </si>
  <si>
    <t>Облицовка поверхности стен с предварительной огрунтовкой и затиркой швов / керамической плиткой</t>
  </si>
  <si>
    <t>f7aae9ad-9ef7-46b1-ad33-1414658c2aa3</t>
  </si>
  <si>
    <t>e7683a8f-89f8-42b7-bab7-4698ac09e748</t>
  </si>
  <si>
    <t>1.1.1.1.1.2.2.1.1</t>
  </si>
  <si>
    <t>Профиль для внешнего угла, ПО Г10 2700х20мм / серебро матовое / 2700*30</t>
  </si>
  <si>
    <t>254801905.1275312</t>
  </si>
  <si>
    <t>17917914.1275312</t>
  </si>
  <si>
    <t>d309a3fd-0125-4d32-8d4d-f188bebe0423</t>
  </si>
  <si>
    <t>1.1.1.1.1.2.2.1.2</t>
  </si>
  <si>
    <t>Плиточный клей_ / Унифицированный по ПИК-СТАНДАРТ</t>
  </si>
  <si>
    <t>254801905.1570753</t>
  </si>
  <si>
    <t>17917914.1570753</t>
  </si>
  <si>
    <t>be76b7f0-d821-4213-a0b5-d4d9b08818f1</t>
  </si>
  <si>
    <t>1.1.1.1.1.2.2.1.3</t>
  </si>
  <si>
    <t>Керамический гранит Kerama marazzi_ / Рыжий / 5187/ Калейдоскоп / 200х200</t>
  </si>
  <si>
    <t>254801905.758611</t>
  </si>
  <si>
    <t>17917914.758611</t>
  </si>
  <si>
    <t>3aaf3fae-a446-4e8c-ab3f-8a2cc6a0ff3e</t>
  </si>
  <si>
    <t>1.1.1.1.1.2.2.1.4</t>
  </si>
  <si>
    <t>Керамический гранит Kerama marazzi_ / Белый / 5009/ Калейдоскоп / 200х200</t>
  </si>
  <si>
    <t>254801905.758609</t>
  </si>
  <si>
    <t>17917914.758609</t>
  </si>
  <si>
    <t>70f2d54b-ab55-43b4-b130-a5f8f85e7098</t>
  </si>
  <si>
    <t>1.1.1.1.1.2.2.1.5</t>
  </si>
  <si>
    <t>Керамический гранит Kerama marazzi_ / Лазурный / 5112/ Калейдоскоп / 200х200</t>
  </si>
  <si>
    <t>Kerama Marazzi Калейдоскоп 5281, цвет - аквамарин светлый</t>
  </si>
  <si>
    <t>254801905.763286</t>
  </si>
  <si>
    <t>17917914.763286</t>
  </si>
  <si>
    <t>e3ba4786-84ec-4726-a5a8-c879785d07db</t>
  </si>
  <si>
    <t>1.1.1.1.1.2.2.1.6</t>
  </si>
  <si>
    <t>Керамическая плитка Pietra Pienza_ / светло-серый Матовый / K909010R0001VTP0/настенная / 300*600*8мм</t>
  </si>
  <si>
    <t>Kerama Marazzi Мечты о Париже 11259R, цвет - светло-серый 600х300х9мм</t>
  </si>
  <si>
    <t>254801905.720742</t>
  </si>
  <si>
    <t>17917914.720742</t>
  </si>
  <si>
    <t>4d41f012-3a5d-4340-a98f-e1ac79985a17</t>
  </si>
  <si>
    <t>1.1.1.1.1.2.2.1.7</t>
  </si>
  <si>
    <t>254801905.54637</t>
  </si>
  <si>
    <t>17917914.54637</t>
  </si>
  <si>
    <t>1.1.1.1.1.2.2.1.8</t>
  </si>
  <si>
    <t>Грунтовка _ / универсальная водно-дисперсионная</t>
  </si>
  <si>
    <t xml:space="preserve">Грунт универсальный Стройбриг Ластимин LP51 A </t>
  </si>
  <si>
    <t>254801905.737422</t>
  </si>
  <si>
    <t>17917914.737422</t>
  </si>
  <si>
    <t>64d77ce3-b188-4652-a3eb-49ad1b6ad85c</t>
  </si>
  <si>
    <t>1.1.1.1.1.2.2.2</t>
  </si>
  <si>
    <t>6.3.1.5.2.2.3.1</t>
  </si>
  <si>
    <t>Окраска поверхности стен с предварительной огрунтовкой / в 2 слоя</t>
  </si>
  <si>
    <t>4e3bc906-0db6-44b9-a51f-3faacce2570c</t>
  </si>
  <si>
    <t>06e17c10-70e2-43fc-bd7c-7ca0ad9465c8</t>
  </si>
  <si>
    <t>1.1.1.1.1.2.2.2.1</t>
  </si>
  <si>
    <t>254801907.54634</t>
  </si>
  <si>
    <t>17921065.54634</t>
  </si>
  <si>
    <t>1.1.1.1.1.2.2.2.2</t>
  </si>
  <si>
    <t>Краска водно-дисперсионная интерьерная Латексная, моющаяся Матовая, Г1(КМ1), RAL 9003</t>
  </si>
  <si>
    <t>Матовая водно-дисперсионная краска для высококачественной отделки Antega Строитель моющаяся, цвет - белый RAL 9003, КМ1</t>
  </si>
  <si>
    <t>254801907.44160</t>
  </si>
  <si>
    <t>17921065.44160</t>
  </si>
  <si>
    <t>43354194-1fae-11e9-80e7-005056881952</t>
  </si>
  <si>
    <t>1.1.1.1.1.2.2.3</t>
  </si>
  <si>
    <t>1.1.1.1.1.2.2.3.1</t>
  </si>
  <si>
    <t>Краска водно-дисперсионная интерьерная Акриловая, моющаяся Матовая, Г1(КМ1), RAL 7035</t>
  </si>
  <si>
    <t xml:space="preserve">Матовая водно-дисперсионная краска для высококачественной отделки Antega Строитель моющаяся, цвет - NCS 1502-Y, КМ1 </t>
  </si>
  <si>
    <t>254801933.391225</t>
  </si>
  <si>
    <t>17921066.391225</t>
  </si>
  <si>
    <t>7ef810fb-9121-11e9-80ea-005056881952</t>
  </si>
  <si>
    <t>1.1.1.1.1.2.2.3.2</t>
  </si>
  <si>
    <t>254801933.54634</t>
  </si>
  <si>
    <t>17921066.54634</t>
  </si>
  <si>
    <t>1.1.1.1.1.2.2.4</t>
  </si>
  <si>
    <t>1.1.1.1.1.2.2.4.1</t>
  </si>
  <si>
    <t>254801934.54634</t>
  </si>
  <si>
    <t>17921067.54634</t>
  </si>
  <si>
    <t>1.1.1.1.1.2.2.4.2</t>
  </si>
  <si>
    <t>Краска негорючая моющаяся Protect Decor_ / RAL 9003</t>
  </si>
  <si>
    <t>Огнестойкая краска матовая Antega Строитель НГ, цвет - белый RAL 9003, КМ0</t>
  </si>
  <si>
    <t>254801934.758336</t>
  </si>
  <si>
    <t>17921067.758336</t>
  </si>
  <si>
    <t>892d9f8d-ffaf-4ce8-87d2-2326a6c94834</t>
  </si>
  <si>
    <t>1.1.1.1.1.2.2.5</t>
  </si>
  <si>
    <t>1.1.1.1.1.2.2.5.1</t>
  </si>
  <si>
    <t>Матовая водно-дисперсионная краска для высококачественной отделки Antega Строитель моющаяся, цвет - голубой RAL NCS S 2030-R80B, КМ1</t>
  </si>
  <si>
    <t>254801935.391225</t>
  </si>
  <si>
    <t>17921068.391225</t>
  </si>
  <si>
    <t>1.1.1.1.1.2.2.5.2</t>
  </si>
  <si>
    <t>254801935.54634</t>
  </si>
  <si>
    <t>17921068.54634</t>
  </si>
  <si>
    <t>1.1.1.1.1.2.2.6</t>
  </si>
  <si>
    <t>1.1.1.1.1.2.2.6.1</t>
  </si>
  <si>
    <t>254801936.54634</t>
  </si>
  <si>
    <t>17921069.54634</t>
  </si>
  <si>
    <t>1.1.1.1.1.2.2.6.2</t>
  </si>
  <si>
    <t>Матовая водно-дисперсионная краска для высококачественной отделки Antega Строитель моющаяся, цвет - зеленый RAL NCS S 2060-G40Y, КМ1</t>
  </si>
  <si>
    <t>254801936.391225</t>
  </si>
  <si>
    <t>17921069.391225</t>
  </si>
  <si>
    <t>1.1.1.1.1.2.2.7</t>
  </si>
  <si>
    <t>1.1.1.1.1.2.2.7.1</t>
  </si>
  <si>
    <t>Матовая водно-дисперсионная краска для высококачественной отделки Antega Строитель моющаяся, цвет - желтый NCS S 1070-Y20R, КМ1</t>
  </si>
  <si>
    <t>254801937.391225</t>
  </si>
  <si>
    <t>17921070.391225</t>
  </si>
  <si>
    <t>1.1.1.1.1.2.2.7.2</t>
  </si>
  <si>
    <t>254801937.54634</t>
  </si>
  <si>
    <t>17921070.54634</t>
  </si>
  <si>
    <t>1.1.1.1.1.2.2.8</t>
  </si>
  <si>
    <t>1.1.1.1.1.2.2.8.1</t>
  </si>
  <si>
    <t>254801938.54634</t>
  </si>
  <si>
    <t>17921071.54634</t>
  </si>
  <si>
    <t>1.1.1.1.1.2.2.8.2</t>
  </si>
  <si>
    <t>254801938.391225</t>
  </si>
  <si>
    <t>17921071.391225</t>
  </si>
  <si>
    <t>1.1.1.1.1.2.3</t>
  </si>
  <si>
    <t>6.3.1.5.2.3</t>
  </si>
  <si>
    <t>Устройство подоконников, оконных откосов</t>
  </si>
  <si>
    <t>1.1.1.1.1.2.3.1</t>
  </si>
  <si>
    <t>6.3.1.5.2.3.2.1</t>
  </si>
  <si>
    <t>Выравнивание поверхностей откосов толщ. до 5 мм с предварительной огрунтовкой поверхности</t>
  </si>
  <si>
    <t>Шпаклевка оконных откосов базовая</t>
  </si>
  <si>
    <t>1bd78791-ea55-4aed-83db-0bd34db05925</t>
  </si>
  <si>
    <t>f9b8ac25-8b08-4829-b5d2-9adcab5c69cb</t>
  </si>
  <si>
    <t>1.1.1.1.1.2.3.1.1</t>
  </si>
  <si>
    <t>254801910.54621</t>
  </si>
  <si>
    <t>17922546.54621</t>
  </si>
  <si>
    <t>1.1.1.1.1.2.3.1.2</t>
  </si>
  <si>
    <t>254801910.54634</t>
  </si>
  <si>
    <t>17922546.54634</t>
  </si>
  <si>
    <t>1.1.1.1.1.2.3.2</t>
  </si>
  <si>
    <t>Шпаклевка оконных откосов финишная</t>
  </si>
  <si>
    <t>1.1.1.1.1.2.3.2.1</t>
  </si>
  <si>
    <t>254801939.54634</t>
  </si>
  <si>
    <t>17922547.54634</t>
  </si>
  <si>
    <t>1.1.1.1.1.2.3.2.2</t>
  </si>
  <si>
    <t>254801939.54621</t>
  </si>
  <si>
    <t>17922547.54621</t>
  </si>
  <si>
    <t>1.1.1.1.1.2.3.3</t>
  </si>
  <si>
    <t>6.3.1.5.2.3.3.1</t>
  </si>
  <si>
    <t>Окраска поверхности откосов с предварительной огрунтовкой поверхности / в 2 слоя</t>
  </si>
  <si>
    <t>a655afc0-8bbc-486f-8672-9267401735db</t>
  </si>
  <si>
    <t>da736aa2-72e0-488c-9852-5241239c0b93</t>
  </si>
  <si>
    <t>1.1.1.1.1.2.3.3.1</t>
  </si>
  <si>
    <t>Краска для влажных помещений Стройтекс_/белая гл/мат</t>
  </si>
  <si>
    <t>254801912.54741</t>
  </si>
  <si>
    <t>17922545.54741</t>
  </si>
  <si>
    <t>e4679dfc-c6ea-40ee-9f7b-e85a85b0c443</t>
  </si>
  <si>
    <t>1.1.1.1.1.2.3.3.2</t>
  </si>
  <si>
    <t>254801912.54634</t>
  </si>
  <si>
    <t>17922545.54634</t>
  </si>
  <si>
    <t>1.1.1.1.1.2.3.4</t>
  </si>
  <si>
    <t>6.3.1.5.2.3.6.3</t>
  </si>
  <si>
    <t>Устройство подоконника из ГВЛВ / в 2 слоя</t>
  </si>
  <si>
    <t>96cb6f5e-5052-46cc-bff0-ca3bb124b62a</t>
  </si>
  <si>
    <t>beb63353-8c85-413c-b877-ec8db74bded6</t>
  </si>
  <si>
    <t>1.1.1.1.1.2.3.4.1</t>
  </si>
  <si>
    <t>Профиль_/стоечный/50*50*0,40/3м</t>
  </si>
  <si>
    <t>254801914.54564</t>
  </si>
  <si>
    <t>17922387.54564</t>
  </si>
  <si>
    <t>4e067b05-ad0d-4585-9beb-bdfb968030c2</t>
  </si>
  <si>
    <t>1.1.1.1.1.2.3.4.2</t>
  </si>
  <si>
    <t>Прочие материалы для облицовки стен из ГКЛ (лента, шпатлевка, грунтовка, шуруп, дюбель и пр.)_ / 1 слой ГВЛ / профиль ПН/ПС 75 мм</t>
  </si>
  <si>
    <t>комплект</t>
  </si>
  <si>
    <t>254801914.1571306</t>
  </si>
  <si>
    <t>17922387.1571306</t>
  </si>
  <si>
    <t>a9193943-05db-4cac-a3cf-d52591fdb348</t>
  </si>
  <si>
    <t>1.1.1.1.1.2.3.4.3</t>
  </si>
  <si>
    <t>Угол пластиковый_/10*15*2,5м</t>
  </si>
  <si>
    <t>254801914.55028</t>
  </si>
  <si>
    <t>17922387.55028</t>
  </si>
  <si>
    <t>551cb54d-a4ff-4e4c-b8c8-5ee9eaa28821</t>
  </si>
  <si>
    <t>1.1.1.1.1.2.3.4.4</t>
  </si>
  <si>
    <t>Лист гипсоволокнистый ГВЛВ 12,5мм Г1</t>
  </si>
  <si>
    <t>254801914.7352</t>
  </si>
  <si>
    <t>17922387.7352</t>
  </si>
  <si>
    <t>22b5ef4c-0665-11e8-80d9-005056881952</t>
  </si>
  <si>
    <t>1.1.1.1.1.2.3.5</t>
  </si>
  <si>
    <t>6.3.1.5.2.3.7.1</t>
  </si>
  <si>
    <t>Устройство откосов из ГКЛ на клеевом составе / в 1 слой</t>
  </si>
  <si>
    <t>bf0191ab-6901-4bea-8db7-e681d576a152</t>
  </si>
  <si>
    <t>a8f95757-9dd2-41ed-b9a6-bc0729c8286a</t>
  </si>
  <si>
    <t>1.1.1.1.1.2.3.5.1</t>
  </si>
  <si>
    <t>254801916.54634</t>
  </si>
  <si>
    <t>17922385.54634</t>
  </si>
  <si>
    <t>1.1.1.1.1.2.3.5.2</t>
  </si>
  <si>
    <t>Шпаклевка д/заделки швов, ШОВСИЛК_/Т33</t>
  </si>
  <si>
    <t>254801916.54624</t>
  </si>
  <si>
    <t>17922385.54624</t>
  </si>
  <si>
    <t>7b96503e-5889-4b88-b7f6-580caaa662ae</t>
  </si>
  <si>
    <t>1.1.1.1.1.2.3.5.3</t>
  </si>
  <si>
    <t>254801916.55028</t>
  </si>
  <si>
    <t>17922385.55028</t>
  </si>
  <si>
    <t>1.1.1.1.1.2.3.5.4</t>
  </si>
  <si>
    <t>Гипсовые строительные плиты_ / влагостойкий / 12,5*1200*2500</t>
  </si>
  <si>
    <t>254801916.54553</t>
  </si>
  <si>
    <t>17922385.54553</t>
  </si>
  <si>
    <t>efad23af-fbbd-4322-a1b7-0c398c24e336</t>
  </si>
  <si>
    <t>1.1.1.1.1.3</t>
  </si>
  <si>
    <t>6.3.1.5.3</t>
  </si>
  <si>
    <t>Потолки</t>
  </si>
  <si>
    <t>1.1.1.1.1.3.1</t>
  </si>
  <si>
    <t>6.3.1.5.3.1</t>
  </si>
  <si>
    <t>Черновые работы по поверхности потолков</t>
  </si>
  <si>
    <t>1.1.1.1.1.3.1.1</t>
  </si>
  <si>
    <t>6.3.1.5.3.1.1.1</t>
  </si>
  <si>
    <t>Выравнивание потолка с предварительной огрунтовкой поверхности / по ЖБ поверхности / толщ. 5 мм</t>
  </si>
  <si>
    <t>a708b664-5128-4306-a9f8-65f4a48c89df</t>
  </si>
  <si>
    <t>bcf92e37-44ee-49c2-9267-a83aebb31adb</t>
  </si>
  <si>
    <t>1.1.1.1.1.3.1.1.1</t>
  </si>
  <si>
    <t>Шпатлевка гипсовая_ / белая / Унифицированная по ПИК-СТАНДАРТ, 30кг (BIM)</t>
  </si>
  <si>
    <t>254801920.1570750</t>
  </si>
  <si>
    <t>17928627.1570750</t>
  </si>
  <si>
    <t>3254b4be-ac53-4a29-ad23-972be75bc24b</t>
  </si>
  <si>
    <t>1.1.1.1.1.3.1.1.2</t>
  </si>
  <si>
    <t>254801920.54633</t>
  </si>
  <si>
    <t>17928627.54633</t>
  </si>
  <si>
    <t>1.1.1.1.1.3.2</t>
  </si>
  <si>
    <t>6.3.1.5.3.2</t>
  </si>
  <si>
    <t>Чистовые работы по поверхности потолков</t>
  </si>
  <si>
    <t>1.1.1.1.1.3.2.1</t>
  </si>
  <si>
    <t>6.3.1.5.3.2.1.1</t>
  </si>
  <si>
    <t>Окраска поверхностей потолков с предварительной огрунтовкой поверхностей / в 2 слоя</t>
  </si>
  <si>
    <t>Позиция включает объемы: 222,4+83,6+50+5,1</t>
  </si>
  <si>
    <t>478a6ca3-0d25-4222-a9b0-4491b9343f07</t>
  </si>
  <si>
    <t>e8137cae-2b7d-4e33-9b8f-0ac63510ca78</t>
  </si>
  <si>
    <t>1.1.1.1.1.3.2.1.1</t>
  </si>
  <si>
    <t>Краска для высококачественной отделки Antega Строитель (моющаяся), цвет RAL 9003, КМ1</t>
  </si>
  <si>
    <t>254801923.391225</t>
  </si>
  <si>
    <t>17928900.391225</t>
  </si>
  <si>
    <t>1.1.1.1.1.3.2.1.2</t>
  </si>
  <si>
    <t>254801923.54634</t>
  </si>
  <si>
    <t>17928900.54634</t>
  </si>
  <si>
    <t>1.1.1.1.1.3.2.2</t>
  </si>
  <si>
    <t>1.1.1.1.1.3.2.2.1</t>
  </si>
  <si>
    <t>254801940.54634</t>
  </si>
  <si>
    <t>17929454.54634</t>
  </si>
  <si>
    <t>1.1.1.1.1.3.2.2.2</t>
  </si>
  <si>
    <t>Краска для высококачественной отделки Antega Строитель (моющаяся), цвет серый шелк RAL 7044, КМ1</t>
  </si>
  <si>
    <t>254801940.391225</t>
  </si>
  <si>
    <t>17929454.391225</t>
  </si>
  <si>
    <t>1.1.1.1.1.3.2.3</t>
  </si>
  <si>
    <t>1.1.1.1.1.3.2.3.1</t>
  </si>
  <si>
    <t>Краска огнестойкая Antega Строитель НГ, цвет - белый RAL 9003, КМ0</t>
  </si>
  <si>
    <t>254801941.758336</t>
  </si>
  <si>
    <t>17929455.758336</t>
  </si>
  <si>
    <t>1.1.1.1.1.3.2.3.2</t>
  </si>
  <si>
    <t>254801941.54634</t>
  </si>
  <si>
    <t>17929455.54634</t>
  </si>
  <si>
    <t>1.1.1.1.1.3.2.4</t>
  </si>
  <si>
    <t>1.1.1.1.1.3.2.4.1</t>
  </si>
  <si>
    <t>254801942.54634</t>
  </si>
  <si>
    <t>17929456.54634</t>
  </si>
  <si>
    <t>1.1.1.1.1.3.2.4.2</t>
  </si>
  <si>
    <t>Краска огнестойкая Antega Строитель НГ, цвет темно-серый RAL 7016, КМ0</t>
  </si>
  <si>
    <t>254801942.758336</t>
  </si>
  <si>
    <t>17929456.758336</t>
  </si>
  <si>
    <t>1.1.1.1.1.3.2.5</t>
  </si>
  <si>
    <t>1.1.1.1.1.3.2.5.1</t>
  </si>
  <si>
    <t>Краска огнестойкая Antega Строитель НГ, цвет серый шелк RAL 7044, КМ0</t>
  </si>
  <si>
    <t>254801943.758336</t>
  </si>
  <si>
    <t>17929457.758336</t>
  </si>
  <si>
    <t>1.1.1.1.1.3.2.5.2</t>
  </si>
  <si>
    <t>254801943.54634</t>
  </si>
  <si>
    <t>17929457.54634</t>
  </si>
  <si>
    <t>1.1.1.1.1.4</t>
  </si>
  <si>
    <t>6.3.1.5.4</t>
  </si>
  <si>
    <t>Монтаж потолочных конструкций</t>
  </si>
  <si>
    <t>1.1.1.1.1.4.1</t>
  </si>
  <si>
    <t>6.3.1.5.4.1.1</t>
  </si>
  <si>
    <t>Монтаж подвесного потолка / из Аквапанелей</t>
  </si>
  <si>
    <t>Акустические подвесные панели из минерального стекловолокна АКУФОН ПРОЛАЙН БАФФЛ, кромка окрашена, КМ1
цвет - голубой RAL NCS S 2030-R80B - 9,0 м2;
цвет - голубой RAL NCS S 2030-R80B - 31,7 м2;
цвет - зеленый RAL NCS S 2060-G40Y - 5,7 м2;
цвет - зеленый RAL NCS S 2060-G40Y - 1,5 м2;
цвет - оранжевый RAL NCS S 2060-Y30R - 14,1 м2;
цвет - оранжевый RAL NCS S 2060-Y40R - 52,0 м2;
цвет - желтый NCS S 1070-Y20R - 4,5 м2;
цвет - желтый NCS S 1070-Y20R - 26 м2;
цвет - белый RAL 9003 - 2,5 м2.</t>
  </si>
  <si>
    <t>31f0cce8-2c10-4d50-97c2-6b4add5a1db9</t>
  </si>
  <si>
    <t>6f7b5bd4-421f-4077-8516-796d4fef9b1c</t>
  </si>
  <si>
    <t>1.1.1.1.1.4.1.1</t>
  </si>
  <si>
    <t>Прочие материалы_</t>
  </si>
  <si>
    <t>254801926.714896</t>
  </si>
  <si>
    <t>17929986.714896</t>
  </si>
  <si>
    <t>fdf8c0a8-2572-4068-9aa9-e798fd9f8bff</t>
  </si>
  <si>
    <t>1.1.1.1.1.4.1.2</t>
  </si>
  <si>
    <t>Плита Аквапанель_</t>
  </si>
  <si>
    <t>254801926.703444</t>
  </si>
  <si>
    <t>17929986.703444</t>
  </si>
  <si>
    <t>2c475c37-a5f6-40fd-88b8-63c49f8c7850</t>
  </si>
  <si>
    <t>1.1.1.1.1.4.2</t>
  </si>
  <si>
    <t>6.3.1.5.4.1.2</t>
  </si>
  <si>
    <t>Монтаж подвесного потолка / типа Армстронг, Грильято</t>
  </si>
  <si>
    <t>2666ca34-b663-41c7-b8b7-caa2f71855b8</t>
  </si>
  <si>
    <t>fd6369e7-760a-4bf3-8c56-a6af236cf5cf</t>
  </si>
  <si>
    <t>1.1.1.1.1.4.2.1</t>
  </si>
  <si>
    <t>Подвесные акустические панели / Белый Frost / Ecophon Solo Baffle  / 1200х600х40 мм</t>
  </si>
  <si>
    <t>-Подвесной потолок из минерального стекловолокна Ecophon Focus А (цвет-белый) 1200х600х25, Кромка А-15, Профиль Т 24, КМ1
- Акустические подвесные панели из менерального стекловолокна вертикальные Техносоло НГ 1200х600 мм, цвет - белый, КМ1</t>
  </si>
  <si>
    <t>254801927.771980</t>
  </si>
  <si>
    <t>17929985.771980</t>
  </si>
  <si>
    <t>8c133341-6867-4eb3-aeed-d36d4f4ac2f0</t>
  </si>
  <si>
    <t>1.1.1.1.1.4.2.2</t>
  </si>
  <si>
    <t>Подвесной потолок ГРИЛЬЯТО_/черный/100*100*40мм</t>
  </si>
  <si>
    <t>254801927.54694</t>
  </si>
  <si>
    <t>17929985.54694</t>
  </si>
  <si>
    <t>51caa66c-e71e-43fd-a4e1-7e32d0bfe5c5</t>
  </si>
  <si>
    <t>1.1.1.1.1.4.2.3</t>
  </si>
  <si>
    <t>Подвесной потолок ГРИЛЬЯТО_ / белый / 100х100х40мм</t>
  </si>
  <si>
    <t>254801927.1196508</t>
  </si>
  <si>
    <t>17929985.1196508</t>
  </si>
  <si>
    <t>7c413101-029a-4584-ace7-69ad01fdbaa7</t>
  </si>
  <si>
    <t>1.1.1.1.1.4.3</t>
  </si>
  <si>
    <t>6.3.1.5.4.2.1</t>
  </si>
  <si>
    <t>Надбавка за монтаж подвесного потолка при высоте более 3,2 м, включая использование лесов и подмостей</t>
  </si>
  <si>
    <t>11bf38a8-1e54-4d46-8d49-39254e318eaa</t>
  </si>
  <si>
    <t>9ed057e5-7f60-48cb-ae6a-bf5b2768c125</t>
  </si>
  <si>
    <t>Общая стоимость работ, руб. с НДС</t>
  </si>
  <si>
    <t>Квалификационная и контактная информация</t>
  </si>
  <si>
    <t>А</t>
  </si>
  <si>
    <t>Наличие авансирования</t>
  </si>
  <si>
    <t>да (%) /нет</t>
  </si>
  <si>
    <t>Б</t>
  </si>
  <si>
    <t>Готовность приступить к работе по уведомлению</t>
  </si>
  <si>
    <t>да /нет</t>
  </si>
  <si>
    <t>В</t>
  </si>
  <si>
    <t>Готовность предоставить банковскую гарантию (при наличии аванса)</t>
  </si>
  <si>
    <t>да(банк) /нет</t>
  </si>
  <si>
    <t>Г</t>
  </si>
  <si>
    <t>Срок исполнения предмета тендера</t>
  </si>
  <si>
    <t>мес.</t>
  </si>
  <si>
    <t>Д</t>
  </si>
  <si>
    <t>Гарантийный срок 5 лет</t>
  </si>
  <si>
    <t>E</t>
  </si>
  <si>
    <t>Информация о посещении объекта (были/не были), вопросы по результатам посещения</t>
  </si>
  <si>
    <t>были/не были
да/нет</t>
  </si>
  <si>
    <t>Ж</t>
  </si>
  <si>
    <t>Виды работ, планируемые к выполнению субподрядными организациями</t>
  </si>
  <si>
    <t>вид работ-наименование</t>
  </si>
  <si>
    <t>З</t>
  </si>
  <si>
    <t>Готовность подписать договор в редакции Заказчика</t>
  </si>
  <si>
    <t>да/нет</t>
  </si>
  <si>
    <t>И</t>
  </si>
  <si>
    <t>Наличие СРО</t>
  </si>
  <si>
    <t>да (сумма) /нет</t>
  </si>
  <si>
    <t>К</t>
  </si>
  <si>
    <t>Опыт работы с ГК ПИК (при наличии текущих проектов- указать % реализации)</t>
  </si>
  <si>
    <t>объект/ вид работ/% выполнения</t>
  </si>
  <si>
    <t>Л</t>
  </si>
  <si>
    <t>Опыт реализации подобных видов работ за последние 2-3 года (указать не более 5 ключевых объектов и их заказчиков)</t>
  </si>
  <si>
    <t>объект/заказчик/год</t>
  </si>
  <si>
    <t>М</t>
  </si>
  <si>
    <t>Численность работающих всего / численность, планируемая для выполнения предмета тендера</t>
  </si>
  <si>
    <t>кол-во/кол-во</t>
  </si>
  <si>
    <t>Н</t>
  </si>
  <si>
    <t>Дата регистрации компании</t>
  </si>
  <si>
    <t>дд/мм/гг</t>
  </si>
  <si>
    <t>О</t>
  </si>
  <si>
    <t>Оборот за последние 3 года (указать оборот (выручку) по данным бухгалтерской отчетности за 2014/2015/2016 год)</t>
  </si>
  <si>
    <t>год-сумма/год-сумма/год-сумма (руб.без НДС)</t>
  </si>
  <si>
    <t>2015-
2016-
2017-</t>
  </si>
  <si>
    <t>П</t>
  </si>
  <si>
    <t>Сайт компании</t>
  </si>
  <si>
    <t>ссылка</t>
  </si>
  <si>
    <t>Р</t>
  </si>
  <si>
    <t>Генеральный директор : Ф.И.О. полностью, тел., e-mail</t>
  </si>
  <si>
    <t>С</t>
  </si>
  <si>
    <t>Контактное лицо: Ф.И.О. полностью, тел., e-mail</t>
  </si>
  <si>
    <t>Т</t>
  </si>
  <si>
    <t>Примечание к ТКП претендента</t>
  </si>
  <si>
    <t>ООО "МФ-СТРОЙ"</t>
  </si>
  <si>
    <t>заменить на ЦСП смесь</t>
  </si>
  <si>
    <t>заменить на Сетка штукатурная_/пластиковая/5*5</t>
  </si>
  <si>
    <t>заменить на Смесь цементно-песчаная М200</t>
  </si>
  <si>
    <t>ПГ согласована стяжка полусухая. При выполнении полусухой стяжки применяется цемент М500 и мытый песок.</t>
  </si>
  <si>
    <t>Согласен</t>
  </si>
  <si>
    <t>Замечание не понятно.</t>
  </si>
  <si>
    <t xml:space="preserve">ПГ согласована цементная штукатурка в спортзалах (высотой от 8м) по металлической сетке 10х10х0,8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</si>
</sst>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6" x14ac:knownFonts="1">
    <font>
      <sz val="11"/>
      <color rgb="FF000000"/>
      <name val="Calibri"/>
    </font>
    <font>
      <b/>
      <sz val="11"/>
      <color rgb="FFFFFFFF"/>
      <name val="Times New Roman"/>
    </font>
    <font>
      <sz val="12"/>
      <color rgb="FF2F5487"/>
      <name val="Times New Roman"/>
    </font>
    <font>
      <b/>
      <sz val="16"/>
      <color rgb="FF000000"/>
      <name val="Times New Roman"/>
    </font>
    <font>
      <sz val="12"/>
      <color rgb="FF000000"/>
      <name val="Times New Roman"/>
    </font>
    <font>
      <sz val="16"/>
      <color rgb="FF000000"/>
      <name val="Times New Roman"/>
    </font>
    <font>
      <b/>
      <sz val="16"/>
      <color rgb="FFFFFFFF"/>
      <name val="Times New Roman"/>
    </font>
    <font>
      <b/>
      <sz val="13"/>
      <color rgb="FF000000"/>
      <name val="Times New Roman"/>
    </font>
    <font>
      <b/>
      <sz val="18"/>
      <color rgb="FF000000"/>
      <name val="Times New Roman"/>
    </font>
    <font>
      <sz val="14"/>
      <color rgb="FF000000"/>
      <name val="Times New Roman"/>
    </font>
    <font>
      <i/>
      <sz val="14"/>
      <color rgb="FF000000"/>
      <name val="Times New Roman"/>
    </font>
    <font>
      <sz val="14"/>
      <color rgb="FF800000"/>
      <name val="Times New Roman"/>
    </font>
    <font>
      <b/>
      <sz val="14"/>
      <color rgb="FFFF0000"/>
      <name val="Times New Roman"/>
    </font>
    <font>
      <b/>
      <sz val="14"/>
      <color rgb="FF000000"/>
      <name val="Times New Roman"/>
    </font>
    <font>
      <sz val="14"/>
      <color rgb="FF000000"/>
      <name val="Times New Roman"/>
      <family val="1"/>
      <charset val="204"/>
    </font>
    <font>
      <sz val="14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2F5487"/>
        <bgColor rgb="FF000000"/>
      </patternFill>
    </fill>
    <fill>
      <patternFill patternType="solid">
        <fgColor rgb="FFDBE6F1"/>
        <bgColor rgb="FF000000"/>
      </patternFill>
    </fill>
    <fill>
      <patternFill patternType="solid">
        <fgColor rgb="FFD9D9D8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/>
    <xf numFmtId="0" fontId="4" fillId="0" borderId="0" xfId="0" applyFont="1" applyAlignment="1">
      <alignment horizontal="left" vertical="center"/>
    </xf>
    <xf numFmtId="0" fontId="4" fillId="0" borderId="7" xfId="0" applyFont="1" applyBorder="1" applyAlignment="1">
      <alignment horizontal="center" vertical="center" wrapText="1"/>
    </xf>
    <xf numFmtId="4" fontId="7" fillId="0" borderId="7" xfId="0" applyNumberFormat="1" applyFont="1" applyBorder="1" applyAlignment="1">
      <alignment horizontal="center" vertical="center"/>
    </xf>
    <xf numFmtId="0" fontId="0" fillId="4" borderId="2" xfId="0" applyFill="1" applyBorder="1"/>
    <xf numFmtId="4" fontId="7" fillId="4" borderId="7" xfId="0" applyNumberFormat="1" applyFont="1" applyFill="1" applyBorder="1" applyAlignment="1">
      <alignment horizontal="center" vertical="center"/>
    </xf>
    <xf numFmtId="4" fontId="4" fillId="0" borderId="0" xfId="0" applyNumberFormat="1" applyFont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center" vertical="center" wrapText="1"/>
    </xf>
    <xf numFmtId="164" fontId="9" fillId="0" borderId="7" xfId="0" applyNumberFormat="1" applyFont="1" applyBorder="1" applyAlignment="1">
      <alignment horizontal="center" vertical="center" wrapText="1"/>
    </xf>
    <xf numFmtId="4" fontId="9" fillId="0" borderId="7" xfId="0" applyNumberFormat="1" applyFont="1" applyBorder="1" applyAlignment="1">
      <alignment horizontal="center" vertical="center" wrapText="1"/>
    </xf>
    <xf numFmtId="4" fontId="9" fillId="3" borderId="7" xfId="0" applyNumberFormat="1" applyFont="1" applyFill="1" applyBorder="1" applyAlignment="1">
      <alignment horizontal="center" vertical="center" wrapText="1"/>
    </xf>
    <xf numFmtId="4" fontId="9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10" fillId="5" borderId="7" xfId="0" applyFont="1" applyFill="1" applyBorder="1" applyAlignment="1">
      <alignment horizontal="right" vertical="center" wrapText="1"/>
    </xf>
    <xf numFmtId="0" fontId="9" fillId="0" borderId="7" xfId="0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4" fontId="9" fillId="3" borderId="7" xfId="0" applyNumberFormat="1" applyFont="1" applyFill="1" applyBorder="1" applyAlignment="1">
      <alignment horizontal="center" vertical="center"/>
    </xf>
    <xf numFmtId="4" fontId="9" fillId="0" borderId="7" xfId="0" applyNumberFormat="1" applyFont="1" applyBorder="1" applyAlignment="1">
      <alignment horizontal="center" vertical="center"/>
    </xf>
    <xf numFmtId="4" fontId="9" fillId="3" borderId="7" xfId="0" applyNumberFormat="1" applyFont="1" applyFill="1" applyBorder="1" applyAlignment="1" applyProtection="1">
      <alignment horizontal="center" vertical="center"/>
      <protection locked="0"/>
    </xf>
    <xf numFmtId="0" fontId="10" fillId="0" borderId="7" xfId="0" applyFont="1" applyBorder="1" applyAlignment="1">
      <alignment horizontal="right" vertical="center" wrapText="1"/>
    </xf>
    <xf numFmtId="164" fontId="12" fillId="0" borderId="7" xfId="0" applyNumberFormat="1" applyFont="1" applyBorder="1" applyAlignment="1">
      <alignment horizontal="center" vertical="center"/>
    </xf>
    <xf numFmtId="0" fontId="0" fillId="3" borderId="0" xfId="0" applyFill="1"/>
    <xf numFmtId="0" fontId="13" fillId="3" borderId="7" xfId="0" applyFont="1" applyFill="1" applyBorder="1" applyAlignment="1">
      <alignment horizontal="right" vertical="center"/>
    </xf>
    <xf numFmtId="4" fontId="13" fillId="3" borderId="7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0" fillId="0" borderId="1" xfId="0" applyBorder="1"/>
    <xf numFmtId="0" fontId="0" fillId="0" borderId="2" xfId="0" applyBorder="1"/>
    <xf numFmtId="0" fontId="10" fillId="6" borderId="7" xfId="0" applyFont="1" applyFill="1" applyBorder="1" applyAlignment="1">
      <alignment horizontal="right" vertical="center" wrapText="1"/>
    </xf>
    <xf numFmtId="164" fontId="11" fillId="6" borderId="7" xfId="0" applyNumberFormat="1" applyFont="1" applyFill="1" applyBorder="1" applyAlignment="1">
      <alignment horizontal="center" vertical="center"/>
    </xf>
    <xf numFmtId="164" fontId="11" fillId="7" borderId="7" xfId="0" applyNumberFormat="1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 wrapText="1"/>
    </xf>
    <xf numFmtId="0" fontId="9" fillId="8" borderId="7" xfId="0" applyFont="1" applyFill="1" applyBorder="1" applyAlignment="1">
      <alignment horizontal="center" vertical="center" wrapText="1"/>
    </xf>
    <xf numFmtId="164" fontId="15" fillId="8" borderId="7" xfId="0" applyNumberFormat="1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Alignment="1" applyProtection="1">
      <alignment horizontal="center" vertical="center"/>
      <protection locked="0"/>
    </xf>
    <xf numFmtId="0" fontId="4" fillId="0" borderId="5" xfId="0" applyFont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7"/>
  <sheetViews>
    <sheetView zoomScale="70" zoomScaleNormal="70" workbookViewId="0">
      <pane xSplit="9" ySplit="7" topLeftCell="J8" activePane="bottomRight" state="frozen"/>
      <selection pane="topRight"/>
      <selection pane="bottomLeft"/>
      <selection pane="bottomRight" sqref="A1:XFD1048576"/>
    </sheetView>
  </sheetViews>
  <sheetFormatPr defaultRowHeight="15" x14ac:dyDescent="0.25"/>
  <cols>
    <col min="1" max="1" width="20" customWidth="1"/>
    <col min="2" max="2" width="21.5703125" bestFit="1" customWidth="1"/>
    <col min="3" max="3" width="55.5703125" customWidth="1"/>
    <col min="4" max="5" width="38" customWidth="1"/>
    <col min="6" max="7" width="16.42578125" customWidth="1"/>
    <col min="8" max="8" width="16" customWidth="1"/>
    <col min="9" max="9" width="16.85546875" customWidth="1"/>
    <col min="10" max="10" width="16" customWidth="1"/>
    <col min="11" max="11" width="17" customWidth="1"/>
    <col min="12" max="12" width="17.5703125" customWidth="1"/>
    <col min="13" max="13" width="18" customWidth="1"/>
    <col min="14" max="14" width="18.85546875" customWidth="1"/>
    <col min="15" max="15" width="23.5703125" customWidth="1"/>
    <col min="16" max="16" width="16" customWidth="1"/>
    <col min="17" max="17" width="17" customWidth="1"/>
    <col min="18" max="18" width="17.5703125" customWidth="1"/>
    <col min="19" max="19" width="18" customWidth="1"/>
    <col min="20" max="20" width="18.85546875" customWidth="1"/>
    <col min="21" max="21" width="23.5703125" customWidth="1"/>
    <col min="22" max="35" width="9.140625" hidden="1"/>
  </cols>
  <sheetData>
    <row r="1" spans="1:35" ht="15" customHeight="1" x14ac:dyDescent="0.25">
      <c r="A1" s="1" t="s">
        <v>0</v>
      </c>
      <c r="B1" s="3"/>
      <c r="C1" s="3"/>
      <c r="D1" s="2" t="s">
        <v>1</v>
      </c>
      <c r="E1" s="2" t="s">
        <v>3</v>
      </c>
      <c r="F1" s="2" t="s">
        <v>2</v>
      </c>
      <c r="G1" s="2" t="s">
        <v>8</v>
      </c>
      <c r="H1" s="2" t="s">
        <v>9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AC1" s="4" t="s">
        <v>10</v>
      </c>
      <c r="AD1" s="4" t="s">
        <v>11</v>
      </c>
      <c r="AE1" s="4" t="s">
        <v>12</v>
      </c>
      <c r="AF1" s="4" t="s">
        <v>13</v>
      </c>
      <c r="AG1" s="4" t="s">
        <v>14</v>
      </c>
      <c r="AH1" s="4" t="s">
        <v>15</v>
      </c>
      <c r="AI1" s="4" t="s">
        <v>16</v>
      </c>
    </row>
    <row r="2" spans="1:35" ht="30.75" customHeight="1" x14ac:dyDescent="0.25">
      <c r="A2" s="50" t="s">
        <v>4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</row>
    <row r="3" spans="1:35" ht="15" customHeight="1" x14ac:dyDescent="0.25">
      <c r="A3" s="51" t="s">
        <v>5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</row>
    <row r="4" spans="1:35" ht="15" customHeight="1" x14ac:dyDescent="0.25">
      <c r="A4" s="52" t="s">
        <v>6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</row>
    <row r="5" spans="1:35" ht="40.700000000000003" customHeight="1" x14ac:dyDescent="0.25">
      <c r="A5" s="48" t="s">
        <v>17</v>
      </c>
      <c r="B5" s="48" t="s">
        <v>18</v>
      </c>
      <c r="C5" s="48" t="s">
        <v>19</v>
      </c>
      <c r="D5" s="48" t="s">
        <v>20</v>
      </c>
      <c r="E5" s="48" t="s">
        <v>21</v>
      </c>
      <c r="F5" s="48" t="s">
        <v>22</v>
      </c>
      <c r="G5" s="48" t="s">
        <v>23</v>
      </c>
      <c r="H5" s="48" t="s">
        <v>24</v>
      </c>
      <c r="I5" s="48" t="s">
        <v>25</v>
      </c>
      <c r="J5" s="53" t="s">
        <v>7</v>
      </c>
      <c r="K5" s="54"/>
      <c r="L5" s="54"/>
      <c r="M5" s="54"/>
      <c r="N5" s="54"/>
      <c r="O5" s="55"/>
      <c r="P5" s="56" t="s">
        <v>780</v>
      </c>
      <c r="Q5" s="57"/>
      <c r="R5" s="58"/>
      <c r="S5" s="56">
        <v>9701212867</v>
      </c>
      <c r="T5" s="57"/>
      <c r="U5" s="58"/>
    </row>
    <row r="6" spans="1:35" ht="15.75" customHeight="1" x14ac:dyDescent="0.25">
      <c r="A6" s="59"/>
      <c r="B6" s="59"/>
      <c r="C6" s="59"/>
      <c r="D6" s="59"/>
      <c r="E6" s="59"/>
      <c r="F6" s="59"/>
      <c r="G6" s="59"/>
      <c r="H6" s="59"/>
      <c r="I6" s="59"/>
      <c r="J6" s="39" t="s">
        <v>26</v>
      </c>
      <c r="K6" s="41"/>
      <c r="L6" s="48" t="s">
        <v>26</v>
      </c>
      <c r="M6" s="39" t="s">
        <v>29</v>
      </c>
      <c r="N6" s="41"/>
      <c r="O6" s="48" t="s">
        <v>30</v>
      </c>
      <c r="P6" s="39" t="s">
        <v>26</v>
      </c>
      <c r="Q6" s="41"/>
      <c r="R6" s="48" t="s">
        <v>26</v>
      </c>
      <c r="S6" s="39" t="s">
        <v>29</v>
      </c>
      <c r="T6" s="41"/>
      <c r="U6" s="48" t="s">
        <v>30</v>
      </c>
    </row>
    <row r="7" spans="1:35" ht="31.35" customHeight="1" x14ac:dyDescent="0.25">
      <c r="A7" s="49"/>
      <c r="B7" s="49"/>
      <c r="C7" s="49"/>
      <c r="D7" s="49"/>
      <c r="E7" s="49"/>
      <c r="F7" s="49"/>
      <c r="G7" s="49"/>
      <c r="H7" s="49"/>
      <c r="I7" s="49"/>
      <c r="J7" s="5" t="s">
        <v>27</v>
      </c>
      <c r="K7" s="5" t="s">
        <v>28</v>
      </c>
      <c r="L7" s="49"/>
      <c r="M7" s="5" t="s">
        <v>27</v>
      </c>
      <c r="N7" s="5" t="s">
        <v>28</v>
      </c>
      <c r="O7" s="49"/>
      <c r="P7" s="5" t="s">
        <v>27</v>
      </c>
      <c r="Q7" s="5" t="s">
        <v>28</v>
      </c>
      <c r="R7" s="49"/>
      <c r="S7" s="5" t="s">
        <v>27</v>
      </c>
      <c r="T7" s="5" t="s">
        <v>28</v>
      </c>
      <c r="U7" s="49"/>
    </row>
    <row r="8" spans="1:35" ht="30" customHeight="1" x14ac:dyDescent="0.25">
      <c r="A8" s="45" t="s">
        <v>31</v>
      </c>
      <c r="B8" s="46"/>
      <c r="C8" s="46"/>
      <c r="D8" s="46"/>
      <c r="E8" s="46"/>
      <c r="F8" s="46"/>
      <c r="G8" s="46"/>
      <c r="H8" s="46"/>
      <c r="I8" s="47"/>
      <c r="J8" s="7"/>
      <c r="K8" s="7"/>
      <c r="L8" s="7"/>
      <c r="M8" s="8">
        <f t="shared" ref="M8:O11" si="0">SUM(M9)</f>
        <v>21918840.049999997</v>
      </c>
      <c r="N8" s="8">
        <f t="shared" si="0"/>
        <v>31848249.939999998</v>
      </c>
      <c r="O8" s="8">
        <f t="shared" si="0"/>
        <v>53767089.989999995</v>
      </c>
      <c r="P8" s="7"/>
      <c r="Q8" s="7"/>
      <c r="R8" s="7"/>
      <c r="S8" s="8">
        <f t="shared" ref="S8:U11" si="1">SUM(S9)</f>
        <v>29710550.729999997</v>
      </c>
      <c r="T8" s="8">
        <f t="shared" si="1"/>
        <v>31848249.939999998</v>
      </c>
      <c r="U8" s="8">
        <f t="shared" si="1"/>
        <v>61558800.670000002</v>
      </c>
      <c r="Y8" s="9">
        <f t="shared" ref="Y8:AA11" si="2">SUM(Y9)</f>
        <v>24758792.339999996</v>
      </c>
      <c r="Z8" s="9">
        <f t="shared" si="2"/>
        <v>26540208.289999999</v>
      </c>
      <c r="AA8" s="9">
        <f t="shared" si="2"/>
        <v>51299000.629999995</v>
      </c>
      <c r="AC8" s="4" t="s">
        <v>32</v>
      </c>
    </row>
    <row r="9" spans="1:35" ht="17.100000000000001" customHeight="1" x14ac:dyDescent="0.25">
      <c r="A9" s="10" t="s">
        <v>33</v>
      </c>
      <c r="B9" s="10" t="s">
        <v>34</v>
      </c>
      <c r="C9" s="42" t="s">
        <v>35</v>
      </c>
      <c r="D9" s="43"/>
      <c r="E9" s="43"/>
      <c r="F9" s="43"/>
      <c r="G9" s="43"/>
      <c r="H9" s="43"/>
      <c r="I9" s="44"/>
      <c r="M9" s="6">
        <f t="shared" si="0"/>
        <v>21918840.049999997</v>
      </c>
      <c r="N9" s="6">
        <f t="shared" si="0"/>
        <v>31848249.939999998</v>
      </c>
      <c r="O9" s="6">
        <f t="shared" si="0"/>
        <v>53767089.989999995</v>
      </c>
      <c r="S9" s="6">
        <f t="shared" si="1"/>
        <v>29710550.729999997</v>
      </c>
      <c r="T9" s="6">
        <f t="shared" si="1"/>
        <v>31848249.939999998</v>
      </c>
      <c r="U9" s="6">
        <f t="shared" si="1"/>
        <v>61558800.670000002</v>
      </c>
      <c r="Y9" s="9">
        <f t="shared" si="2"/>
        <v>24758792.339999996</v>
      </c>
      <c r="Z9" s="9">
        <f t="shared" si="2"/>
        <v>26540208.289999999</v>
      </c>
      <c r="AA9" s="9">
        <f t="shared" si="2"/>
        <v>51299000.629999995</v>
      </c>
      <c r="AD9" s="4">
        <v>254801861</v>
      </c>
      <c r="AE9" s="4">
        <v>17898483</v>
      </c>
    </row>
    <row r="10" spans="1:35" ht="17.100000000000001" customHeight="1" x14ac:dyDescent="0.25">
      <c r="A10" s="10" t="s">
        <v>36</v>
      </c>
      <c r="B10" s="10" t="s">
        <v>37</v>
      </c>
      <c r="C10" s="42" t="s">
        <v>38</v>
      </c>
      <c r="D10" s="43"/>
      <c r="E10" s="43"/>
      <c r="F10" s="43"/>
      <c r="G10" s="43"/>
      <c r="H10" s="43"/>
      <c r="I10" s="44"/>
      <c r="M10" s="6">
        <f t="shared" si="0"/>
        <v>21918840.049999997</v>
      </c>
      <c r="N10" s="6">
        <f t="shared" si="0"/>
        <v>31848249.939999998</v>
      </c>
      <c r="O10" s="6">
        <f t="shared" si="0"/>
        <v>53767089.989999995</v>
      </c>
      <c r="S10" s="6">
        <f t="shared" si="1"/>
        <v>29710550.729999997</v>
      </c>
      <c r="T10" s="6">
        <f t="shared" si="1"/>
        <v>31848249.939999998</v>
      </c>
      <c r="U10" s="6">
        <f t="shared" si="1"/>
        <v>61558800.670000002</v>
      </c>
      <c r="Y10" s="9">
        <f t="shared" si="2"/>
        <v>24758792.339999996</v>
      </c>
      <c r="Z10" s="9">
        <f t="shared" si="2"/>
        <v>26540208.289999999</v>
      </c>
      <c r="AA10" s="9">
        <f t="shared" si="2"/>
        <v>51299000.629999995</v>
      </c>
      <c r="AD10" s="4">
        <v>254801862</v>
      </c>
      <c r="AE10" s="4">
        <v>17898484</v>
      </c>
    </row>
    <row r="11" spans="1:35" ht="17.100000000000001" customHeight="1" x14ac:dyDescent="0.25">
      <c r="A11" s="10" t="s">
        <v>39</v>
      </c>
      <c r="B11" s="10" t="s">
        <v>40</v>
      </c>
      <c r="C11" s="42" t="s">
        <v>41</v>
      </c>
      <c r="D11" s="43"/>
      <c r="E11" s="43"/>
      <c r="F11" s="43"/>
      <c r="G11" s="43"/>
      <c r="H11" s="43"/>
      <c r="I11" s="44"/>
      <c r="M11" s="6">
        <f t="shared" si="0"/>
        <v>21918840.049999997</v>
      </c>
      <c r="N11" s="6">
        <f t="shared" si="0"/>
        <v>31848249.939999998</v>
      </c>
      <c r="O11" s="6">
        <f t="shared" si="0"/>
        <v>53767089.989999995</v>
      </c>
      <c r="S11" s="6">
        <f t="shared" si="1"/>
        <v>29710550.729999997</v>
      </c>
      <c r="T11" s="6">
        <f t="shared" si="1"/>
        <v>31848249.939999998</v>
      </c>
      <c r="U11" s="6">
        <f t="shared" si="1"/>
        <v>61558800.670000002</v>
      </c>
      <c r="Y11" s="9">
        <f t="shared" si="2"/>
        <v>24758792.339999996</v>
      </c>
      <c r="Z11" s="9">
        <f t="shared" si="2"/>
        <v>26540208.289999999</v>
      </c>
      <c r="AA11" s="9">
        <f t="shared" si="2"/>
        <v>51299000.629999995</v>
      </c>
      <c r="AD11" s="4">
        <v>254801863</v>
      </c>
      <c r="AE11" s="4">
        <v>17898486</v>
      </c>
    </row>
    <row r="12" spans="1:35" ht="17.100000000000001" customHeight="1" x14ac:dyDescent="0.25">
      <c r="A12" s="10" t="s">
        <v>42</v>
      </c>
      <c r="B12" s="10" t="s">
        <v>43</v>
      </c>
      <c r="C12" s="42" t="s">
        <v>44</v>
      </c>
      <c r="D12" s="43"/>
      <c r="E12" s="43"/>
      <c r="F12" s="43"/>
      <c r="G12" s="43"/>
      <c r="H12" s="43"/>
      <c r="I12" s="44"/>
      <c r="M12" s="6">
        <f>SUM(M13,M66,M148,M169)</f>
        <v>21918840.049999997</v>
      </c>
      <c r="N12" s="6">
        <f>SUM(N13,N66,N148,N169)</f>
        <v>31848249.939999998</v>
      </c>
      <c r="O12" s="6">
        <f>SUM(O13,O66,O148,O169)</f>
        <v>53767089.989999995</v>
      </c>
      <c r="S12" s="6">
        <f>SUM(S13,S66,S148,S169)</f>
        <v>29710550.729999997</v>
      </c>
      <c r="T12" s="6">
        <f>SUM(T13,T66,T148,T169)</f>
        <v>31848249.939999998</v>
      </c>
      <c r="U12" s="6">
        <f>SUM(U13,U66,U148,U169)</f>
        <v>61558800.670000002</v>
      </c>
      <c r="Y12" s="9">
        <f>SUM(Y13,Y66,Y148,Y169)</f>
        <v>24758792.339999996</v>
      </c>
      <c r="Z12" s="9">
        <f>SUM(Z13,Z66,Z148,Z169)</f>
        <v>26540208.289999999</v>
      </c>
      <c r="AA12" s="9">
        <f>SUM(AA13,AA66,AA148,AA169)</f>
        <v>51299000.629999995</v>
      </c>
      <c r="AD12" s="4">
        <v>254801864</v>
      </c>
      <c r="AE12" s="4">
        <v>17898488</v>
      </c>
    </row>
    <row r="13" spans="1:35" ht="17.100000000000001" customHeight="1" x14ac:dyDescent="0.25">
      <c r="A13" s="10" t="s">
        <v>45</v>
      </c>
      <c r="B13" s="10" t="s">
        <v>46</v>
      </c>
      <c r="C13" s="42" t="s">
        <v>47</v>
      </c>
      <c r="D13" s="43"/>
      <c r="E13" s="43"/>
      <c r="F13" s="43"/>
      <c r="G13" s="43"/>
      <c r="H13" s="43"/>
      <c r="I13" s="44"/>
      <c r="M13" s="6">
        <f>SUM(M14,M37,M45)</f>
        <v>3570644.12</v>
      </c>
      <c r="N13" s="6">
        <f>SUM(N14,N37,N45)</f>
        <v>8426805.5</v>
      </c>
      <c r="O13" s="6">
        <f>SUM(O14,O37,O45)</f>
        <v>11997449.620000001</v>
      </c>
      <c r="S13" s="6">
        <f>SUM(S14,S37,S45)</f>
        <v>10859608.24</v>
      </c>
      <c r="T13" s="6">
        <f>SUM(T14,T37,T45)</f>
        <v>8426805.5</v>
      </c>
      <c r="U13" s="6">
        <f>SUM(U14,U37,U45)</f>
        <v>19286413.740000002</v>
      </c>
      <c r="Y13" s="9">
        <f>SUM(Y14,Y37,Y45)</f>
        <v>9049673.5499999989</v>
      </c>
      <c r="Z13" s="9">
        <f>SUM(Z14,Z37,Z45)</f>
        <v>7022337.9199999999</v>
      </c>
      <c r="AA13" s="9">
        <f>SUM(AA14,AA37,AA45)</f>
        <v>16072011.469999999</v>
      </c>
      <c r="AD13" s="4">
        <v>254801865</v>
      </c>
      <c r="AE13" s="4">
        <v>17898489</v>
      </c>
    </row>
    <row r="14" spans="1:35" ht="17.100000000000001" customHeight="1" x14ac:dyDescent="0.25">
      <c r="A14" s="10" t="s">
        <v>48</v>
      </c>
      <c r="B14" s="10" t="s">
        <v>49</v>
      </c>
      <c r="C14" s="42" t="s">
        <v>50</v>
      </c>
      <c r="D14" s="43"/>
      <c r="E14" s="43"/>
      <c r="F14" s="43"/>
      <c r="G14" s="43"/>
      <c r="H14" s="43"/>
      <c r="I14" s="44"/>
      <c r="M14" s="6">
        <f>SUM(M15,M19,M21,M29)</f>
        <v>2618573.91</v>
      </c>
      <c r="N14" s="6">
        <f>SUM(N15,N19,N21,N29)</f>
        <v>5179610.92</v>
      </c>
      <c r="O14" s="6">
        <f>SUM(O15,O19,O21,O29)</f>
        <v>7798184.8300000001</v>
      </c>
      <c r="S14" s="6">
        <f>SUM(S15,S19,S21,S29)</f>
        <v>2618573.91</v>
      </c>
      <c r="T14" s="6">
        <f>SUM(T15,T19,T21,T29)</f>
        <v>5179610.92</v>
      </c>
      <c r="U14" s="6">
        <f>SUM(U15,U19,U21,U29)</f>
        <v>7798184.8300000001</v>
      </c>
      <c r="Y14" s="9">
        <f>SUM(Y15,Y19,Y21,Y29)</f>
        <v>2182144.9299999997</v>
      </c>
      <c r="Z14" s="9">
        <f>SUM(Z15,Z19,Z21,Z29)</f>
        <v>4316342.43</v>
      </c>
      <c r="AA14" s="9">
        <f>SUM(AA15,AA19,AA21,AA29)</f>
        <v>6498487.3600000003</v>
      </c>
      <c r="AD14" s="4">
        <v>254801866</v>
      </c>
      <c r="AE14" s="4">
        <v>17898487</v>
      </c>
    </row>
    <row r="15" spans="1:35" ht="75" x14ac:dyDescent="0.25">
      <c r="A15" s="10" t="s">
        <v>51</v>
      </c>
      <c r="B15" s="10" t="s">
        <v>52</v>
      </c>
      <c r="C15" s="11" t="s">
        <v>53</v>
      </c>
      <c r="D15" s="12" t="s">
        <v>54</v>
      </c>
      <c r="E15" s="12"/>
      <c r="F15" s="12" t="s">
        <v>55</v>
      </c>
      <c r="G15" s="13">
        <v>1</v>
      </c>
      <c r="H15" s="13"/>
      <c r="I15" s="13">
        <v>3740.2</v>
      </c>
      <c r="J15" s="14">
        <f>IFERROR(ROUND(SUM(M16,M17,M18)/I15, 2),0)</f>
        <v>182.59</v>
      </c>
      <c r="K15" s="15">
        <v>400</v>
      </c>
      <c r="L15" s="14">
        <f>J15+ROUND(K15, 2)</f>
        <v>582.59</v>
      </c>
      <c r="M15" s="14">
        <f>ROUND(J15*I15, 2)</f>
        <v>682923.12</v>
      </c>
      <c r="N15" s="14">
        <f>ROUND(I15*ROUND(K15, 2), 2)</f>
        <v>1496080</v>
      </c>
      <c r="O15" s="14">
        <f>M15+N15</f>
        <v>2179003.12</v>
      </c>
      <c r="P15" s="14">
        <f>IFERROR(ROUND(SUM(S16,S17,S18)/I15, 2),0)</f>
        <v>182.59</v>
      </c>
      <c r="Q15" s="16">
        <v>400</v>
      </c>
      <c r="R15" s="14">
        <f>P15+ROUND(Q15, 2)</f>
        <v>582.59</v>
      </c>
      <c r="S15" s="14">
        <f>ROUND(P15*I15, 2)</f>
        <v>682923.12</v>
      </c>
      <c r="T15" s="14">
        <f>ROUND(I15*ROUND(Q15, 2), 2)</f>
        <v>1496080</v>
      </c>
      <c r="U15" s="14">
        <f>S15+T15</f>
        <v>2179003.12</v>
      </c>
      <c r="V15" s="9">
        <f>ROUND(P15 / 1.2, 2)</f>
        <v>152.16</v>
      </c>
      <c r="W15" s="9">
        <f>ROUND(Q15 / 1.2, 2)</f>
        <v>333.33</v>
      </c>
      <c r="X15" s="9">
        <f>ROUND(R15 / 1.2, 2)</f>
        <v>485.49</v>
      </c>
      <c r="Y15" s="9">
        <f>ROUND(S15 / 1.2, 2)</f>
        <v>569102.6</v>
      </c>
      <c r="Z15" s="9">
        <f>ROUND(T15 / 1.2, 2)</f>
        <v>1246733.33</v>
      </c>
      <c r="AA15" s="9">
        <f>Y15+Z15</f>
        <v>1815835.9300000002</v>
      </c>
      <c r="AD15" s="4">
        <v>254801868</v>
      </c>
      <c r="AE15" s="4">
        <v>17898817</v>
      </c>
      <c r="AG15" s="4" t="s">
        <v>56</v>
      </c>
      <c r="AH15" s="4" t="s">
        <v>57</v>
      </c>
      <c r="AI15" s="4" t="s">
        <v>58</v>
      </c>
    </row>
    <row r="16" spans="1:35" ht="37.5" x14ac:dyDescent="0.25">
      <c r="A16" s="10" t="s">
        <v>59</v>
      </c>
      <c r="B16" s="10"/>
      <c r="C16" s="17" t="s">
        <v>60</v>
      </c>
      <c r="D16" s="12"/>
      <c r="E16" s="12"/>
      <c r="F16" s="18" t="s">
        <v>61</v>
      </c>
      <c r="G16" s="19">
        <v>1.6</v>
      </c>
      <c r="H16" s="20"/>
      <c r="I16" s="20">
        <v>59843.199999999997</v>
      </c>
      <c r="J16" s="21">
        <v>9.67</v>
      </c>
      <c r="M16" s="22">
        <f>ROUND(ROUND(J16, 2)*I16, 2)</f>
        <v>578683.74</v>
      </c>
      <c r="P16" s="23">
        <v>9.67</v>
      </c>
      <c r="S16" s="22">
        <f>ROUND(ROUND(P16, 2)*I16, 2)</f>
        <v>578683.74</v>
      </c>
      <c r="V16" s="9">
        <f>ROUND(ROUND(P16, 2)/1.2, 2)</f>
        <v>8.06</v>
      </c>
      <c r="Y16" s="9">
        <f t="shared" ref="Y16:Y36" si="3">ROUND(S16 / 1.2, 2)</f>
        <v>482236.45</v>
      </c>
      <c r="AD16" s="4" t="s">
        <v>62</v>
      </c>
      <c r="AE16" s="4" t="s">
        <v>63</v>
      </c>
      <c r="AF16" s="4" t="s">
        <v>64</v>
      </c>
    </row>
    <row r="17" spans="1:35" ht="37.5" x14ac:dyDescent="0.25">
      <c r="A17" s="10" t="s">
        <v>65</v>
      </c>
      <c r="B17" s="10"/>
      <c r="C17" s="24" t="s">
        <v>66</v>
      </c>
      <c r="D17" s="12"/>
      <c r="E17" s="12"/>
      <c r="F17" s="18" t="s">
        <v>67</v>
      </c>
      <c r="G17" s="19">
        <v>1</v>
      </c>
      <c r="H17" s="20"/>
      <c r="I17" s="20">
        <v>1880</v>
      </c>
      <c r="J17" s="21">
        <v>10.4</v>
      </c>
      <c r="M17" s="22">
        <f>ROUND(ROUND(J17, 2)*I17, 2)</f>
        <v>19552</v>
      </c>
      <c r="P17" s="23">
        <v>10.4</v>
      </c>
      <c r="S17" s="22">
        <f>ROUND(ROUND(P17, 2)*I17, 2)</f>
        <v>19552</v>
      </c>
      <c r="V17" s="9">
        <f>ROUND(ROUND(P17, 2)/1.2, 2)</f>
        <v>8.67</v>
      </c>
      <c r="Y17" s="9">
        <f t="shared" si="3"/>
        <v>16293.33</v>
      </c>
      <c r="AD17" s="4" t="s">
        <v>68</v>
      </c>
      <c r="AE17" s="4" t="s">
        <v>69</v>
      </c>
      <c r="AF17" s="4" t="s">
        <v>70</v>
      </c>
    </row>
    <row r="18" spans="1:35" ht="37.5" x14ac:dyDescent="0.25">
      <c r="A18" s="10" t="s">
        <v>71</v>
      </c>
      <c r="B18" s="10"/>
      <c r="C18" s="24" t="s">
        <v>72</v>
      </c>
      <c r="D18" s="12"/>
      <c r="E18" s="12"/>
      <c r="F18" s="18" t="s">
        <v>61</v>
      </c>
      <c r="G18" s="19">
        <v>0.255</v>
      </c>
      <c r="H18" s="20"/>
      <c r="I18" s="20">
        <v>953.75099999999998</v>
      </c>
      <c r="J18" s="21">
        <v>88.8</v>
      </c>
      <c r="M18" s="22">
        <f>ROUND(ROUND(J18, 2)*I18, 2)</f>
        <v>84693.09</v>
      </c>
      <c r="P18" s="23">
        <v>88.8</v>
      </c>
      <c r="S18" s="22">
        <f>ROUND(ROUND(P18, 2)*I18, 2)</f>
        <v>84693.09</v>
      </c>
      <c r="V18" s="9">
        <f>ROUND(ROUND(P18, 2)/1.2, 2)</f>
        <v>74</v>
      </c>
      <c r="Y18" s="9">
        <f t="shared" si="3"/>
        <v>70577.58</v>
      </c>
      <c r="AD18" s="4" t="s">
        <v>73</v>
      </c>
      <c r="AE18" s="4" t="s">
        <v>74</v>
      </c>
      <c r="AF18" s="4" t="s">
        <v>75</v>
      </c>
    </row>
    <row r="19" spans="1:35" ht="37.5" x14ac:dyDescent="0.25">
      <c r="A19" s="10" t="s">
        <v>76</v>
      </c>
      <c r="B19" s="10" t="s">
        <v>77</v>
      </c>
      <c r="C19" s="11" t="s">
        <v>78</v>
      </c>
      <c r="D19" s="12"/>
      <c r="E19" s="12"/>
      <c r="F19" s="12" t="s">
        <v>79</v>
      </c>
      <c r="G19" s="13">
        <v>1</v>
      </c>
      <c r="H19" s="13"/>
      <c r="I19" s="13">
        <v>0.88</v>
      </c>
      <c r="J19" s="14">
        <f>IFERROR(ROUND(SUM(M20)/I19, 2),0)</f>
        <v>13600</v>
      </c>
      <c r="K19" s="15">
        <v>54984</v>
      </c>
      <c r="L19" s="14">
        <f>J19+ROUND(K19, 2)</f>
        <v>68584</v>
      </c>
      <c r="M19" s="14">
        <f>ROUND(J19*I19, 2)</f>
        <v>11968</v>
      </c>
      <c r="N19" s="14">
        <f>ROUND(I19*ROUND(K19, 2), 2)</f>
        <v>48385.919999999998</v>
      </c>
      <c r="O19" s="14">
        <f>M19+N19</f>
        <v>60353.919999999998</v>
      </c>
      <c r="P19" s="14">
        <f>IFERROR(ROUND(SUM(S20)/I19, 2),0)</f>
        <v>13600</v>
      </c>
      <c r="Q19" s="16">
        <v>54984</v>
      </c>
      <c r="R19" s="14">
        <f>P19+ROUND(Q19, 2)</f>
        <v>68584</v>
      </c>
      <c r="S19" s="14">
        <f>ROUND(P19*I19, 2)</f>
        <v>11968</v>
      </c>
      <c r="T19" s="14">
        <f>ROUND(I19*ROUND(Q19, 2), 2)</f>
        <v>48385.919999999998</v>
      </c>
      <c r="U19" s="14">
        <f>S19+T19</f>
        <v>60353.919999999998</v>
      </c>
      <c r="V19" s="9">
        <f>ROUND(P19 / 1.2, 2)</f>
        <v>11333.33</v>
      </c>
      <c r="W19" s="9">
        <f>ROUND(Q19 / 1.2, 2)</f>
        <v>45820</v>
      </c>
      <c r="X19" s="9">
        <f>ROUND(R19 / 1.2, 2)</f>
        <v>57153.33</v>
      </c>
      <c r="Y19" s="9">
        <f t="shared" si="3"/>
        <v>9973.33</v>
      </c>
      <c r="Z19" s="9">
        <f>ROUND(T19 / 1.2, 2)</f>
        <v>40321.599999999999</v>
      </c>
      <c r="AA19" s="9">
        <f>Y19+Z19</f>
        <v>50294.93</v>
      </c>
      <c r="AD19" s="4">
        <v>254801870</v>
      </c>
      <c r="AE19" s="4">
        <v>17907266</v>
      </c>
      <c r="AG19" s="4" t="s">
        <v>80</v>
      </c>
      <c r="AH19" s="4" t="s">
        <v>81</v>
      </c>
      <c r="AI19" s="4" t="s">
        <v>58</v>
      </c>
    </row>
    <row r="20" spans="1:35" ht="18.75" x14ac:dyDescent="0.25">
      <c r="A20" s="10" t="s">
        <v>82</v>
      </c>
      <c r="B20" s="10"/>
      <c r="C20" s="24" t="s">
        <v>83</v>
      </c>
      <c r="D20" s="12"/>
      <c r="E20" s="12"/>
      <c r="F20" s="18" t="s">
        <v>61</v>
      </c>
      <c r="G20" s="19">
        <v>1700</v>
      </c>
      <c r="H20" s="20"/>
      <c r="I20" s="20">
        <v>1496</v>
      </c>
      <c r="J20" s="21">
        <v>8</v>
      </c>
      <c r="M20" s="22">
        <f>ROUND(ROUND(J20, 2)*I20, 2)</f>
        <v>11968</v>
      </c>
      <c r="P20" s="23">
        <v>8</v>
      </c>
      <c r="S20" s="22">
        <f>ROUND(ROUND(P20, 2)*I20, 2)</f>
        <v>11968</v>
      </c>
      <c r="V20" s="9">
        <f>ROUND(ROUND(P20, 2)/1.2, 2)</f>
        <v>6.67</v>
      </c>
      <c r="Y20" s="9">
        <f t="shared" si="3"/>
        <v>9973.33</v>
      </c>
      <c r="AD20" s="4" t="s">
        <v>84</v>
      </c>
      <c r="AE20" s="4" t="s">
        <v>85</v>
      </c>
      <c r="AF20" s="4" t="s">
        <v>86</v>
      </c>
    </row>
    <row r="21" spans="1:35" ht="56.25" x14ac:dyDescent="0.25">
      <c r="A21" s="10" t="s">
        <v>87</v>
      </c>
      <c r="B21" s="10" t="s">
        <v>88</v>
      </c>
      <c r="C21" s="11" t="s">
        <v>89</v>
      </c>
      <c r="D21" s="12"/>
      <c r="E21" s="12" t="s">
        <v>90</v>
      </c>
      <c r="F21" s="12" t="s">
        <v>55</v>
      </c>
      <c r="G21" s="13">
        <v>1</v>
      </c>
      <c r="H21" s="13"/>
      <c r="I21" s="13">
        <v>228.8</v>
      </c>
      <c r="J21" s="14">
        <f>IFERROR(ROUND(SUM(M22,M23,M24,M25,M26,M27,M28)/I21, 2),0)</f>
        <v>466.37</v>
      </c>
      <c r="K21" s="15">
        <v>855</v>
      </c>
      <c r="L21" s="14">
        <f>J21+ROUND(K21, 2)</f>
        <v>1321.37</v>
      </c>
      <c r="M21" s="14">
        <f>ROUND(J21*I21, 2)</f>
        <v>106705.46</v>
      </c>
      <c r="N21" s="14">
        <f>ROUND(I21*ROUND(K21, 2), 2)</f>
        <v>195624</v>
      </c>
      <c r="O21" s="14">
        <f>M21+N21</f>
        <v>302329.46000000002</v>
      </c>
      <c r="P21" s="14">
        <f>IFERROR(ROUND(SUM(S22,S23,S24,S25,S26,S27,S28)/I21, 2),0)</f>
        <v>466.37</v>
      </c>
      <c r="Q21" s="16">
        <v>855</v>
      </c>
      <c r="R21" s="14">
        <f>P21+ROUND(Q21, 2)</f>
        <v>1321.37</v>
      </c>
      <c r="S21" s="14">
        <f>ROUND(P21*I21, 2)</f>
        <v>106705.46</v>
      </c>
      <c r="T21" s="14">
        <f>ROUND(I21*ROUND(Q21, 2), 2)</f>
        <v>195624</v>
      </c>
      <c r="U21" s="14">
        <f>S21+T21</f>
        <v>302329.46000000002</v>
      </c>
      <c r="V21" s="9">
        <f>ROUND(P21 / 1.2, 2)</f>
        <v>388.64</v>
      </c>
      <c r="W21" s="9">
        <f>ROUND(Q21 / 1.2, 2)</f>
        <v>712.5</v>
      </c>
      <c r="X21" s="9">
        <f>ROUND(R21 / 1.2, 2)</f>
        <v>1101.1400000000001</v>
      </c>
      <c r="Y21" s="9">
        <f t="shared" si="3"/>
        <v>88921.22</v>
      </c>
      <c r="Z21" s="9">
        <f>ROUND(T21 / 1.2, 2)</f>
        <v>163020</v>
      </c>
      <c r="AA21" s="9">
        <f>Y21+Z21</f>
        <v>251941.22</v>
      </c>
      <c r="AD21" s="4">
        <v>254801872</v>
      </c>
      <c r="AE21" s="4">
        <v>17898490</v>
      </c>
      <c r="AG21" s="4" t="s">
        <v>91</v>
      </c>
      <c r="AH21" s="4" t="s">
        <v>92</v>
      </c>
      <c r="AI21" s="4" t="s">
        <v>58</v>
      </c>
    </row>
    <row r="22" spans="1:35" ht="18.75" x14ac:dyDescent="0.25">
      <c r="A22" s="10" t="s">
        <v>93</v>
      </c>
      <c r="B22" s="10"/>
      <c r="C22" s="24" t="s">
        <v>94</v>
      </c>
      <c r="D22" s="12"/>
      <c r="E22" s="12"/>
      <c r="F22" s="18" t="s">
        <v>95</v>
      </c>
      <c r="G22" s="19">
        <v>8</v>
      </c>
      <c r="H22" s="20"/>
      <c r="I22" s="20">
        <v>1830.4</v>
      </c>
      <c r="J22" s="21">
        <v>2.5</v>
      </c>
      <c r="M22" s="22">
        <f t="shared" ref="M22:M28" si="4">ROUND(ROUND(J22, 2)*I22, 2)</f>
        <v>4576</v>
      </c>
      <c r="P22" s="23">
        <v>2.5</v>
      </c>
      <c r="S22" s="22">
        <f t="shared" ref="S22:S28" si="5">ROUND(ROUND(P22, 2)*I22, 2)</f>
        <v>4576</v>
      </c>
      <c r="V22" s="9">
        <f t="shared" ref="V22:V28" si="6">ROUND(ROUND(P22, 2)/1.2, 2)</f>
        <v>2.08</v>
      </c>
      <c r="Y22" s="9">
        <f t="shared" si="3"/>
        <v>3813.33</v>
      </c>
      <c r="AD22" s="4" t="s">
        <v>96</v>
      </c>
      <c r="AE22" s="4" t="s">
        <v>97</v>
      </c>
      <c r="AF22" s="4" t="s">
        <v>98</v>
      </c>
    </row>
    <row r="23" spans="1:35" ht="18.75" x14ac:dyDescent="0.25">
      <c r="A23" s="10" t="s">
        <v>99</v>
      </c>
      <c r="B23" s="10"/>
      <c r="C23" s="24" t="s">
        <v>100</v>
      </c>
      <c r="D23" s="12"/>
      <c r="E23" s="12"/>
      <c r="F23" s="18" t="s">
        <v>61</v>
      </c>
      <c r="G23" s="19">
        <v>1E-3</v>
      </c>
      <c r="H23" s="20"/>
      <c r="I23" s="20">
        <v>13.8</v>
      </c>
      <c r="J23" s="21">
        <v>208.33</v>
      </c>
      <c r="M23" s="22">
        <f t="shared" si="4"/>
        <v>2874.95</v>
      </c>
      <c r="P23" s="23">
        <v>208.33</v>
      </c>
      <c r="S23" s="22">
        <f t="shared" si="5"/>
        <v>2874.95</v>
      </c>
      <c r="V23" s="9">
        <f t="shared" si="6"/>
        <v>173.61</v>
      </c>
      <c r="Y23" s="9">
        <f t="shared" si="3"/>
        <v>2395.79</v>
      </c>
      <c r="AD23" s="4" t="s">
        <v>101</v>
      </c>
      <c r="AE23" s="4" t="s">
        <v>102</v>
      </c>
      <c r="AF23" s="4" t="s">
        <v>103</v>
      </c>
    </row>
    <row r="24" spans="1:35" ht="18.75" x14ac:dyDescent="0.25">
      <c r="A24" s="10" t="s">
        <v>104</v>
      </c>
      <c r="B24" s="10"/>
      <c r="C24" s="24" t="s">
        <v>105</v>
      </c>
      <c r="D24" s="12"/>
      <c r="E24" s="12"/>
      <c r="F24" s="18" t="s">
        <v>55</v>
      </c>
      <c r="G24" s="19">
        <v>1.1000000000000001</v>
      </c>
      <c r="H24" s="20"/>
      <c r="I24" s="20">
        <v>251.68</v>
      </c>
      <c r="J24" s="21">
        <v>155.01</v>
      </c>
      <c r="M24" s="22">
        <f t="shared" si="4"/>
        <v>39012.92</v>
      </c>
      <c r="P24" s="23">
        <v>155.01</v>
      </c>
      <c r="S24" s="22">
        <f t="shared" si="5"/>
        <v>39012.92</v>
      </c>
      <c r="V24" s="9">
        <f t="shared" si="6"/>
        <v>129.18</v>
      </c>
      <c r="Y24" s="9">
        <f t="shared" si="3"/>
        <v>32510.77</v>
      </c>
      <c r="AD24" s="4" t="s">
        <v>106</v>
      </c>
      <c r="AE24" s="4" t="s">
        <v>107</v>
      </c>
      <c r="AF24" s="4" t="s">
        <v>108</v>
      </c>
    </row>
    <row r="25" spans="1:35" ht="18.75" x14ac:dyDescent="0.25">
      <c r="A25" s="10" t="s">
        <v>109</v>
      </c>
      <c r="B25" s="10"/>
      <c r="C25" s="24" t="s">
        <v>110</v>
      </c>
      <c r="D25" s="12"/>
      <c r="E25" s="12"/>
      <c r="F25" s="18" t="s">
        <v>61</v>
      </c>
      <c r="G25" s="19">
        <v>0.32</v>
      </c>
      <c r="H25" s="20"/>
      <c r="I25" s="20">
        <v>4416</v>
      </c>
      <c r="J25" s="21">
        <v>7.5</v>
      </c>
      <c r="M25" s="22">
        <f t="shared" si="4"/>
        <v>33120</v>
      </c>
      <c r="P25" s="23">
        <v>7.5</v>
      </c>
      <c r="S25" s="22">
        <f t="shared" si="5"/>
        <v>33120</v>
      </c>
      <c r="V25" s="9">
        <f t="shared" si="6"/>
        <v>6.25</v>
      </c>
      <c r="Y25" s="9">
        <f t="shared" si="3"/>
        <v>27600</v>
      </c>
      <c r="AD25" s="4" t="s">
        <v>111</v>
      </c>
      <c r="AE25" s="4" t="s">
        <v>112</v>
      </c>
      <c r="AF25" s="4" t="s">
        <v>113</v>
      </c>
    </row>
    <row r="26" spans="1:35" ht="18.75" x14ac:dyDescent="0.25">
      <c r="A26" s="10" t="s">
        <v>114</v>
      </c>
      <c r="B26" s="10"/>
      <c r="C26" s="24" t="s">
        <v>115</v>
      </c>
      <c r="D26" s="12"/>
      <c r="E26" s="12"/>
      <c r="F26" s="18" t="s">
        <v>79</v>
      </c>
      <c r="G26" s="19">
        <v>1E-3</v>
      </c>
      <c r="H26" s="20"/>
      <c r="I26" s="20">
        <v>13.8</v>
      </c>
      <c r="J26" s="21">
        <v>1600</v>
      </c>
      <c r="M26" s="22">
        <f t="shared" si="4"/>
        <v>22080</v>
      </c>
      <c r="P26" s="23">
        <v>1600</v>
      </c>
      <c r="S26" s="22">
        <f t="shared" si="5"/>
        <v>22080</v>
      </c>
      <c r="V26" s="9">
        <f t="shared" si="6"/>
        <v>1333.33</v>
      </c>
      <c r="Y26" s="9">
        <f t="shared" si="3"/>
        <v>18400</v>
      </c>
      <c r="AD26" s="4" t="s">
        <v>116</v>
      </c>
      <c r="AE26" s="4" t="s">
        <v>117</v>
      </c>
      <c r="AF26" s="4" t="s">
        <v>118</v>
      </c>
    </row>
    <row r="27" spans="1:35" ht="37.5" x14ac:dyDescent="0.25">
      <c r="A27" s="10" t="s">
        <v>119</v>
      </c>
      <c r="B27" s="10"/>
      <c r="C27" s="24" t="s">
        <v>66</v>
      </c>
      <c r="D27" s="12"/>
      <c r="E27" s="12"/>
      <c r="F27" s="18" t="s">
        <v>67</v>
      </c>
      <c r="G27" s="19">
        <v>1</v>
      </c>
      <c r="H27" s="20"/>
      <c r="I27" s="20">
        <v>94</v>
      </c>
      <c r="J27" s="21">
        <v>10.4</v>
      </c>
      <c r="M27" s="22">
        <f t="shared" si="4"/>
        <v>977.6</v>
      </c>
      <c r="P27" s="23">
        <v>10.4</v>
      </c>
      <c r="S27" s="22">
        <f t="shared" si="5"/>
        <v>977.6</v>
      </c>
      <c r="V27" s="9">
        <f t="shared" si="6"/>
        <v>8.67</v>
      </c>
      <c r="Y27" s="9">
        <f t="shared" si="3"/>
        <v>814.67</v>
      </c>
      <c r="AD27" s="4" t="s">
        <v>120</v>
      </c>
      <c r="AE27" s="4" t="s">
        <v>121</v>
      </c>
      <c r="AF27" s="4" t="s">
        <v>70</v>
      </c>
    </row>
    <row r="28" spans="1:35" ht="37.5" x14ac:dyDescent="0.25">
      <c r="A28" s="10" t="s">
        <v>122</v>
      </c>
      <c r="B28" s="10"/>
      <c r="C28" s="24" t="s">
        <v>72</v>
      </c>
      <c r="D28" s="12"/>
      <c r="E28" s="12"/>
      <c r="F28" s="18" t="s">
        <v>61</v>
      </c>
      <c r="G28" s="19">
        <v>0.2</v>
      </c>
      <c r="H28" s="19"/>
      <c r="I28" s="19">
        <v>45.76</v>
      </c>
      <c r="J28" s="21">
        <v>88.8</v>
      </c>
      <c r="M28" s="22">
        <f t="shared" si="4"/>
        <v>4063.49</v>
      </c>
      <c r="P28" s="23">
        <v>88.8</v>
      </c>
      <c r="S28" s="22">
        <f t="shared" si="5"/>
        <v>4063.49</v>
      </c>
      <c r="V28" s="9">
        <f t="shared" si="6"/>
        <v>74</v>
      </c>
      <c r="Y28" s="9">
        <f t="shared" si="3"/>
        <v>3386.24</v>
      </c>
      <c r="AD28" s="4" t="s">
        <v>123</v>
      </c>
      <c r="AE28" s="4" t="s">
        <v>124</v>
      </c>
      <c r="AF28" s="4" t="s">
        <v>75</v>
      </c>
    </row>
    <row r="29" spans="1:35" ht="56.25" x14ac:dyDescent="0.25">
      <c r="A29" s="10" t="s">
        <v>125</v>
      </c>
      <c r="B29" s="10" t="s">
        <v>126</v>
      </c>
      <c r="C29" s="11" t="s">
        <v>127</v>
      </c>
      <c r="D29" s="12"/>
      <c r="E29" s="12" t="s">
        <v>128</v>
      </c>
      <c r="F29" s="12" t="s">
        <v>55</v>
      </c>
      <c r="G29" s="13">
        <v>1</v>
      </c>
      <c r="H29" s="13"/>
      <c r="I29" s="13">
        <v>3730.5</v>
      </c>
      <c r="J29" s="14">
        <f>IFERROR(ROUND(SUM(M30,M31,M32,M33,M34,M35,M36)/I29, 2),0)</f>
        <v>487.06</v>
      </c>
      <c r="K29" s="15">
        <v>922</v>
      </c>
      <c r="L29" s="14">
        <f>J29+ROUND(K29, 2)</f>
        <v>1409.06</v>
      </c>
      <c r="M29" s="14">
        <f>ROUND(J29*I29, 2)</f>
        <v>1816977.33</v>
      </c>
      <c r="N29" s="14">
        <f>ROUND(I29*ROUND(K29, 2), 2)</f>
        <v>3439521</v>
      </c>
      <c r="O29" s="14">
        <f>M29+N29</f>
        <v>5256498.33</v>
      </c>
      <c r="P29" s="14">
        <f>IFERROR(ROUND(SUM(S30,S31,S32,S33,S34,S35,S36)/I29, 2),0)</f>
        <v>487.06</v>
      </c>
      <c r="Q29" s="16">
        <v>922</v>
      </c>
      <c r="R29" s="14">
        <f>P29+ROUND(Q29, 2)</f>
        <v>1409.06</v>
      </c>
      <c r="S29" s="14">
        <f>ROUND(P29*I29, 2)</f>
        <v>1816977.33</v>
      </c>
      <c r="T29" s="14">
        <f>ROUND(I29*ROUND(Q29, 2), 2)</f>
        <v>3439521</v>
      </c>
      <c r="U29" s="14">
        <f>S29+T29</f>
        <v>5256498.33</v>
      </c>
      <c r="V29" s="9">
        <f>ROUND(P29 / 1.2, 2)</f>
        <v>405.88</v>
      </c>
      <c r="W29" s="9">
        <f>ROUND(Q29 / 1.2, 2)</f>
        <v>768.33</v>
      </c>
      <c r="X29" s="9">
        <f>ROUND(R29 / 1.2, 2)</f>
        <v>1174.22</v>
      </c>
      <c r="Y29" s="9">
        <f t="shared" si="3"/>
        <v>1514147.78</v>
      </c>
      <c r="Z29" s="9">
        <f>ROUND(T29 / 1.2, 2)</f>
        <v>2866267.5</v>
      </c>
      <c r="AA29" s="9">
        <f>Y29+Z29</f>
        <v>4380415.28</v>
      </c>
      <c r="AD29" s="4">
        <v>254801873</v>
      </c>
      <c r="AE29" s="4">
        <v>17898491</v>
      </c>
      <c r="AG29" s="4" t="s">
        <v>129</v>
      </c>
      <c r="AH29" s="4" t="s">
        <v>130</v>
      </c>
      <c r="AI29" s="4" t="s">
        <v>58</v>
      </c>
    </row>
    <row r="30" spans="1:35" ht="18.75" x14ac:dyDescent="0.25">
      <c r="A30" s="10" t="s">
        <v>131</v>
      </c>
      <c r="B30" s="10"/>
      <c r="C30" s="24" t="s">
        <v>94</v>
      </c>
      <c r="D30" s="12"/>
      <c r="E30" s="12"/>
      <c r="F30" s="18" t="s">
        <v>95</v>
      </c>
      <c r="G30" s="19">
        <v>8</v>
      </c>
      <c r="H30" s="20"/>
      <c r="I30" s="20">
        <v>29844</v>
      </c>
      <c r="J30" s="21">
        <v>2.5</v>
      </c>
      <c r="M30" s="22">
        <f t="shared" ref="M30:M36" si="7">ROUND(ROUND(J30, 2)*I30, 2)</f>
        <v>74610</v>
      </c>
      <c r="P30" s="23">
        <v>2.5</v>
      </c>
      <c r="S30" s="22">
        <f t="shared" ref="S30:S36" si="8">ROUND(ROUND(P30, 2)*I30, 2)</f>
        <v>74610</v>
      </c>
      <c r="V30" s="9">
        <f t="shared" ref="V30:V36" si="9">ROUND(ROUND(P30, 2)/1.2, 2)</f>
        <v>2.08</v>
      </c>
      <c r="Y30" s="9">
        <f t="shared" si="3"/>
        <v>62175</v>
      </c>
      <c r="AD30" s="4" t="s">
        <v>132</v>
      </c>
      <c r="AE30" s="4" t="s">
        <v>133</v>
      </c>
      <c r="AF30" s="4" t="s">
        <v>98</v>
      </c>
    </row>
    <row r="31" spans="1:35" ht="18.75" x14ac:dyDescent="0.25">
      <c r="A31" s="10" t="s">
        <v>134</v>
      </c>
      <c r="B31" s="10"/>
      <c r="C31" s="24" t="s">
        <v>100</v>
      </c>
      <c r="D31" s="12"/>
      <c r="E31" s="12"/>
      <c r="F31" s="18" t="s">
        <v>61</v>
      </c>
      <c r="G31" s="19">
        <v>1E-3</v>
      </c>
      <c r="H31" s="20"/>
      <c r="I31" s="20">
        <v>242.5</v>
      </c>
      <c r="J31" s="21">
        <v>208.33</v>
      </c>
      <c r="M31" s="22">
        <f t="shared" si="7"/>
        <v>50520.03</v>
      </c>
      <c r="P31" s="23">
        <v>208.33</v>
      </c>
      <c r="S31" s="22">
        <f t="shared" si="8"/>
        <v>50520.03</v>
      </c>
      <c r="V31" s="9">
        <f t="shared" si="9"/>
        <v>173.61</v>
      </c>
      <c r="Y31" s="9">
        <f t="shared" si="3"/>
        <v>42100.03</v>
      </c>
      <c r="AD31" s="4" t="s">
        <v>135</v>
      </c>
      <c r="AE31" s="4" t="s">
        <v>136</v>
      </c>
      <c r="AF31" s="4" t="s">
        <v>103</v>
      </c>
    </row>
    <row r="32" spans="1:35" ht="18.75" x14ac:dyDescent="0.25">
      <c r="A32" s="10" t="s">
        <v>137</v>
      </c>
      <c r="B32" s="10"/>
      <c r="C32" s="24" t="s">
        <v>105</v>
      </c>
      <c r="D32" s="12"/>
      <c r="E32" s="12"/>
      <c r="F32" s="18" t="s">
        <v>55</v>
      </c>
      <c r="G32" s="19">
        <v>1.1000000000000001</v>
      </c>
      <c r="H32" s="20"/>
      <c r="I32" s="20">
        <v>4103.55</v>
      </c>
      <c r="J32" s="21">
        <v>155.01</v>
      </c>
      <c r="M32" s="22">
        <f t="shared" si="7"/>
        <v>636091.29</v>
      </c>
      <c r="P32" s="23">
        <v>155.01</v>
      </c>
      <c r="S32" s="22">
        <f t="shared" si="8"/>
        <v>636091.29</v>
      </c>
      <c r="V32" s="9">
        <f t="shared" si="9"/>
        <v>129.18</v>
      </c>
      <c r="Y32" s="9">
        <f t="shared" si="3"/>
        <v>530076.07999999996</v>
      </c>
      <c r="AD32" s="4" t="s">
        <v>138</v>
      </c>
      <c r="AE32" s="4" t="s">
        <v>139</v>
      </c>
      <c r="AF32" s="4" t="s">
        <v>108</v>
      </c>
    </row>
    <row r="33" spans="1:35" ht="18.75" x14ac:dyDescent="0.25">
      <c r="A33" s="10" t="s">
        <v>140</v>
      </c>
      <c r="B33" s="10"/>
      <c r="C33" s="24" t="s">
        <v>110</v>
      </c>
      <c r="D33" s="12"/>
      <c r="E33" s="12"/>
      <c r="F33" s="18" t="s">
        <v>61</v>
      </c>
      <c r="G33" s="19">
        <v>0.32</v>
      </c>
      <c r="H33" s="20"/>
      <c r="I33" s="20">
        <v>77600</v>
      </c>
      <c r="J33" s="21">
        <v>7.5</v>
      </c>
      <c r="M33" s="22">
        <f t="shared" si="7"/>
        <v>582000</v>
      </c>
      <c r="P33" s="23">
        <v>7.5</v>
      </c>
      <c r="S33" s="22">
        <f t="shared" si="8"/>
        <v>582000</v>
      </c>
      <c r="V33" s="9">
        <f t="shared" si="9"/>
        <v>6.25</v>
      </c>
      <c r="Y33" s="9">
        <f t="shared" si="3"/>
        <v>485000</v>
      </c>
      <c r="AD33" s="4" t="s">
        <v>141</v>
      </c>
      <c r="AE33" s="4" t="s">
        <v>142</v>
      </c>
      <c r="AF33" s="4" t="s">
        <v>113</v>
      </c>
    </row>
    <row r="34" spans="1:35" ht="18.75" x14ac:dyDescent="0.25">
      <c r="A34" s="10" t="s">
        <v>143</v>
      </c>
      <c r="B34" s="10"/>
      <c r="C34" s="24" t="s">
        <v>115</v>
      </c>
      <c r="D34" s="12"/>
      <c r="E34" s="12"/>
      <c r="F34" s="18" t="s">
        <v>79</v>
      </c>
      <c r="G34" s="19">
        <v>1E-3</v>
      </c>
      <c r="H34" s="20"/>
      <c r="I34" s="20">
        <v>242.5</v>
      </c>
      <c r="J34" s="21">
        <v>1600</v>
      </c>
      <c r="M34" s="22">
        <f t="shared" si="7"/>
        <v>388000</v>
      </c>
      <c r="P34" s="23">
        <v>1600</v>
      </c>
      <c r="S34" s="22">
        <f t="shared" si="8"/>
        <v>388000</v>
      </c>
      <c r="V34" s="9">
        <f t="shared" si="9"/>
        <v>1333.33</v>
      </c>
      <c r="Y34" s="9">
        <f t="shared" si="3"/>
        <v>323333.33</v>
      </c>
      <c r="AD34" s="4" t="s">
        <v>144</v>
      </c>
      <c r="AE34" s="4" t="s">
        <v>145</v>
      </c>
      <c r="AF34" s="4" t="s">
        <v>118</v>
      </c>
    </row>
    <row r="35" spans="1:35" ht="37.5" x14ac:dyDescent="0.25">
      <c r="A35" s="10" t="s">
        <v>146</v>
      </c>
      <c r="B35" s="10"/>
      <c r="C35" s="24" t="s">
        <v>66</v>
      </c>
      <c r="D35" s="12"/>
      <c r="E35" s="12"/>
      <c r="F35" s="18" t="s">
        <v>67</v>
      </c>
      <c r="G35" s="19">
        <v>1</v>
      </c>
      <c r="H35" s="20"/>
      <c r="I35" s="20">
        <v>1876</v>
      </c>
      <c r="J35" s="21">
        <v>10.4</v>
      </c>
      <c r="M35" s="22">
        <f t="shared" si="7"/>
        <v>19510.400000000001</v>
      </c>
      <c r="P35" s="23">
        <v>10.4</v>
      </c>
      <c r="S35" s="22">
        <f t="shared" si="8"/>
        <v>19510.400000000001</v>
      </c>
      <c r="V35" s="9">
        <f t="shared" si="9"/>
        <v>8.67</v>
      </c>
      <c r="Y35" s="9">
        <f t="shared" si="3"/>
        <v>16258.67</v>
      </c>
      <c r="AD35" s="4" t="s">
        <v>147</v>
      </c>
      <c r="AE35" s="4" t="s">
        <v>148</v>
      </c>
      <c r="AF35" s="4" t="s">
        <v>70</v>
      </c>
    </row>
    <row r="36" spans="1:35" ht="37.5" x14ac:dyDescent="0.25">
      <c r="A36" s="10" t="s">
        <v>149</v>
      </c>
      <c r="B36" s="10"/>
      <c r="C36" s="24" t="s">
        <v>72</v>
      </c>
      <c r="D36" s="12"/>
      <c r="E36" s="12"/>
      <c r="F36" s="18" t="s">
        <v>61</v>
      </c>
      <c r="G36" s="19">
        <v>0.2</v>
      </c>
      <c r="H36" s="19"/>
      <c r="I36" s="19">
        <v>746.1</v>
      </c>
      <c r="J36" s="21">
        <v>88.8</v>
      </c>
      <c r="M36" s="22">
        <f t="shared" si="7"/>
        <v>66253.679999999993</v>
      </c>
      <c r="P36" s="23">
        <v>88.8</v>
      </c>
      <c r="S36" s="22">
        <f t="shared" si="8"/>
        <v>66253.679999999993</v>
      </c>
      <c r="V36" s="9">
        <f t="shared" si="9"/>
        <v>74</v>
      </c>
      <c r="Y36" s="9">
        <f t="shared" si="3"/>
        <v>55211.4</v>
      </c>
      <c r="AD36" s="4" t="s">
        <v>150</v>
      </c>
      <c r="AE36" s="4" t="s">
        <v>151</v>
      </c>
      <c r="AF36" s="4" t="s">
        <v>75</v>
      </c>
    </row>
    <row r="37" spans="1:35" ht="17.100000000000001" customHeight="1" x14ac:dyDescent="0.25">
      <c r="A37" s="10" t="s">
        <v>152</v>
      </c>
      <c r="B37" s="10" t="s">
        <v>153</v>
      </c>
      <c r="C37" s="42" t="s">
        <v>154</v>
      </c>
      <c r="D37" s="43"/>
      <c r="E37" s="43"/>
      <c r="F37" s="43"/>
      <c r="G37" s="43"/>
      <c r="H37" s="43"/>
      <c r="I37" s="44"/>
      <c r="M37" s="6">
        <f>SUM(M38,M41,M43)</f>
        <v>122933.90000000001</v>
      </c>
      <c r="N37" s="6">
        <f>SUM(N38,N41,N43)</f>
        <v>78128.179999999993</v>
      </c>
      <c r="O37" s="6">
        <f>SUM(O38,O41,O43)</f>
        <v>201062.08000000002</v>
      </c>
      <c r="S37" s="6">
        <f>SUM(S38,S41,S43)</f>
        <v>122933.90000000001</v>
      </c>
      <c r="T37" s="6">
        <f>SUM(T38,T41,T43)</f>
        <v>78128.179999999993</v>
      </c>
      <c r="U37" s="6">
        <f>SUM(U38,U41,U43)</f>
        <v>201062.08000000002</v>
      </c>
      <c r="Y37" s="9">
        <f>SUM(Y38,Y41,Y43)</f>
        <v>102444.92</v>
      </c>
      <c r="Z37" s="9">
        <f>SUM(Z38,Z41,Z43)</f>
        <v>65106.82</v>
      </c>
      <c r="AA37" s="9">
        <f>SUM(AA38,AA41,AA43)</f>
        <v>167551.74</v>
      </c>
      <c r="AD37" s="4">
        <v>254801874</v>
      </c>
      <c r="AE37" s="4">
        <v>17908033</v>
      </c>
    </row>
    <row r="38" spans="1:35" ht="56.25" x14ac:dyDescent="0.25">
      <c r="A38" s="10" t="s">
        <v>155</v>
      </c>
      <c r="B38" s="10" t="s">
        <v>156</v>
      </c>
      <c r="C38" s="11" t="s">
        <v>157</v>
      </c>
      <c r="D38" s="12"/>
      <c r="E38" s="12"/>
      <c r="F38" s="12" t="s">
        <v>55</v>
      </c>
      <c r="G38" s="13">
        <v>1</v>
      </c>
      <c r="H38" s="13"/>
      <c r="I38" s="13">
        <v>150.6</v>
      </c>
      <c r="J38" s="14">
        <f>IFERROR(ROUND(SUM(M39,M40)/I38, 2),0)</f>
        <v>406.08</v>
      </c>
      <c r="K38" s="15">
        <v>324</v>
      </c>
      <c r="L38" s="14">
        <f>J38+ROUND(K38, 2)</f>
        <v>730.07999999999993</v>
      </c>
      <c r="M38" s="14">
        <f>ROUND(J38*I38, 2)</f>
        <v>61155.65</v>
      </c>
      <c r="N38" s="14">
        <f>ROUND(I38*ROUND(K38, 2), 2)</f>
        <v>48794.400000000001</v>
      </c>
      <c r="O38" s="14">
        <f>M38+N38</f>
        <v>109950.05</v>
      </c>
      <c r="P38" s="14">
        <f>IFERROR(ROUND(SUM(S39,S40)/I38, 2),0)</f>
        <v>406.08</v>
      </c>
      <c r="Q38" s="16">
        <v>324</v>
      </c>
      <c r="R38" s="14">
        <f>P38+ROUND(Q38, 2)</f>
        <v>730.07999999999993</v>
      </c>
      <c r="S38" s="14">
        <f>ROUND(P38*I38, 2)</f>
        <v>61155.65</v>
      </c>
      <c r="T38" s="14">
        <f>ROUND(I38*ROUND(Q38, 2), 2)</f>
        <v>48794.400000000001</v>
      </c>
      <c r="U38" s="14">
        <f>S38+T38</f>
        <v>109950.05</v>
      </c>
      <c r="V38" s="9">
        <f>ROUND(P38 / 1.2, 2)</f>
        <v>338.4</v>
      </c>
      <c r="W38" s="9">
        <f>ROUND(Q38 / 1.2, 2)</f>
        <v>270</v>
      </c>
      <c r="X38" s="9">
        <f>ROUND(R38 / 1.2, 2)</f>
        <v>608.4</v>
      </c>
      <c r="Y38" s="9">
        <f>ROUND(S38 / 1.2, 2)</f>
        <v>50963.040000000001</v>
      </c>
      <c r="Z38" s="9">
        <f>ROUND(T38 / 1.2, 2)</f>
        <v>40662</v>
      </c>
      <c r="AA38" s="9">
        <f>Y38+Z38</f>
        <v>91625.040000000008</v>
      </c>
      <c r="AD38" s="4">
        <v>254801876</v>
      </c>
      <c r="AE38" s="4">
        <v>17908030</v>
      </c>
      <c r="AG38" s="4" t="s">
        <v>158</v>
      </c>
      <c r="AH38" s="4" t="s">
        <v>159</v>
      </c>
      <c r="AI38" s="4" t="s">
        <v>58</v>
      </c>
    </row>
    <row r="39" spans="1:35" ht="18.75" x14ac:dyDescent="0.25">
      <c r="A39" s="10" t="s">
        <v>160</v>
      </c>
      <c r="B39" s="10"/>
      <c r="C39" s="24" t="s">
        <v>161</v>
      </c>
      <c r="D39" s="12"/>
      <c r="E39" s="12"/>
      <c r="F39" s="18" t="s">
        <v>61</v>
      </c>
      <c r="G39" s="19">
        <v>0.25</v>
      </c>
      <c r="H39" s="19"/>
      <c r="I39" s="19">
        <v>37.65</v>
      </c>
      <c r="J39" s="21">
        <v>210.3</v>
      </c>
      <c r="M39" s="22">
        <f>ROUND(ROUND(J39, 2)*I39, 2)</f>
        <v>7917.8</v>
      </c>
      <c r="P39" s="23">
        <v>210.3</v>
      </c>
      <c r="S39" s="22">
        <f>ROUND(ROUND(P39, 2)*I39, 2)</f>
        <v>7917.8</v>
      </c>
      <c r="V39" s="9">
        <f>ROUND(ROUND(P39, 2)/1.2, 2)</f>
        <v>175.25</v>
      </c>
      <c r="Y39" s="9">
        <f t="shared" ref="Y39:Y44" si="10">ROUND(S39 / 1.2, 2)</f>
        <v>6598.17</v>
      </c>
      <c r="AD39" s="4" t="s">
        <v>162</v>
      </c>
      <c r="AE39" s="4" t="s">
        <v>163</v>
      </c>
      <c r="AF39" s="4" t="s">
        <v>164</v>
      </c>
    </row>
    <row r="40" spans="1:35" ht="37.5" x14ac:dyDescent="0.25">
      <c r="A40" s="10" t="s">
        <v>165</v>
      </c>
      <c r="B40" s="10"/>
      <c r="C40" s="24" t="s">
        <v>166</v>
      </c>
      <c r="D40" s="12"/>
      <c r="E40" s="12"/>
      <c r="F40" s="18" t="s">
        <v>61</v>
      </c>
      <c r="G40" s="19">
        <v>2.5</v>
      </c>
      <c r="H40" s="19"/>
      <c r="I40" s="19">
        <v>376.5</v>
      </c>
      <c r="J40" s="21">
        <v>141.4</v>
      </c>
      <c r="M40" s="22">
        <f>ROUND(ROUND(J40, 2)*I40, 2)</f>
        <v>53237.1</v>
      </c>
      <c r="P40" s="23">
        <v>141.4</v>
      </c>
      <c r="S40" s="22">
        <f>ROUND(ROUND(P40, 2)*I40, 2)</f>
        <v>53237.1</v>
      </c>
      <c r="V40" s="9">
        <f>ROUND(ROUND(P40, 2)/1.2, 2)</f>
        <v>117.83</v>
      </c>
      <c r="Y40" s="9">
        <f t="shared" si="10"/>
        <v>44364.25</v>
      </c>
      <c r="AD40" s="4" t="s">
        <v>167</v>
      </c>
      <c r="AE40" s="4" t="s">
        <v>168</v>
      </c>
      <c r="AF40" s="4" t="s">
        <v>169</v>
      </c>
    </row>
    <row r="41" spans="1:35" ht="37.5" x14ac:dyDescent="0.25">
      <c r="A41" s="10" t="s">
        <v>170</v>
      </c>
      <c r="B41" s="10" t="s">
        <v>171</v>
      </c>
      <c r="C41" s="11" t="s">
        <v>172</v>
      </c>
      <c r="D41" s="12"/>
      <c r="E41" s="12"/>
      <c r="F41" s="12" t="s">
        <v>55</v>
      </c>
      <c r="G41" s="13">
        <v>1</v>
      </c>
      <c r="H41" s="13"/>
      <c r="I41" s="13">
        <v>248.8</v>
      </c>
      <c r="J41" s="14">
        <f>IFERROR(ROUND(SUM(M42)/I41, 2),0)</f>
        <v>173.66</v>
      </c>
      <c r="K41" s="15">
        <v>56</v>
      </c>
      <c r="L41" s="14">
        <f>J41+ROUND(K41, 2)</f>
        <v>229.66</v>
      </c>
      <c r="M41" s="14">
        <f>ROUND(J41*I41, 2)</f>
        <v>43206.61</v>
      </c>
      <c r="N41" s="14">
        <f>ROUND(I41*ROUND(K41, 2), 2)</f>
        <v>13932.8</v>
      </c>
      <c r="O41" s="14">
        <f>M41+N41</f>
        <v>57139.41</v>
      </c>
      <c r="P41" s="14">
        <f>IFERROR(ROUND(SUM(S42)/I41, 2),0)</f>
        <v>173.66</v>
      </c>
      <c r="Q41" s="16">
        <v>56</v>
      </c>
      <c r="R41" s="14">
        <f>P41+ROUND(Q41, 2)</f>
        <v>229.66</v>
      </c>
      <c r="S41" s="14">
        <f>ROUND(P41*I41, 2)</f>
        <v>43206.61</v>
      </c>
      <c r="T41" s="14">
        <f>ROUND(I41*ROUND(Q41, 2), 2)</f>
        <v>13932.8</v>
      </c>
      <c r="U41" s="14">
        <f>S41+T41</f>
        <v>57139.41</v>
      </c>
      <c r="V41" s="9">
        <f>ROUND(P41 / 1.2, 2)</f>
        <v>144.72</v>
      </c>
      <c r="W41" s="9">
        <f>ROUND(Q41 / 1.2, 2)</f>
        <v>46.67</v>
      </c>
      <c r="X41" s="9">
        <f>ROUND(R41 / 1.2, 2)</f>
        <v>191.38</v>
      </c>
      <c r="Y41" s="9">
        <f t="shared" si="10"/>
        <v>36005.51</v>
      </c>
      <c r="Z41" s="9">
        <f>ROUND(T41 / 1.2, 2)</f>
        <v>11610.67</v>
      </c>
      <c r="AA41" s="9">
        <f>Y41+Z41</f>
        <v>47616.18</v>
      </c>
      <c r="AD41" s="4">
        <v>254801878</v>
      </c>
      <c r="AE41" s="4">
        <v>17908036</v>
      </c>
      <c r="AG41" s="4" t="s">
        <v>173</v>
      </c>
      <c r="AH41" s="4" t="s">
        <v>174</v>
      </c>
      <c r="AI41" s="4" t="s">
        <v>58</v>
      </c>
    </row>
    <row r="42" spans="1:35" ht="18.75" x14ac:dyDescent="0.25">
      <c r="A42" s="10" t="s">
        <v>175</v>
      </c>
      <c r="B42" s="10"/>
      <c r="C42" s="24" t="s">
        <v>176</v>
      </c>
      <c r="D42" s="12"/>
      <c r="E42" s="12" t="s">
        <v>177</v>
      </c>
      <c r="F42" s="18" t="s">
        <v>55</v>
      </c>
      <c r="G42" s="19">
        <v>1.03</v>
      </c>
      <c r="H42" s="19"/>
      <c r="I42" s="19">
        <v>256.26400000000001</v>
      </c>
      <c r="J42" s="21">
        <v>168.6</v>
      </c>
      <c r="M42" s="22">
        <f>ROUND(ROUND(J42, 2)*I42, 2)</f>
        <v>43206.11</v>
      </c>
      <c r="P42" s="23">
        <v>168.6</v>
      </c>
      <c r="S42" s="22">
        <f>ROUND(ROUND(P42, 2)*I42, 2)</f>
        <v>43206.11</v>
      </c>
      <c r="V42" s="9">
        <f>ROUND(ROUND(P42, 2)/1.2, 2)</f>
        <v>140.5</v>
      </c>
      <c r="Y42" s="9">
        <f t="shared" si="10"/>
        <v>36005.089999999997</v>
      </c>
      <c r="AD42" s="4" t="s">
        <v>178</v>
      </c>
      <c r="AE42" s="4" t="s">
        <v>179</v>
      </c>
      <c r="AF42" s="4" t="s">
        <v>180</v>
      </c>
    </row>
    <row r="43" spans="1:35" ht="18.75" x14ac:dyDescent="0.25">
      <c r="A43" s="10" t="s">
        <v>181</v>
      </c>
      <c r="B43" s="10" t="s">
        <v>182</v>
      </c>
      <c r="C43" s="11" t="s">
        <v>183</v>
      </c>
      <c r="D43" s="12"/>
      <c r="E43" s="12"/>
      <c r="F43" s="12" t="s">
        <v>79</v>
      </c>
      <c r="G43" s="13">
        <v>1</v>
      </c>
      <c r="H43" s="13"/>
      <c r="I43" s="13">
        <v>7.14</v>
      </c>
      <c r="J43" s="14">
        <f>IFERROR(ROUND(SUM(M44)/I43, 2),0)</f>
        <v>2601.0700000000002</v>
      </c>
      <c r="K43" s="15">
        <v>2157</v>
      </c>
      <c r="L43" s="14">
        <f>J43+ROUND(K43, 2)</f>
        <v>4758.07</v>
      </c>
      <c r="M43" s="14">
        <f>ROUND(J43*I43, 2)</f>
        <v>18571.64</v>
      </c>
      <c r="N43" s="14">
        <f>ROUND(I43*ROUND(K43, 2), 2)</f>
        <v>15400.98</v>
      </c>
      <c r="O43" s="14">
        <f>M43+N43</f>
        <v>33972.619999999995</v>
      </c>
      <c r="P43" s="14">
        <f>IFERROR(ROUND(SUM(S44)/I43, 2),0)</f>
        <v>2601.0700000000002</v>
      </c>
      <c r="Q43" s="16">
        <v>2157</v>
      </c>
      <c r="R43" s="14">
        <f>P43+ROUND(Q43, 2)</f>
        <v>4758.07</v>
      </c>
      <c r="S43" s="14">
        <f>ROUND(P43*I43, 2)</f>
        <v>18571.64</v>
      </c>
      <c r="T43" s="14">
        <f>ROUND(I43*ROUND(Q43, 2), 2)</f>
        <v>15400.98</v>
      </c>
      <c r="U43" s="14">
        <f>S43+T43</f>
        <v>33972.619999999995</v>
      </c>
      <c r="V43" s="9">
        <f>ROUND(P43 / 1.2, 2)</f>
        <v>2167.56</v>
      </c>
      <c r="W43" s="9">
        <f>ROUND(Q43 / 1.2, 2)</f>
        <v>1797.5</v>
      </c>
      <c r="X43" s="9">
        <f>ROUND(R43 / 1.2, 2)</f>
        <v>3965.06</v>
      </c>
      <c r="Y43" s="9">
        <f t="shared" si="10"/>
        <v>15476.37</v>
      </c>
      <c r="Z43" s="9">
        <f>ROUND(T43 / 1.2, 2)</f>
        <v>12834.15</v>
      </c>
      <c r="AA43" s="9">
        <f>Y43+Z43</f>
        <v>28310.52</v>
      </c>
      <c r="AD43" s="4">
        <v>254801880</v>
      </c>
      <c r="AE43" s="4">
        <v>17908028</v>
      </c>
      <c r="AG43" s="4" t="s">
        <v>184</v>
      </c>
      <c r="AH43" s="4" t="s">
        <v>185</v>
      </c>
      <c r="AI43" s="4" t="s">
        <v>58</v>
      </c>
    </row>
    <row r="44" spans="1:35" ht="18.75" x14ac:dyDescent="0.25">
      <c r="A44" s="10" t="s">
        <v>186</v>
      </c>
      <c r="B44" s="10"/>
      <c r="C44" s="24" t="s">
        <v>187</v>
      </c>
      <c r="D44" s="12"/>
      <c r="E44" s="12"/>
      <c r="F44" s="18" t="s">
        <v>79</v>
      </c>
      <c r="G44" s="19">
        <v>1.02</v>
      </c>
      <c r="H44" s="19"/>
      <c r="I44" s="19">
        <v>7.2830000000000004</v>
      </c>
      <c r="J44" s="21">
        <v>2550</v>
      </c>
      <c r="M44" s="22">
        <f>ROUND(ROUND(J44, 2)*I44, 2)</f>
        <v>18571.650000000001</v>
      </c>
      <c r="P44" s="23">
        <v>2550</v>
      </c>
      <c r="S44" s="22">
        <f>ROUND(ROUND(P44, 2)*I44, 2)</f>
        <v>18571.650000000001</v>
      </c>
      <c r="V44" s="9">
        <f>ROUND(ROUND(P44, 2)/1.2, 2)</f>
        <v>2125</v>
      </c>
      <c r="Y44" s="9">
        <f t="shared" si="10"/>
        <v>15476.38</v>
      </c>
      <c r="AD44" s="4" t="s">
        <v>188</v>
      </c>
      <c r="AE44" s="4" t="s">
        <v>189</v>
      </c>
      <c r="AF44" s="4" t="s">
        <v>190</v>
      </c>
    </row>
    <row r="45" spans="1:35" ht="17.100000000000001" customHeight="1" x14ac:dyDescent="0.25">
      <c r="A45" s="10" t="s">
        <v>191</v>
      </c>
      <c r="B45" s="10" t="s">
        <v>192</v>
      </c>
      <c r="C45" s="42" t="s">
        <v>193</v>
      </c>
      <c r="D45" s="43"/>
      <c r="E45" s="43"/>
      <c r="F45" s="43"/>
      <c r="G45" s="43"/>
      <c r="H45" s="43"/>
      <c r="I45" s="44"/>
      <c r="M45" s="6">
        <f>SUM(M46,M51,M55,M60,M63)</f>
        <v>829136.31</v>
      </c>
      <c r="N45" s="6">
        <f>SUM(N46,N51,N55,N60,N63)</f>
        <v>3169066.4</v>
      </c>
      <c r="O45" s="6">
        <f>SUM(O46,O51,O55,O60,O63)</f>
        <v>3998202.71</v>
      </c>
      <c r="S45" s="6">
        <f>SUM(S46,S51,S55,S60,S63)</f>
        <v>8118100.4299999997</v>
      </c>
      <c r="T45" s="6">
        <f>SUM(T46,T51,T55,T60,T63)</f>
        <v>3169066.4</v>
      </c>
      <c r="U45" s="6">
        <f>SUM(U46,U51,U55,U60,U63)</f>
        <v>11287166.83</v>
      </c>
      <c r="Y45" s="9">
        <f>SUM(Y46,Y51,Y55,Y60,Y63)</f>
        <v>6765083.6999999993</v>
      </c>
      <c r="Z45" s="9">
        <f>SUM(Z46,Z51,Z55,Z60,Z63)</f>
        <v>2640888.67</v>
      </c>
      <c r="AA45" s="9">
        <f>SUM(AA46,AA51,AA55,AA60,AA63)</f>
        <v>9405972.3699999992</v>
      </c>
      <c r="AD45" s="4">
        <v>254801881</v>
      </c>
      <c r="AE45" s="4">
        <v>17909368</v>
      </c>
    </row>
    <row r="46" spans="1:35" ht="75" x14ac:dyDescent="0.25">
      <c r="A46" s="10" t="s">
        <v>194</v>
      </c>
      <c r="B46" s="10" t="s">
        <v>195</v>
      </c>
      <c r="C46" s="11" t="s">
        <v>196</v>
      </c>
      <c r="D46" s="12"/>
      <c r="E46" s="12" t="s">
        <v>197</v>
      </c>
      <c r="F46" s="12" t="s">
        <v>55</v>
      </c>
      <c r="G46" s="13">
        <v>1</v>
      </c>
      <c r="H46" s="13"/>
      <c r="I46" s="13">
        <v>337.1</v>
      </c>
      <c r="J46" s="14">
        <f>IFERROR(ROUND(SUM(M47,M48,M49,M50)/I46, 2),0)</f>
        <v>1373.9</v>
      </c>
      <c r="K46" s="15">
        <v>1439</v>
      </c>
      <c r="L46" s="14">
        <f>J46+ROUND(K46, 2)</f>
        <v>2812.9</v>
      </c>
      <c r="M46" s="14">
        <f>ROUND(J46*I46, 2)</f>
        <v>463141.69</v>
      </c>
      <c r="N46" s="14">
        <f>ROUND(I46*ROUND(K46, 2), 2)</f>
        <v>485086.9</v>
      </c>
      <c r="O46" s="14">
        <f>M46+N46</f>
        <v>948228.59000000008</v>
      </c>
      <c r="P46" s="14">
        <f>IFERROR(ROUND(SUM(S47,S48,S49,S50)/I46, 2),0)</f>
        <v>1373.9</v>
      </c>
      <c r="Q46" s="16">
        <v>1439</v>
      </c>
      <c r="R46" s="14">
        <f>P46+ROUND(Q46, 2)</f>
        <v>2812.9</v>
      </c>
      <c r="S46" s="14">
        <f>ROUND(P46*I46, 2)</f>
        <v>463141.69</v>
      </c>
      <c r="T46" s="14">
        <f>ROUND(I46*ROUND(Q46, 2), 2)</f>
        <v>485086.9</v>
      </c>
      <c r="U46" s="14">
        <f>S46+T46</f>
        <v>948228.59000000008</v>
      </c>
      <c r="V46" s="9">
        <f>ROUND(P46 / 1.2, 2)</f>
        <v>1144.92</v>
      </c>
      <c r="W46" s="9">
        <f>ROUND(Q46 / 1.2, 2)</f>
        <v>1199.17</v>
      </c>
      <c r="X46" s="9">
        <f>ROUND(R46 / 1.2, 2)</f>
        <v>2344.08</v>
      </c>
      <c r="Y46" s="9">
        <f>ROUND(S46 / 1.2, 2)</f>
        <v>385951.41</v>
      </c>
      <c r="Z46" s="9">
        <f>ROUND(T46 / 1.2, 2)</f>
        <v>404239.08</v>
      </c>
      <c r="AA46" s="9">
        <f>Y46+Z46</f>
        <v>790190.49</v>
      </c>
      <c r="AD46" s="4">
        <v>254801883</v>
      </c>
      <c r="AE46" s="4">
        <v>17909375</v>
      </c>
      <c r="AG46" s="4" t="s">
        <v>198</v>
      </c>
      <c r="AH46" s="4" t="s">
        <v>199</v>
      </c>
      <c r="AI46" s="4" t="s">
        <v>58</v>
      </c>
    </row>
    <row r="47" spans="1:35" ht="56.25" x14ac:dyDescent="0.25">
      <c r="A47" s="10" t="s">
        <v>200</v>
      </c>
      <c r="B47" s="10"/>
      <c r="C47" s="17" t="s">
        <v>201</v>
      </c>
      <c r="D47" s="12"/>
      <c r="E47" s="12" t="s">
        <v>202</v>
      </c>
      <c r="F47" s="18" t="s">
        <v>61</v>
      </c>
      <c r="G47" s="19">
        <v>1.2</v>
      </c>
      <c r="H47" s="20"/>
      <c r="I47" s="20">
        <v>2023.2</v>
      </c>
      <c r="J47" s="21">
        <v>12.33</v>
      </c>
      <c r="M47" s="22">
        <f>ROUND(ROUND(J47, 2)*I47, 2)</f>
        <v>24946.06</v>
      </c>
      <c r="P47" s="23">
        <v>12.33</v>
      </c>
      <c r="S47" s="22">
        <f>ROUND(ROUND(P47, 2)*I47, 2)</f>
        <v>24946.06</v>
      </c>
      <c r="V47" s="9">
        <f>ROUND(ROUND(P47, 2)/1.2, 2)</f>
        <v>10.28</v>
      </c>
      <c r="Y47" s="9">
        <f t="shared" ref="Y47:Y65" si="11">ROUND(S47 / 1.2, 2)</f>
        <v>20788.38</v>
      </c>
      <c r="AD47" s="4" t="s">
        <v>203</v>
      </c>
      <c r="AE47" s="4" t="s">
        <v>204</v>
      </c>
      <c r="AF47" s="4" t="s">
        <v>205</v>
      </c>
    </row>
    <row r="48" spans="1:35" ht="56.25" x14ac:dyDescent="0.25">
      <c r="A48" s="10" t="s">
        <v>206</v>
      </c>
      <c r="B48" s="10"/>
      <c r="C48" s="24" t="s">
        <v>207</v>
      </c>
      <c r="D48" s="12"/>
      <c r="E48" s="12" t="s">
        <v>197</v>
      </c>
      <c r="F48" s="18" t="s">
        <v>55</v>
      </c>
      <c r="G48" s="19">
        <v>1.07</v>
      </c>
      <c r="H48" s="20"/>
      <c r="I48" s="20">
        <v>360.697</v>
      </c>
      <c r="J48" s="21">
        <v>1193</v>
      </c>
      <c r="M48" s="22">
        <f>ROUND(ROUND(J48, 2)*I48, 2)</f>
        <v>430311.52</v>
      </c>
      <c r="P48" s="23">
        <v>1193</v>
      </c>
      <c r="S48" s="22">
        <f>ROUND(ROUND(P48, 2)*I48, 2)</f>
        <v>430311.52</v>
      </c>
      <c r="V48" s="9">
        <f>ROUND(ROUND(P48, 2)/1.2, 2)</f>
        <v>994.17</v>
      </c>
      <c r="Y48" s="9">
        <f t="shared" si="11"/>
        <v>358592.93</v>
      </c>
      <c r="AD48" s="4" t="s">
        <v>208</v>
      </c>
      <c r="AE48" s="4" t="s">
        <v>209</v>
      </c>
      <c r="AF48" s="4" t="s">
        <v>210</v>
      </c>
    </row>
    <row r="49" spans="1:35" ht="37.5" x14ac:dyDescent="0.25">
      <c r="A49" s="10" t="s">
        <v>211</v>
      </c>
      <c r="B49" s="10"/>
      <c r="C49" s="24" t="s">
        <v>212</v>
      </c>
      <c r="D49" s="12"/>
      <c r="E49" s="12"/>
      <c r="F49" s="18" t="s">
        <v>61</v>
      </c>
      <c r="G49" s="19">
        <v>0.25</v>
      </c>
      <c r="H49" s="20"/>
      <c r="I49" s="20">
        <v>84.275000000000006</v>
      </c>
      <c r="J49" s="21">
        <v>40.270000000000003</v>
      </c>
      <c r="M49" s="22">
        <f>ROUND(ROUND(J49, 2)*I49, 2)</f>
        <v>3393.75</v>
      </c>
      <c r="P49" s="23">
        <v>40.270000000000003</v>
      </c>
      <c r="S49" s="22">
        <f>ROUND(ROUND(P49, 2)*I49, 2)</f>
        <v>3393.75</v>
      </c>
      <c r="V49" s="9">
        <f>ROUND(ROUND(P49, 2)/1.2, 2)</f>
        <v>33.56</v>
      </c>
      <c r="Y49" s="9">
        <f t="shared" si="11"/>
        <v>2828.13</v>
      </c>
      <c r="AD49" s="4" t="s">
        <v>213</v>
      </c>
      <c r="AE49" s="4" t="s">
        <v>214</v>
      </c>
      <c r="AF49" s="4" t="s">
        <v>215</v>
      </c>
    </row>
    <row r="50" spans="1:35" ht="37.5" x14ac:dyDescent="0.25">
      <c r="A50" s="10" t="s">
        <v>216</v>
      </c>
      <c r="B50" s="10"/>
      <c r="C50" s="24" t="s">
        <v>217</v>
      </c>
      <c r="D50" s="12"/>
      <c r="E50" s="12"/>
      <c r="F50" s="18" t="s">
        <v>61</v>
      </c>
      <c r="G50" s="19">
        <v>0.15</v>
      </c>
      <c r="H50" s="19"/>
      <c r="I50" s="19">
        <v>50.564999999999998</v>
      </c>
      <c r="J50" s="21">
        <v>88.8</v>
      </c>
      <c r="M50" s="22">
        <f>ROUND(ROUND(J50, 2)*I50, 2)</f>
        <v>4490.17</v>
      </c>
      <c r="P50" s="23">
        <v>88.8</v>
      </c>
      <c r="S50" s="22">
        <f>ROUND(ROUND(P50, 2)*I50, 2)</f>
        <v>4490.17</v>
      </c>
      <c r="V50" s="9">
        <f>ROUND(ROUND(P50, 2)/1.2, 2)</f>
        <v>74</v>
      </c>
      <c r="Y50" s="9">
        <f t="shared" si="11"/>
        <v>3741.81</v>
      </c>
      <c r="AD50" s="4" t="s">
        <v>218</v>
      </c>
      <c r="AE50" s="4" t="s">
        <v>219</v>
      </c>
      <c r="AF50" s="4" t="s">
        <v>220</v>
      </c>
    </row>
    <row r="51" spans="1:35" ht="18.75" x14ac:dyDescent="0.25">
      <c r="A51" s="10" t="s">
        <v>221</v>
      </c>
      <c r="B51" s="10" t="s">
        <v>222</v>
      </c>
      <c r="C51" s="11" t="s">
        <v>223</v>
      </c>
      <c r="D51" s="12"/>
      <c r="E51" s="12"/>
      <c r="F51" s="12" t="s">
        <v>67</v>
      </c>
      <c r="G51" s="13">
        <v>1</v>
      </c>
      <c r="H51" s="13"/>
      <c r="I51" s="13">
        <v>55.6</v>
      </c>
      <c r="J51" s="14">
        <f>IFERROR(ROUND(SUM(M52,M53,M54)/I51, 2),0)</f>
        <v>207.88</v>
      </c>
      <c r="K51" s="15">
        <v>200</v>
      </c>
      <c r="L51" s="14">
        <f>J51+ROUND(K51, 2)</f>
        <v>407.88</v>
      </c>
      <c r="M51" s="14">
        <f>ROUND(J51*I51, 2)</f>
        <v>11558.13</v>
      </c>
      <c r="N51" s="14">
        <f>ROUND(I51*ROUND(K51, 2), 2)</f>
        <v>11120</v>
      </c>
      <c r="O51" s="14">
        <f>M51+N51</f>
        <v>22678.129999999997</v>
      </c>
      <c r="P51" s="14">
        <f>IFERROR(ROUND(SUM(S52,S53,S54)/I51, 2),0)</f>
        <v>207.88</v>
      </c>
      <c r="Q51" s="16">
        <v>200</v>
      </c>
      <c r="R51" s="14">
        <f>P51+ROUND(Q51, 2)</f>
        <v>407.88</v>
      </c>
      <c r="S51" s="14">
        <f>ROUND(P51*I51, 2)</f>
        <v>11558.13</v>
      </c>
      <c r="T51" s="14">
        <f>ROUND(I51*ROUND(Q51, 2), 2)</f>
        <v>11120</v>
      </c>
      <c r="U51" s="14">
        <f>S51+T51</f>
        <v>22678.129999999997</v>
      </c>
      <c r="V51" s="9">
        <f>ROUND(P51 / 1.2, 2)</f>
        <v>173.23</v>
      </c>
      <c r="W51" s="9">
        <f>ROUND(Q51 / 1.2, 2)</f>
        <v>166.67</v>
      </c>
      <c r="X51" s="9">
        <f>ROUND(R51 / 1.2, 2)</f>
        <v>339.9</v>
      </c>
      <c r="Y51" s="9">
        <f t="shared" si="11"/>
        <v>9631.7800000000007</v>
      </c>
      <c r="Z51" s="9">
        <f>ROUND(T51 / 1.2, 2)</f>
        <v>9266.67</v>
      </c>
      <c r="AA51" s="9">
        <f>Y51+Z51</f>
        <v>18898.45</v>
      </c>
      <c r="AD51" s="4">
        <v>254801885</v>
      </c>
      <c r="AE51" s="4">
        <v>17910930</v>
      </c>
      <c r="AG51" s="4" t="s">
        <v>224</v>
      </c>
      <c r="AH51" s="4" t="s">
        <v>225</v>
      </c>
      <c r="AI51" s="4" t="s">
        <v>58</v>
      </c>
    </row>
    <row r="52" spans="1:35" ht="93.75" x14ac:dyDescent="0.25">
      <c r="A52" s="10" t="s">
        <v>226</v>
      </c>
      <c r="B52" s="10"/>
      <c r="C52" s="24" t="s">
        <v>227</v>
      </c>
      <c r="D52" s="12"/>
      <c r="E52" s="12" t="s">
        <v>228</v>
      </c>
      <c r="F52" s="18" t="s">
        <v>67</v>
      </c>
      <c r="G52" s="19">
        <v>1.1000000000000001</v>
      </c>
      <c r="H52" s="20"/>
      <c r="I52" s="20">
        <v>16.61</v>
      </c>
      <c r="J52" s="21">
        <v>432.81</v>
      </c>
      <c r="M52" s="22">
        <f>ROUND(ROUND(J52, 2)*I52, 2)</f>
        <v>7188.97</v>
      </c>
      <c r="P52" s="23">
        <v>432.81</v>
      </c>
      <c r="S52" s="22">
        <f>ROUND(ROUND(P52, 2)*I52, 2)</f>
        <v>7188.97</v>
      </c>
      <c r="V52" s="9">
        <f>ROUND(ROUND(P52, 2)/1.2, 2)</f>
        <v>360.68</v>
      </c>
      <c r="Y52" s="9">
        <f t="shared" si="11"/>
        <v>5990.81</v>
      </c>
      <c r="AD52" s="4" t="s">
        <v>229</v>
      </c>
      <c r="AE52" s="4" t="s">
        <v>230</v>
      </c>
      <c r="AF52" s="4" t="s">
        <v>231</v>
      </c>
    </row>
    <row r="53" spans="1:35" ht="56.25" x14ac:dyDescent="0.25">
      <c r="A53" s="10" t="s">
        <v>232</v>
      </c>
      <c r="B53" s="10"/>
      <c r="C53" s="24" t="s">
        <v>233</v>
      </c>
      <c r="D53" s="12"/>
      <c r="E53" s="12" t="s">
        <v>234</v>
      </c>
      <c r="F53" s="18" t="s">
        <v>67</v>
      </c>
      <c r="G53" s="19">
        <v>1.05</v>
      </c>
      <c r="H53" s="20"/>
      <c r="I53" s="20">
        <v>42.524999999999999</v>
      </c>
      <c r="J53" s="21">
        <v>90.97</v>
      </c>
      <c r="M53" s="22">
        <f>ROUND(ROUND(J53, 2)*I53, 2)</f>
        <v>3868.5</v>
      </c>
      <c r="P53" s="23">
        <v>90.97</v>
      </c>
      <c r="S53" s="22">
        <f>ROUND(ROUND(P53, 2)*I53, 2)</f>
        <v>3868.5</v>
      </c>
      <c r="V53" s="9">
        <f>ROUND(ROUND(P53, 2)/1.2, 2)</f>
        <v>75.81</v>
      </c>
      <c r="Y53" s="9">
        <f t="shared" si="11"/>
        <v>3223.75</v>
      </c>
      <c r="AD53" s="4" t="s">
        <v>235</v>
      </c>
      <c r="AE53" s="4" t="s">
        <v>236</v>
      </c>
      <c r="AF53" s="4" t="s">
        <v>237</v>
      </c>
    </row>
    <row r="54" spans="1:35" ht="56.25" x14ac:dyDescent="0.25">
      <c r="A54" s="10" t="s">
        <v>238</v>
      </c>
      <c r="B54" s="10"/>
      <c r="C54" s="24" t="s">
        <v>239</v>
      </c>
      <c r="D54" s="12"/>
      <c r="E54" s="12" t="s">
        <v>240</v>
      </c>
      <c r="F54" s="18" t="s">
        <v>95</v>
      </c>
      <c r="G54" s="25">
        <v>0.09</v>
      </c>
      <c r="H54" s="19"/>
      <c r="I54" s="19">
        <v>5.0039999999999996</v>
      </c>
      <c r="J54" s="21">
        <v>100</v>
      </c>
      <c r="M54" s="22">
        <f>ROUND(ROUND(J54, 2)*I54, 2)</f>
        <v>500.4</v>
      </c>
      <c r="P54" s="23">
        <v>100</v>
      </c>
      <c r="S54" s="22">
        <f>ROUND(ROUND(P54, 2)*I54, 2)</f>
        <v>500.4</v>
      </c>
      <c r="V54" s="9">
        <f>ROUND(ROUND(P54, 2)/1.2, 2)</f>
        <v>83.33</v>
      </c>
      <c r="Y54" s="9">
        <f t="shared" si="11"/>
        <v>417</v>
      </c>
      <c r="AD54" s="4" t="s">
        <v>241</v>
      </c>
      <c r="AE54" s="4" t="s">
        <v>242</v>
      </c>
      <c r="AF54" s="4" t="s">
        <v>243</v>
      </c>
    </row>
    <row r="55" spans="1:35" ht="56.25" x14ac:dyDescent="0.25">
      <c r="A55" s="10" t="s">
        <v>244</v>
      </c>
      <c r="B55" s="10" t="s">
        <v>245</v>
      </c>
      <c r="C55" s="11" t="s">
        <v>246</v>
      </c>
      <c r="D55" s="12"/>
      <c r="E55" s="12"/>
      <c r="F55" s="12" t="s">
        <v>67</v>
      </c>
      <c r="G55" s="13">
        <v>1</v>
      </c>
      <c r="H55" s="13"/>
      <c r="I55" s="13">
        <v>216.3</v>
      </c>
      <c r="J55" s="14">
        <f>IFERROR(ROUND(SUM(M56,M57,M58,M59)/I55, 2),0)</f>
        <v>291.58999999999997</v>
      </c>
      <c r="K55" s="15">
        <v>411</v>
      </c>
      <c r="L55" s="14">
        <f>J55+ROUND(K55, 2)</f>
        <v>702.58999999999992</v>
      </c>
      <c r="M55" s="14">
        <f>ROUND(J55*I55, 2)</f>
        <v>63070.92</v>
      </c>
      <c r="N55" s="14">
        <f>ROUND(I55*ROUND(K55, 2), 2)</f>
        <v>88899.3</v>
      </c>
      <c r="O55" s="14">
        <f>M55+N55</f>
        <v>151970.22</v>
      </c>
      <c r="P55" s="14">
        <f>IFERROR(ROUND(SUM(S56,S57,S58,S59)/I55, 2),0)</f>
        <v>291.58999999999997</v>
      </c>
      <c r="Q55" s="16">
        <v>411</v>
      </c>
      <c r="R55" s="14">
        <f>P55+ROUND(Q55, 2)</f>
        <v>702.58999999999992</v>
      </c>
      <c r="S55" s="14">
        <f>ROUND(P55*I55, 2)</f>
        <v>63070.92</v>
      </c>
      <c r="T55" s="14">
        <f>ROUND(I55*ROUND(Q55, 2), 2)</f>
        <v>88899.3</v>
      </c>
      <c r="U55" s="14">
        <f>S55+T55</f>
        <v>151970.22</v>
      </c>
      <c r="V55" s="9">
        <f>ROUND(P55 / 1.2, 2)</f>
        <v>242.99</v>
      </c>
      <c r="W55" s="9">
        <f>ROUND(Q55 / 1.2, 2)</f>
        <v>342.5</v>
      </c>
      <c r="X55" s="9">
        <f>ROUND(R55 / 1.2, 2)</f>
        <v>585.49</v>
      </c>
      <c r="Y55" s="9">
        <f t="shared" si="11"/>
        <v>52559.1</v>
      </c>
      <c r="Z55" s="9">
        <f>ROUND(T55 / 1.2, 2)</f>
        <v>74082.75</v>
      </c>
      <c r="AA55" s="9">
        <f>Y55+Z55</f>
        <v>126641.85</v>
      </c>
      <c r="AD55" s="4">
        <v>254801887</v>
      </c>
      <c r="AE55" s="4">
        <v>17910235</v>
      </c>
      <c r="AG55" s="4" t="s">
        <v>247</v>
      </c>
      <c r="AH55" s="4" t="s">
        <v>248</v>
      </c>
      <c r="AI55" s="4" t="s">
        <v>58</v>
      </c>
    </row>
    <row r="56" spans="1:35" ht="75" x14ac:dyDescent="0.25">
      <c r="A56" s="10" t="s">
        <v>249</v>
      </c>
      <c r="B56" s="10"/>
      <c r="C56" s="24" t="s">
        <v>250</v>
      </c>
      <c r="D56" s="12"/>
      <c r="E56" s="12" t="s">
        <v>251</v>
      </c>
      <c r="F56" s="18" t="s">
        <v>95</v>
      </c>
      <c r="G56" s="19">
        <v>1.84</v>
      </c>
      <c r="H56" s="19"/>
      <c r="I56" s="19">
        <v>397.99200000000002</v>
      </c>
      <c r="J56" s="21">
        <v>128.68</v>
      </c>
      <c r="M56" s="22">
        <f>ROUND(ROUND(J56, 2)*I56, 2)</f>
        <v>51213.61</v>
      </c>
      <c r="P56" s="23">
        <v>128.68</v>
      </c>
      <c r="S56" s="22">
        <f>ROUND(ROUND(P56, 2)*I56, 2)</f>
        <v>51213.61</v>
      </c>
      <c r="V56" s="9">
        <f>ROUND(ROUND(P56, 2)/1.2, 2)</f>
        <v>107.23</v>
      </c>
      <c r="Y56" s="9">
        <f t="shared" si="11"/>
        <v>42678.01</v>
      </c>
      <c r="AD56" s="4" t="s">
        <v>252</v>
      </c>
      <c r="AE56" s="4" t="s">
        <v>253</v>
      </c>
      <c r="AF56" s="4" t="s">
        <v>254</v>
      </c>
    </row>
    <row r="57" spans="1:35" ht="56.25" x14ac:dyDescent="0.25">
      <c r="A57" s="10" t="s">
        <v>255</v>
      </c>
      <c r="B57" s="10"/>
      <c r="C57" s="17" t="s">
        <v>256</v>
      </c>
      <c r="D57" s="12"/>
      <c r="E57" s="12" t="s">
        <v>202</v>
      </c>
      <c r="F57" s="18" t="s">
        <v>61</v>
      </c>
      <c r="G57" s="19">
        <v>0.7</v>
      </c>
      <c r="H57" s="20"/>
      <c r="I57" s="20">
        <v>910</v>
      </c>
      <c r="J57" s="21">
        <v>12.33</v>
      </c>
      <c r="M57" s="22">
        <f>ROUND(ROUND(J57, 2)*I57, 2)</f>
        <v>11220.3</v>
      </c>
      <c r="P57" s="23">
        <v>12.33</v>
      </c>
      <c r="S57" s="22">
        <f>ROUND(ROUND(P57, 2)*I57, 2)</f>
        <v>11220.3</v>
      </c>
      <c r="V57" s="9">
        <f>ROUND(ROUND(P57, 2)/1.2, 2)</f>
        <v>10.28</v>
      </c>
      <c r="Y57" s="9">
        <f t="shared" si="11"/>
        <v>9350.25</v>
      </c>
      <c r="AD57" s="4" t="s">
        <v>257</v>
      </c>
      <c r="AE57" s="4" t="s">
        <v>258</v>
      </c>
      <c r="AF57" s="4" t="s">
        <v>259</v>
      </c>
    </row>
    <row r="58" spans="1:35" ht="37.5" x14ac:dyDescent="0.25">
      <c r="A58" s="10" t="s">
        <v>260</v>
      </c>
      <c r="B58" s="10"/>
      <c r="C58" s="24" t="s">
        <v>212</v>
      </c>
      <c r="D58" s="12"/>
      <c r="E58" s="12"/>
      <c r="F58" s="18" t="s">
        <v>61</v>
      </c>
      <c r="G58" s="19">
        <v>0.04</v>
      </c>
      <c r="H58" s="19"/>
      <c r="I58" s="19">
        <v>8.6519999999999992</v>
      </c>
      <c r="J58" s="21">
        <v>40.270000000000003</v>
      </c>
      <c r="M58" s="22">
        <f>ROUND(ROUND(J58, 2)*I58, 2)</f>
        <v>348.42</v>
      </c>
      <c r="P58" s="23">
        <v>40.270000000000003</v>
      </c>
      <c r="S58" s="22">
        <f>ROUND(ROUND(P58, 2)*I58, 2)</f>
        <v>348.42</v>
      </c>
      <c r="V58" s="9">
        <f>ROUND(ROUND(P58, 2)/1.2, 2)</f>
        <v>33.56</v>
      </c>
      <c r="Y58" s="9">
        <f t="shared" si="11"/>
        <v>290.35000000000002</v>
      </c>
      <c r="AD58" s="4" t="s">
        <v>261</v>
      </c>
      <c r="AE58" s="4" t="s">
        <v>262</v>
      </c>
      <c r="AF58" s="4" t="s">
        <v>215</v>
      </c>
    </row>
    <row r="59" spans="1:35" ht="37.5" x14ac:dyDescent="0.25">
      <c r="A59" s="10" t="s">
        <v>263</v>
      </c>
      <c r="B59" s="10"/>
      <c r="C59" s="24" t="s">
        <v>217</v>
      </c>
      <c r="D59" s="12"/>
      <c r="E59" s="12"/>
      <c r="F59" s="18" t="s">
        <v>61</v>
      </c>
      <c r="G59" s="19">
        <v>1.4999999999999999E-2</v>
      </c>
      <c r="H59" s="19"/>
      <c r="I59" s="19">
        <v>3.2450000000000001</v>
      </c>
      <c r="J59" s="21">
        <v>88.8</v>
      </c>
      <c r="M59" s="22">
        <f>ROUND(ROUND(J59, 2)*I59, 2)</f>
        <v>288.16000000000003</v>
      </c>
      <c r="P59" s="23">
        <v>88.8</v>
      </c>
      <c r="S59" s="22">
        <f>ROUND(ROUND(P59, 2)*I59, 2)</f>
        <v>288.16000000000003</v>
      </c>
      <c r="V59" s="9">
        <f>ROUND(ROUND(P59, 2)/1.2, 2)</f>
        <v>74</v>
      </c>
      <c r="Y59" s="9">
        <f t="shared" si="11"/>
        <v>240.13</v>
      </c>
      <c r="AD59" s="4" t="s">
        <v>264</v>
      </c>
      <c r="AE59" s="4" t="s">
        <v>265</v>
      </c>
      <c r="AF59" s="4" t="s">
        <v>220</v>
      </c>
    </row>
    <row r="60" spans="1:35" ht="56.25" x14ac:dyDescent="0.25">
      <c r="A60" s="10" t="s">
        <v>266</v>
      </c>
      <c r="B60" s="10" t="s">
        <v>267</v>
      </c>
      <c r="C60" s="11" t="s">
        <v>268</v>
      </c>
      <c r="D60" s="12"/>
      <c r="E60" s="12"/>
      <c r="F60" s="12" t="s">
        <v>67</v>
      </c>
      <c r="G60" s="13">
        <v>1</v>
      </c>
      <c r="H60" s="13"/>
      <c r="I60" s="13">
        <v>1603.2</v>
      </c>
      <c r="J60" s="14">
        <f>IFERROR(ROUND(SUM(M61,M62)/I60, 2),0)</f>
        <v>181.74</v>
      </c>
      <c r="K60" s="15">
        <v>164</v>
      </c>
      <c r="L60" s="14">
        <f>J60+ROUND(K60, 2)</f>
        <v>345.74</v>
      </c>
      <c r="M60" s="14">
        <f>ROUND(J60*I60, 2)</f>
        <v>291365.57</v>
      </c>
      <c r="N60" s="14">
        <f>ROUND(I60*ROUND(K60, 2), 2)</f>
        <v>262924.79999999999</v>
      </c>
      <c r="O60" s="14">
        <f>M60+N60</f>
        <v>554290.37</v>
      </c>
      <c r="P60" s="14">
        <f>IFERROR(ROUND(SUM(S61,S62)/I60, 2),0)</f>
        <v>181.74</v>
      </c>
      <c r="Q60" s="16">
        <v>164</v>
      </c>
      <c r="R60" s="14">
        <f>P60+ROUND(Q60, 2)</f>
        <v>345.74</v>
      </c>
      <c r="S60" s="14">
        <f>ROUND(P60*I60, 2)</f>
        <v>291365.57</v>
      </c>
      <c r="T60" s="14">
        <f>ROUND(I60*ROUND(Q60, 2), 2)</f>
        <v>262924.79999999999</v>
      </c>
      <c r="U60" s="14">
        <f>S60+T60</f>
        <v>554290.37</v>
      </c>
      <c r="V60" s="9">
        <f>ROUND(P60 / 1.2, 2)</f>
        <v>151.44999999999999</v>
      </c>
      <c r="W60" s="9">
        <f>ROUND(Q60 / 1.2, 2)</f>
        <v>136.66999999999999</v>
      </c>
      <c r="X60" s="9">
        <f>ROUND(R60 / 1.2, 2)</f>
        <v>288.12</v>
      </c>
      <c r="Y60" s="9">
        <f t="shared" si="11"/>
        <v>242804.64</v>
      </c>
      <c r="Z60" s="9">
        <f>ROUND(T60 / 1.2, 2)</f>
        <v>219104</v>
      </c>
      <c r="AA60" s="9">
        <f>Y60+Z60</f>
        <v>461908.64</v>
      </c>
      <c r="AD60" s="4">
        <v>254801889</v>
      </c>
      <c r="AE60" s="4">
        <v>17910519</v>
      </c>
      <c r="AG60" s="4" t="s">
        <v>269</v>
      </c>
      <c r="AH60" s="4" t="s">
        <v>270</v>
      </c>
      <c r="AI60" s="4" t="s">
        <v>58</v>
      </c>
    </row>
    <row r="61" spans="1:35" ht="56.25" x14ac:dyDescent="0.25">
      <c r="A61" s="10" t="s">
        <v>271</v>
      </c>
      <c r="B61" s="10"/>
      <c r="C61" s="24" t="s">
        <v>272</v>
      </c>
      <c r="D61" s="12"/>
      <c r="E61" s="12" t="s">
        <v>273</v>
      </c>
      <c r="F61" s="18" t="s">
        <v>67</v>
      </c>
      <c r="G61" s="19">
        <v>1</v>
      </c>
      <c r="H61" s="20"/>
      <c r="I61" s="20">
        <v>1603.2</v>
      </c>
      <c r="J61" s="21">
        <v>172.74</v>
      </c>
      <c r="M61" s="22">
        <f>ROUND(ROUND(J61, 2)*I61, 2)</f>
        <v>276936.77</v>
      </c>
      <c r="P61" s="23">
        <v>172.74</v>
      </c>
      <c r="S61" s="22">
        <f>ROUND(ROUND(P61, 2)*I61, 2)</f>
        <v>276936.77</v>
      </c>
      <c r="V61" s="9">
        <f>ROUND(ROUND(P61, 2)/1.2, 2)</f>
        <v>143.94999999999999</v>
      </c>
      <c r="Y61" s="9">
        <f t="shared" si="11"/>
        <v>230780.64</v>
      </c>
      <c r="AD61" s="4" t="s">
        <v>274</v>
      </c>
      <c r="AE61" s="4" t="s">
        <v>275</v>
      </c>
      <c r="AF61" s="4" t="s">
        <v>276</v>
      </c>
    </row>
    <row r="62" spans="1:35" ht="56.25" x14ac:dyDescent="0.25">
      <c r="A62" s="10" t="s">
        <v>277</v>
      </c>
      <c r="B62" s="10"/>
      <c r="C62" s="24" t="s">
        <v>239</v>
      </c>
      <c r="D62" s="12"/>
      <c r="E62" s="12" t="s">
        <v>240</v>
      </c>
      <c r="F62" s="18" t="s">
        <v>95</v>
      </c>
      <c r="G62" s="19">
        <v>0.09</v>
      </c>
      <c r="H62" s="20"/>
      <c r="I62" s="20">
        <v>144.28800000000001</v>
      </c>
      <c r="J62" s="21">
        <v>100</v>
      </c>
      <c r="M62" s="22">
        <f>ROUND(ROUND(J62, 2)*I62, 2)</f>
        <v>14428.8</v>
      </c>
      <c r="P62" s="23">
        <v>100</v>
      </c>
      <c r="S62" s="22">
        <f>ROUND(ROUND(P62, 2)*I62, 2)</f>
        <v>14428.8</v>
      </c>
      <c r="V62" s="9">
        <f>ROUND(ROUND(P62, 2)/1.2, 2)</f>
        <v>83.33</v>
      </c>
      <c r="Y62" s="9">
        <f t="shared" si="11"/>
        <v>12024</v>
      </c>
      <c r="AD62" s="4" t="s">
        <v>278</v>
      </c>
      <c r="AE62" s="4" t="s">
        <v>279</v>
      </c>
      <c r="AF62" s="4" t="s">
        <v>243</v>
      </c>
    </row>
    <row r="63" spans="1:35" ht="37.5" x14ac:dyDescent="0.25">
      <c r="A63" s="10" t="s">
        <v>280</v>
      </c>
      <c r="B63" s="10" t="s">
        <v>281</v>
      </c>
      <c r="C63" s="11" t="s">
        <v>282</v>
      </c>
      <c r="D63" s="12"/>
      <c r="E63" s="12"/>
      <c r="F63" s="12" t="s">
        <v>55</v>
      </c>
      <c r="G63" s="13">
        <v>1</v>
      </c>
      <c r="H63" s="13"/>
      <c r="I63" s="13">
        <v>3511.4</v>
      </c>
      <c r="J63" s="14">
        <f>IFERROR(ROUND(SUM(M64,M65)/I63, 2),0)</f>
        <v>0</v>
      </c>
      <c r="K63" s="15">
        <v>661</v>
      </c>
      <c r="L63" s="14">
        <f>J63+ROUND(K63, 2)</f>
        <v>661</v>
      </c>
      <c r="M63" s="14">
        <f>ROUND(J63*I63, 2)</f>
        <v>0</v>
      </c>
      <c r="N63" s="14">
        <f>ROUND(I63*ROUND(K63, 2), 2)</f>
        <v>2321035.4</v>
      </c>
      <c r="O63" s="14">
        <f>M63+N63</f>
        <v>2321035.4</v>
      </c>
      <c r="P63" s="14">
        <f>IFERROR(ROUND(SUM(S64,S65)/I63, 2),0)</f>
        <v>2075.8000000000002</v>
      </c>
      <c r="Q63" s="16">
        <v>661</v>
      </c>
      <c r="R63" s="14">
        <f>P63+ROUND(Q63, 2)</f>
        <v>2736.8</v>
      </c>
      <c r="S63" s="14">
        <f>ROUND(P63*I63, 2)</f>
        <v>7288964.1200000001</v>
      </c>
      <c r="T63" s="14">
        <f>ROUND(I63*ROUND(Q63, 2), 2)</f>
        <v>2321035.4</v>
      </c>
      <c r="U63" s="14">
        <f>S63+T63</f>
        <v>9609999.5199999996</v>
      </c>
      <c r="V63" s="9">
        <f>ROUND(P63 / 1.2, 2)</f>
        <v>1729.83</v>
      </c>
      <c r="W63" s="9">
        <f>ROUND(Q63 / 1.2, 2)</f>
        <v>550.83000000000004</v>
      </c>
      <c r="X63" s="9">
        <f>ROUND(R63 / 1.2, 2)</f>
        <v>2280.67</v>
      </c>
      <c r="Y63" s="9">
        <f t="shared" si="11"/>
        <v>6074136.7699999996</v>
      </c>
      <c r="Z63" s="9">
        <f>ROUND(T63 / 1.2, 2)</f>
        <v>1934196.17</v>
      </c>
      <c r="AA63" s="9">
        <f>Y63+Z63</f>
        <v>8008332.9399999995</v>
      </c>
      <c r="AD63" s="4">
        <v>254801891</v>
      </c>
      <c r="AE63" s="4">
        <v>17909366</v>
      </c>
      <c r="AG63" s="4" t="s">
        <v>283</v>
      </c>
      <c r="AH63" s="4" t="s">
        <v>284</v>
      </c>
      <c r="AI63" s="4" t="s">
        <v>58</v>
      </c>
    </row>
    <row r="64" spans="1:35" ht="93.75" x14ac:dyDescent="0.25">
      <c r="A64" s="10" t="s">
        <v>285</v>
      </c>
      <c r="B64" s="10"/>
      <c r="C64" s="24" t="s">
        <v>286</v>
      </c>
      <c r="D64" s="12"/>
      <c r="E64" s="12" t="s">
        <v>287</v>
      </c>
      <c r="F64" s="18" t="s">
        <v>95</v>
      </c>
      <c r="G64" s="19">
        <v>1</v>
      </c>
      <c r="H64" s="20"/>
      <c r="I64" s="20">
        <v>410</v>
      </c>
      <c r="J64" s="21">
        <v>0</v>
      </c>
      <c r="M64" s="22">
        <f>ROUND(ROUND(J64, 2)*I64, 2)</f>
        <v>0</v>
      </c>
      <c r="P64" s="23">
        <v>4546</v>
      </c>
      <c r="S64" s="22">
        <f>ROUND(ROUND(P64, 2)*I64, 2)</f>
        <v>1863860</v>
      </c>
      <c r="V64" s="9">
        <f>ROUND(ROUND(P64, 2)/1.2, 2)</f>
        <v>3788.33</v>
      </c>
      <c r="Y64" s="9">
        <f t="shared" si="11"/>
        <v>1553216.67</v>
      </c>
      <c r="AD64" s="4" t="s">
        <v>288</v>
      </c>
      <c r="AE64" s="4" t="s">
        <v>289</v>
      </c>
      <c r="AF64" s="4" t="s">
        <v>290</v>
      </c>
    </row>
    <row r="65" spans="1:35" ht="93.75" x14ac:dyDescent="0.25">
      <c r="A65" s="10" t="s">
        <v>291</v>
      </c>
      <c r="B65" s="10"/>
      <c r="C65" s="24" t="s">
        <v>292</v>
      </c>
      <c r="D65" s="12"/>
      <c r="E65" s="12" t="s">
        <v>293</v>
      </c>
      <c r="F65" s="18" t="s">
        <v>55</v>
      </c>
      <c r="G65" s="19">
        <v>1.03</v>
      </c>
      <c r="H65" s="20"/>
      <c r="I65" s="20">
        <v>3616.7420000000002</v>
      </c>
      <c r="J65" s="21">
        <v>0</v>
      </c>
      <c r="M65" s="22">
        <f>ROUND(ROUND(J65, 2)*I65, 2)</f>
        <v>0</v>
      </c>
      <c r="P65" s="23">
        <v>1500</v>
      </c>
      <c r="S65" s="22">
        <f>ROUND(ROUND(P65, 2)*I65, 2)</f>
        <v>5425113</v>
      </c>
      <c r="V65" s="9">
        <f>ROUND(ROUND(P65, 2)/1.2, 2)</f>
        <v>1250</v>
      </c>
      <c r="Y65" s="9">
        <f t="shared" si="11"/>
        <v>4520927.5</v>
      </c>
      <c r="AD65" s="4" t="s">
        <v>294</v>
      </c>
      <c r="AE65" s="4" t="s">
        <v>295</v>
      </c>
      <c r="AF65" s="4" t="s">
        <v>296</v>
      </c>
    </row>
    <row r="66" spans="1:35" ht="17.100000000000001" customHeight="1" x14ac:dyDescent="0.25">
      <c r="A66" s="10" t="s">
        <v>297</v>
      </c>
      <c r="B66" s="10" t="s">
        <v>298</v>
      </c>
      <c r="C66" s="42" t="s">
        <v>299</v>
      </c>
      <c r="D66" s="43"/>
      <c r="E66" s="43"/>
      <c r="F66" s="43"/>
      <c r="G66" s="43"/>
      <c r="H66" s="43"/>
      <c r="I66" s="44"/>
      <c r="M66" s="6">
        <f>SUM(M67,M97,M128)</f>
        <v>4332566.72</v>
      </c>
      <c r="N66" s="6">
        <f>SUM(N67,N97,N128)</f>
        <v>18357080.939999998</v>
      </c>
      <c r="O66" s="6">
        <f>SUM(O67,O97,O128)</f>
        <v>22689647.66</v>
      </c>
      <c r="S66" s="6">
        <f>SUM(S67,S97,S128)</f>
        <v>4745074.7200000007</v>
      </c>
      <c r="T66" s="6">
        <f>SUM(T67,T97,T128)</f>
        <v>18357080.939999998</v>
      </c>
      <c r="U66" s="6">
        <f>SUM(U67,U97,U128)</f>
        <v>23102155.66</v>
      </c>
      <c r="Y66" s="9">
        <f>SUM(Y67,Y97,Y128)</f>
        <v>3954228.96</v>
      </c>
      <c r="Z66" s="9">
        <f>SUM(Z67,Z97,Z128)</f>
        <v>15297567.449999999</v>
      </c>
      <c r="AA66" s="9">
        <f>SUM(AA67,AA97,AA128)</f>
        <v>19251796.41</v>
      </c>
      <c r="AD66" s="4">
        <v>254801892</v>
      </c>
      <c r="AE66" s="4">
        <v>17916346</v>
      </c>
    </row>
    <row r="67" spans="1:35" ht="17.100000000000001" customHeight="1" x14ac:dyDescent="0.25">
      <c r="A67" s="10" t="s">
        <v>300</v>
      </c>
      <c r="B67" s="10" t="s">
        <v>301</v>
      </c>
      <c r="C67" s="42" t="s">
        <v>302</v>
      </c>
      <c r="D67" s="43"/>
      <c r="E67" s="43"/>
      <c r="F67" s="43"/>
      <c r="G67" s="43"/>
      <c r="H67" s="43"/>
      <c r="I67" s="44"/>
      <c r="M67" s="6">
        <f>SUM(M68,M71,M75,M79,M82,M85,M89,M92)</f>
        <v>2963619.5900000003</v>
      </c>
      <c r="N67" s="6">
        <f>SUM(N68,N71,N75,N79,N82,N85,N89,N92)</f>
        <v>13305209.899999999</v>
      </c>
      <c r="O67" s="6">
        <f>SUM(O68,O71,O75,O79,O82,O85,O89,O92)</f>
        <v>16268829.49</v>
      </c>
      <c r="S67" s="6">
        <f>SUM(S68,S71,S75,S79,S82,S85,S89,S92)</f>
        <v>2963619.5900000003</v>
      </c>
      <c r="T67" s="6">
        <f>SUM(T68,T71,T75,T79,T82,T85,T89,T92)</f>
        <v>13305209.899999999</v>
      </c>
      <c r="U67" s="6">
        <f>SUM(U68,U71,U75,U79,U82,U85,U89,U92)</f>
        <v>16268829.49</v>
      </c>
      <c r="Y67" s="9">
        <f>SUM(Y68,Y71,Y75,Y79,Y82,Y85,Y89,Y92)</f>
        <v>2469683.0099999998</v>
      </c>
      <c r="Z67" s="9">
        <f>SUM(Z68,Z71,Z75,Z79,Z82,Z85,Z89,Z92)</f>
        <v>11087674.92</v>
      </c>
      <c r="AA67" s="9">
        <f>SUM(AA68,AA71,AA75,AA79,AA82,AA85,AA89,AA92)</f>
        <v>13557357.93</v>
      </c>
      <c r="AD67" s="4">
        <v>254801893</v>
      </c>
      <c r="AE67" s="4">
        <v>17916351</v>
      </c>
    </row>
    <row r="68" spans="1:35" ht="75" x14ac:dyDescent="0.25">
      <c r="A68" s="10" t="s">
        <v>303</v>
      </c>
      <c r="B68" s="10" t="s">
        <v>304</v>
      </c>
      <c r="C68" s="11" t="s">
        <v>305</v>
      </c>
      <c r="D68" s="12"/>
      <c r="E68" s="12"/>
      <c r="F68" s="12" t="s">
        <v>67</v>
      </c>
      <c r="G68" s="13">
        <v>1</v>
      </c>
      <c r="H68" s="13"/>
      <c r="I68" s="13">
        <v>1686</v>
      </c>
      <c r="J68" s="14">
        <f>IFERROR(ROUND(SUM(M69,M70)/I68, 2),0)</f>
        <v>8.4600000000000009</v>
      </c>
      <c r="K68" s="15">
        <v>28</v>
      </c>
      <c r="L68" s="14">
        <f>J68+ROUND(K68, 2)</f>
        <v>36.46</v>
      </c>
      <c r="M68" s="14">
        <f>ROUND(J68*I68, 2)</f>
        <v>14263.56</v>
      </c>
      <c r="N68" s="14">
        <f>ROUND(I68*ROUND(K68, 2), 2)</f>
        <v>47208</v>
      </c>
      <c r="O68" s="14">
        <f>M68+N68</f>
        <v>61471.56</v>
      </c>
      <c r="P68" s="14">
        <f>IFERROR(ROUND(SUM(S69,S70)/I68, 2),0)</f>
        <v>8.4600000000000009</v>
      </c>
      <c r="Q68" s="16">
        <v>28</v>
      </c>
      <c r="R68" s="14">
        <f>P68+ROUND(Q68, 2)</f>
        <v>36.46</v>
      </c>
      <c r="S68" s="14">
        <f>ROUND(P68*I68, 2)</f>
        <v>14263.56</v>
      </c>
      <c r="T68" s="14">
        <f>ROUND(I68*ROUND(Q68, 2), 2)</f>
        <v>47208</v>
      </c>
      <c r="U68" s="14">
        <f>S68+T68</f>
        <v>61471.56</v>
      </c>
      <c r="V68" s="9">
        <f>ROUND(P68 / 1.2, 2)</f>
        <v>7.05</v>
      </c>
      <c r="W68" s="9">
        <f>ROUND(Q68 / 1.2, 2)</f>
        <v>23.33</v>
      </c>
      <c r="X68" s="9">
        <f>ROUND(R68 / 1.2, 2)</f>
        <v>30.38</v>
      </c>
      <c r="Y68" s="9">
        <f>ROUND(S68 / 1.2, 2)</f>
        <v>11886.3</v>
      </c>
      <c r="Z68" s="9">
        <f>ROUND(T68 / 1.2, 2)</f>
        <v>39340</v>
      </c>
      <c r="AA68" s="9">
        <f>Y68+Z68</f>
        <v>51226.3</v>
      </c>
      <c r="AD68" s="4">
        <v>254801895</v>
      </c>
      <c r="AE68" s="4">
        <v>17916350</v>
      </c>
      <c r="AG68" s="4" t="s">
        <v>306</v>
      </c>
      <c r="AH68" s="4" t="s">
        <v>307</v>
      </c>
      <c r="AI68" s="4" t="s">
        <v>58</v>
      </c>
    </row>
    <row r="69" spans="1:35" ht="56.25" x14ac:dyDescent="0.25">
      <c r="A69" s="10" t="s">
        <v>308</v>
      </c>
      <c r="B69" s="10"/>
      <c r="C69" s="17" t="s">
        <v>309</v>
      </c>
      <c r="D69" s="12"/>
      <c r="E69" s="12"/>
      <c r="F69" s="18" t="s">
        <v>61</v>
      </c>
      <c r="G69" s="19">
        <v>0.1</v>
      </c>
      <c r="H69" s="20"/>
      <c r="I69" s="20">
        <v>168.6</v>
      </c>
      <c r="J69" s="21">
        <v>7.59</v>
      </c>
      <c r="M69" s="22">
        <f>ROUND(ROUND(J69, 2)*I69, 2)</f>
        <v>1279.67</v>
      </c>
      <c r="P69" s="23">
        <v>7.59</v>
      </c>
      <c r="S69" s="22">
        <f>ROUND(ROUND(P69, 2)*I69, 2)</f>
        <v>1279.67</v>
      </c>
      <c r="V69" s="9">
        <f>ROUND(ROUND(P69, 2)/1.2, 2)</f>
        <v>6.33</v>
      </c>
      <c r="Y69" s="9">
        <f t="shared" ref="Y69:Y96" si="12">ROUND(S69 / 1.2, 2)</f>
        <v>1066.3900000000001</v>
      </c>
      <c r="AD69" s="4" t="s">
        <v>310</v>
      </c>
      <c r="AE69" s="4" t="s">
        <v>311</v>
      </c>
      <c r="AF69" s="4" t="s">
        <v>312</v>
      </c>
    </row>
    <row r="70" spans="1:35" ht="18.75" x14ac:dyDescent="0.25">
      <c r="A70" s="10" t="s">
        <v>313</v>
      </c>
      <c r="B70" s="10"/>
      <c r="C70" s="24" t="s">
        <v>314</v>
      </c>
      <c r="D70" s="12"/>
      <c r="E70" s="12"/>
      <c r="F70" s="18" t="s">
        <v>67</v>
      </c>
      <c r="G70" s="19">
        <v>1.1000000000000001</v>
      </c>
      <c r="H70" s="20"/>
      <c r="I70" s="20">
        <v>1854.6</v>
      </c>
      <c r="J70" s="21">
        <v>7</v>
      </c>
      <c r="M70" s="22">
        <f>ROUND(ROUND(J70, 2)*I70, 2)</f>
        <v>12982.2</v>
      </c>
      <c r="P70" s="23">
        <v>7</v>
      </c>
      <c r="S70" s="22">
        <f>ROUND(ROUND(P70, 2)*I70, 2)</f>
        <v>12982.2</v>
      </c>
      <c r="V70" s="9">
        <f>ROUND(ROUND(P70, 2)/1.2, 2)</f>
        <v>5.83</v>
      </c>
      <c r="Y70" s="9">
        <f t="shared" si="12"/>
        <v>10818.5</v>
      </c>
      <c r="AD70" s="4" t="s">
        <v>315</v>
      </c>
      <c r="AE70" s="4" t="s">
        <v>316</v>
      </c>
      <c r="AF70" s="4" t="s">
        <v>317</v>
      </c>
    </row>
    <row r="71" spans="1:35" ht="56.25" x14ac:dyDescent="0.25">
      <c r="A71" s="10" t="s">
        <v>318</v>
      </c>
      <c r="B71" s="10" t="s">
        <v>319</v>
      </c>
      <c r="C71" s="11" t="s">
        <v>320</v>
      </c>
      <c r="D71" s="12"/>
      <c r="E71" s="12" t="s">
        <v>321</v>
      </c>
      <c r="F71" s="12" t="s">
        <v>55</v>
      </c>
      <c r="G71" s="13">
        <v>1</v>
      </c>
      <c r="H71" s="13"/>
      <c r="I71" s="13">
        <v>3282.5</v>
      </c>
      <c r="J71" s="14">
        <f>IFERROR(ROUND(SUM(M72,M73,M74)/I71, 2),0)</f>
        <v>269.25</v>
      </c>
      <c r="K71" s="15">
        <v>997</v>
      </c>
      <c r="L71" s="14">
        <f>J71+ROUND(K71, 2)</f>
        <v>1266.25</v>
      </c>
      <c r="M71" s="14">
        <f>ROUND(J71*I71, 2)</f>
        <v>883813.13</v>
      </c>
      <c r="N71" s="14">
        <f>ROUND(I71*ROUND(K71, 2), 2)</f>
        <v>3272652.5</v>
      </c>
      <c r="O71" s="14">
        <f>M71+N71</f>
        <v>4156465.63</v>
      </c>
      <c r="P71" s="14">
        <f>IFERROR(ROUND(SUM(S72,S73,S74)/I71, 2),0)</f>
        <v>269.25</v>
      </c>
      <c r="Q71" s="16">
        <v>997</v>
      </c>
      <c r="R71" s="14">
        <f>P71+ROUND(Q71, 2)</f>
        <v>1266.25</v>
      </c>
      <c r="S71" s="14">
        <f>ROUND(P71*I71, 2)</f>
        <v>883813.13</v>
      </c>
      <c r="T71" s="14">
        <f>ROUND(I71*ROUND(Q71, 2), 2)</f>
        <v>3272652.5</v>
      </c>
      <c r="U71" s="14">
        <f>S71+T71</f>
        <v>4156465.63</v>
      </c>
      <c r="V71" s="9">
        <f>ROUND(P71 / 1.2, 2)</f>
        <v>224.38</v>
      </c>
      <c r="W71" s="9">
        <f>ROUND(Q71 / 1.2, 2)</f>
        <v>830.83</v>
      </c>
      <c r="X71" s="9">
        <f>ROUND(R71 / 1.2, 2)</f>
        <v>1055.21</v>
      </c>
      <c r="Y71" s="9">
        <f t="shared" si="12"/>
        <v>736510.94</v>
      </c>
      <c r="Z71" s="9">
        <f>ROUND(T71 / 1.2, 2)</f>
        <v>2727210.42</v>
      </c>
      <c r="AA71" s="9">
        <f>Y71+Z71</f>
        <v>3463721.36</v>
      </c>
      <c r="AD71" s="4">
        <v>254801897</v>
      </c>
      <c r="AE71" s="4">
        <v>17916358</v>
      </c>
      <c r="AG71" s="4" t="s">
        <v>322</v>
      </c>
      <c r="AH71" s="4" t="s">
        <v>323</v>
      </c>
      <c r="AI71" s="4" t="s">
        <v>58</v>
      </c>
    </row>
    <row r="72" spans="1:35" ht="18.75" x14ac:dyDescent="0.25">
      <c r="A72" s="10" t="s">
        <v>324</v>
      </c>
      <c r="B72" s="10"/>
      <c r="C72" s="24" t="s">
        <v>325</v>
      </c>
      <c r="D72" s="12"/>
      <c r="E72" s="12"/>
      <c r="F72" s="18" t="s">
        <v>61</v>
      </c>
      <c r="G72" s="19">
        <v>0.25</v>
      </c>
      <c r="H72" s="19"/>
      <c r="I72" s="19">
        <v>820.625</v>
      </c>
      <c r="J72" s="21">
        <v>100</v>
      </c>
      <c r="M72" s="22">
        <f>ROUND(ROUND(J72, 2)*I72, 2)</f>
        <v>82062.5</v>
      </c>
      <c r="P72" s="23">
        <v>100</v>
      </c>
      <c r="S72" s="22">
        <f>ROUND(ROUND(P72, 2)*I72, 2)</f>
        <v>82062.5</v>
      </c>
      <c r="V72" s="9">
        <f>ROUND(ROUND(P72, 2)/1.2, 2)</f>
        <v>83.33</v>
      </c>
      <c r="Y72" s="9">
        <f t="shared" si="12"/>
        <v>68385.42</v>
      </c>
      <c r="AD72" s="4" t="s">
        <v>326</v>
      </c>
      <c r="AE72" s="4" t="s">
        <v>327</v>
      </c>
      <c r="AF72" s="4" t="s">
        <v>328</v>
      </c>
    </row>
    <row r="73" spans="1:35" ht="18.75" x14ac:dyDescent="0.25">
      <c r="A73" s="10" t="s">
        <v>329</v>
      </c>
      <c r="B73" s="10"/>
      <c r="C73" s="24" t="s">
        <v>330</v>
      </c>
      <c r="D73" s="12"/>
      <c r="E73" s="12"/>
      <c r="F73" s="18" t="s">
        <v>67</v>
      </c>
      <c r="G73" s="19">
        <v>1.05</v>
      </c>
      <c r="H73" s="20"/>
      <c r="I73" s="20">
        <v>3446.625</v>
      </c>
      <c r="J73" s="21">
        <v>15.76</v>
      </c>
      <c r="M73" s="22">
        <f>ROUND(ROUND(J73, 2)*I73, 2)</f>
        <v>54318.81</v>
      </c>
      <c r="P73" s="23">
        <v>15.76</v>
      </c>
      <c r="S73" s="22">
        <f>ROUND(ROUND(P73, 2)*I73, 2)</f>
        <v>54318.81</v>
      </c>
      <c r="V73" s="9">
        <f>ROUND(ROUND(P73, 2)/1.2, 2)</f>
        <v>13.13</v>
      </c>
      <c r="Y73" s="9">
        <f t="shared" si="12"/>
        <v>45265.68</v>
      </c>
      <c r="AD73" s="4" t="s">
        <v>331</v>
      </c>
      <c r="AE73" s="4" t="s">
        <v>332</v>
      </c>
      <c r="AF73" s="4" t="s">
        <v>333</v>
      </c>
    </row>
    <row r="74" spans="1:35" ht="56.25" x14ac:dyDescent="0.25">
      <c r="A74" s="10" t="s">
        <v>334</v>
      </c>
      <c r="B74" s="10"/>
      <c r="C74" s="17" t="s">
        <v>309</v>
      </c>
      <c r="D74" s="12"/>
      <c r="E74" s="12" t="s">
        <v>335</v>
      </c>
      <c r="F74" s="18" t="s">
        <v>61</v>
      </c>
      <c r="G74" s="19">
        <v>1</v>
      </c>
      <c r="H74" s="20"/>
      <c r="I74" s="20">
        <v>98475</v>
      </c>
      <c r="J74" s="21">
        <v>7.59</v>
      </c>
      <c r="M74" s="22">
        <f>ROUND(ROUND(J74, 2)*I74, 2)</f>
        <v>747425.25</v>
      </c>
      <c r="P74" s="23">
        <v>7.59</v>
      </c>
      <c r="S74" s="22">
        <f>ROUND(ROUND(P74, 2)*I74, 2)</f>
        <v>747425.25</v>
      </c>
      <c r="V74" s="9">
        <f>ROUND(ROUND(P74, 2)/1.2, 2)</f>
        <v>6.33</v>
      </c>
      <c r="Y74" s="9">
        <f t="shared" si="12"/>
        <v>622854.38</v>
      </c>
      <c r="AD74" s="4" t="s">
        <v>336</v>
      </c>
      <c r="AE74" s="4" t="s">
        <v>337</v>
      </c>
      <c r="AF74" s="4" t="s">
        <v>312</v>
      </c>
    </row>
    <row r="75" spans="1:35" ht="56.25" x14ac:dyDescent="0.25">
      <c r="A75" s="10" t="s">
        <v>338</v>
      </c>
      <c r="B75" s="10" t="s">
        <v>319</v>
      </c>
      <c r="C75" s="11" t="s">
        <v>320</v>
      </c>
      <c r="D75" s="12"/>
      <c r="E75" s="12" t="s">
        <v>339</v>
      </c>
      <c r="F75" s="12" t="s">
        <v>55</v>
      </c>
      <c r="G75" s="13">
        <v>1</v>
      </c>
      <c r="H75" s="13"/>
      <c r="I75" s="13">
        <v>3585.2</v>
      </c>
      <c r="J75" s="14">
        <f>IFERROR(ROUND(SUM(M76,M77,M78)/I75, 2),0)</f>
        <v>276.62</v>
      </c>
      <c r="K75" s="15">
        <v>997</v>
      </c>
      <c r="L75" s="14">
        <f>J75+ROUND(K75, 2)</f>
        <v>1273.6199999999999</v>
      </c>
      <c r="M75" s="14">
        <f>ROUND(J75*I75, 2)</f>
        <v>991738.02</v>
      </c>
      <c r="N75" s="14">
        <f>ROUND(I75*ROUND(K75, 2), 2)</f>
        <v>3574444.4</v>
      </c>
      <c r="O75" s="14">
        <f>M75+N75</f>
        <v>4566182.42</v>
      </c>
      <c r="P75" s="14">
        <f>IFERROR(ROUND(SUM(S76,S77,S78)/I75, 2),0)</f>
        <v>276.62</v>
      </c>
      <c r="Q75" s="16">
        <v>997</v>
      </c>
      <c r="R75" s="14">
        <f>P75+ROUND(Q75, 2)</f>
        <v>1273.6199999999999</v>
      </c>
      <c r="S75" s="14">
        <f>ROUND(P75*I75, 2)</f>
        <v>991738.02</v>
      </c>
      <c r="T75" s="14">
        <f>ROUND(I75*ROUND(Q75, 2), 2)</f>
        <v>3574444.4</v>
      </c>
      <c r="U75" s="14">
        <f>S75+T75</f>
        <v>4566182.42</v>
      </c>
      <c r="V75" s="9">
        <f>ROUND(P75 / 1.2, 2)</f>
        <v>230.52</v>
      </c>
      <c r="W75" s="9">
        <f>ROUND(Q75 / 1.2, 2)</f>
        <v>830.83</v>
      </c>
      <c r="X75" s="9">
        <f>ROUND(R75 / 1.2, 2)</f>
        <v>1061.3499999999999</v>
      </c>
      <c r="Y75" s="9">
        <f t="shared" si="12"/>
        <v>826448.35</v>
      </c>
      <c r="Z75" s="9">
        <f>ROUND(T75 / 1.2, 2)</f>
        <v>2978703.67</v>
      </c>
      <c r="AA75" s="9">
        <f>Y75+Z75</f>
        <v>3805152.02</v>
      </c>
      <c r="AD75" s="4">
        <v>254801930</v>
      </c>
      <c r="AE75" s="4">
        <v>17916357</v>
      </c>
      <c r="AG75" s="4" t="s">
        <v>322</v>
      </c>
      <c r="AH75" s="4" t="s">
        <v>323</v>
      </c>
      <c r="AI75" s="4" t="s">
        <v>58</v>
      </c>
    </row>
    <row r="76" spans="1:35" ht="56.25" x14ac:dyDescent="0.25">
      <c r="A76" s="10" t="s">
        <v>340</v>
      </c>
      <c r="B76" s="10"/>
      <c r="C76" s="17" t="s">
        <v>309</v>
      </c>
      <c r="D76" s="12"/>
      <c r="E76" s="12" t="s">
        <v>335</v>
      </c>
      <c r="F76" s="18" t="s">
        <v>61</v>
      </c>
      <c r="G76" s="19">
        <v>1</v>
      </c>
      <c r="H76" s="20"/>
      <c r="I76" s="20">
        <v>116556</v>
      </c>
      <c r="J76" s="21">
        <v>7.59</v>
      </c>
      <c r="M76" s="22">
        <f>ROUND(ROUND(J76, 2)*I76, 2)</f>
        <v>884660.04</v>
      </c>
      <c r="P76" s="23">
        <v>7.59</v>
      </c>
      <c r="S76" s="22">
        <f>ROUND(ROUND(P76, 2)*I76, 2)</f>
        <v>884660.04</v>
      </c>
      <c r="V76" s="9">
        <f>ROUND(ROUND(P76, 2)/1.2, 2)</f>
        <v>6.33</v>
      </c>
      <c r="Y76" s="9">
        <f t="shared" si="12"/>
        <v>737216.7</v>
      </c>
      <c r="AD76" s="4" t="s">
        <v>341</v>
      </c>
      <c r="AE76" s="4" t="s">
        <v>342</v>
      </c>
      <c r="AF76" s="4" t="s">
        <v>312</v>
      </c>
    </row>
    <row r="77" spans="1:35" ht="37.5" x14ac:dyDescent="0.25">
      <c r="A77" s="10" t="s">
        <v>343</v>
      </c>
      <c r="B77" s="10"/>
      <c r="C77" s="24" t="s">
        <v>217</v>
      </c>
      <c r="D77" s="12"/>
      <c r="E77" s="12"/>
      <c r="F77" s="18" t="s">
        <v>61</v>
      </c>
      <c r="G77" s="19">
        <v>0.15</v>
      </c>
      <c r="H77" s="19"/>
      <c r="I77" s="19">
        <v>537.78</v>
      </c>
      <c r="J77" s="21">
        <v>88.8</v>
      </c>
      <c r="M77" s="22">
        <f>ROUND(ROUND(J77, 2)*I77, 2)</f>
        <v>47754.86</v>
      </c>
      <c r="P77" s="23">
        <v>88.8</v>
      </c>
      <c r="S77" s="22">
        <f>ROUND(ROUND(P77, 2)*I77, 2)</f>
        <v>47754.86</v>
      </c>
      <c r="V77" s="9">
        <f>ROUND(ROUND(P77, 2)/1.2, 2)</f>
        <v>74</v>
      </c>
      <c r="Y77" s="9">
        <f t="shared" si="12"/>
        <v>39795.72</v>
      </c>
      <c r="AD77" s="4" t="s">
        <v>344</v>
      </c>
      <c r="AE77" s="4" t="s">
        <v>345</v>
      </c>
      <c r="AF77" s="4" t="s">
        <v>220</v>
      </c>
    </row>
    <row r="78" spans="1:35" ht="18.75" x14ac:dyDescent="0.25">
      <c r="A78" s="10" t="s">
        <v>346</v>
      </c>
      <c r="B78" s="10"/>
      <c r="C78" s="24" t="s">
        <v>330</v>
      </c>
      <c r="D78" s="12"/>
      <c r="E78" s="12"/>
      <c r="F78" s="18" t="s">
        <v>67</v>
      </c>
      <c r="G78" s="19">
        <v>1.05</v>
      </c>
      <c r="H78" s="20"/>
      <c r="I78" s="20">
        <v>3764.46</v>
      </c>
      <c r="J78" s="21">
        <v>15.76</v>
      </c>
      <c r="M78" s="22">
        <f>ROUND(ROUND(J78, 2)*I78, 2)</f>
        <v>59327.89</v>
      </c>
      <c r="P78" s="23">
        <v>15.76</v>
      </c>
      <c r="S78" s="22">
        <f>ROUND(ROUND(P78, 2)*I78, 2)</f>
        <v>59327.89</v>
      </c>
      <c r="V78" s="9">
        <f>ROUND(ROUND(P78, 2)/1.2, 2)</f>
        <v>13.13</v>
      </c>
      <c r="Y78" s="9">
        <f t="shared" si="12"/>
        <v>49439.91</v>
      </c>
      <c r="AD78" s="4" t="s">
        <v>347</v>
      </c>
      <c r="AE78" s="4" t="s">
        <v>348</v>
      </c>
      <c r="AF78" s="4" t="s">
        <v>333</v>
      </c>
    </row>
    <row r="79" spans="1:35" ht="56.25" x14ac:dyDescent="0.25">
      <c r="A79" s="10" t="s">
        <v>349</v>
      </c>
      <c r="B79" s="10" t="s">
        <v>350</v>
      </c>
      <c r="C79" s="11" t="s">
        <v>351</v>
      </c>
      <c r="D79" s="12"/>
      <c r="E79" s="12" t="s">
        <v>352</v>
      </c>
      <c r="F79" s="12" t="s">
        <v>55</v>
      </c>
      <c r="G79" s="13">
        <v>1</v>
      </c>
      <c r="H79" s="13"/>
      <c r="I79" s="13">
        <v>816.9</v>
      </c>
      <c r="J79" s="14">
        <f>IFERROR(ROUND(SUM(M80,M81)/I79, 2),0)</f>
        <v>35.96</v>
      </c>
      <c r="K79" s="15">
        <v>433</v>
      </c>
      <c r="L79" s="14">
        <f>J79+ROUND(K79, 2)</f>
        <v>468.96</v>
      </c>
      <c r="M79" s="14">
        <f>ROUND(J79*I79, 2)</f>
        <v>29375.72</v>
      </c>
      <c r="N79" s="14">
        <f>ROUND(I79*ROUND(K79, 2), 2)</f>
        <v>353717.7</v>
      </c>
      <c r="O79" s="14">
        <f>M79+N79</f>
        <v>383093.42000000004</v>
      </c>
      <c r="P79" s="14">
        <f>IFERROR(ROUND(SUM(S80,S81)/I79, 2),0)</f>
        <v>35.96</v>
      </c>
      <c r="Q79" s="16">
        <v>433</v>
      </c>
      <c r="R79" s="14">
        <f>P79+ROUND(Q79, 2)</f>
        <v>468.96</v>
      </c>
      <c r="S79" s="14">
        <f>ROUND(P79*I79, 2)</f>
        <v>29375.72</v>
      </c>
      <c r="T79" s="14">
        <f>ROUND(I79*ROUND(Q79, 2), 2)</f>
        <v>353717.7</v>
      </c>
      <c r="U79" s="14">
        <f>S79+T79</f>
        <v>383093.42000000004</v>
      </c>
      <c r="V79" s="9">
        <f>ROUND(P79 / 1.2, 2)</f>
        <v>29.97</v>
      </c>
      <c r="W79" s="9">
        <f>ROUND(Q79 / 1.2, 2)</f>
        <v>360.83</v>
      </c>
      <c r="X79" s="9">
        <f>ROUND(R79 / 1.2, 2)</f>
        <v>390.8</v>
      </c>
      <c r="Y79" s="9">
        <f t="shared" si="12"/>
        <v>24479.77</v>
      </c>
      <c r="Z79" s="9">
        <f>ROUND(T79 / 1.2, 2)</f>
        <v>294764.75</v>
      </c>
      <c r="AA79" s="9">
        <f>Y79+Z79</f>
        <v>319244.52</v>
      </c>
      <c r="AD79" s="4">
        <v>254801899</v>
      </c>
      <c r="AE79" s="4">
        <v>17917186</v>
      </c>
      <c r="AG79" s="4" t="s">
        <v>353</v>
      </c>
      <c r="AH79" s="4" t="s">
        <v>354</v>
      </c>
      <c r="AI79" s="4" t="s">
        <v>58</v>
      </c>
    </row>
    <row r="80" spans="1:35" ht="56.25" x14ac:dyDescent="0.25">
      <c r="A80" s="10" t="s">
        <v>355</v>
      </c>
      <c r="B80" s="10"/>
      <c r="C80" s="17" t="s">
        <v>356</v>
      </c>
      <c r="D80" s="12"/>
      <c r="E80" s="12"/>
      <c r="F80" s="18" t="s">
        <v>61</v>
      </c>
      <c r="G80" s="19">
        <v>1.8</v>
      </c>
      <c r="H80" s="20"/>
      <c r="I80" s="20">
        <v>1470.42</v>
      </c>
      <c r="J80" s="21">
        <v>12.58</v>
      </c>
      <c r="M80" s="22">
        <f>ROUND(ROUND(J80, 2)*I80, 2)</f>
        <v>18497.88</v>
      </c>
      <c r="P80" s="23">
        <v>12.58</v>
      </c>
      <c r="S80" s="22">
        <f>ROUND(ROUND(P80, 2)*I80, 2)</f>
        <v>18497.88</v>
      </c>
      <c r="V80" s="9">
        <f>ROUND(ROUND(P80, 2)/1.2, 2)</f>
        <v>10.48</v>
      </c>
      <c r="Y80" s="9">
        <f t="shared" si="12"/>
        <v>15414.9</v>
      </c>
      <c r="AD80" s="4" t="s">
        <v>357</v>
      </c>
      <c r="AE80" s="4" t="s">
        <v>358</v>
      </c>
      <c r="AF80" s="4" t="s">
        <v>359</v>
      </c>
    </row>
    <row r="81" spans="1:35" ht="37.5" x14ac:dyDescent="0.25">
      <c r="A81" s="10" t="s">
        <v>360</v>
      </c>
      <c r="B81" s="10"/>
      <c r="C81" s="24" t="s">
        <v>217</v>
      </c>
      <c r="D81" s="12"/>
      <c r="E81" s="12"/>
      <c r="F81" s="18" t="s">
        <v>61</v>
      </c>
      <c r="G81" s="19">
        <v>0.15</v>
      </c>
      <c r="H81" s="19"/>
      <c r="I81" s="19">
        <v>122.535</v>
      </c>
      <c r="J81" s="21">
        <v>88.8</v>
      </c>
      <c r="M81" s="22">
        <f>ROUND(ROUND(J81, 2)*I81, 2)</f>
        <v>10881.11</v>
      </c>
      <c r="P81" s="23">
        <v>88.8</v>
      </c>
      <c r="S81" s="22">
        <f>ROUND(ROUND(P81, 2)*I81, 2)</f>
        <v>10881.11</v>
      </c>
      <c r="V81" s="9">
        <f>ROUND(ROUND(P81, 2)/1.2, 2)</f>
        <v>74</v>
      </c>
      <c r="Y81" s="9">
        <f t="shared" si="12"/>
        <v>9067.59</v>
      </c>
      <c r="AD81" s="4" t="s">
        <v>361</v>
      </c>
      <c r="AE81" s="4" t="s">
        <v>362</v>
      </c>
      <c r="AF81" s="4" t="s">
        <v>220</v>
      </c>
    </row>
    <row r="82" spans="1:35" ht="56.25" x14ac:dyDescent="0.25">
      <c r="A82" s="10" t="s">
        <v>363</v>
      </c>
      <c r="B82" s="10" t="s">
        <v>350</v>
      </c>
      <c r="C82" s="11" t="s">
        <v>351</v>
      </c>
      <c r="D82" s="12"/>
      <c r="E82" s="12" t="s">
        <v>364</v>
      </c>
      <c r="F82" s="12" t="s">
        <v>55</v>
      </c>
      <c r="G82" s="13">
        <v>1</v>
      </c>
      <c r="H82" s="13"/>
      <c r="I82" s="13">
        <v>816.9</v>
      </c>
      <c r="J82" s="14">
        <f>IFERROR(ROUND(SUM(M83,M84)/I82, 2),0)</f>
        <v>35.96</v>
      </c>
      <c r="K82" s="15">
        <v>433</v>
      </c>
      <c r="L82" s="14">
        <f>J82+ROUND(K82, 2)</f>
        <v>468.96</v>
      </c>
      <c r="M82" s="14">
        <f>ROUND(J82*I82, 2)</f>
        <v>29375.72</v>
      </c>
      <c r="N82" s="14">
        <f>ROUND(I82*ROUND(K82, 2), 2)</f>
        <v>353717.7</v>
      </c>
      <c r="O82" s="14">
        <f>M82+N82</f>
        <v>383093.42000000004</v>
      </c>
      <c r="P82" s="14">
        <f>IFERROR(ROUND(SUM(S83,S84)/I82, 2),0)</f>
        <v>35.96</v>
      </c>
      <c r="Q82" s="16">
        <v>433</v>
      </c>
      <c r="R82" s="14">
        <f>P82+ROUND(Q82, 2)</f>
        <v>468.96</v>
      </c>
      <c r="S82" s="14">
        <f>ROUND(P82*I82, 2)</f>
        <v>29375.72</v>
      </c>
      <c r="T82" s="14">
        <f>ROUND(I82*ROUND(Q82, 2), 2)</f>
        <v>353717.7</v>
      </c>
      <c r="U82" s="14">
        <f>S82+T82</f>
        <v>383093.42000000004</v>
      </c>
      <c r="V82" s="9">
        <f>ROUND(P82 / 1.2, 2)</f>
        <v>29.97</v>
      </c>
      <c r="W82" s="9">
        <f>ROUND(Q82 / 1.2, 2)</f>
        <v>360.83</v>
      </c>
      <c r="X82" s="9">
        <f>ROUND(R82 / 1.2, 2)</f>
        <v>390.8</v>
      </c>
      <c r="Y82" s="9">
        <f t="shared" si="12"/>
        <v>24479.77</v>
      </c>
      <c r="Z82" s="9">
        <f>ROUND(T82 / 1.2, 2)</f>
        <v>294764.75</v>
      </c>
      <c r="AA82" s="9">
        <f>Y82+Z82</f>
        <v>319244.52</v>
      </c>
      <c r="AD82" s="4">
        <v>254801931</v>
      </c>
      <c r="AE82" s="4">
        <v>17917188</v>
      </c>
      <c r="AG82" s="4" t="s">
        <v>353</v>
      </c>
      <c r="AH82" s="4" t="s">
        <v>354</v>
      </c>
      <c r="AI82" s="4" t="s">
        <v>58</v>
      </c>
    </row>
    <row r="83" spans="1:35" ht="37.5" x14ac:dyDescent="0.25">
      <c r="A83" s="10" t="s">
        <v>365</v>
      </c>
      <c r="B83" s="10"/>
      <c r="C83" s="24" t="s">
        <v>217</v>
      </c>
      <c r="D83" s="12"/>
      <c r="E83" s="12"/>
      <c r="F83" s="18" t="s">
        <v>61</v>
      </c>
      <c r="G83" s="19">
        <v>0.15</v>
      </c>
      <c r="H83" s="19"/>
      <c r="I83" s="19">
        <v>122.535</v>
      </c>
      <c r="J83" s="21">
        <v>88.8</v>
      </c>
      <c r="M83" s="22">
        <f>ROUND(ROUND(J83, 2)*I83, 2)</f>
        <v>10881.11</v>
      </c>
      <c r="P83" s="23">
        <v>88.8</v>
      </c>
      <c r="S83" s="22">
        <f>ROUND(ROUND(P83, 2)*I83, 2)</f>
        <v>10881.11</v>
      </c>
      <c r="V83" s="9">
        <f>ROUND(ROUND(P83, 2)/1.2, 2)</f>
        <v>74</v>
      </c>
      <c r="Y83" s="9">
        <f t="shared" si="12"/>
        <v>9067.59</v>
      </c>
      <c r="AD83" s="4" t="s">
        <v>366</v>
      </c>
      <c r="AE83" s="4" t="s">
        <v>367</v>
      </c>
      <c r="AF83" s="4" t="s">
        <v>220</v>
      </c>
    </row>
    <row r="84" spans="1:35" ht="56.25" x14ac:dyDescent="0.25">
      <c r="A84" s="10" t="s">
        <v>368</v>
      </c>
      <c r="B84" s="10"/>
      <c r="C84" s="17" t="s">
        <v>356</v>
      </c>
      <c r="D84" s="12"/>
      <c r="E84" s="12"/>
      <c r="F84" s="18" t="s">
        <v>61</v>
      </c>
      <c r="G84" s="19">
        <v>1.8</v>
      </c>
      <c r="H84" s="20"/>
      <c r="I84" s="20">
        <v>1470.42</v>
      </c>
      <c r="J84" s="21">
        <v>12.58</v>
      </c>
      <c r="M84" s="22">
        <f>ROUND(ROUND(J84, 2)*I84, 2)</f>
        <v>18497.88</v>
      </c>
      <c r="P84" s="23">
        <v>12.58</v>
      </c>
      <c r="S84" s="22">
        <f>ROUND(ROUND(P84, 2)*I84, 2)</f>
        <v>18497.88</v>
      </c>
      <c r="V84" s="9">
        <f>ROUND(ROUND(P84, 2)/1.2, 2)</f>
        <v>10.48</v>
      </c>
      <c r="Y84" s="9">
        <f t="shared" si="12"/>
        <v>15414.9</v>
      </c>
      <c r="AD84" s="4" t="s">
        <v>369</v>
      </c>
      <c r="AE84" s="4" t="s">
        <v>370</v>
      </c>
      <c r="AF84" s="4" t="s">
        <v>359</v>
      </c>
    </row>
    <row r="85" spans="1:35" ht="56.25" x14ac:dyDescent="0.25">
      <c r="A85" s="10" t="s">
        <v>371</v>
      </c>
      <c r="B85" s="10" t="s">
        <v>372</v>
      </c>
      <c r="C85" s="11" t="s">
        <v>373</v>
      </c>
      <c r="D85" s="12"/>
      <c r="E85" s="12" t="s">
        <v>352</v>
      </c>
      <c r="F85" s="12" t="s">
        <v>55</v>
      </c>
      <c r="G85" s="13">
        <v>1</v>
      </c>
      <c r="H85" s="13"/>
      <c r="I85" s="13">
        <v>7298.3</v>
      </c>
      <c r="J85" s="14">
        <f>IFERROR(ROUND(SUM(M86,M87,M88)/I85, 2),0)</f>
        <v>38.229999999999997</v>
      </c>
      <c r="K85" s="15">
        <v>329</v>
      </c>
      <c r="L85" s="14">
        <f>J85+ROUND(K85, 2)</f>
        <v>367.23</v>
      </c>
      <c r="M85" s="14">
        <f>ROUND(J85*I85, 2)</f>
        <v>279014.01</v>
      </c>
      <c r="N85" s="14">
        <f>ROUND(I85*ROUND(K85, 2), 2)</f>
        <v>2401140.7000000002</v>
      </c>
      <c r="O85" s="14">
        <f>M85+N85</f>
        <v>2680154.71</v>
      </c>
      <c r="P85" s="14">
        <f>IFERROR(ROUND(SUM(S86,S87,S88)/I85, 2),0)</f>
        <v>38.229999999999997</v>
      </c>
      <c r="Q85" s="16">
        <v>329</v>
      </c>
      <c r="R85" s="14">
        <f>P85+ROUND(Q85, 2)</f>
        <v>367.23</v>
      </c>
      <c r="S85" s="14">
        <f>ROUND(P85*I85, 2)</f>
        <v>279014.01</v>
      </c>
      <c r="T85" s="14">
        <f>ROUND(I85*ROUND(Q85, 2), 2)</f>
        <v>2401140.7000000002</v>
      </c>
      <c r="U85" s="14">
        <f>S85+T85</f>
        <v>2680154.71</v>
      </c>
      <c r="V85" s="9">
        <f>ROUND(P85 / 1.2, 2)</f>
        <v>31.86</v>
      </c>
      <c r="W85" s="9">
        <f>ROUND(Q85 / 1.2, 2)</f>
        <v>274.17</v>
      </c>
      <c r="X85" s="9">
        <f>ROUND(R85 / 1.2, 2)</f>
        <v>306.02999999999997</v>
      </c>
      <c r="Y85" s="9">
        <f t="shared" si="12"/>
        <v>232511.68</v>
      </c>
      <c r="Z85" s="9">
        <f>ROUND(T85 / 1.2, 2)</f>
        <v>2000950.58</v>
      </c>
      <c r="AA85" s="9">
        <f>Y85+Z85</f>
        <v>2233462.2600000002</v>
      </c>
      <c r="AD85" s="4">
        <v>254801900</v>
      </c>
      <c r="AE85" s="4">
        <v>17917187</v>
      </c>
      <c r="AG85" s="4" t="s">
        <v>374</v>
      </c>
      <c r="AH85" s="4" t="s">
        <v>375</v>
      </c>
      <c r="AI85" s="4" t="s">
        <v>58</v>
      </c>
    </row>
    <row r="86" spans="1:35" ht="56.25" x14ac:dyDescent="0.25">
      <c r="A86" s="10" t="s">
        <v>376</v>
      </c>
      <c r="B86" s="10"/>
      <c r="C86" s="17" t="s">
        <v>356</v>
      </c>
      <c r="D86" s="12"/>
      <c r="E86" s="12" t="s">
        <v>377</v>
      </c>
      <c r="F86" s="18" t="s">
        <v>61</v>
      </c>
      <c r="G86" s="19">
        <v>1.8</v>
      </c>
      <c r="H86" s="19"/>
      <c r="I86" s="19">
        <v>13136.94</v>
      </c>
      <c r="J86" s="21">
        <v>12.58</v>
      </c>
      <c r="M86" s="22">
        <f>ROUND(ROUND(J86, 2)*I86, 2)</f>
        <v>165262.71</v>
      </c>
      <c r="P86" s="23">
        <v>12.58</v>
      </c>
      <c r="S86" s="22">
        <f>ROUND(ROUND(P86, 2)*I86, 2)</f>
        <v>165262.71</v>
      </c>
      <c r="V86" s="9">
        <f>ROUND(ROUND(P86, 2)/1.2, 2)</f>
        <v>10.48</v>
      </c>
      <c r="Y86" s="9">
        <f t="shared" si="12"/>
        <v>137718.93</v>
      </c>
      <c r="AD86" s="4" t="s">
        <v>378</v>
      </c>
      <c r="AE86" s="4" t="s">
        <v>379</v>
      </c>
      <c r="AF86" s="4" t="s">
        <v>380</v>
      </c>
    </row>
    <row r="87" spans="1:35" ht="18.75" x14ac:dyDescent="0.25">
      <c r="A87" s="10" t="s">
        <v>381</v>
      </c>
      <c r="B87" s="10"/>
      <c r="C87" s="24" t="s">
        <v>382</v>
      </c>
      <c r="D87" s="12"/>
      <c r="E87" s="12"/>
      <c r="F87" s="18" t="s">
        <v>95</v>
      </c>
      <c r="G87" s="19">
        <v>0.3</v>
      </c>
      <c r="H87" s="20"/>
      <c r="I87" s="20">
        <v>225.9</v>
      </c>
      <c r="J87" s="21">
        <v>73.099999999999994</v>
      </c>
      <c r="M87" s="22">
        <f>ROUND(ROUND(J87, 2)*I87, 2)</f>
        <v>16513.29</v>
      </c>
      <c r="P87" s="23">
        <v>73.099999999999994</v>
      </c>
      <c r="S87" s="22">
        <f>ROUND(ROUND(P87, 2)*I87, 2)</f>
        <v>16513.29</v>
      </c>
      <c r="V87" s="9">
        <f>ROUND(ROUND(P87, 2)/1.2, 2)</f>
        <v>60.92</v>
      </c>
      <c r="Y87" s="9">
        <f t="shared" si="12"/>
        <v>13761.08</v>
      </c>
      <c r="AD87" s="4" t="s">
        <v>383</v>
      </c>
      <c r="AE87" s="4" t="s">
        <v>384</v>
      </c>
      <c r="AF87" s="4" t="s">
        <v>385</v>
      </c>
    </row>
    <row r="88" spans="1:35" ht="37.5" x14ac:dyDescent="0.25">
      <c r="A88" s="10" t="s">
        <v>386</v>
      </c>
      <c r="B88" s="10"/>
      <c r="C88" s="24" t="s">
        <v>217</v>
      </c>
      <c r="D88" s="12"/>
      <c r="E88" s="12"/>
      <c r="F88" s="18" t="s">
        <v>61</v>
      </c>
      <c r="G88" s="19">
        <v>0.15</v>
      </c>
      <c r="H88" s="19"/>
      <c r="I88" s="19">
        <v>1094.7449999999999</v>
      </c>
      <c r="J88" s="21">
        <v>88.8</v>
      </c>
      <c r="M88" s="22">
        <f>ROUND(ROUND(J88, 2)*I88, 2)</f>
        <v>97213.36</v>
      </c>
      <c r="P88" s="23">
        <v>88.8</v>
      </c>
      <c r="S88" s="22">
        <f>ROUND(ROUND(P88, 2)*I88, 2)</f>
        <v>97213.36</v>
      </c>
      <c r="V88" s="9">
        <f>ROUND(ROUND(P88, 2)/1.2, 2)</f>
        <v>74</v>
      </c>
      <c r="Y88" s="9">
        <f t="shared" si="12"/>
        <v>81011.13</v>
      </c>
      <c r="AD88" s="4" t="s">
        <v>387</v>
      </c>
      <c r="AE88" s="4" t="s">
        <v>388</v>
      </c>
      <c r="AF88" s="4" t="s">
        <v>220</v>
      </c>
    </row>
    <row r="89" spans="1:35" ht="56.25" x14ac:dyDescent="0.25">
      <c r="A89" s="10" t="s">
        <v>389</v>
      </c>
      <c r="B89" s="10" t="s">
        <v>372</v>
      </c>
      <c r="C89" s="11" t="s">
        <v>373</v>
      </c>
      <c r="D89" s="12"/>
      <c r="E89" s="12" t="s">
        <v>364</v>
      </c>
      <c r="F89" s="12" t="s">
        <v>55</v>
      </c>
      <c r="G89" s="13">
        <v>1</v>
      </c>
      <c r="H89" s="13"/>
      <c r="I89" s="13">
        <v>7298.3</v>
      </c>
      <c r="J89" s="14">
        <f>IFERROR(ROUND(SUM(M90,M91)/I89, 2),0)</f>
        <v>35.96</v>
      </c>
      <c r="K89" s="15">
        <v>329</v>
      </c>
      <c r="L89" s="14">
        <f>J89+ROUND(K89, 2)</f>
        <v>364.96</v>
      </c>
      <c r="M89" s="14">
        <f>ROUND(J89*I89, 2)</f>
        <v>262446.87</v>
      </c>
      <c r="N89" s="14">
        <f>ROUND(I89*ROUND(K89, 2), 2)</f>
        <v>2401140.7000000002</v>
      </c>
      <c r="O89" s="14">
        <f>M89+N89</f>
        <v>2663587.5700000003</v>
      </c>
      <c r="P89" s="14">
        <f>IFERROR(ROUND(SUM(S90,S91)/I89, 2),0)</f>
        <v>35.96</v>
      </c>
      <c r="Q89" s="16">
        <v>329</v>
      </c>
      <c r="R89" s="14">
        <f>P89+ROUND(Q89, 2)</f>
        <v>364.96</v>
      </c>
      <c r="S89" s="14">
        <f>ROUND(P89*I89, 2)</f>
        <v>262446.87</v>
      </c>
      <c r="T89" s="14">
        <f>ROUND(I89*ROUND(Q89, 2), 2)</f>
        <v>2401140.7000000002</v>
      </c>
      <c r="U89" s="14">
        <f>S89+T89</f>
        <v>2663587.5700000003</v>
      </c>
      <c r="V89" s="9">
        <f>ROUND(P89 / 1.2, 2)</f>
        <v>29.97</v>
      </c>
      <c r="W89" s="9">
        <f>ROUND(Q89 / 1.2, 2)</f>
        <v>274.17</v>
      </c>
      <c r="X89" s="9">
        <f>ROUND(R89 / 1.2, 2)</f>
        <v>304.13</v>
      </c>
      <c r="Y89" s="9">
        <f t="shared" si="12"/>
        <v>218705.73</v>
      </c>
      <c r="Z89" s="9">
        <f>ROUND(T89 / 1.2, 2)</f>
        <v>2000950.58</v>
      </c>
      <c r="AA89" s="9">
        <f>Y89+Z89</f>
        <v>2219656.31</v>
      </c>
      <c r="AD89" s="4">
        <v>254801932</v>
      </c>
      <c r="AE89" s="4">
        <v>17917189</v>
      </c>
      <c r="AG89" s="4" t="s">
        <v>374</v>
      </c>
      <c r="AH89" s="4" t="s">
        <v>375</v>
      </c>
      <c r="AI89" s="4" t="s">
        <v>58</v>
      </c>
    </row>
    <row r="90" spans="1:35" ht="37.5" x14ac:dyDescent="0.25">
      <c r="A90" s="10" t="s">
        <v>390</v>
      </c>
      <c r="B90" s="10"/>
      <c r="C90" s="24" t="s">
        <v>217</v>
      </c>
      <c r="D90" s="12"/>
      <c r="E90" s="12"/>
      <c r="F90" s="18" t="s">
        <v>61</v>
      </c>
      <c r="G90" s="19">
        <v>0.15</v>
      </c>
      <c r="H90" s="19"/>
      <c r="I90" s="19">
        <v>1094.7449999999999</v>
      </c>
      <c r="J90" s="21">
        <v>88.8</v>
      </c>
      <c r="M90" s="22">
        <f>ROUND(ROUND(J90, 2)*I90, 2)</f>
        <v>97213.36</v>
      </c>
      <c r="P90" s="23">
        <v>88.8</v>
      </c>
      <c r="S90" s="22">
        <f>ROUND(ROUND(P90, 2)*I90, 2)</f>
        <v>97213.36</v>
      </c>
      <c r="V90" s="9">
        <f>ROUND(ROUND(P90, 2)/1.2, 2)</f>
        <v>74</v>
      </c>
      <c r="Y90" s="9">
        <f t="shared" si="12"/>
        <v>81011.13</v>
      </c>
      <c r="AD90" s="4" t="s">
        <v>391</v>
      </c>
      <c r="AE90" s="4" t="s">
        <v>392</v>
      </c>
      <c r="AF90" s="4" t="s">
        <v>220</v>
      </c>
    </row>
    <row r="91" spans="1:35" ht="56.25" x14ac:dyDescent="0.25">
      <c r="A91" s="10" t="s">
        <v>393</v>
      </c>
      <c r="B91" s="10"/>
      <c r="C91" s="17" t="s">
        <v>356</v>
      </c>
      <c r="D91" s="12"/>
      <c r="E91" s="12"/>
      <c r="F91" s="18" t="s">
        <v>61</v>
      </c>
      <c r="G91" s="19">
        <v>1.8</v>
      </c>
      <c r="H91" s="19"/>
      <c r="I91" s="19">
        <v>13136.94</v>
      </c>
      <c r="J91" s="21">
        <v>12.58</v>
      </c>
      <c r="M91" s="22">
        <f>ROUND(ROUND(J91, 2)*I91, 2)</f>
        <v>165262.71</v>
      </c>
      <c r="P91" s="23">
        <v>12.58</v>
      </c>
      <c r="S91" s="22">
        <f>ROUND(ROUND(P91, 2)*I91, 2)</f>
        <v>165262.71</v>
      </c>
      <c r="V91" s="9">
        <f>ROUND(ROUND(P91, 2)/1.2, 2)</f>
        <v>10.48</v>
      </c>
      <c r="Y91" s="9">
        <f t="shared" si="12"/>
        <v>137718.93</v>
      </c>
      <c r="AD91" s="4" t="s">
        <v>394</v>
      </c>
      <c r="AE91" s="4" t="s">
        <v>395</v>
      </c>
      <c r="AF91" s="4" t="s">
        <v>380</v>
      </c>
    </row>
    <row r="92" spans="1:35" ht="75" x14ac:dyDescent="0.25">
      <c r="A92" s="10" t="s">
        <v>396</v>
      </c>
      <c r="B92" s="10" t="s">
        <v>397</v>
      </c>
      <c r="C92" s="11" t="s">
        <v>398</v>
      </c>
      <c r="D92" s="12"/>
      <c r="E92" s="12"/>
      <c r="F92" s="12" t="s">
        <v>55</v>
      </c>
      <c r="G92" s="13">
        <v>1</v>
      </c>
      <c r="H92" s="13"/>
      <c r="I92" s="13">
        <v>844.6</v>
      </c>
      <c r="J92" s="14">
        <f>IFERROR(ROUND(SUM(M93,M94,M95,M96)/I92, 2),0)</f>
        <v>560.73</v>
      </c>
      <c r="K92" s="15">
        <v>1067</v>
      </c>
      <c r="L92" s="14">
        <f>J92+ROUND(K92, 2)</f>
        <v>1627.73</v>
      </c>
      <c r="M92" s="14">
        <f>ROUND(J92*I92, 2)</f>
        <v>473592.56</v>
      </c>
      <c r="N92" s="14">
        <f>ROUND(I92*ROUND(K92, 2), 2)</f>
        <v>901188.2</v>
      </c>
      <c r="O92" s="14">
        <f>M92+N92</f>
        <v>1374780.76</v>
      </c>
      <c r="P92" s="14">
        <f>IFERROR(ROUND(SUM(S93,S94,S95,S96)/I92, 2),0)</f>
        <v>560.73</v>
      </c>
      <c r="Q92" s="16">
        <v>1067</v>
      </c>
      <c r="R92" s="14">
        <f>P92+ROUND(Q92, 2)</f>
        <v>1627.73</v>
      </c>
      <c r="S92" s="14">
        <f>ROUND(P92*I92, 2)</f>
        <v>473592.56</v>
      </c>
      <c r="T92" s="14">
        <f>ROUND(I92*ROUND(Q92, 2), 2)</f>
        <v>901188.2</v>
      </c>
      <c r="U92" s="14">
        <f>S92+T92</f>
        <v>1374780.76</v>
      </c>
      <c r="V92" s="9">
        <f>ROUND(P92 / 1.2, 2)</f>
        <v>467.28</v>
      </c>
      <c r="W92" s="9">
        <f>ROUND(Q92 / 1.2, 2)</f>
        <v>889.17</v>
      </c>
      <c r="X92" s="9">
        <f>ROUND(R92 / 1.2, 2)</f>
        <v>1356.44</v>
      </c>
      <c r="Y92" s="9">
        <f t="shared" si="12"/>
        <v>394660.47</v>
      </c>
      <c r="Z92" s="9">
        <f>ROUND(T92 / 1.2, 2)</f>
        <v>750990.17</v>
      </c>
      <c r="AA92" s="9">
        <f>Y92+Z92</f>
        <v>1145650.6400000001</v>
      </c>
      <c r="AD92" s="4">
        <v>254801902</v>
      </c>
      <c r="AE92" s="4">
        <v>17916354</v>
      </c>
      <c r="AG92" s="4" t="s">
        <v>399</v>
      </c>
      <c r="AH92" s="4" t="s">
        <v>400</v>
      </c>
      <c r="AI92" s="4" t="s">
        <v>58</v>
      </c>
    </row>
    <row r="93" spans="1:35" ht="37.5" x14ac:dyDescent="0.25">
      <c r="A93" s="10" t="s">
        <v>401</v>
      </c>
      <c r="B93" s="10"/>
      <c r="C93" s="24" t="s">
        <v>402</v>
      </c>
      <c r="D93" s="12"/>
      <c r="E93" s="12" t="s">
        <v>403</v>
      </c>
      <c r="F93" s="18" t="s">
        <v>61</v>
      </c>
      <c r="G93" s="19">
        <v>1.3</v>
      </c>
      <c r="H93" s="20"/>
      <c r="I93" s="20">
        <v>43919.199999999997</v>
      </c>
      <c r="J93" s="21">
        <v>8.6</v>
      </c>
      <c r="M93" s="22">
        <f>ROUND(ROUND(J93, 2)*I93, 2)</f>
        <v>377705.12</v>
      </c>
      <c r="P93" s="23">
        <v>8.6</v>
      </c>
      <c r="S93" s="22">
        <f>ROUND(ROUND(P93, 2)*I93, 2)</f>
        <v>377705.12</v>
      </c>
      <c r="V93" s="9">
        <f>ROUND(ROUND(P93, 2)/1.2, 2)</f>
        <v>7.17</v>
      </c>
      <c r="Y93" s="9">
        <f t="shared" si="12"/>
        <v>314754.27</v>
      </c>
      <c r="AD93" s="4" t="s">
        <v>404</v>
      </c>
      <c r="AE93" s="4" t="s">
        <v>405</v>
      </c>
      <c r="AF93" s="4" t="s">
        <v>406</v>
      </c>
    </row>
    <row r="94" spans="1:35" ht="37.5" x14ac:dyDescent="0.25">
      <c r="A94" s="10" t="s">
        <v>407</v>
      </c>
      <c r="B94" s="10"/>
      <c r="C94" s="24" t="s">
        <v>408</v>
      </c>
      <c r="D94" s="12"/>
      <c r="E94" s="12"/>
      <c r="F94" s="18" t="s">
        <v>55</v>
      </c>
      <c r="G94" s="19">
        <v>1.1000000000000001</v>
      </c>
      <c r="H94" s="19"/>
      <c r="I94" s="19">
        <v>929.06</v>
      </c>
      <c r="J94" s="21">
        <v>66.150000000000006</v>
      </c>
      <c r="M94" s="22">
        <f>ROUND(ROUND(J94, 2)*I94, 2)</f>
        <v>61457.32</v>
      </c>
      <c r="P94" s="23">
        <v>66.150000000000006</v>
      </c>
      <c r="S94" s="22">
        <f>ROUND(ROUND(P94, 2)*I94, 2)</f>
        <v>61457.32</v>
      </c>
      <c r="V94" s="9">
        <f>ROUND(ROUND(P94, 2)/1.2, 2)</f>
        <v>55.13</v>
      </c>
      <c r="Y94" s="9">
        <f t="shared" si="12"/>
        <v>51214.43</v>
      </c>
      <c r="AD94" s="4" t="s">
        <v>409</v>
      </c>
      <c r="AE94" s="4" t="s">
        <v>410</v>
      </c>
      <c r="AF94" s="4" t="s">
        <v>411</v>
      </c>
    </row>
    <row r="95" spans="1:35" ht="18.75" x14ac:dyDescent="0.25">
      <c r="A95" s="10" t="s">
        <v>412</v>
      </c>
      <c r="B95" s="10"/>
      <c r="C95" s="24" t="s">
        <v>330</v>
      </c>
      <c r="D95" s="12"/>
      <c r="E95" s="12"/>
      <c r="F95" s="18" t="s">
        <v>67</v>
      </c>
      <c r="G95" s="19">
        <v>1</v>
      </c>
      <c r="H95" s="20"/>
      <c r="I95" s="20">
        <v>844.6</v>
      </c>
      <c r="J95" s="21">
        <v>15.76</v>
      </c>
      <c r="M95" s="22">
        <f>ROUND(ROUND(J95, 2)*I95, 2)</f>
        <v>13310.9</v>
      </c>
      <c r="P95" s="23">
        <v>15.76</v>
      </c>
      <c r="S95" s="22">
        <f>ROUND(ROUND(P95, 2)*I95, 2)</f>
        <v>13310.9</v>
      </c>
      <c r="V95" s="9">
        <f>ROUND(ROUND(P95, 2)/1.2, 2)</f>
        <v>13.13</v>
      </c>
      <c r="Y95" s="9">
        <f t="shared" si="12"/>
        <v>11092.42</v>
      </c>
      <c r="AD95" s="4" t="s">
        <v>413</v>
      </c>
      <c r="AE95" s="4" t="s">
        <v>414</v>
      </c>
      <c r="AF95" s="4" t="s">
        <v>333</v>
      </c>
    </row>
    <row r="96" spans="1:35" ht="18.75" x14ac:dyDescent="0.25">
      <c r="A96" s="10" t="s">
        <v>415</v>
      </c>
      <c r="B96" s="10"/>
      <c r="C96" s="24" t="s">
        <v>325</v>
      </c>
      <c r="D96" s="12"/>
      <c r="E96" s="12"/>
      <c r="F96" s="18" t="s">
        <v>61</v>
      </c>
      <c r="G96" s="19">
        <v>0.25</v>
      </c>
      <c r="H96" s="19"/>
      <c r="I96" s="19">
        <v>211.15</v>
      </c>
      <c r="J96" s="21">
        <v>100</v>
      </c>
      <c r="M96" s="22">
        <f>ROUND(ROUND(J96, 2)*I96, 2)</f>
        <v>21115</v>
      </c>
      <c r="P96" s="23">
        <v>100</v>
      </c>
      <c r="S96" s="22">
        <f>ROUND(ROUND(P96, 2)*I96, 2)</f>
        <v>21115</v>
      </c>
      <c r="V96" s="9">
        <f>ROUND(ROUND(P96, 2)/1.2, 2)</f>
        <v>83.33</v>
      </c>
      <c r="Y96" s="9">
        <f t="shared" si="12"/>
        <v>17595.830000000002</v>
      </c>
      <c r="AD96" s="4" t="s">
        <v>416</v>
      </c>
      <c r="AE96" s="4" t="s">
        <v>417</v>
      </c>
      <c r="AF96" s="4" t="s">
        <v>328</v>
      </c>
    </row>
    <row r="97" spans="1:35" ht="17.100000000000001" customHeight="1" x14ac:dyDescent="0.25">
      <c r="A97" s="10" t="s">
        <v>418</v>
      </c>
      <c r="B97" s="10" t="s">
        <v>419</v>
      </c>
      <c r="C97" s="42" t="s">
        <v>420</v>
      </c>
      <c r="D97" s="43"/>
      <c r="E97" s="43"/>
      <c r="F97" s="43"/>
      <c r="G97" s="43"/>
      <c r="H97" s="43"/>
      <c r="I97" s="44"/>
      <c r="M97" s="6">
        <f>SUM(M98,M107,M110,M113,M116,M119,M122,M125)</f>
        <v>1187256.6599999997</v>
      </c>
      <c r="N97" s="6">
        <f>SUM(N98,N107,N110,N113,N116,N119,N122,N125)</f>
        <v>3529570</v>
      </c>
      <c r="O97" s="6">
        <f>SUM(O98,O107,O110,O113,O116,O119,O122,O125)</f>
        <v>4716826.66</v>
      </c>
      <c r="S97" s="6">
        <f>SUM(S98,S107,S110,S113,S116,S119,S122,S125)</f>
        <v>1599764.6600000004</v>
      </c>
      <c r="T97" s="6">
        <f>SUM(T98,T107,T110,T113,T116,T119,T122,T125)</f>
        <v>3529570</v>
      </c>
      <c r="U97" s="6">
        <f>SUM(U98,U107,U110,U113,U116,U119,U122,U125)</f>
        <v>5129334.6599999992</v>
      </c>
      <c r="Y97" s="9">
        <f>SUM(Y98,Y107,Y110,Y113,Y116,Y119,Y122,Y125)</f>
        <v>1333137.21</v>
      </c>
      <c r="Z97" s="9">
        <f>SUM(Z98,Z107,Z110,Z113,Z116,Z119,Z122,Z125)</f>
        <v>2941308.33</v>
      </c>
      <c r="AA97" s="9">
        <f>SUM(AA98,AA107,AA110,AA113,AA116,AA119,AA122,AA125)</f>
        <v>4274445.5399999991</v>
      </c>
      <c r="AD97" s="4">
        <v>254801903</v>
      </c>
      <c r="AE97" s="4">
        <v>17917913</v>
      </c>
    </row>
    <row r="98" spans="1:35" ht="56.25" x14ac:dyDescent="0.25">
      <c r="A98" s="10" t="s">
        <v>421</v>
      </c>
      <c r="B98" s="10" t="s">
        <v>422</v>
      </c>
      <c r="C98" s="11" t="s">
        <v>423</v>
      </c>
      <c r="D98" s="12"/>
      <c r="E98" s="12"/>
      <c r="F98" s="12" t="s">
        <v>55</v>
      </c>
      <c r="G98" s="13">
        <v>1</v>
      </c>
      <c r="H98" s="13"/>
      <c r="I98" s="13">
        <v>776.8</v>
      </c>
      <c r="J98" s="14">
        <f>IFERROR(ROUND(SUM(M99,M100,M101,M102,M103,M104,M105,M106)/I98, 2),0)</f>
        <v>1316.62</v>
      </c>
      <c r="K98" s="15">
        <v>2056</v>
      </c>
      <c r="L98" s="14">
        <f>J98+ROUND(K98, 2)</f>
        <v>3372.62</v>
      </c>
      <c r="M98" s="14">
        <f>ROUND(J98*I98, 2)</f>
        <v>1022750.42</v>
      </c>
      <c r="N98" s="14">
        <f>ROUND(I98*ROUND(K98, 2), 2)</f>
        <v>1597100.8</v>
      </c>
      <c r="O98" s="14">
        <f>M98+N98</f>
        <v>2619851.2200000002</v>
      </c>
      <c r="P98" s="14">
        <f>IFERROR(ROUND(SUM(S99,S100,S101,S102,S103,S104,S105,S106)/I98, 2),0)</f>
        <v>1316.62</v>
      </c>
      <c r="Q98" s="16">
        <v>2056</v>
      </c>
      <c r="R98" s="14">
        <f>P98+ROUND(Q98, 2)</f>
        <v>3372.62</v>
      </c>
      <c r="S98" s="14">
        <f>ROUND(P98*I98, 2)</f>
        <v>1022750.42</v>
      </c>
      <c r="T98" s="14">
        <f>ROUND(I98*ROUND(Q98, 2), 2)</f>
        <v>1597100.8</v>
      </c>
      <c r="U98" s="14">
        <f>S98+T98</f>
        <v>2619851.2200000002</v>
      </c>
      <c r="V98" s="9">
        <f>ROUND(P98 / 1.2, 2)</f>
        <v>1097.18</v>
      </c>
      <c r="W98" s="9">
        <f>ROUND(Q98 / 1.2, 2)</f>
        <v>1713.33</v>
      </c>
      <c r="X98" s="9">
        <f>ROUND(R98 / 1.2, 2)</f>
        <v>2810.52</v>
      </c>
      <c r="Y98" s="9">
        <f>ROUND(S98 / 1.2, 2)</f>
        <v>852292.02</v>
      </c>
      <c r="Z98" s="9">
        <f>ROUND(T98 / 1.2, 2)</f>
        <v>1330917.33</v>
      </c>
      <c r="AA98" s="9">
        <f>Y98+Z98</f>
        <v>2183209.35</v>
      </c>
      <c r="AD98" s="4">
        <v>254801905</v>
      </c>
      <c r="AE98" s="4">
        <v>17917914</v>
      </c>
      <c r="AG98" s="4" t="s">
        <v>424</v>
      </c>
      <c r="AH98" s="4" t="s">
        <v>425</v>
      </c>
      <c r="AI98" s="4" t="s">
        <v>58</v>
      </c>
    </row>
    <row r="99" spans="1:35" ht="37.5" x14ac:dyDescent="0.25">
      <c r="A99" s="10" t="s">
        <v>426</v>
      </c>
      <c r="B99" s="10"/>
      <c r="C99" s="24" t="s">
        <v>427</v>
      </c>
      <c r="D99" s="12"/>
      <c r="E99" s="12"/>
      <c r="F99" s="18" t="s">
        <v>67</v>
      </c>
      <c r="G99" s="19">
        <v>0.23</v>
      </c>
      <c r="H99" s="20"/>
      <c r="I99" s="20">
        <v>92</v>
      </c>
      <c r="J99" s="21">
        <v>97.71</v>
      </c>
      <c r="M99" s="22">
        <f t="shared" ref="M99:M106" si="13">ROUND(ROUND(J99, 2)*I99, 2)</f>
        <v>8989.32</v>
      </c>
      <c r="P99" s="23">
        <v>97.71</v>
      </c>
      <c r="S99" s="22">
        <f t="shared" ref="S99:S106" si="14">ROUND(ROUND(P99, 2)*I99, 2)</f>
        <v>8989.32</v>
      </c>
      <c r="V99" s="9">
        <f t="shared" ref="V99:V106" si="15">ROUND(ROUND(P99, 2)/1.2, 2)</f>
        <v>81.430000000000007</v>
      </c>
      <c r="Y99" s="9">
        <f t="shared" ref="Y99:Y127" si="16">ROUND(S99 / 1.2, 2)</f>
        <v>7491.1</v>
      </c>
      <c r="AD99" s="4" t="s">
        <v>428</v>
      </c>
      <c r="AE99" s="4" t="s">
        <v>429</v>
      </c>
      <c r="AF99" s="4" t="s">
        <v>430</v>
      </c>
    </row>
    <row r="100" spans="1:35" ht="37.5" x14ac:dyDescent="0.25">
      <c r="A100" s="10" t="s">
        <v>431</v>
      </c>
      <c r="B100" s="10"/>
      <c r="C100" s="17" t="s">
        <v>432</v>
      </c>
      <c r="D100" s="12"/>
      <c r="E100" s="12"/>
      <c r="F100" s="18" t="s">
        <v>61</v>
      </c>
      <c r="G100" s="19">
        <v>1.2</v>
      </c>
      <c r="H100" s="20"/>
      <c r="I100" s="20">
        <v>3024</v>
      </c>
      <c r="J100" s="21">
        <v>12.33</v>
      </c>
      <c r="M100" s="22">
        <f t="shared" si="13"/>
        <v>37285.919999999998</v>
      </c>
      <c r="P100" s="23">
        <v>12.33</v>
      </c>
      <c r="S100" s="22">
        <f t="shared" si="14"/>
        <v>37285.919999999998</v>
      </c>
      <c r="V100" s="9">
        <f t="shared" si="15"/>
        <v>10.28</v>
      </c>
      <c r="Y100" s="9">
        <f t="shared" si="16"/>
        <v>31071.599999999999</v>
      </c>
      <c r="AD100" s="4" t="s">
        <v>433</v>
      </c>
      <c r="AE100" s="4" t="s">
        <v>434</v>
      </c>
      <c r="AF100" s="4" t="s">
        <v>435</v>
      </c>
    </row>
    <row r="101" spans="1:35" ht="37.5" x14ac:dyDescent="0.25">
      <c r="A101" s="10" t="s">
        <v>436</v>
      </c>
      <c r="B101" s="10"/>
      <c r="C101" s="17" t="s">
        <v>437</v>
      </c>
      <c r="D101" s="12"/>
      <c r="E101" s="12"/>
      <c r="F101" s="18" t="s">
        <v>55</v>
      </c>
      <c r="G101" s="19">
        <v>1.07</v>
      </c>
      <c r="H101" s="20"/>
      <c r="I101" s="20">
        <v>60.883000000000003</v>
      </c>
      <c r="J101" s="21">
        <v>1094.0999999999999</v>
      </c>
      <c r="M101" s="22">
        <f t="shared" si="13"/>
        <v>66612.09</v>
      </c>
      <c r="P101" s="23">
        <v>1094.0999999999999</v>
      </c>
      <c r="S101" s="22">
        <f t="shared" si="14"/>
        <v>66612.09</v>
      </c>
      <c r="V101" s="9">
        <f t="shared" si="15"/>
        <v>911.75</v>
      </c>
      <c r="Y101" s="9">
        <f t="shared" si="16"/>
        <v>55510.080000000002</v>
      </c>
      <c r="AD101" s="4" t="s">
        <v>438</v>
      </c>
      <c r="AE101" s="4" t="s">
        <v>439</v>
      </c>
      <c r="AF101" s="4" t="s">
        <v>440</v>
      </c>
    </row>
    <row r="102" spans="1:35" ht="37.5" x14ac:dyDescent="0.25">
      <c r="A102" s="10" t="s">
        <v>441</v>
      </c>
      <c r="B102" s="10"/>
      <c r="C102" s="17" t="s">
        <v>442</v>
      </c>
      <c r="D102" s="12"/>
      <c r="E102" s="12"/>
      <c r="F102" s="18" t="s">
        <v>55</v>
      </c>
      <c r="G102" s="19">
        <v>1.07</v>
      </c>
      <c r="H102" s="20"/>
      <c r="I102" s="20">
        <v>359.09199999999998</v>
      </c>
      <c r="J102" s="21">
        <v>945</v>
      </c>
      <c r="M102" s="22">
        <f t="shared" si="13"/>
        <v>339341.94</v>
      </c>
      <c r="P102" s="23">
        <v>945</v>
      </c>
      <c r="S102" s="22">
        <f t="shared" si="14"/>
        <v>339341.94</v>
      </c>
      <c r="V102" s="9">
        <f t="shared" si="15"/>
        <v>787.5</v>
      </c>
      <c r="Y102" s="9">
        <f t="shared" si="16"/>
        <v>282784.95</v>
      </c>
      <c r="AD102" s="4" t="s">
        <v>443</v>
      </c>
      <c r="AE102" s="4" t="s">
        <v>444</v>
      </c>
      <c r="AF102" s="4" t="s">
        <v>445</v>
      </c>
    </row>
    <row r="103" spans="1:35" ht="56.25" x14ac:dyDescent="0.25">
      <c r="A103" s="10" t="s">
        <v>446</v>
      </c>
      <c r="B103" s="10"/>
      <c r="C103" s="17" t="s">
        <v>447</v>
      </c>
      <c r="D103" s="12"/>
      <c r="E103" s="12" t="s">
        <v>448</v>
      </c>
      <c r="F103" s="18" t="s">
        <v>55</v>
      </c>
      <c r="G103" s="19">
        <v>1.07</v>
      </c>
      <c r="H103" s="20"/>
      <c r="I103" s="20">
        <v>29.425000000000001</v>
      </c>
      <c r="J103" s="21">
        <v>1019.55</v>
      </c>
      <c r="M103" s="22">
        <f t="shared" si="13"/>
        <v>30000.26</v>
      </c>
      <c r="P103" s="23">
        <v>1019.55</v>
      </c>
      <c r="S103" s="22">
        <f t="shared" si="14"/>
        <v>30000.26</v>
      </c>
      <c r="V103" s="9">
        <f t="shared" si="15"/>
        <v>849.63</v>
      </c>
      <c r="Y103" s="9">
        <f t="shared" si="16"/>
        <v>25000.22</v>
      </c>
      <c r="AD103" s="4" t="s">
        <v>449</v>
      </c>
      <c r="AE103" s="4" t="s">
        <v>450</v>
      </c>
      <c r="AF103" s="4" t="s">
        <v>451</v>
      </c>
    </row>
    <row r="104" spans="1:35" ht="75" x14ac:dyDescent="0.25">
      <c r="A104" s="10" t="s">
        <v>452</v>
      </c>
      <c r="B104" s="10"/>
      <c r="C104" s="24" t="s">
        <v>453</v>
      </c>
      <c r="D104" s="12"/>
      <c r="E104" s="12" t="s">
        <v>454</v>
      </c>
      <c r="F104" s="18" t="s">
        <v>55</v>
      </c>
      <c r="G104" s="19">
        <v>1.07</v>
      </c>
      <c r="H104" s="20"/>
      <c r="I104" s="20">
        <v>381.77600000000001</v>
      </c>
      <c r="J104" s="21">
        <v>1374.45</v>
      </c>
      <c r="M104" s="22">
        <f t="shared" si="13"/>
        <v>524732.02</v>
      </c>
      <c r="P104" s="23">
        <v>1374.45</v>
      </c>
      <c r="S104" s="22">
        <f t="shared" si="14"/>
        <v>524732.02</v>
      </c>
      <c r="V104" s="9">
        <f t="shared" si="15"/>
        <v>1145.3800000000001</v>
      </c>
      <c r="Y104" s="9">
        <f t="shared" si="16"/>
        <v>437276.68</v>
      </c>
      <c r="AD104" s="4" t="s">
        <v>455</v>
      </c>
      <c r="AE104" s="4" t="s">
        <v>456</v>
      </c>
      <c r="AF104" s="4" t="s">
        <v>457</v>
      </c>
    </row>
    <row r="105" spans="1:35" ht="37.5" x14ac:dyDescent="0.25">
      <c r="A105" s="10" t="s">
        <v>458</v>
      </c>
      <c r="B105" s="10"/>
      <c r="C105" s="24" t="s">
        <v>212</v>
      </c>
      <c r="D105" s="12"/>
      <c r="E105" s="12"/>
      <c r="F105" s="18" t="s">
        <v>61</v>
      </c>
      <c r="G105" s="19">
        <v>0.25</v>
      </c>
      <c r="H105" s="20"/>
      <c r="I105" s="20">
        <v>194.2</v>
      </c>
      <c r="J105" s="21">
        <v>40.270000000000003</v>
      </c>
      <c r="M105" s="22">
        <f t="shared" si="13"/>
        <v>7820.43</v>
      </c>
      <c r="P105" s="23">
        <v>40.270000000000003</v>
      </c>
      <c r="S105" s="22">
        <f t="shared" si="14"/>
        <v>7820.43</v>
      </c>
      <c r="V105" s="9">
        <f t="shared" si="15"/>
        <v>33.56</v>
      </c>
      <c r="Y105" s="9">
        <f t="shared" si="16"/>
        <v>6517.03</v>
      </c>
      <c r="AD105" s="4" t="s">
        <v>459</v>
      </c>
      <c r="AE105" s="4" t="s">
        <v>460</v>
      </c>
      <c r="AF105" s="4" t="s">
        <v>215</v>
      </c>
    </row>
    <row r="106" spans="1:35" ht="37.5" x14ac:dyDescent="0.25">
      <c r="A106" s="10" t="s">
        <v>461</v>
      </c>
      <c r="B106" s="10"/>
      <c r="C106" s="24" t="s">
        <v>462</v>
      </c>
      <c r="D106" s="12"/>
      <c r="E106" s="12" t="s">
        <v>463</v>
      </c>
      <c r="F106" s="18" t="s">
        <v>61</v>
      </c>
      <c r="G106" s="19">
        <v>0.15</v>
      </c>
      <c r="H106" s="19"/>
      <c r="I106" s="19">
        <v>116.52</v>
      </c>
      <c r="J106" s="21">
        <v>68.400000000000006</v>
      </c>
      <c r="M106" s="22">
        <f t="shared" si="13"/>
        <v>7969.97</v>
      </c>
      <c r="P106" s="23">
        <v>68.400000000000006</v>
      </c>
      <c r="S106" s="22">
        <f t="shared" si="14"/>
        <v>7969.97</v>
      </c>
      <c r="V106" s="9">
        <f t="shared" si="15"/>
        <v>57</v>
      </c>
      <c r="Y106" s="9">
        <f t="shared" si="16"/>
        <v>6641.64</v>
      </c>
      <c r="AD106" s="4" t="s">
        <v>464</v>
      </c>
      <c r="AE106" s="4" t="s">
        <v>465</v>
      </c>
      <c r="AF106" s="4" t="s">
        <v>466</v>
      </c>
    </row>
    <row r="107" spans="1:35" ht="37.5" x14ac:dyDescent="0.25">
      <c r="A107" s="10" t="s">
        <v>467</v>
      </c>
      <c r="B107" s="10" t="s">
        <v>468</v>
      </c>
      <c r="C107" s="11" t="s">
        <v>469</v>
      </c>
      <c r="D107" s="12"/>
      <c r="E107" s="12"/>
      <c r="F107" s="12" t="s">
        <v>55</v>
      </c>
      <c r="G107" s="13">
        <v>1</v>
      </c>
      <c r="H107" s="13"/>
      <c r="I107" s="13">
        <v>5336.2</v>
      </c>
      <c r="J107" s="14">
        <f>IFERROR(ROUND(SUM(M108,M109)/I107, 2),0)</f>
        <v>13.32</v>
      </c>
      <c r="K107" s="15">
        <v>276</v>
      </c>
      <c r="L107" s="14">
        <f>J107+ROUND(K107, 2)</f>
        <v>289.32</v>
      </c>
      <c r="M107" s="14">
        <f>ROUND(J107*I107, 2)</f>
        <v>71078.179999999993</v>
      </c>
      <c r="N107" s="14">
        <f>ROUND(I107*ROUND(K107, 2), 2)</f>
        <v>1472791.2</v>
      </c>
      <c r="O107" s="14">
        <f>M107+N107</f>
        <v>1543869.38</v>
      </c>
      <c r="P107" s="14">
        <f>IFERROR(ROUND(SUM(S108,S109)/I107, 2),0)</f>
        <v>81.319999999999993</v>
      </c>
      <c r="Q107" s="16">
        <v>276</v>
      </c>
      <c r="R107" s="14">
        <f>P107+ROUND(Q107, 2)</f>
        <v>357.32</v>
      </c>
      <c r="S107" s="14">
        <f>ROUND(P107*I107, 2)</f>
        <v>433939.78</v>
      </c>
      <c r="T107" s="14">
        <f>ROUND(I107*ROUND(Q107, 2), 2)</f>
        <v>1472791.2</v>
      </c>
      <c r="U107" s="14">
        <f>S107+T107</f>
        <v>1906730.98</v>
      </c>
      <c r="V107" s="9">
        <f>ROUND(P107 / 1.2, 2)</f>
        <v>67.77</v>
      </c>
      <c r="W107" s="9">
        <f>ROUND(Q107 / 1.2, 2)</f>
        <v>230</v>
      </c>
      <c r="X107" s="9">
        <f>ROUND(R107 / 1.2, 2)</f>
        <v>297.77</v>
      </c>
      <c r="Y107" s="9">
        <f t="shared" si="16"/>
        <v>361616.48</v>
      </c>
      <c r="Z107" s="9">
        <f>ROUND(T107 / 1.2, 2)</f>
        <v>1227326</v>
      </c>
      <c r="AA107" s="9">
        <f>Y107+Z107</f>
        <v>1588942.48</v>
      </c>
      <c r="AD107" s="4">
        <v>254801907</v>
      </c>
      <c r="AE107" s="4">
        <v>17921065</v>
      </c>
      <c r="AG107" s="4" t="s">
        <v>470</v>
      </c>
      <c r="AH107" s="4" t="s">
        <v>471</v>
      </c>
      <c r="AI107" s="4" t="s">
        <v>58</v>
      </c>
    </row>
    <row r="108" spans="1:35" ht="37.5" x14ac:dyDescent="0.25">
      <c r="A108" s="10" t="s">
        <v>472</v>
      </c>
      <c r="B108" s="10"/>
      <c r="C108" s="24" t="s">
        <v>217</v>
      </c>
      <c r="D108" s="12"/>
      <c r="E108" s="12"/>
      <c r="F108" s="18" t="s">
        <v>61</v>
      </c>
      <c r="G108" s="19">
        <v>0.15</v>
      </c>
      <c r="H108" s="19"/>
      <c r="I108" s="19">
        <v>800.43</v>
      </c>
      <c r="J108" s="21">
        <v>88.8</v>
      </c>
      <c r="M108" s="22">
        <f>ROUND(ROUND(J108, 2)*I108, 2)</f>
        <v>71078.179999999993</v>
      </c>
      <c r="P108" s="23">
        <v>88.8</v>
      </c>
      <c r="S108" s="22">
        <f>ROUND(ROUND(P108, 2)*I108, 2)</f>
        <v>71078.179999999993</v>
      </c>
      <c r="V108" s="9">
        <f>ROUND(ROUND(P108, 2)/1.2, 2)</f>
        <v>74</v>
      </c>
      <c r="Y108" s="9">
        <f t="shared" si="16"/>
        <v>59231.82</v>
      </c>
      <c r="AD108" s="4" t="s">
        <v>473</v>
      </c>
      <c r="AE108" s="4" t="s">
        <v>474</v>
      </c>
      <c r="AF108" s="4" t="s">
        <v>220</v>
      </c>
    </row>
    <row r="109" spans="1:35" ht="93.75" x14ac:dyDescent="0.25">
      <c r="A109" s="10" t="s">
        <v>475</v>
      </c>
      <c r="B109" s="10"/>
      <c r="C109" s="24" t="s">
        <v>476</v>
      </c>
      <c r="D109" s="12"/>
      <c r="E109" s="12" t="s">
        <v>477</v>
      </c>
      <c r="F109" s="18" t="s">
        <v>61</v>
      </c>
      <c r="G109" s="19">
        <v>0.3</v>
      </c>
      <c r="H109" s="19"/>
      <c r="I109" s="19">
        <v>1600.86</v>
      </c>
      <c r="J109" s="21">
        <v>0</v>
      </c>
      <c r="M109" s="22">
        <f>ROUND(ROUND(J109, 2)*I109, 2)</f>
        <v>0</v>
      </c>
      <c r="P109" s="23">
        <v>226.67</v>
      </c>
      <c r="S109" s="22">
        <f>ROUND(ROUND(P109, 2)*I109, 2)</f>
        <v>362866.94</v>
      </c>
      <c r="V109" s="9">
        <f>ROUND(ROUND(P109, 2)/1.2, 2)</f>
        <v>188.89</v>
      </c>
      <c r="Y109" s="9">
        <f t="shared" si="16"/>
        <v>302389.12</v>
      </c>
      <c r="AD109" s="4" t="s">
        <v>478</v>
      </c>
      <c r="AE109" s="4" t="s">
        <v>479</v>
      </c>
      <c r="AF109" s="4" t="s">
        <v>480</v>
      </c>
    </row>
    <row r="110" spans="1:35" ht="37.5" x14ac:dyDescent="0.25">
      <c r="A110" s="10" t="s">
        <v>481</v>
      </c>
      <c r="B110" s="10" t="s">
        <v>468</v>
      </c>
      <c r="C110" s="11" t="s">
        <v>469</v>
      </c>
      <c r="D110" s="12"/>
      <c r="E110" s="12"/>
      <c r="F110" s="12" t="s">
        <v>55</v>
      </c>
      <c r="G110" s="13">
        <v>1</v>
      </c>
      <c r="H110" s="13"/>
      <c r="I110" s="13">
        <v>416.1</v>
      </c>
      <c r="J110" s="14">
        <f>IFERROR(ROUND(SUM(M111,M112)/I110, 2),0)</f>
        <v>13.32</v>
      </c>
      <c r="K110" s="15">
        <v>276</v>
      </c>
      <c r="L110" s="14">
        <f>J110+ROUND(K110, 2)</f>
        <v>289.32</v>
      </c>
      <c r="M110" s="14">
        <f>ROUND(J110*I110, 2)</f>
        <v>5542.45</v>
      </c>
      <c r="N110" s="14">
        <f>ROUND(I110*ROUND(K110, 2), 2)</f>
        <v>114843.6</v>
      </c>
      <c r="O110" s="14">
        <f>M110+N110</f>
        <v>120386.05</v>
      </c>
      <c r="P110" s="14">
        <f>IFERROR(ROUND(SUM(S111,S112)/I110, 2),0)</f>
        <v>93.68</v>
      </c>
      <c r="Q110" s="16">
        <v>276</v>
      </c>
      <c r="R110" s="14">
        <f>P110+ROUND(Q110, 2)</f>
        <v>369.68</v>
      </c>
      <c r="S110" s="14">
        <f>ROUND(P110*I110, 2)</f>
        <v>38980.25</v>
      </c>
      <c r="T110" s="14">
        <f>ROUND(I110*ROUND(Q110, 2), 2)</f>
        <v>114843.6</v>
      </c>
      <c r="U110" s="14">
        <f>S110+T110</f>
        <v>153823.85</v>
      </c>
      <c r="V110" s="9">
        <f>ROUND(P110 / 1.2, 2)</f>
        <v>78.069999999999993</v>
      </c>
      <c r="W110" s="9">
        <f>ROUND(Q110 / 1.2, 2)</f>
        <v>230</v>
      </c>
      <c r="X110" s="9">
        <f>ROUND(R110 / 1.2, 2)</f>
        <v>308.07</v>
      </c>
      <c r="Y110" s="9">
        <f t="shared" si="16"/>
        <v>32483.54</v>
      </c>
      <c r="Z110" s="9">
        <f>ROUND(T110 / 1.2, 2)</f>
        <v>95703</v>
      </c>
      <c r="AA110" s="9">
        <f>Y110+Z110</f>
        <v>128186.54000000001</v>
      </c>
      <c r="AD110" s="4">
        <v>254801933</v>
      </c>
      <c r="AE110" s="4">
        <v>17921066</v>
      </c>
      <c r="AG110" s="4" t="s">
        <v>470</v>
      </c>
      <c r="AH110" s="4" t="s">
        <v>471</v>
      </c>
      <c r="AI110" s="4" t="s">
        <v>58</v>
      </c>
    </row>
    <row r="111" spans="1:35" ht="93.75" x14ac:dyDescent="0.25">
      <c r="A111" s="10" t="s">
        <v>482</v>
      </c>
      <c r="B111" s="10"/>
      <c r="C111" s="24" t="s">
        <v>483</v>
      </c>
      <c r="D111" s="12"/>
      <c r="E111" s="12" t="s">
        <v>484</v>
      </c>
      <c r="F111" s="18" t="s">
        <v>61</v>
      </c>
      <c r="G111" s="19">
        <v>0.3</v>
      </c>
      <c r="H111" s="19"/>
      <c r="I111" s="19">
        <v>124.83</v>
      </c>
      <c r="J111" s="21">
        <v>0</v>
      </c>
      <c r="M111" s="22">
        <f>ROUND(ROUND(J111, 2)*I111, 2)</f>
        <v>0</v>
      </c>
      <c r="P111" s="23">
        <v>267.88</v>
      </c>
      <c r="S111" s="22">
        <f>ROUND(ROUND(P111, 2)*I111, 2)</f>
        <v>33439.46</v>
      </c>
      <c r="V111" s="9">
        <f>ROUND(ROUND(P111, 2)/1.2, 2)</f>
        <v>223.23</v>
      </c>
      <c r="Y111" s="9">
        <f t="shared" si="16"/>
        <v>27866.22</v>
      </c>
      <c r="AD111" s="4" t="s">
        <v>485</v>
      </c>
      <c r="AE111" s="4" t="s">
        <v>486</v>
      </c>
      <c r="AF111" s="4" t="s">
        <v>487</v>
      </c>
    </row>
    <row r="112" spans="1:35" ht="37.5" x14ac:dyDescent="0.25">
      <c r="A112" s="10" t="s">
        <v>488</v>
      </c>
      <c r="B112" s="10"/>
      <c r="C112" s="24" t="s">
        <v>217</v>
      </c>
      <c r="D112" s="12"/>
      <c r="E112" s="12"/>
      <c r="F112" s="18" t="s">
        <v>61</v>
      </c>
      <c r="G112" s="19">
        <v>0.15</v>
      </c>
      <c r="H112" s="19"/>
      <c r="I112" s="19">
        <v>62.414999999999999</v>
      </c>
      <c r="J112" s="21">
        <v>88.8</v>
      </c>
      <c r="M112" s="22">
        <f>ROUND(ROUND(J112, 2)*I112, 2)</f>
        <v>5542.45</v>
      </c>
      <c r="P112" s="23">
        <v>88.8</v>
      </c>
      <c r="S112" s="22">
        <f>ROUND(ROUND(P112, 2)*I112, 2)</f>
        <v>5542.45</v>
      </c>
      <c r="V112" s="9">
        <f>ROUND(ROUND(P112, 2)/1.2, 2)</f>
        <v>74</v>
      </c>
      <c r="Y112" s="9">
        <f t="shared" si="16"/>
        <v>4618.71</v>
      </c>
      <c r="AD112" s="4" t="s">
        <v>489</v>
      </c>
      <c r="AE112" s="4" t="s">
        <v>490</v>
      </c>
      <c r="AF112" s="4" t="s">
        <v>220</v>
      </c>
    </row>
    <row r="113" spans="1:35" ht="37.5" x14ac:dyDescent="0.25">
      <c r="A113" s="10" t="s">
        <v>491</v>
      </c>
      <c r="B113" s="10" t="s">
        <v>468</v>
      </c>
      <c r="C113" s="11" t="s">
        <v>469</v>
      </c>
      <c r="D113" s="12"/>
      <c r="E113" s="12"/>
      <c r="F113" s="12" t="s">
        <v>55</v>
      </c>
      <c r="G113" s="13">
        <v>1</v>
      </c>
      <c r="H113" s="13"/>
      <c r="I113" s="13">
        <v>1047.7</v>
      </c>
      <c r="J113" s="14">
        <f>IFERROR(ROUND(SUM(M114,M115)/I113, 2),0)</f>
        <v>81.319999999999993</v>
      </c>
      <c r="K113" s="15">
        <v>276</v>
      </c>
      <c r="L113" s="14">
        <f>J113+ROUND(K113, 2)</f>
        <v>357.32</v>
      </c>
      <c r="M113" s="14">
        <f>ROUND(J113*I113, 2)</f>
        <v>85198.96</v>
      </c>
      <c r="N113" s="14">
        <f>ROUND(I113*ROUND(K113, 2), 2)</f>
        <v>289165.2</v>
      </c>
      <c r="O113" s="14">
        <f>M113+N113</f>
        <v>374364.16000000003</v>
      </c>
      <c r="P113" s="14">
        <f>IFERROR(ROUND(SUM(S114,S115)/I113, 2),0)</f>
        <v>81.319999999999993</v>
      </c>
      <c r="Q113" s="16">
        <v>276</v>
      </c>
      <c r="R113" s="14">
        <f>P113+ROUND(Q113, 2)</f>
        <v>357.32</v>
      </c>
      <c r="S113" s="14">
        <f>ROUND(P113*I113, 2)</f>
        <v>85198.96</v>
      </c>
      <c r="T113" s="14">
        <f>ROUND(I113*ROUND(Q113, 2), 2)</f>
        <v>289165.2</v>
      </c>
      <c r="U113" s="14">
        <f>S113+T113</f>
        <v>374364.16000000003</v>
      </c>
      <c r="V113" s="9">
        <f>ROUND(P113 / 1.2, 2)</f>
        <v>67.77</v>
      </c>
      <c r="W113" s="9">
        <f>ROUND(Q113 / 1.2, 2)</f>
        <v>230</v>
      </c>
      <c r="X113" s="9">
        <f>ROUND(R113 / 1.2, 2)</f>
        <v>297.77</v>
      </c>
      <c r="Y113" s="9">
        <f t="shared" si="16"/>
        <v>70999.13</v>
      </c>
      <c r="Z113" s="9">
        <f>ROUND(T113 / 1.2, 2)</f>
        <v>240971</v>
      </c>
      <c r="AA113" s="9">
        <f>Y113+Z113</f>
        <v>311970.13</v>
      </c>
      <c r="AD113" s="4">
        <v>254801934</v>
      </c>
      <c r="AE113" s="4">
        <v>17921067</v>
      </c>
      <c r="AG113" s="4" t="s">
        <v>470</v>
      </c>
      <c r="AH113" s="4" t="s">
        <v>471</v>
      </c>
      <c r="AI113" s="4" t="s">
        <v>58</v>
      </c>
    </row>
    <row r="114" spans="1:35" ht="37.5" x14ac:dyDescent="0.25">
      <c r="A114" s="10" t="s">
        <v>492</v>
      </c>
      <c r="B114" s="10"/>
      <c r="C114" s="24" t="s">
        <v>217</v>
      </c>
      <c r="D114" s="12"/>
      <c r="E114" s="12"/>
      <c r="F114" s="18" t="s">
        <v>61</v>
      </c>
      <c r="G114" s="19">
        <v>0.15</v>
      </c>
      <c r="H114" s="19"/>
      <c r="I114" s="19">
        <v>157.155</v>
      </c>
      <c r="J114" s="21">
        <v>88.8</v>
      </c>
      <c r="M114" s="22">
        <f>ROUND(ROUND(J114, 2)*I114, 2)</f>
        <v>13955.36</v>
      </c>
      <c r="P114" s="23">
        <v>88.8</v>
      </c>
      <c r="S114" s="22">
        <f>ROUND(ROUND(P114, 2)*I114, 2)</f>
        <v>13955.36</v>
      </c>
      <c r="V114" s="9">
        <f>ROUND(ROUND(P114, 2)/1.2, 2)</f>
        <v>74</v>
      </c>
      <c r="Y114" s="9">
        <f t="shared" si="16"/>
        <v>11629.47</v>
      </c>
      <c r="AD114" s="4" t="s">
        <v>493</v>
      </c>
      <c r="AE114" s="4" t="s">
        <v>494</v>
      </c>
      <c r="AF114" s="4" t="s">
        <v>220</v>
      </c>
    </row>
    <row r="115" spans="1:35" ht="56.25" x14ac:dyDescent="0.25">
      <c r="A115" s="10" t="s">
        <v>495</v>
      </c>
      <c r="B115" s="10"/>
      <c r="C115" s="24" t="s">
        <v>496</v>
      </c>
      <c r="D115" s="12"/>
      <c r="E115" s="12" t="s">
        <v>497</v>
      </c>
      <c r="F115" s="18" t="s">
        <v>61</v>
      </c>
      <c r="G115" s="19">
        <v>0.3</v>
      </c>
      <c r="H115" s="19"/>
      <c r="I115" s="19">
        <v>314.31</v>
      </c>
      <c r="J115" s="21">
        <v>226.67</v>
      </c>
      <c r="M115" s="22">
        <f>ROUND(ROUND(J115, 2)*I115, 2)</f>
        <v>71244.649999999994</v>
      </c>
      <c r="P115" s="23">
        <v>226.67</v>
      </c>
      <c r="S115" s="22">
        <f>ROUND(ROUND(P115, 2)*I115, 2)</f>
        <v>71244.649999999994</v>
      </c>
      <c r="V115" s="9">
        <f>ROUND(ROUND(P115, 2)/1.2, 2)</f>
        <v>188.89</v>
      </c>
      <c r="Y115" s="9">
        <f t="shared" si="16"/>
        <v>59370.54</v>
      </c>
      <c r="AD115" s="4" t="s">
        <v>498</v>
      </c>
      <c r="AE115" s="4" t="s">
        <v>499</v>
      </c>
      <c r="AF115" s="4" t="s">
        <v>500</v>
      </c>
    </row>
    <row r="116" spans="1:35" ht="37.5" x14ac:dyDescent="0.25">
      <c r="A116" s="10" t="s">
        <v>501</v>
      </c>
      <c r="B116" s="10" t="s">
        <v>468</v>
      </c>
      <c r="C116" s="11" t="s">
        <v>469</v>
      </c>
      <c r="D116" s="12"/>
      <c r="E116" s="12"/>
      <c r="F116" s="12" t="s">
        <v>55</v>
      </c>
      <c r="G116" s="13">
        <v>1</v>
      </c>
      <c r="H116" s="13"/>
      <c r="I116" s="13">
        <v>96.5</v>
      </c>
      <c r="J116" s="14">
        <f>IFERROR(ROUND(SUM(M117,M118)/I116, 2),0)</f>
        <v>13.32</v>
      </c>
      <c r="K116" s="15">
        <v>276</v>
      </c>
      <c r="L116" s="14">
        <f>J116+ROUND(K116, 2)</f>
        <v>289.32</v>
      </c>
      <c r="M116" s="14">
        <f>ROUND(J116*I116, 2)</f>
        <v>1285.3800000000001</v>
      </c>
      <c r="N116" s="14">
        <f>ROUND(I116*ROUND(K116, 2), 2)</f>
        <v>26634</v>
      </c>
      <c r="O116" s="14">
        <f>M116+N116</f>
        <v>27919.38</v>
      </c>
      <c r="P116" s="14">
        <f>IFERROR(ROUND(SUM(S117,S118)/I116, 2),0)</f>
        <v>93.68</v>
      </c>
      <c r="Q116" s="16">
        <v>276</v>
      </c>
      <c r="R116" s="14">
        <f>P116+ROUND(Q116, 2)</f>
        <v>369.68</v>
      </c>
      <c r="S116" s="14">
        <f>ROUND(P116*I116, 2)</f>
        <v>9040.1200000000008</v>
      </c>
      <c r="T116" s="14">
        <f>ROUND(I116*ROUND(Q116, 2), 2)</f>
        <v>26634</v>
      </c>
      <c r="U116" s="14">
        <f>S116+T116</f>
        <v>35674.120000000003</v>
      </c>
      <c r="V116" s="9">
        <f>ROUND(P116 / 1.2, 2)</f>
        <v>78.069999999999993</v>
      </c>
      <c r="W116" s="9">
        <f>ROUND(Q116 / 1.2, 2)</f>
        <v>230</v>
      </c>
      <c r="X116" s="9">
        <f>ROUND(R116 / 1.2, 2)</f>
        <v>308.07</v>
      </c>
      <c r="Y116" s="9">
        <f t="shared" si="16"/>
        <v>7533.43</v>
      </c>
      <c r="Z116" s="9">
        <f>ROUND(T116 / 1.2, 2)</f>
        <v>22195</v>
      </c>
      <c r="AA116" s="9">
        <f>Y116+Z116</f>
        <v>29728.43</v>
      </c>
      <c r="AD116" s="4">
        <v>254801935</v>
      </c>
      <c r="AE116" s="4">
        <v>17921068</v>
      </c>
      <c r="AG116" s="4" t="s">
        <v>470</v>
      </c>
      <c r="AH116" s="4" t="s">
        <v>471</v>
      </c>
      <c r="AI116" s="4" t="s">
        <v>58</v>
      </c>
    </row>
    <row r="117" spans="1:35" ht="112.5" x14ac:dyDescent="0.25">
      <c r="A117" s="10" t="s">
        <v>502</v>
      </c>
      <c r="B117" s="10"/>
      <c r="C117" s="24" t="s">
        <v>483</v>
      </c>
      <c r="D117" s="12"/>
      <c r="E117" s="12" t="s">
        <v>503</v>
      </c>
      <c r="F117" s="18" t="s">
        <v>61</v>
      </c>
      <c r="G117" s="19">
        <v>0.3</v>
      </c>
      <c r="H117" s="19"/>
      <c r="I117" s="19">
        <v>28.95</v>
      </c>
      <c r="J117" s="21">
        <v>0</v>
      </c>
      <c r="M117" s="22">
        <f>ROUND(ROUND(J117, 2)*I117, 2)</f>
        <v>0</v>
      </c>
      <c r="P117" s="23">
        <v>267.88</v>
      </c>
      <c r="S117" s="22">
        <f>ROUND(ROUND(P117, 2)*I117, 2)</f>
        <v>7755.13</v>
      </c>
      <c r="V117" s="9">
        <f>ROUND(ROUND(P117, 2)/1.2, 2)</f>
        <v>223.23</v>
      </c>
      <c r="Y117" s="9">
        <f t="shared" si="16"/>
        <v>6462.61</v>
      </c>
      <c r="AD117" s="4" t="s">
        <v>504</v>
      </c>
      <c r="AE117" s="4" t="s">
        <v>505</v>
      </c>
      <c r="AF117" s="4" t="s">
        <v>487</v>
      </c>
    </row>
    <row r="118" spans="1:35" ht="37.5" x14ac:dyDescent="0.25">
      <c r="A118" s="10" t="s">
        <v>506</v>
      </c>
      <c r="B118" s="10"/>
      <c r="C118" s="24" t="s">
        <v>217</v>
      </c>
      <c r="D118" s="12"/>
      <c r="E118" s="12"/>
      <c r="F118" s="18" t="s">
        <v>61</v>
      </c>
      <c r="G118" s="19">
        <v>0.15</v>
      </c>
      <c r="H118" s="19"/>
      <c r="I118" s="19">
        <v>14.475</v>
      </c>
      <c r="J118" s="21">
        <v>88.8</v>
      </c>
      <c r="M118" s="22">
        <f>ROUND(ROUND(J118, 2)*I118, 2)</f>
        <v>1285.3800000000001</v>
      </c>
      <c r="P118" s="23">
        <v>88.8</v>
      </c>
      <c r="S118" s="22">
        <f>ROUND(ROUND(P118, 2)*I118, 2)</f>
        <v>1285.3800000000001</v>
      </c>
      <c r="V118" s="9">
        <f>ROUND(ROUND(P118, 2)/1.2, 2)</f>
        <v>74</v>
      </c>
      <c r="Y118" s="9">
        <f t="shared" si="16"/>
        <v>1071.1500000000001</v>
      </c>
      <c r="AD118" s="4" t="s">
        <v>507</v>
      </c>
      <c r="AE118" s="4" t="s">
        <v>508</v>
      </c>
      <c r="AF118" s="4" t="s">
        <v>220</v>
      </c>
    </row>
    <row r="119" spans="1:35" ht="37.5" x14ac:dyDescent="0.25">
      <c r="A119" s="10" t="s">
        <v>509</v>
      </c>
      <c r="B119" s="10" t="s">
        <v>468</v>
      </c>
      <c r="C119" s="11" t="s">
        <v>469</v>
      </c>
      <c r="D119" s="12"/>
      <c r="E119" s="12"/>
      <c r="F119" s="12" t="s">
        <v>55</v>
      </c>
      <c r="G119" s="13">
        <v>1</v>
      </c>
      <c r="H119" s="13"/>
      <c r="I119" s="13">
        <v>20.9</v>
      </c>
      <c r="J119" s="14">
        <f>IFERROR(ROUND(SUM(M120,M121)/I119, 2),0)</f>
        <v>13.32</v>
      </c>
      <c r="K119" s="15">
        <v>276</v>
      </c>
      <c r="L119" s="14">
        <f>J119+ROUND(K119, 2)</f>
        <v>289.32</v>
      </c>
      <c r="M119" s="14">
        <f>ROUND(J119*I119, 2)</f>
        <v>278.39</v>
      </c>
      <c r="N119" s="14">
        <f>ROUND(I119*ROUND(K119, 2), 2)</f>
        <v>5768.4</v>
      </c>
      <c r="O119" s="14">
        <f>M119+N119</f>
        <v>6046.79</v>
      </c>
      <c r="P119" s="14">
        <f>IFERROR(ROUND(SUM(S120,S121)/I119, 2),0)</f>
        <v>93.68</v>
      </c>
      <c r="Q119" s="16">
        <v>276</v>
      </c>
      <c r="R119" s="14">
        <f>P119+ROUND(Q119, 2)</f>
        <v>369.68</v>
      </c>
      <c r="S119" s="14">
        <f>ROUND(P119*I119, 2)</f>
        <v>1957.91</v>
      </c>
      <c r="T119" s="14">
        <f>ROUND(I119*ROUND(Q119, 2), 2)</f>
        <v>5768.4</v>
      </c>
      <c r="U119" s="14">
        <f>S119+T119</f>
        <v>7726.3099999999995</v>
      </c>
      <c r="V119" s="9">
        <f>ROUND(P119 / 1.2, 2)</f>
        <v>78.069999999999993</v>
      </c>
      <c r="W119" s="9">
        <f>ROUND(Q119 / 1.2, 2)</f>
        <v>230</v>
      </c>
      <c r="X119" s="9">
        <f>ROUND(R119 / 1.2, 2)</f>
        <v>308.07</v>
      </c>
      <c r="Y119" s="9">
        <f t="shared" si="16"/>
        <v>1631.59</v>
      </c>
      <c r="Z119" s="9">
        <f>ROUND(T119 / 1.2, 2)</f>
        <v>4807</v>
      </c>
      <c r="AA119" s="9">
        <f>Y119+Z119</f>
        <v>6438.59</v>
      </c>
      <c r="AD119" s="4">
        <v>254801936</v>
      </c>
      <c r="AE119" s="4">
        <v>17921069</v>
      </c>
      <c r="AG119" s="4" t="s">
        <v>470</v>
      </c>
      <c r="AH119" s="4" t="s">
        <v>471</v>
      </c>
      <c r="AI119" s="4" t="s">
        <v>58</v>
      </c>
    </row>
    <row r="120" spans="1:35" ht="37.5" x14ac:dyDescent="0.25">
      <c r="A120" s="10" t="s">
        <v>510</v>
      </c>
      <c r="B120" s="10"/>
      <c r="C120" s="24" t="s">
        <v>217</v>
      </c>
      <c r="D120" s="12"/>
      <c r="E120" s="12"/>
      <c r="F120" s="18" t="s">
        <v>61</v>
      </c>
      <c r="G120" s="19">
        <v>0.15</v>
      </c>
      <c r="H120" s="19"/>
      <c r="I120" s="19">
        <v>3.1349999999999998</v>
      </c>
      <c r="J120" s="21">
        <v>88.8</v>
      </c>
      <c r="M120" s="22">
        <f>ROUND(ROUND(J120, 2)*I120, 2)</f>
        <v>278.39</v>
      </c>
      <c r="P120" s="23">
        <v>88.8</v>
      </c>
      <c r="S120" s="22">
        <f>ROUND(ROUND(P120, 2)*I120, 2)</f>
        <v>278.39</v>
      </c>
      <c r="V120" s="9">
        <f>ROUND(ROUND(P120, 2)/1.2, 2)</f>
        <v>74</v>
      </c>
      <c r="Y120" s="9">
        <f t="shared" si="16"/>
        <v>231.99</v>
      </c>
      <c r="AD120" s="4" t="s">
        <v>511</v>
      </c>
      <c r="AE120" s="4" t="s">
        <v>512</v>
      </c>
      <c r="AF120" s="4" t="s">
        <v>220</v>
      </c>
    </row>
    <row r="121" spans="1:35" ht="112.5" x14ac:dyDescent="0.25">
      <c r="A121" s="10" t="s">
        <v>513</v>
      </c>
      <c r="B121" s="10"/>
      <c r="C121" s="24" t="s">
        <v>483</v>
      </c>
      <c r="D121" s="12"/>
      <c r="E121" s="12" t="s">
        <v>514</v>
      </c>
      <c r="F121" s="18" t="s">
        <v>61</v>
      </c>
      <c r="G121" s="19">
        <v>0.3</v>
      </c>
      <c r="H121" s="19"/>
      <c r="I121" s="19">
        <v>6.27</v>
      </c>
      <c r="J121" s="21">
        <v>0</v>
      </c>
      <c r="M121" s="22">
        <f>ROUND(ROUND(J121, 2)*I121, 2)</f>
        <v>0</v>
      </c>
      <c r="P121" s="23">
        <v>267.88</v>
      </c>
      <c r="S121" s="22">
        <f>ROUND(ROUND(P121, 2)*I121, 2)</f>
        <v>1679.61</v>
      </c>
      <c r="V121" s="9">
        <f>ROUND(ROUND(P121, 2)/1.2, 2)</f>
        <v>223.23</v>
      </c>
      <c r="Y121" s="9">
        <f t="shared" si="16"/>
        <v>1399.68</v>
      </c>
      <c r="AD121" s="4" t="s">
        <v>515</v>
      </c>
      <c r="AE121" s="4" t="s">
        <v>516</v>
      </c>
      <c r="AF121" s="4" t="s">
        <v>487</v>
      </c>
    </row>
    <row r="122" spans="1:35" ht="37.5" x14ac:dyDescent="0.25">
      <c r="A122" s="10" t="s">
        <v>517</v>
      </c>
      <c r="B122" s="10" t="s">
        <v>468</v>
      </c>
      <c r="C122" s="11" t="s">
        <v>469</v>
      </c>
      <c r="D122" s="12"/>
      <c r="E122" s="12"/>
      <c r="F122" s="12" t="s">
        <v>55</v>
      </c>
      <c r="G122" s="13">
        <v>1</v>
      </c>
      <c r="H122" s="13"/>
      <c r="I122" s="13">
        <v>73.400000000000006</v>
      </c>
      <c r="J122" s="14">
        <f>IFERROR(ROUND(SUM(M123,M124)/I122, 2),0)</f>
        <v>13.32</v>
      </c>
      <c r="K122" s="15">
        <v>276</v>
      </c>
      <c r="L122" s="14">
        <f>J122+ROUND(K122, 2)</f>
        <v>289.32</v>
      </c>
      <c r="M122" s="14">
        <f>ROUND(J122*I122, 2)</f>
        <v>977.69</v>
      </c>
      <c r="N122" s="14">
        <f>ROUND(I122*ROUND(K122, 2), 2)</f>
        <v>20258.400000000001</v>
      </c>
      <c r="O122" s="14">
        <f>M122+N122</f>
        <v>21236.09</v>
      </c>
      <c r="P122" s="14">
        <f>IFERROR(ROUND(SUM(S123,S124)/I122, 2),0)</f>
        <v>93.68</v>
      </c>
      <c r="Q122" s="16">
        <v>276</v>
      </c>
      <c r="R122" s="14">
        <f>P122+ROUND(Q122, 2)</f>
        <v>369.68</v>
      </c>
      <c r="S122" s="14">
        <f>ROUND(P122*I122, 2)</f>
        <v>6876.11</v>
      </c>
      <c r="T122" s="14">
        <f>ROUND(I122*ROUND(Q122, 2), 2)</f>
        <v>20258.400000000001</v>
      </c>
      <c r="U122" s="14">
        <f>S122+T122</f>
        <v>27134.510000000002</v>
      </c>
      <c r="V122" s="9">
        <f>ROUND(P122 / 1.2, 2)</f>
        <v>78.069999999999993</v>
      </c>
      <c r="W122" s="9">
        <f>ROUND(Q122 / 1.2, 2)</f>
        <v>230</v>
      </c>
      <c r="X122" s="9">
        <f>ROUND(R122 / 1.2, 2)</f>
        <v>308.07</v>
      </c>
      <c r="Y122" s="9">
        <f t="shared" si="16"/>
        <v>5730.09</v>
      </c>
      <c r="Z122" s="9">
        <f>ROUND(T122 / 1.2, 2)</f>
        <v>16882</v>
      </c>
      <c r="AA122" s="9">
        <f>Y122+Z122</f>
        <v>22612.09</v>
      </c>
      <c r="AD122" s="4">
        <v>254801937</v>
      </c>
      <c r="AE122" s="4">
        <v>17921070</v>
      </c>
      <c r="AG122" s="4" t="s">
        <v>470</v>
      </c>
      <c r="AH122" s="4" t="s">
        <v>471</v>
      </c>
      <c r="AI122" s="4" t="s">
        <v>58</v>
      </c>
    </row>
    <row r="123" spans="1:35" ht="112.5" x14ac:dyDescent="0.25">
      <c r="A123" s="10" t="s">
        <v>518</v>
      </c>
      <c r="B123" s="10"/>
      <c r="C123" s="24" t="s">
        <v>483</v>
      </c>
      <c r="D123" s="12"/>
      <c r="E123" s="12" t="s">
        <v>519</v>
      </c>
      <c r="F123" s="18" t="s">
        <v>61</v>
      </c>
      <c r="G123" s="19">
        <v>0.3</v>
      </c>
      <c r="H123" s="19"/>
      <c r="I123" s="19">
        <v>22.02</v>
      </c>
      <c r="J123" s="21">
        <v>0</v>
      </c>
      <c r="M123" s="22">
        <f>ROUND(ROUND(J123, 2)*I123, 2)</f>
        <v>0</v>
      </c>
      <c r="P123" s="23">
        <v>267.88</v>
      </c>
      <c r="S123" s="22">
        <f>ROUND(ROUND(P123, 2)*I123, 2)</f>
        <v>5898.72</v>
      </c>
      <c r="V123" s="9">
        <f>ROUND(ROUND(P123, 2)/1.2, 2)</f>
        <v>223.23</v>
      </c>
      <c r="Y123" s="9">
        <f t="shared" si="16"/>
        <v>4915.6000000000004</v>
      </c>
      <c r="AD123" s="4" t="s">
        <v>520</v>
      </c>
      <c r="AE123" s="4" t="s">
        <v>521</v>
      </c>
      <c r="AF123" s="4" t="s">
        <v>487</v>
      </c>
    </row>
    <row r="124" spans="1:35" ht="37.5" x14ac:dyDescent="0.25">
      <c r="A124" s="10" t="s">
        <v>522</v>
      </c>
      <c r="B124" s="10"/>
      <c r="C124" s="24" t="s">
        <v>217</v>
      </c>
      <c r="D124" s="12"/>
      <c r="E124" s="12"/>
      <c r="F124" s="18" t="s">
        <v>61</v>
      </c>
      <c r="G124" s="19">
        <v>0.15</v>
      </c>
      <c r="H124" s="19"/>
      <c r="I124" s="19">
        <v>11.01</v>
      </c>
      <c r="J124" s="21">
        <v>88.8</v>
      </c>
      <c r="M124" s="22">
        <f>ROUND(ROUND(J124, 2)*I124, 2)</f>
        <v>977.69</v>
      </c>
      <c r="P124" s="23">
        <v>88.8</v>
      </c>
      <c r="S124" s="22">
        <f>ROUND(ROUND(P124, 2)*I124, 2)</f>
        <v>977.69</v>
      </c>
      <c r="V124" s="9">
        <f>ROUND(ROUND(P124, 2)/1.2, 2)</f>
        <v>74</v>
      </c>
      <c r="Y124" s="9">
        <f t="shared" si="16"/>
        <v>814.74</v>
      </c>
      <c r="AD124" s="4" t="s">
        <v>523</v>
      </c>
      <c r="AE124" s="4" t="s">
        <v>524</v>
      </c>
      <c r="AF124" s="4" t="s">
        <v>220</v>
      </c>
    </row>
    <row r="125" spans="1:35" ht="37.5" x14ac:dyDescent="0.25">
      <c r="A125" s="10" t="s">
        <v>525</v>
      </c>
      <c r="B125" s="10" t="s">
        <v>468</v>
      </c>
      <c r="C125" s="11" t="s">
        <v>469</v>
      </c>
      <c r="D125" s="12"/>
      <c r="E125" s="12"/>
      <c r="F125" s="12" t="s">
        <v>55</v>
      </c>
      <c r="G125" s="13">
        <v>1</v>
      </c>
      <c r="H125" s="13"/>
      <c r="I125" s="13">
        <v>10.9</v>
      </c>
      <c r="J125" s="14">
        <f>IFERROR(ROUND(SUM(M126,M127)/I125, 2),0)</f>
        <v>13.32</v>
      </c>
      <c r="K125" s="15">
        <v>276</v>
      </c>
      <c r="L125" s="14">
        <f>J125+ROUND(K125, 2)</f>
        <v>289.32</v>
      </c>
      <c r="M125" s="14">
        <f>ROUND(J125*I125, 2)</f>
        <v>145.19</v>
      </c>
      <c r="N125" s="14">
        <f>ROUND(I125*ROUND(K125, 2), 2)</f>
        <v>3008.4</v>
      </c>
      <c r="O125" s="14">
        <f>M125+N125</f>
        <v>3153.59</v>
      </c>
      <c r="P125" s="14">
        <f>IFERROR(ROUND(SUM(S126,S127)/I125, 2),0)</f>
        <v>93.68</v>
      </c>
      <c r="Q125" s="16">
        <v>276</v>
      </c>
      <c r="R125" s="14">
        <f>P125+ROUND(Q125, 2)</f>
        <v>369.68</v>
      </c>
      <c r="S125" s="14">
        <f>ROUND(P125*I125, 2)</f>
        <v>1021.11</v>
      </c>
      <c r="T125" s="14">
        <f>ROUND(I125*ROUND(Q125, 2), 2)</f>
        <v>3008.4</v>
      </c>
      <c r="U125" s="14">
        <f>S125+T125</f>
        <v>4029.51</v>
      </c>
      <c r="V125" s="9">
        <f>ROUND(P125 / 1.2, 2)</f>
        <v>78.069999999999993</v>
      </c>
      <c r="W125" s="9">
        <f>ROUND(Q125 / 1.2, 2)</f>
        <v>230</v>
      </c>
      <c r="X125" s="9">
        <f>ROUND(R125 / 1.2, 2)</f>
        <v>308.07</v>
      </c>
      <c r="Y125" s="9">
        <f t="shared" si="16"/>
        <v>850.93</v>
      </c>
      <c r="Z125" s="9">
        <f>ROUND(T125 / 1.2, 2)</f>
        <v>2507</v>
      </c>
      <c r="AA125" s="9">
        <f>Y125+Z125</f>
        <v>3357.93</v>
      </c>
      <c r="AD125" s="4">
        <v>254801938</v>
      </c>
      <c r="AE125" s="4">
        <v>17921071</v>
      </c>
      <c r="AG125" s="4" t="s">
        <v>470</v>
      </c>
      <c r="AH125" s="4" t="s">
        <v>471</v>
      </c>
      <c r="AI125" s="4" t="s">
        <v>58</v>
      </c>
    </row>
    <row r="126" spans="1:35" ht="37.5" x14ac:dyDescent="0.25">
      <c r="A126" s="10" t="s">
        <v>526</v>
      </c>
      <c r="B126" s="10"/>
      <c r="C126" s="24" t="s">
        <v>217</v>
      </c>
      <c r="D126" s="12"/>
      <c r="E126" s="12"/>
      <c r="F126" s="18" t="s">
        <v>61</v>
      </c>
      <c r="G126" s="19">
        <v>0.15</v>
      </c>
      <c r="H126" s="19"/>
      <c r="I126" s="19">
        <v>1.635</v>
      </c>
      <c r="J126" s="21">
        <v>88.8</v>
      </c>
      <c r="M126" s="22">
        <f>ROUND(ROUND(J126, 2)*I126, 2)</f>
        <v>145.19</v>
      </c>
      <c r="P126" s="23">
        <v>88.8</v>
      </c>
      <c r="S126" s="22">
        <f>ROUND(ROUND(P126, 2)*I126, 2)</f>
        <v>145.19</v>
      </c>
      <c r="V126" s="9">
        <f>ROUND(ROUND(P126, 2)/1.2, 2)</f>
        <v>74</v>
      </c>
      <c r="Y126" s="9">
        <f t="shared" si="16"/>
        <v>120.99</v>
      </c>
      <c r="AD126" s="4" t="s">
        <v>527</v>
      </c>
      <c r="AE126" s="4" t="s">
        <v>528</v>
      </c>
      <c r="AF126" s="4" t="s">
        <v>220</v>
      </c>
    </row>
    <row r="127" spans="1:35" ht="112.5" x14ac:dyDescent="0.25">
      <c r="A127" s="10" t="s">
        <v>529</v>
      </c>
      <c r="B127" s="10"/>
      <c r="C127" s="24" t="s">
        <v>483</v>
      </c>
      <c r="D127" s="12"/>
      <c r="E127" s="12" t="s">
        <v>503</v>
      </c>
      <c r="F127" s="18" t="s">
        <v>61</v>
      </c>
      <c r="G127" s="19">
        <v>0.3</v>
      </c>
      <c r="H127" s="19"/>
      <c r="I127" s="19">
        <v>3.27</v>
      </c>
      <c r="J127" s="21">
        <v>0</v>
      </c>
      <c r="M127" s="22">
        <f>ROUND(ROUND(J127, 2)*I127, 2)</f>
        <v>0</v>
      </c>
      <c r="P127" s="23">
        <v>267.88</v>
      </c>
      <c r="S127" s="22">
        <f>ROUND(ROUND(P127, 2)*I127, 2)</f>
        <v>875.97</v>
      </c>
      <c r="V127" s="9">
        <f>ROUND(ROUND(P127, 2)/1.2, 2)</f>
        <v>223.23</v>
      </c>
      <c r="Y127" s="9">
        <f t="shared" si="16"/>
        <v>729.98</v>
      </c>
      <c r="AD127" s="4" t="s">
        <v>530</v>
      </c>
      <c r="AE127" s="4" t="s">
        <v>531</v>
      </c>
      <c r="AF127" s="4" t="s">
        <v>487</v>
      </c>
    </row>
    <row r="128" spans="1:35" ht="17.100000000000001" customHeight="1" x14ac:dyDescent="0.25">
      <c r="A128" s="10" t="s">
        <v>532</v>
      </c>
      <c r="B128" s="10" t="s">
        <v>533</v>
      </c>
      <c r="C128" s="42" t="s">
        <v>534</v>
      </c>
      <c r="D128" s="43"/>
      <c r="E128" s="43"/>
      <c r="F128" s="43"/>
      <c r="G128" s="43"/>
      <c r="H128" s="43"/>
      <c r="I128" s="44"/>
      <c r="M128" s="6">
        <f>SUM(M129,M132,M135,M138,M143)</f>
        <v>181690.47</v>
      </c>
      <c r="N128" s="6">
        <f>SUM(N129,N132,N135,N138,N143)</f>
        <v>1522301.04</v>
      </c>
      <c r="O128" s="6">
        <f>SUM(O129,O132,O135,O138,O143)</f>
        <v>1703991.51</v>
      </c>
      <c r="S128" s="6">
        <f>SUM(S129,S132,S135,S138,S143)</f>
        <v>181690.47</v>
      </c>
      <c r="T128" s="6">
        <f>SUM(T129,T132,T135,T138,T143)</f>
        <v>1522301.04</v>
      </c>
      <c r="U128" s="6">
        <f>SUM(U129,U132,U135,U138,U143)</f>
        <v>1703991.51</v>
      </c>
      <c r="Y128" s="9">
        <f>SUM(Y129,Y132,Y135,Y138,Y143)</f>
        <v>151408.74</v>
      </c>
      <c r="Z128" s="9">
        <f>SUM(Z129,Z132,Z135,Z138,Z143)</f>
        <v>1268584.2</v>
      </c>
      <c r="AA128" s="9">
        <f>SUM(AA129,AA132,AA135,AA138,AA143)</f>
        <v>1419992.94</v>
      </c>
      <c r="AD128" s="4">
        <v>254801908</v>
      </c>
      <c r="AE128" s="4">
        <v>17922383</v>
      </c>
    </row>
    <row r="129" spans="1:35" ht="56.25" x14ac:dyDescent="0.25">
      <c r="A129" s="10" t="s">
        <v>535</v>
      </c>
      <c r="B129" s="10" t="s">
        <v>536</v>
      </c>
      <c r="C129" s="11" t="s">
        <v>537</v>
      </c>
      <c r="D129" s="12"/>
      <c r="E129" s="12" t="s">
        <v>538</v>
      </c>
      <c r="F129" s="12" t="s">
        <v>55</v>
      </c>
      <c r="G129" s="13">
        <v>1</v>
      </c>
      <c r="H129" s="13"/>
      <c r="I129" s="13">
        <v>329.76</v>
      </c>
      <c r="J129" s="14">
        <f>IFERROR(ROUND(SUM(M130,M131)/I129, 2),0)</f>
        <v>35.96</v>
      </c>
      <c r="K129" s="15">
        <v>1001</v>
      </c>
      <c r="L129" s="14">
        <f>J129+ROUND(K129, 2)</f>
        <v>1036.96</v>
      </c>
      <c r="M129" s="14">
        <f>ROUND(J129*I129, 2)</f>
        <v>11858.17</v>
      </c>
      <c r="N129" s="14">
        <f>ROUND(I129*ROUND(K129, 2), 2)</f>
        <v>330089.76</v>
      </c>
      <c r="O129" s="14">
        <f>M129+N129</f>
        <v>341947.93</v>
      </c>
      <c r="P129" s="14">
        <f>IFERROR(ROUND(SUM(S130,S131)/I129, 2),0)</f>
        <v>35.96</v>
      </c>
      <c r="Q129" s="16">
        <v>1001</v>
      </c>
      <c r="R129" s="14">
        <f>P129+ROUND(Q129, 2)</f>
        <v>1036.96</v>
      </c>
      <c r="S129" s="14">
        <f>ROUND(P129*I129, 2)</f>
        <v>11858.17</v>
      </c>
      <c r="T129" s="14">
        <f>ROUND(I129*ROUND(Q129, 2), 2)</f>
        <v>330089.76</v>
      </c>
      <c r="U129" s="14">
        <f>S129+T129</f>
        <v>341947.93</v>
      </c>
      <c r="V129" s="9">
        <f>ROUND(P129 / 1.2, 2)</f>
        <v>29.97</v>
      </c>
      <c r="W129" s="9">
        <f>ROUND(Q129 / 1.2, 2)</f>
        <v>834.17</v>
      </c>
      <c r="X129" s="9">
        <f>ROUND(R129 / 1.2, 2)</f>
        <v>864.13</v>
      </c>
      <c r="Y129" s="9">
        <f>ROUND(S129 / 1.2, 2)</f>
        <v>9881.81</v>
      </c>
      <c r="Z129" s="9">
        <f>ROUND(T129 / 1.2, 2)</f>
        <v>275074.8</v>
      </c>
      <c r="AA129" s="9">
        <f>Y129+Z129</f>
        <v>284956.61</v>
      </c>
      <c r="AD129" s="4">
        <v>254801910</v>
      </c>
      <c r="AE129" s="4">
        <v>17922546</v>
      </c>
      <c r="AG129" s="4" t="s">
        <v>539</v>
      </c>
      <c r="AH129" s="4" t="s">
        <v>540</v>
      </c>
      <c r="AI129" s="4" t="s">
        <v>58</v>
      </c>
    </row>
    <row r="130" spans="1:35" ht="56.25" x14ac:dyDescent="0.25">
      <c r="A130" s="10" t="s">
        <v>541</v>
      </c>
      <c r="B130" s="10"/>
      <c r="C130" s="17" t="s">
        <v>356</v>
      </c>
      <c r="D130" s="12"/>
      <c r="E130" s="12"/>
      <c r="F130" s="18" t="s">
        <v>61</v>
      </c>
      <c r="G130" s="19">
        <v>1.8</v>
      </c>
      <c r="H130" s="19"/>
      <c r="I130" s="19">
        <v>593.56799999999998</v>
      </c>
      <c r="J130" s="21">
        <v>12.58</v>
      </c>
      <c r="M130" s="22">
        <f>ROUND(ROUND(J130, 2)*I130, 2)</f>
        <v>7467.09</v>
      </c>
      <c r="P130" s="23">
        <v>12.58</v>
      </c>
      <c r="S130" s="22">
        <f>ROUND(ROUND(P130, 2)*I130, 2)</f>
        <v>7467.09</v>
      </c>
      <c r="V130" s="9">
        <f>ROUND(ROUND(P130, 2)/1.2, 2)</f>
        <v>10.48</v>
      </c>
      <c r="Y130" s="9">
        <f t="shared" ref="Y130:Y147" si="17">ROUND(S130 / 1.2, 2)</f>
        <v>6222.58</v>
      </c>
      <c r="AD130" s="4" t="s">
        <v>542</v>
      </c>
      <c r="AE130" s="4" t="s">
        <v>543</v>
      </c>
      <c r="AF130" s="4" t="s">
        <v>380</v>
      </c>
    </row>
    <row r="131" spans="1:35" ht="37.5" x14ac:dyDescent="0.25">
      <c r="A131" s="10" t="s">
        <v>544</v>
      </c>
      <c r="B131" s="10"/>
      <c r="C131" s="24" t="s">
        <v>217</v>
      </c>
      <c r="D131" s="12"/>
      <c r="E131" s="12"/>
      <c r="F131" s="18" t="s">
        <v>61</v>
      </c>
      <c r="G131" s="19">
        <v>0.15</v>
      </c>
      <c r="H131" s="19"/>
      <c r="I131" s="19">
        <v>49.463999999999999</v>
      </c>
      <c r="J131" s="21">
        <v>88.8</v>
      </c>
      <c r="M131" s="22">
        <f>ROUND(ROUND(J131, 2)*I131, 2)</f>
        <v>4392.3999999999996</v>
      </c>
      <c r="P131" s="23">
        <v>88.8</v>
      </c>
      <c r="S131" s="22">
        <f>ROUND(ROUND(P131, 2)*I131, 2)</f>
        <v>4392.3999999999996</v>
      </c>
      <c r="V131" s="9">
        <f>ROUND(ROUND(P131, 2)/1.2, 2)</f>
        <v>74</v>
      </c>
      <c r="Y131" s="9">
        <f t="shared" si="17"/>
        <v>3660.33</v>
      </c>
      <c r="AD131" s="4" t="s">
        <v>545</v>
      </c>
      <c r="AE131" s="4" t="s">
        <v>546</v>
      </c>
      <c r="AF131" s="4" t="s">
        <v>220</v>
      </c>
    </row>
    <row r="132" spans="1:35" ht="56.25" x14ac:dyDescent="0.25">
      <c r="A132" s="10" t="s">
        <v>547</v>
      </c>
      <c r="B132" s="10" t="s">
        <v>536</v>
      </c>
      <c r="C132" s="11" t="s">
        <v>537</v>
      </c>
      <c r="D132" s="12"/>
      <c r="E132" s="12" t="s">
        <v>548</v>
      </c>
      <c r="F132" s="12" t="s">
        <v>55</v>
      </c>
      <c r="G132" s="13">
        <v>1</v>
      </c>
      <c r="H132" s="13"/>
      <c r="I132" s="13">
        <v>329.76</v>
      </c>
      <c r="J132" s="14">
        <f>IFERROR(ROUND(SUM(M133,M134)/I132, 2),0)</f>
        <v>35.96</v>
      </c>
      <c r="K132" s="15">
        <v>1001</v>
      </c>
      <c r="L132" s="14">
        <f>J132+ROUND(K132, 2)</f>
        <v>1036.96</v>
      </c>
      <c r="M132" s="14">
        <f>ROUND(J132*I132, 2)</f>
        <v>11858.17</v>
      </c>
      <c r="N132" s="14">
        <f>ROUND(I132*ROUND(K132, 2), 2)</f>
        <v>330089.76</v>
      </c>
      <c r="O132" s="14">
        <f>M132+N132</f>
        <v>341947.93</v>
      </c>
      <c r="P132" s="14">
        <f>IFERROR(ROUND(SUM(S133,S134)/I132, 2),0)</f>
        <v>35.96</v>
      </c>
      <c r="Q132" s="16">
        <v>1001</v>
      </c>
      <c r="R132" s="14">
        <f>P132+ROUND(Q132, 2)</f>
        <v>1036.96</v>
      </c>
      <c r="S132" s="14">
        <f>ROUND(P132*I132, 2)</f>
        <v>11858.17</v>
      </c>
      <c r="T132" s="14">
        <f>ROUND(I132*ROUND(Q132, 2), 2)</f>
        <v>330089.76</v>
      </c>
      <c r="U132" s="14">
        <f>S132+T132</f>
        <v>341947.93</v>
      </c>
      <c r="V132" s="9">
        <f>ROUND(P132 / 1.2, 2)</f>
        <v>29.97</v>
      </c>
      <c r="W132" s="9">
        <f>ROUND(Q132 / 1.2, 2)</f>
        <v>834.17</v>
      </c>
      <c r="X132" s="9">
        <f>ROUND(R132 / 1.2, 2)</f>
        <v>864.13</v>
      </c>
      <c r="Y132" s="9">
        <f t="shared" si="17"/>
        <v>9881.81</v>
      </c>
      <c r="Z132" s="9">
        <f>ROUND(T132 / 1.2, 2)</f>
        <v>275074.8</v>
      </c>
      <c r="AA132" s="9">
        <f>Y132+Z132</f>
        <v>284956.61</v>
      </c>
      <c r="AD132" s="4">
        <v>254801939</v>
      </c>
      <c r="AE132" s="4">
        <v>17922547</v>
      </c>
      <c r="AG132" s="4" t="s">
        <v>539</v>
      </c>
      <c r="AH132" s="4" t="s">
        <v>540</v>
      </c>
      <c r="AI132" s="4" t="s">
        <v>58</v>
      </c>
    </row>
    <row r="133" spans="1:35" ht="37.5" x14ac:dyDescent="0.25">
      <c r="A133" s="10" t="s">
        <v>549</v>
      </c>
      <c r="B133" s="10"/>
      <c r="C133" s="24" t="s">
        <v>217</v>
      </c>
      <c r="D133" s="12"/>
      <c r="E133" s="12"/>
      <c r="F133" s="18" t="s">
        <v>61</v>
      </c>
      <c r="G133" s="19">
        <v>0.15</v>
      </c>
      <c r="H133" s="19"/>
      <c r="I133" s="19">
        <v>49.463999999999999</v>
      </c>
      <c r="J133" s="21">
        <v>88.8</v>
      </c>
      <c r="M133" s="22">
        <f>ROUND(ROUND(J133, 2)*I133, 2)</f>
        <v>4392.3999999999996</v>
      </c>
      <c r="P133" s="23">
        <v>88.8</v>
      </c>
      <c r="S133" s="22">
        <f>ROUND(ROUND(P133, 2)*I133, 2)</f>
        <v>4392.3999999999996</v>
      </c>
      <c r="V133" s="9">
        <f>ROUND(ROUND(P133, 2)/1.2, 2)</f>
        <v>74</v>
      </c>
      <c r="Y133" s="9">
        <f t="shared" si="17"/>
        <v>3660.33</v>
      </c>
      <c r="AD133" s="4" t="s">
        <v>550</v>
      </c>
      <c r="AE133" s="4" t="s">
        <v>551</v>
      </c>
      <c r="AF133" s="4" t="s">
        <v>220</v>
      </c>
    </row>
    <row r="134" spans="1:35" ht="56.25" x14ac:dyDescent="0.25">
      <c r="A134" s="10" t="s">
        <v>552</v>
      </c>
      <c r="B134" s="10"/>
      <c r="C134" s="17" t="s">
        <v>356</v>
      </c>
      <c r="D134" s="12"/>
      <c r="E134" s="12"/>
      <c r="F134" s="18" t="s">
        <v>61</v>
      </c>
      <c r="G134" s="19">
        <v>1.8</v>
      </c>
      <c r="H134" s="19"/>
      <c r="I134" s="19">
        <v>593.56799999999998</v>
      </c>
      <c r="J134" s="21">
        <v>12.58</v>
      </c>
      <c r="M134" s="22">
        <f>ROUND(ROUND(J134, 2)*I134, 2)</f>
        <v>7467.09</v>
      </c>
      <c r="P134" s="23">
        <v>12.58</v>
      </c>
      <c r="S134" s="22">
        <f>ROUND(ROUND(P134, 2)*I134, 2)</f>
        <v>7467.09</v>
      </c>
      <c r="V134" s="9">
        <f>ROUND(ROUND(P134, 2)/1.2, 2)</f>
        <v>10.48</v>
      </c>
      <c r="Y134" s="9">
        <f t="shared" si="17"/>
        <v>6222.58</v>
      </c>
      <c r="AD134" s="4" t="s">
        <v>553</v>
      </c>
      <c r="AE134" s="4" t="s">
        <v>554</v>
      </c>
      <c r="AF134" s="4" t="s">
        <v>380</v>
      </c>
    </row>
    <row r="135" spans="1:35" ht="56.25" x14ac:dyDescent="0.25">
      <c r="A135" s="10" t="s">
        <v>555</v>
      </c>
      <c r="B135" s="10" t="s">
        <v>556</v>
      </c>
      <c r="C135" s="11" t="s">
        <v>557</v>
      </c>
      <c r="D135" s="12"/>
      <c r="E135" s="12"/>
      <c r="F135" s="12" t="s">
        <v>55</v>
      </c>
      <c r="G135" s="13">
        <v>1</v>
      </c>
      <c r="H135" s="13"/>
      <c r="I135" s="13">
        <v>329.76</v>
      </c>
      <c r="J135" s="14">
        <f>IFERROR(ROUND(SUM(M136,M137)/I135, 2),0)</f>
        <v>30.4</v>
      </c>
      <c r="K135" s="15">
        <v>303</v>
      </c>
      <c r="L135" s="14">
        <f>J135+ROUND(K135, 2)</f>
        <v>333.4</v>
      </c>
      <c r="M135" s="14">
        <f>ROUND(J135*I135, 2)</f>
        <v>10024.700000000001</v>
      </c>
      <c r="N135" s="14">
        <f>ROUND(I135*ROUND(K135, 2), 2)</f>
        <v>99917.28</v>
      </c>
      <c r="O135" s="14">
        <f>M135+N135</f>
        <v>109941.98</v>
      </c>
      <c r="P135" s="14">
        <f>IFERROR(ROUND(SUM(S136,S137)/I135, 2),0)</f>
        <v>30.4</v>
      </c>
      <c r="Q135" s="16">
        <v>303</v>
      </c>
      <c r="R135" s="14">
        <f>P135+ROUND(Q135, 2)</f>
        <v>333.4</v>
      </c>
      <c r="S135" s="14">
        <f>ROUND(P135*I135, 2)</f>
        <v>10024.700000000001</v>
      </c>
      <c r="T135" s="14">
        <f>ROUND(I135*ROUND(Q135, 2), 2)</f>
        <v>99917.28</v>
      </c>
      <c r="U135" s="14">
        <f>S135+T135</f>
        <v>109941.98</v>
      </c>
      <c r="V135" s="9">
        <f>ROUND(P135 / 1.2, 2)</f>
        <v>25.33</v>
      </c>
      <c r="W135" s="9">
        <f>ROUND(Q135 / 1.2, 2)</f>
        <v>252.5</v>
      </c>
      <c r="X135" s="9">
        <f>ROUND(R135 / 1.2, 2)</f>
        <v>277.83</v>
      </c>
      <c r="Y135" s="9">
        <f t="shared" si="17"/>
        <v>8353.92</v>
      </c>
      <c r="Z135" s="9">
        <f>ROUND(T135 / 1.2, 2)</f>
        <v>83264.399999999994</v>
      </c>
      <c r="AA135" s="9">
        <f>Y135+Z135</f>
        <v>91618.319999999992</v>
      </c>
      <c r="AD135" s="4">
        <v>254801912</v>
      </c>
      <c r="AE135" s="4">
        <v>17922545</v>
      </c>
      <c r="AG135" s="4" t="s">
        <v>558</v>
      </c>
      <c r="AH135" s="4" t="s">
        <v>559</v>
      </c>
      <c r="AI135" s="4" t="s">
        <v>58</v>
      </c>
    </row>
    <row r="136" spans="1:35" ht="37.5" x14ac:dyDescent="0.25">
      <c r="A136" s="10" t="s">
        <v>560</v>
      </c>
      <c r="B136" s="10"/>
      <c r="C136" s="24" t="s">
        <v>561</v>
      </c>
      <c r="D136" s="12"/>
      <c r="E136" s="12"/>
      <c r="F136" s="18" t="s">
        <v>61</v>
      </c>
      <c r="G136" s="19">
        <v>0.3</v>
      </c>
      <c r="H136" s="19"/>
      <c r="I136" s="19">
        <v>98.927999999999997</v>
      </c>
      <c r="J136" s="21">
        <v>71.75</v>
      </c>
      <c r="M136" s="22">
        <f>ROUND(ROUND(J136, 2)*I136, 2)</f>
        <v>7098.08</v>
      </c>
      <c r="P136" s="23">
        <v>71.75</v>
      </c>
      <c r="S136" s="22">
        <f>ROUND(ROUND(P136, 2)*I136, 2)</f>
        <v>7098.08</v>
      </c>
      <c r="V136" s="9">
        <f>ROUND(ROUND(P136, 2)/1.2, 2)</f>
        <v>59.79</v>
      </c>
      <c r="Y136" s="9">
        <f t="shared" si="17"/>
        <v>5915.07</v>
      </c>
      <c r="AD136" s="4" t="s">
        <v>562</v>
      </c>
      <c r="AE136" s="4" t="s">
        <v>563</v>
      </c>
      <c r="AF136" s="4" t="s">
        <v>564</v>
      </c>
    </row>
    <row r="137" spans="1:35" ht="37.5" x14ac:dyDescent="0.25">
      <c r="A137" s="10" t="s">
        <v>565</v>
      </c>
      <c r="B137" s="10"/>
      <c r="C137" s="24" t="s">
        <v>217</v>
      </c>
      <c r="D137" s="12"/>
      <c r="E137" s="12"/>
      <c r="F137" s="18" t="s">
        <v>61</v>
      </c>
      <c r="G137" s="19">
        <v>0.1</v>
      </c>
      <c r="H137" s="19"/>
      <c r="I137" s="19">
        <v>32.975999999999999</v>
      </c>
      <c r="J137" s="21">
        <v>88.8</v>
      </c>
      <c r="M137" s="22">
        <f>ROUND(ROUND(J137, 2)*I137, 2)</f>
        <v>2928.27</v>
      </c>
      <c r="P137" s="23">
        <v>88.8</v>
      </c>
      <c r="S137" s="22">
        <f>ROUND(ROUND(P137, 2)*I137, 2)</f>
        <v>2928.27</v>
      </c>
      <c r="V137" s="9">
        <f>ROUND(ROUND(P137, 2)/1.2, 2)</f>
        <v>74</v>
      </c>
      <c r="Y137" s="9">
        <f t="shared" si="17"/>
        <v>2440.23</v>
      </c>
      <c r="AD137" s="4" t="s">
        <v>566</v>
      </c>
      <c r="AE137" s="4" t="s">
        <v>567</v>
      </c>
      <c r="AF137" s="4" t="s">
        <v>220</v>
      </c>
    </row>
    <row r="138" spans="1:35" ht="18.75" x14ac:dyDescent="0.25">
      <c r="A138" s="10" t="s">
        <v>568</v>
      </c>
      <c r="B138" s="10" t="s">
        <v>569</v>
      </c>
      <c r="C138" s="11" t="s">
        <v>570</v>
      </c>
      <c r="D138" s="12"/>
      <c r="E138" s="12"/>
      <c r="F138" s="12" t="s">
        <v>55</v>
      </c>
      <c r="G138" s="13">
        <v>1</v>
      </c>
      <c r="H138" s="13"/>
      <c r="I138" s="13">
        <v>69.72</v>
      </c>
      <c r="J138" s="14">
        <f>IFERROR(ROUND(SUM(M139,M140,M141,M142)/I138, 2),0)</f>
        <v>807.38</v>
      </c>
      <c r="K138" s="15">
        <v>1455</v>
      </c>
      <c r="L138" s="14">
        <f>J138+ROUND(K138, 2)</f>
        <v>2262.38</v>
      </c>
      <c r="M138" s="14">
        <f>ROUND(J138*I138, 2)</f>
        <v>56290.53</v>
      </c>
      <c r="N138" s="14">
        <f>ROUND(I138*ROUND(K138, 2), 2)</f>
        <v>101442.6</v>
      </c>
      <c r="O138" s="14">
        <f>M138+N138</f>
        <v>157733.13</v>
      </c>
      <c r="P138" s="14">
        <f>IFERROR(ROUND(SUM(S139,S140,S141,S142)/I138, 2),0)</f>
        <v>807.38</v>
      </c>
      <c r="Q138" s="16">
        <v>1455</v>
      </c>
      <c r="R138" s="14">
        <f>P138+ROUND(Q138, 2)</f>
        <v>2262.38</v>
      </c>
      <c r="S138" s="14">
        <f>ROUND(P138*I138, 2)</f>
        <v>56290.53</v>
      </c>
      <c r="T138" s="14">
        <f>ROUND(I138*ROUND(Q138, 2), 2)</f>
        <v>101442.6</v>
      </c>
      <c r="U138" s="14">
        <f>S138+T138</f>
        <v>157733.13</v>
      </c>
      <c r="V138" s="9">
        <f>ROUND(P138 / 1.2, 2)</f>
        <v>672.82</v>
      </c>
      <c r="W138" s="9">
        <f>ROUND(Q138 / 1.2, 2)</f>
        <v>1212.5</v>
      </c>
      <c r="X138" s="9">
        <f>ROUND(R138 / 1.2, 2)</f>
        <v>1885.32</v>
      </c>
      <c r="Y138" s="9">
        <f t="shared" si="17"/>
        <v>46908.78</v>
      </c>
      <c r="Z138" s="9">
        <f>ROUND(T138 / 1.2, 2)</f>
        <v>84535.5</v>
      </c>
      <c r="AA138" s="9">
        <f>Y138+Z138</f>
        <v>131444.28</v>
      </c>
      <c r="AD138" s="4">
        <v>254801914</v>
      </c>
      <c r="AE138" s="4">
        <v>17922387</v>
      </c>
      <c r="AG138" s="4" t="s">
        <v>571</v>
      </c>
      <c r="AH138" s="4" t="s">
        <v>572</v>
      </c>
      <c r="AI138" s="4" t="s">
        <v>58</v>
      </c>
    </row>
    <row r="139" spans="1:35" ht="18.75" x14ac:dyDescent="0.25">
      <c r="A139" s="10" t="s">
        <v>573</v>
      </c>
      <c r="B139" s="10"/>
      <c r="C139" s="24" t="s">
        <v>574</v>
      </c>
      <c r="D139" s="12"/>
      <c r="E139" s="12"/>
      <c r="F139" s="18" t="s">
        <v>67</v>
      </c>
      <c r="G139" s="19">
        <v>1</v>
      </c>
      <c r="H139" s="20"/>
      <c r="I139" s="20">
        <v>232.4</v>
      </c>
      <c r="J139" s="21">
        <v>49.68</v>
      </c>
      <c r="M139" s="22">
        <f>ROUND(ROUND(J139, 2)*I139, 2)</f>
        <v>11545.63</v>
      </c>
      <c r="P139" s="23">
        <v>49.68</v>
      </c>
      <c r="S139" s="22">
        <f>ROUND(ROUND(P139, 2)*I139, 2)</f>
        <v>11545.63</v>
      </c>
      <c r="V139" s="9">
        <f>ROUND(ROUND(P139, 2)/1.2, 2)</f>
        <v>41.4</v>
      </c>
      <c r="Y139" s="9">
        <f t="shared" si="17"/>
        <v>9621.36</v>
      </c>
      <c r="AD139" s="4" t="s">
        <v>575</v>
      </c>
      <c r="AE139" s="4" t="s">
        <v>576</v>
      </c>
      <c r="AF139" s="4" t="s">
        <v>577</v>
      </c>
    </row>
    <row r="140" spans="1:35" ht="75" x14ac:dyDescent="0.25">
      <c r="A140" s="10" t="s">
        <v>578</v>
      </c>
      <c r="B140" s="10"/>
      <c r="C140" s="24" t="s">
        <v>579</v>
      </c>
      <c r="D140" s="12"/>
      <c r="E140" s="12"/>
      <c r="F140" s="18" t="s">
        <v>580</v>
      </c>
      <c r="G140" s="19">
        <v>1</v>
      </c>
      <c r="H140" s="19"/>
      <c r="I140" s="19">
        <v>69.72</v>
      </c>
      <c r="J140" s="21">
        <v>34.770000000000003</v>
      </c>
      <c r="M140" s="22">
        <f>ROUND(ROUND(J140, 2)*I140, 2)</f>
        <v>2424.16</v>
      </c>
      <c r="P140" s="23">
        <v>34.770000000000003</v>
      </c>
      <c r="S140" s="22">
        <f>ROUND(ROUND(P140, 2)*I140, 2)</f>
        <v>2424.16</v>
      </c>
      <c r="V140" s="9">
        <f>ROUND(ROUND(P140, 2)/1.2, 2)</f>
        <v>28.98</v>
      </c>
      <c r="Y140" s="9">
        <f t="shared" si="17"/>
        <v>2020.13</v>
      </c>
      <c r="AD140" s="4" t="s">
        <v>581</v>
      </c>
      <c r="AE140" s="4" t="s">
        <v>582</v>
      </c>
      <c r="AF140" s="4" t="s">
        <v>583</v>
      </c>
    </row>
    <row r="141" spans="1:35" ht="18.75" x14ac:dyDescent="0.25">
      <c r="A141" s="10" t="s">
        <v>584</v>
      </c>
      <c r="B141" s="10"/>
      <c r="C141" s="24" t="s">
        <v>585</v>
      </c>
      <c r="D141" s="12"/>
      <c r="E141" s="12"/>
      <c r="F141" s="18" t="s">
        <v>95</v>
      </c>
      <c r="G141" s="19">
        <v>1</v>
      </c>
      <c r="H141" s="20"/>
      <c r="I141" s="20">
        <v>232.4</v>
      </c>
      <c r="J141" s="21">
        <v>80</v>
      </c>
      <c r="M141" s="22">
        <f>ROUND(ROUND(J141, 2)*I141, 2)</f>
        <v>18592</v>
      </c>
      <c r="P141" s="23">
        <v>80</v>
      </c>
      <c r="S141" s="22">
        <f>ROUND(ROUND(P141, 2)*I141, 2)</f>
        <v>18592</v>
      </c>
      <c r="V141" s="9">
        <f>ROUND(ROUND(P141, 2)/1.2, 2)</f>
        <v>66.67</v>
      </c>
      <c r="Y141" s="9">
        <f t="shared" si="17"/>
        <v>15493.33</v>
      </c>
      <c r="AD141" s="4" t="s">
        <v>586</v>
      </c>
      <c r="AE141" s="4" t="s">
        <v>587</v>
      </c>
      <c r="AF141" s="4" t="s">
        <v>588</v>
      </c>
    </row>
    <row r="142" spans="1:35" ht="18.75" x14ac:dyDescent="0.25">
      <c r="A142" s="10" t="s">
        <v>589</v>
      </c>
      <c r="B142" s="10"/>
      <c r="C142" s="17" t="s">
        <v>590</v>
      </c>
      <c r="D142" s="12"/>
      <c r="E142" s="12"/>
      <c r="F142" s="18" t="s">
        <v>55</v>
      </c>
      <c r="G142" s="19">
        <v>1.1000000000000001</v>
      </c>
      <c r="H142" s="20"/>
      <c r="I142" s="20">
        <v>76.691999999999993</v>
      </c>
      <c r="J142" s="21">
        <v>309.39999999999998</v>
      </c>
      <c r="M142" s="22">
        <f>ROUND(ROUND(J142, 2)*I142, 2)</f>
        <v>23728.5</v>
      </c>
      <c r="P142" s="23">
        <v>309.39999999999998</v>
      </c>
      <c r="S142" s="22">
        <f>ROUND(ROUND(P142, 2)*I142, 2)</f>
        <v>23728.5</v>
      </c>
      <c r="V142" s="9">
        <f>ROUND(ROUND(P142, 2)/1.2, 2)</f>
        <v>257.83</v>
      </c>
      <c r="Y142" s="9">
        <f t="shared" si="17"/>
        <v>19773.75</v>
      </c>
      <c r="AD142" s="4" t="s">
        <v>591</v>
      </c>
      <c r="AE142" s="4" t="s">
        <v>592</v>
      </c>
      <c r="AF142" s="4" t="s">
        <v>593</v>
      </c>
    </row>
    <row r="143" spans="1:35" ht="37.5" x14ac:dyDescent="0.25">
      <c r="A143" s="10" t="s">
        <v>594</v>
      </c>
      <c r="B143" s="10" t="s">
        <v>595</v>
      </c>
      <c r="C143" s="11" t="s">
        <v>596</v>
      </c>
      <c r="D143" s="12"/>
      <c r="E143" s="12"/>
      <c r="F143" s="12" t="s">
        <v>55</v>
      </c>
      <c r="G143" s="13">
        <v>1</v>
      </c>
      <c r="H143" s="13"/>
      <c r="I143" s="13">
        <v>260.04000000000002</v>
      </c>
      <c r="J143" s="14">
        <f>IFERROR(ROUND(SUM(M144,M145,M146,M147)/I143, 2),0)</f>
        <v>352.48</v>
      </c>
      <c r="K143" s="15">
        <v>2541</v>
      </c>
      <c r="L143" s="14">
        <f>J143+ROUND(K143, 2)</f>
        <v>2893.48</v>
      </c>
      <c r="M143" s="14">
        <f>ROUND(J143*I143, 2)</f>
        <v>91658.9</v>
      </c>
      <c r="N143" s="14">
        <f>ROUND(I143*ROUND(K143, 2), 2)</f>
        <v>660761.64</v>
      </c>
      <c r="O143" s="14">
        <f>M143+N143</f>
        <v>752420.54</v>
      </c>
      <c r="P143" s="14">
        <f>IFERROR(ROUND(SUM(S144,S145,S146,S147)/I143, 2),0)</f>
        <v>352.48</v>
      </c>
      <c r="Q143" s="16">
        <v>2541</v>
      </c>
      <c r="R143" s="14">
        <f>P143+ROUND(Q143, 2)</f>
        <v>2893.48</v>
      </c>
      <c r="S143" s="14">
        <f>ROUND(P143*I143, 2)</f>
        <v>91658.9</v>
      </c>
      <c r="T143" s="14">
        <f>ROUND(I143*ROUND(Q143, 2), 2)</f>
        <v>660761.64</v>
      </c>
      <c r="U143" s="14">
        <f>S143+T143</f>
        <v>752420.54</v>
      </c>
      <c r="V143" s="9">
        <f>ROUND(P143 / 1.2, 2)</f>
        <v>293.73</v>
      </c>
      <c r="W143" s="9">
        <f>ROUND(Q143 / 1.2, 2)</f>
        <v>2117.5</v>
      </c>
      <c r="X143" s="9">
        <f>ROUND(R143 / 1.2, 2)</f>
        <v>2411.23</v>
      </c>
      <c r="Y143" s="9">
        <f t="shared" si="17"/>
        <v>76382.42</v>
      </c>
      <c r="Z143" s="9">
        <f>ROUND(T143 / 1.2, 2)</f>
        <v>550634.69999999995</v>
      </c>
      <c r="AA143" s="9">
        <f>Y143+Z143</f>
        <v>627017.12</v>
      </c>
      <c r="AD143" s="4">
        <v>254801916</v>
      </c>
      <c r="AE143" s="4">
        <v>17922385</v>
      </c>
      <c r="AG143" s="4" t="s">
        <v>597</v>
      </c>
      <c r="AH143" s="4" t="s">
        <v>598</v>
      </c>
      <c r="AI143" s="4" t="s">
        <v>58</v>
      </c>
    </row>
    <row r="144" spans="1:35" ht="37.5" x14ac:dyDescent="0.25">
      <c r="A144" s="10" t="s">
        <v>599</v>
      </c>
      <c r="B144" s="10"/>
      <c r="C144" s="24" t="s">
        <v>217</v>
      </c>
      <c r="D144" s="12"/>
      <c r="E144" s="12"/>
      <c r="F144" s="18" t="s">
        <v>61</v>
      </c>
      <c r="G144" s="19">
        <v>0.15</v>
      </c>
      <c r="H144" s="19"/>
      <c r="I144" s="19">
        <v>39.006</v>
      </c>
      <c r="J144" s="21">
        <v>88.8</v>
      </c>
      <c r="M144" s="22">
        <f>ROUND(ROUND(J144, 2)*I144, 2)</f>
        <v>3463.73</v>
      </c>
      <c r="P144" s="23">
        <v>88.8</v>
      </c>
      <c r="S144" s="22">
        <f>ROUND(ROUND(P144, 2)*I144, 2)</f>
        <v>3463.73</v>
      </c>
      <c r="V144" s="9">
        <f>ROUND(ROUND(P144, 2)/1.2, 2)</f>
        <v>74</v>
      </c>
      <c r="Y144" s="9">
        <f t="shared" si="17"/>
        <v>2886.44</v>
      </c>
      <c r="AD144" s="4" t="s">
        <v>600</v>
      </c>
      <c r="AE144" s="4" t="s">
        <v>601</v>
      </c>
      <c r="AF144" s="4" t="s">
        <v>220</v>
      </c>
    </row>
    <row r="145" spans="1:35" ht="37.5" x14ac:dyDescent="0.25">
      <c r="A145" s="10" t="s">
        <v>602</v>
      </c>
      <c r="B145" s="10"/>
      <c r="C145" s="24" t="s">
        <v>603</v>
      </c>
      <c r="D145" s="12"/>
      <c r="E145" s="12"/>
      <c r="F145" s="18" t="s">
        <v>61</v>
      </c>
      <c r="G145" s="19">
        <v>0.35</v>
      </c>
      <c r="H145" s="19"/>
      <c r="I145" s="19">
        <v>91.013999999999996</v>
      </c>
      <c r="J145" s="21">
        <v>55</v>
      </c>
      <c r="M145" s="22">
        <f>ROUND(ROUND(J145, 2)*I145, 2)</f>
        <v>5005.7700000000004</v>
      </c>
      <c r="P145" s="23">
        <v>55</v>
      </c>
      <c r="S145" s="22">
        <f>ROUND(ROUND(P145, 2)*I145, 2)</f>
        <v>5005.7700000000004</v>
      </c>
      <c r="V145" s="9">
        <f>ROUND(ROUND(P145, 2)/1.2, 2)</f>
        <v>45.83</v>
      </c>
      <c r="Y145" s="9">
        <f t="shared" si="17"/>
        <v>4171.4799999999996</v>
      </c>
      <c r="AD145" s="4" t="s">
        <v>604</v>
      </c>
      <c r="AE145" s="4" t="s">
        <v>605</v>
      </c>
      <c r="AF145" s="4" t="s">
        <v>606</v>
      </c>
    </row>
    <row r="146" spans="1:35" ht="18.75" x14ac:dyDescent="0.25">
      <c r="A146" s="10" t="s">
        <v>607</v>
      </c>
      <c r="B146" s="10"/>
      <c r="C146" s="24" t="s">
        <v>585</v>
      </c>
      <c r="D146" s="12"/>
      <c r="E146" s="12"/>
      <c r="F146" s="18" t="s">
        <v>95</v>
      </c>
      <c r="G146" s="19">
        <v>2.2200000000000002</v>
      </c>
      <c r="H146" s="19"/>
      <c r="I146" s="19">
        <v>577.28899999999999</v>
      </c>
      <c r="J146" s="21">
        <v>80</v>
      </c>
      <c r="M146" s="22">
        <f>ROUND(ROUND(J146, 2)*I146, 2)</f>
        <v>46183.12</v>
      </c>
      <c r="P146" s="23">
        <v>80</v>
      </c>
      <c r="S146" s="22">
        <f>ROUND(ROUND(P146, 2)*I146, 2)</f>
        <v>46183.12</v>
      </c>
      <c r="V146" s="9">
        <f>ROUND(ROUND(P146, 2)/1.2, 2)</f>
        <v>66.67</v>
      </c>
      <c r="Y146" s="9">
        <f t="shared" si="17"/>
        <v>38485.93</v>
      </c>
      <c r="AD146" s="4" t="s">
        <v>608</v>
      </c>
      <c r="AE146" s="4" t="s">
        <v>609</v>
      </c>
      <c r="AF146" s="4" t="s">
        <v>588</v>
      </c>
    </row>
    <row r="147" spans="1:35" ht="37.5" x14ac:dyDescent="0.25">
      <c r="A147" s="10" t="s">
        <v>610</v>
      </c>
      <c r="B147" s="10"/>
      <c r="C147" s="24" t="s">
        <v>611</v>
      </c>
      <c r="D147" s="12"/>
      <c r="E147" s="12"/>
      <c r="F147" s="18" t="s">
        <v>55</v>
      </c>
      <c r="G147" s="19">
        <v>1.05</v>
      </c>
      <c r="H147" s="19"/>
      <c r="I147" s="19">
        <v>273.04199999999997</v>
      </c>
      <c r="J147" s="21">
        <v>135.53</v>
      </c>
      <c r="M147" s="22">
        <f>ROUND(ROUND(J147, 2)*I147, 2)</f>
        <v>37005.379999999997</v>
      </c>
      <c r="P147" s="23">
        <v>135.53</v>
      </c>
      <c r="S147" s="22">
        <f>ROUND(ROUND(P147, 2)*I147, 2)</f>
        <v>37005.379999999997</v>
      </c>
      <c r="V147" s="9">
        <f>ROUND(ROUND(P147, 2)/1.2, 2)</f>
        <v>112.94</v>
      </c>
      <c r="Y147" s="9">
        <f t="shared" si="17"/>
        <v>30837.82</v>
      </c>
      <c r="AD147" s="4" t="s">
        <v>612</v>
      </c>
      <c r="AE147" s="4" t="s">
        <v>613</v>
      </c>
      <c r="AF147" s="4" t="s">
        <v>614</v>
      </c>
    </row>
    <row r="148" spans="1:35" ht="17.100000000000001" customHeight="1" x14ac:dyDescent="0.25">
      <c r="A148" s="10" t="s">
        <v>615</v>
      </c>
      <c r="B148" s="10" t="s">
        <v>616</v>
      </c>
      <c r="C148" s="42" t="s">
        <v>617</v>
      </c>
      <c r="D148" s="43"/>
      <c r="E148" s="43"/>
      <c r="F148" s="43"/>
      <c r="G148" s="43"/>
      <c r="H148" s="43"/>
      <c r="I148" s="44"/>
      <c r="M148" s="6">
        <f>SUM(M149,M153)</f>
        <v>447303.98</v>
      </c>
      <c r="N148" s="6">
        <f>SUM(N149,N153)</f>
        <v>2950077.6</v>
      </c>
      <c r="O148" s="6">
        <f>SUM(O149,O153)</f>
        <v>3397381.58</v>
      </c>
      <c r="S148" s="6">
        <f>SUM(S149,S153)</f>
        <v>537542.54</v>
      </c>
      <c r="T148" s="6">
        <f>SUM(T149,T153)</f>
        <v>2950077.6</v>
      </c>
      <c r="U148" s="6">
        <f>SUM(U149,U153)</f>
        <v>3487620.1399999997</v>
      </c>
      <c r="Y148" s="9">
        <f>SUM(Y149,Y153)</f>
        <v>447952.13</v>
      </c>
      <c r="Z148" s="9">
        <f>SUM(Z149,Z153)</f>
        <v>2458398</v>
      </c>
      <c r="AA148" s="9">
        <f>SUM(AA149,AA153)</f>
        <v>2906350.13</v>
      </c>
      <c r="AD148" s="4">
        <v>254801917</v>
      </c>
      <c r="AE148" s="4">
        <v>17928623</v>
      </c>
    </row>
    <row r="149" spans="1:35" ht="17.100000000000001" customHeight="1" x14ac:dyDescent="0.25">
      <c r="A149" s="10" t="s">
        <v>618</v>
      </c>
      <c r="B149" s="10" t="s">
        <v>619</v>
      </c>
      <c r="C149" s="42" t="s">
        <v>620</v>
      </c>
      <c r="D149" s="43"/>
      <c r="E149" s="43"/>
      <c r="F149" s="43"/>
      <c r="G149" s="43"/>
      <c r="H149" s="43"/>
      <c r="I149" s="44"/>
      <c r="M149" s="6">
        <f>SUM(M150)</f>
        <v>241468.92</v>
      </c>
      <c r="N149" s="6">
        <f>SUM(N150)</f>
        <v>1922040</v>
      </c>
      <c r="O149" s="6">
        <f>SUM(O150)</f>
        <v>2163508.92</v>
      </c>
      <c r="S149" s="6">
        <f>SUM(S150)</f>
        <v>241468.92</v>
      </c>
      <c r="T149" s="6">
        <f>SUM(T150)</f>
        <v>1922040</v>
      </c>
      <c r="U149" s="6">
        <f>SUM(U150)</f>
        <v>2163508.92</v>
      </c>
      <c r="Y149" s="9">
        <f>SUM(Y150)</f>
        <v>201224.1</v>
      </c>
      <c r="Z149" s="9">
        <f>SUM(Z150)</f>
        <v>1601700</v>
      </c>
      <c r="AA149" s="9">
        <f>SUM(AA150)</f>
        <v>1802924.1</v>
      </c>
      <c r="AD149" s="4">
        <v>254801918</v>
      </c>
      <c r="AE149" s="4">
        <v>17928628</v>
      </c>
    </row>
    <row r="150" spans="1:35" ht="56.25" x14ac:dyDescent="0.25">
      <c r="A150" s="10" t="s">
        <v>621</v>
      </c>
      <c r="B150" s="10" t="s">
        <v>622</v>
      </c>
      <c r="C150" s="11" t="s">
        <v>623</v>
      </c>
      <c r="D150" s="12"/>
      <c r="E150" s="12"/>
      <c r="F150" s="12" t="s">
        <v>55</v>
      </c>
      <c r="G150" s="13">
        <v>1</v>
      </c>
      <c r="H150" s="13"/>
      <c r="I150" s="13">
        <v>3372</v>
      </c>
      <c r="J150" s="14">
        <f>IFERROR(ROUND(SUM(M151,M152)/I150, 2),0)</f>
        <v>71.61</v>
      </c>
      <c r="K150" s="15">
        <v>570</v>
      </c>
      <c r="L150" s="14">
        <f>J150+ROUND(K150, 2)</f>
        <v>641.61</v>
      </c>
      <c r="M150" s="14">
        <f>ROUND(J150*I150, 2)</f>
        <v>241468.92</v>
      </c>
      <c r="N150" s="14">
        <f>ROUND(I150*ROUND(K150, 2), 2)</f>
        <v>1922040</v>
      </c>
      <c r="O150" s="14">
        <f>M150+N150</f>
        <v>2163508.92</v>
      </c>
      <c r="P150" s="14">
        <f>IFERROR(ROUND(SUM(S151,S152)/I150, 2),0)</f>
        <v>71.61</v>
      </c>
      <c r="Q150" s="16">
        <v>570</v>
      </c>
      <c r="R150" s="14">
        <f>P150+ROUND(Q150, 2)</f>
        <v>641.61</v>
      </c>
      <c r="S150" s="14">
        <f>ROUND(P150*I150, 2)</f>
        <v>241468.92</v>
      </c>
      <c r="T150" s="14">
        <f>ROUND(I150*ROUND(Q150, 2), 2)</f>
        <v>1922040</v>
      </c>
      <c r="U150" s="14">
        <f>S150+T150</f>
        <v>2163508.92</v>
      </c>
      <c r="V150" s="9">
        <f>ROUND(P150 / 1.2, 2)</f>
        <v>59.68</v>
      </c>
      <c r="W150" s="9">
        <f>ROUND(Q150 / 1.2, 2)</f>
        <v>475</v>
      </c>
      <c r="X150" s="9">
        <f>ROUND(R150 / 1.2, 2)</f>
        <v>534.67999999999995</v>
      </c>
      <c r="Y150" s="9">
        <f>ROUND(S150 / 1.2, 2)</f>
        <v>201224.1</v>
      </c>
      <c r="Z150" s="9">
        <f>ROUND(T150 / 1.2, 2)</f>
        <v>1601700</v>
      </c>
      <c r="AA150" s="9">
        <f>Y150+Z150</f>
        <v>1802924.1</v>
      </c>
      <c r="AD150" s="4">
        <v>254801920</v>
      </c>
      <c r="AE150" s="4">
        <v>17928627</v>
      </c>
      <c r="AG150" s="4" t="s">
        <v>624</v>
      </c>
      <c r="AH150" s="4" t="s">
        <v>625</v>
      </c>
      <c r="AI150" s="4" t="s">
        <v>58</v>
      </c>
    </row>
    <row r="151" spans="1:35" ht="56.25" x14ac:dyDescent="0.25">
      <c r="A151" s="10" t="s">
        <v>626</v>
      </c>
      <c r="B151" s="10"/>
      <c r="C151" s="17" t="s">
        <v>627</v>
      </c>
      <c r="D151" s="12"/>
      <c r="E151" s="12"/>
      <c r="F151" s="18" t="s">
        <v>61</v>
      </c>
      <c r="G151" s="19">
        <v>4.5</v>
      </c>
      <c r="H151" s="19"/>
      <c r="I151" s="19">
        <v>15174</v>
      </c>
      <c r="J151" s="21">
        <v>12.58</v>
      </c>
      <c r="M151" s="22">
        <f>ROUND(ROUND(J151, 2)*I151, 2)</f>
        <v>190888.92</v>
      </c>
      <c r="P151" s="23">
        <v>12.58</v>
      </c>
      <c r="S151" s="22">
        <f>ROUND(ROUND(P151, 2)*I151, 2)</f>
        <v>190888.92</v>
      </c>
      <c r="V151" s="9">
        <f>ROUND(ROUND(P151, 2)/1.2, 2)</f>
        <v>10.48</v>
      </c>
      <c r="Y151" s="9">
        <f>ROUND(S151 / 1.2, 2)</f>
        <v>159074.1</v>
      </c>
      <c r="AD151" s="4" t="s">
        <v>628</v>
      </c>
      <c r="AE151" s="4" t="s">
        <v>629</v>
      </c>
      <c r="AF151" s="4" t="s">
        <v>630</v>
      </c>
    </row>
    <row r="152" spans="1:35" ht="18.75" x14ac:dyDescent="0.25">
      <c r="A152" s="10" t="s">
        <v>631</v>
      </c>
      <c r="B152" s="10"/>
      <c r="C152" s="24" t="s">
        <v>325</v>
      </c>
      <c r="D152" s="12"/>
      <c r="E152" s="12"/>
      <c r="F152" s="18" t="s">
        <v>61</v>
      </c>
      <c r="G152" s="19">
        <v>0.15</v>
      </c>
      <c r="H152" s="19"/>
      <c r="I152" s="19">
        <v>505.8</v>
      </c>
      <c r="J152" s="21">
        <v>100</v>
      </c>
      <c r="M152" s="22">
        <f>ROUND(ROUND(J152, 2)*I152, 2)</f>
        <v>50580</v>
      </c>
      <c r="P152" s="23">
        <v>100</v>
      </c>
      <c r="S152" s="22">
        <f>ROUND(ROUND(P152, 2)*I152, 2)</f>
        <v>50580</v>
      </c>
      <c r="V152" s="9">
        <f>ROUND(ROUND(P152, 2)/1.2, 2)</f>
        <v>83.33</v>
      </c>
      <c r="Y152" s="9">
        <f>ROUND(S152 / 1.2, 2)</f>
        <v>42150</v>
      </c>
      <c r="AD152" s="4" t="s">
        <v>632</v>
      </c>
      <c r="AE152" s="4" t="s">
        <v>633</v>
      </c>
      <c r="AF152" s="4" t="s">
        <v>328</v>
      </c>
    </row>
    <row r="153" spans="1:35" ht="17.100000000000001" customHeight="1" x14ac:dyDescent="0.25">
      <c r="A153" s="10" t="s">
        <v>634</v>
      </c>
      <c r="B153" s="10" t="s">
        <v>635</v>
      </c>
      <c r="C153" s="42" t="s">
        <v>636</v>
      </c>
      <c r="D153" s="43"/>
      <c r="E153" s="43"/>
      <c r="F153" s="43"/>
      <c r="G153" s="43"/>
      <c r="H153" s="43"/>
      <c r="I153" s="44"/>
      <c r="M153" s="6">
        <f>SUM(M154,M157,M160,M163,M166)</f>
        <v>205835.06</v>
      </c>
      <c r="N153" s="6">
        <f>SUM(N154,N157,N160,N163,N166)</f>
        <v>1028037.6</v>
      </c>
      <c r="O153" s="6">
        <f>SUM(O154,O157,O160,O163,O166)</f>
        <v>1233872.6599999999</v>
      </c>
      <c r="S153" s="6">
        <f>SUM(S154,S157,S160,S163,S166)</f>
        <v>296073.62000000005</v>
      </c>
      <c r="T153" s="6">
        <f>SUM(T154,T157,T160,T163,T166)</f>
        <v>1028037.6</v>
      </c>
      <c r="U153" s="6">
        <f>SUM(U154,U157,U160,U163,U166)</f>
        <v>1324111.2199999997</v>
      </c>
      <c r="Y153" s="9">
        <f>SUM(Y154,Y157,Y160,Y163,Y166)</f>
        <v>246728.03000000003</v>
      </c>
      <c r="Z153" s="9">
        <f>SUM(Z154,Z157,Z160,Z163,Z166)</f>
        <v>856698</v>
      </c>
      <c r="AA153" s="9">
        <f>SUM(AA154,AA157,AA160,AA163,AA166)</f>
        <v>1103426.0299999998</v>
      </c>
      <c r="AD153" s="4">
        <v>254801921</v>
      </c>
      <c r="AE153" s="4">
        <v>17928898</v>
      </c>
    </row>
    <row r="154" spans="1:35" ht="56.25" x14ac:dyDescent="0.25">
      <c r="A154" s="10" t="s">
        <v>637</v>
      </c>
      <c r="B154" s="10" t="s">
        <v>638</v>
      </c>
      <c r="C154" s="11" t="s">
        <v>639</v>
      </c>
      <c r="D154" s="12"/>
      <c r="E154" s="12" t="s">
        <v>640</v>
      </c>
      <c r="F154" s="12" t="s">
        <v>55</v>
      </c>
      <c r="G154" s="13">
        <v>1</v>
      </c>
      <c r="H154" s="13"/>
      <c r="I154" s="13">
        <v>361.1</v>
      </c>
      <c r="J154" s="14">
        <f>IFERROR(ROUND(SUM(M155,M156)/I154, 2),0)</f>
        <v>13.32</v>
      </c>
      <c r="K154" s="15">
        <v>306</v>
      </c>
      <c r="L154" s="14">
        <f>J154+ROUND(K154, 2)</f>
        <v>319.32</v>
      </c>
      <c r="M154" s="14">
        <f>ROUND(J154*I154, 2)</f>
        <v>4809.8500000000004</v>
      </c>
      <c r="N154" s="14">
        <f>ROUND(I154*ROUND(K154, 2), 2)</f>
        <v>110496.6</v>
      </c>
      <c r="O154" s="14">
        <f>M154+N154</f>
        <v>115306.45000000001</v>
      </c>
      <c r="P154" s="14">
        <f>IFERROR(ROUND(SUM(S155,S156)/I154, 2),0)</f>
        <v>81.319999999999993</v>
      </c>
      <c r="Q154" s="16">
        <v>306</v>
      </c>
      <c r="R154" s="14">
        <f>P154+ROUND(Q154, 2)</f>
        <v>387.32</v>
      </c>
      <c r="S154" s="14">
        <f>ROUND(P154*I154, 2)</f>
        <v>29364.65</v>
      </c>
      <c r="T154" s="14">
        <f>ROUND(I154*ROUND(Q154, 2), 2)</f>
        <v>110496.6</v>
      </c>
      <c r="U154" s="14">
        <f>S154+T154</f>
        <v>139861.25</v>
      </c>
      <c r="V154" s="9">
        <f>ROUND(P154 / 1.2, 2)</f>
        <v>67.77</v>
      </c>
      <c r="W154" s="9">
        <f>ROUND(Q154 / 1.2, 2)</f>
        <v>255</v>
      </c>
      <c r="X154" s="9">
        <f>ROUND(R154 / 1.2, 2)</f>
        <v>322.77</v>
      </c>
      <c r="Y154" s="9">
        <f>ROUND(S154 / 1.2, 2)</f>
        <v>24470.54</v>
      </c>
      <c r="Z154" s="9">
        <f>ROUND(T154 / 1.2, 2)</f>
        <v>92080.5</v>
      </c>
      <c r="AA154" s="9">
        <f>Y154+Z154</f>
        <v>116551.04000000001</v>
      </c>
      <c r="AD154" s="4">
        <v>254801923</v>
      </c>
      <c r="AE154" s="4">
        <v>17928900</v>
      </c>
      <c r="AG154" s="4" t="s">
        <v>641</v>
      </c>
      <c r="AH154" s="4" t="s">
        <v>642</v>
      </c>
      <c r="AI154" s="4" t="s">
        <v>58</v>
      </c>
    </row>
    <row r="155" spans="1:35" ht="93.75" x14ac:dyDescent="0.25">
      <c r="A155" s="10" t="s">
        <v>643</v>
      </c>
      <c r="B155" s="10"/>
      <c r="C155" s="24" t="s">
        <v>483</v>
      </c>
      <c r="D155" s="12"/>
      <c r="E155" s="12" t="s">
        <v>644</v>
      </c>
      <c r="F155" s="18" t="s">
        <v>61</v>
      </c>
      <c r="G155" s="19">
        <v>0.3</v>
      </c>
      <c r="H155" s="20"/>
      <c r="I155" s="20">
        <v>108.33</v>
      </c>
      <c r="J155" s="21">
        <v>0</v>
      </c>
      <c r="M155" s="22">
        <f>ROUND(ROUND(J155, 2)*I155, 2)</f>
        <v>0</v>
      </c>
      <c r="P155" s="23">
        <v>226.67</v>
      </c>
      <c r="S155" s="22">
        <f>ROUND(ROUND(P155, 2)*I155, 2)</f>
        <v>24555.16</v>
      </c>
      <c r="V155" s="9">
        <f>ROUND(ROUND(P155, 2)/1.2, 2)</f>
        <v>188.89</v>
      </c>
      <c r="Y155" s="9">
        <f t="shared" ref="Y155:Y168" si="18">ROUND(S155 / 1.2, 2)</f>
        <v>20462.63</v>
      </c>
      <c r="AD155" s="4" t="s">
        <v>645</v>
      </c>
      <c r="AE155" s="4" t="s">
        <v>646</v>
      </c>
      <c r="AF155" s="4" t="s">
        <v>487</v>
      </c>
    </row>
    <row r="156" spans="1:35" ht="37.5" x14ac:dyDescent="0.25">
      <c r="A156" s="10" t="s">
        <v>647</v>
      </c>
      <c r="B156" s="10"/>
      <c r="C156" s="24" t="s">
        <v>217</v>
      </c>
      <c r="D156" s="12"/>
      <c r="E156" s="12"/>
      <c r="F156" s="18" t="s">
        <v>61</v>
      </c>
      <c r="G156" s="19">
        <v>0.15</v>
      </c>
      <c r="H156" s="20"/>
      <c r="I156" s="20">
        <v>54.164999999999999</v>
      </c>
      <c r="J156" s="21">
        <v>88.8</v>
      </c>
      <c r="M156" s="22">
        <f>ROUND(ROUND(J156, 2)*I156, 2)</f>
        <v>4809.8500000000004</v>
      </c>
      <c r="P156" s="23">
        <v>88.8</v>
      </c>
      <c r="S156" s="22">
        <f>ROUND(ROUND(P156, 2)*I156, 2)</f>
        <v>4809.8500000000004</v>
      </c>
      <c r="V156" s="9">
        <f>ROUND(ROUND(P156, 2)/1.2, 2)</f>
        <v>74</v>
      </c>
      <c r="Y156" s="9">
        <f t="shared" si="18"/>
        <v>4008.21</v>
      </c>
      <c r="AD156" s="4" t="s">
        <v>648</v>
      </c>
      <c r="AE156" s="4" t="s">
        <v>649</v>
      </c>
      <c r="AF156" s="4" t="s">
        <v>220</v>
      </c>
    </row>
    <row r="157" spans="1:35" ht="56.25" x14ac:dyDescent="0.25">
      <c r="A157" s="10" t="s">
        <v>650</v>
      </c>
      <c r="B157" s="10" t="s">
        <v>638</v>
      </c>
      <c r="C157" s="11" t="s">
        <v>639</v>
      </c>
      <c r="D157" s="12"/>
      <c r="E157" s="12"/>
      <c r="F157" s="12" t="s">
        <v>55</v>
      </c>
      <c r="G157" s="13">
        <v>1</v>
      </c>
      <c r="H157" s="13"/>
      <c r="I157" s="13">
        <v>629.6</v>
      </c>
      <c r="J157" s="14">
        <f>IFERROR(ROUND(SUM(M158,M159)/I157, 2),0)</f>
        <v>13.32</v>
      </c>
      <c r="K157" s="15">
        <v>306</v>
      </c>
      <c r="L157" s="14">
        <f>J157+ROUND(K157, 2)</f>
        <v>319.32</v>
      </c>
      <c r="M157" s="14">
        <f>ROUND(J157*I157, 2)</f>
        <v>8386.27</v>
      </c>
      <c r="N157" s="14">
        <f>ROUND(I157*ROUND(K157, 2), 2)</f>
        <v>192657.6</v>
      </c>
      <c r="O157" s="14">
        <f>M157+N157</f>
        <v>201043.87</v>
      </c>
      <c r="P157" s="14">
        <f>IFERROR(ROUND(SUM(S158,S159)/I157, 2),0)</f>
        <v>93.68</v>
      </c>
      <c r="Q157" s="16">
        <v>306</v>
      </c>
      <c r="R157" s="14">
        <f>P157+ROUND(Q157, 2)</f>
        <v>399.68</v>
      </c>
      <c r="S157" s="14">
        <f>ROUND(P157*I157, 2)</f>
        <v>58980.93</v>
      </c>
      <c r="T157" s="14">
        <f>ROUND(I157*ROUND(Q157, 2), 2)</f>
        <v>192657.6</v>
      </c>
      <c r="U157" s="14">
        <f>S157+T157</f>
        <v>251638.53</v>
      </c>
      <c r="V157" s="9">
        <f>ROUND(P157 / 1.2, 2)</f>
        <v>78.069999999999993</v>
      </c>
      <c r="W157" s="9">
        <f>ROUND(Q157 / 1.2, 2)</f>
        <v>255</v>
      </c>
      <c r="X157" s="9">
        <f>ROUND(R157 / 1.2, 2)</f>
        <v>333.07</v>
      </c>
      <c r="Y157" s="9">
        <f t="shared" si="18"/>
        <v>49150.78</v>
      </c>
      <c r="Z157" s="9">
        <f>ROUND(T157 / 1.2, 2)</f>
        <v>160548</v>
      </c>
      <c r="AA157" s="9">
        <f>Y157+Z157</f>
        <v>209698.78</v>
      </c>
      <c r="AD157" s="4">
        <v>254801940</v>
      </c>
      <c r="AE157" s="4">
        <v>17929454</v>
      </c>
      <c r="AG157" s="4" t="s">
        <v>641</v>
      </c>
      <c r="AH157" s="4" t="s">
        <v>642</v>
      </c>
      <c r="AI157" s="4" t="s">
        <v>58</v>
      </c>
    </row>
    <row r="158" spans="1:35" ht="37.5" x14ac:dyDescent="0.25">
      <c r="A158" s="10" t="s">
        <v>651</v>
      </c>
      <c r="B158" s="10"/>
      <c r="C158" s="24" t="s">
        <v>217</v>
      </c>
      <c r="D158" s="12"/>
      <c r="E158" s="12"/>
      <c r="F158" s="18" t="s">
        <v>61</v>
      </c>
      <c r="G158" s="19">
        <v>0.15</v>
      </c>
      <c r="H158" s="20"/>
      <c r="I158" s="20">
        <v>94.44</v>
      </c>
      <c r="J158" s="21">
        <v>88.8</v>
      </c>
      <c r="M158" s="22">
        <f>ROUND(ROUND(J158, 2)*I158, 2)</f>
        <v>8386.27</v>
      </c>
      <c r="P158" s="23">
        <v>88.8</v>
      </c>
      <c r="S158" s="22">
        <f>ROUND(ROUND(P158, 2)*I158, 2)</f>
        <v>8386.27</v>
      </c>
      <c r="V158" s="9">
        <f>ROUND(ROUND(P158, 2)/1.2, 2)</f>
        <v>74</v>
      </c>
      <c r="Y158" s="9">
        <f t="shared" si="18"/>
        <v>6988.56</v>
      </c>
      <c r="AD158" s="4" t="s">
        <v>652</v>
      </c>
      <c r="AE158" s="4" t="s">
        <v>653</v>
      </c>
      <c r="AF158" s="4" t="s">
        <v>220</v>
      </c>
    </row>
    <row r="159" spans="1:35" ht="93.75" x14ac:dyDescent="0.25">
      <c r="A159" s="10" t="s">
        <v>654</v>
      </c>
      <c r="B159" s="10"/>
      <c r="C159" s="24" t="s">
        <v>483</v>
      </c>
      <c r="D159" s="12"/>
      <c r="E159" s="12" t="s">
        <v>655</v>
      </c>
      <c r="F159" s="18" t="s">
        <v>61</v>
      </c>
      <c r="G159" s="19">
        <v>0.3</v>
      </c>
      <c r="H159" s="20"/>
      <c r="I159" s="20">
        <v>188.88</v>
      </c>
      <c r="J159" s="21">
        <v>0</v>
      </c>
      <c r="M159" s="22">
        <f>ROUND(ROUND(J159, 2)*I159, 2)</f>
        <v>0</v>
      </c>
      <c r="P159" s="23">
        <v>267.88</v>
      </c>
      <c r="S159" s="22">
        <f>ROUND(ROUND(P159, 2)*I159, 2)</f>
        <v>50597.17</v>
      </c>
      <c r="V159" s="9">
        <f>ROUND(ROUND(P159, 2)/1.2, 2)</f>
        <v>223.23</v>
      </c>
      <c r="Y159" s="9">
        <f t="shared" si="18"/>
        <v>42164.31</v>
      </c>
      <c r="AD159" s="4" t="s">
        <v>656</v>
      </c>
      <c r="AE159" s="4" t="s">
        <v>657</v>
      </c>
      <c r="AF159" s="4" t="s">
        <v>487</v>
      </c>
    </row>
    <row r="160" spans="1:35" ht="56.25" x14ac:dyDescent="0.25">
      <c r="A160" s="10" t="s">
        <v>658</v>
      </c>
      <c r="B160" s="10" t="s">
        <v>638</v>
      </c>
      <c r="C160" s="11" t="s">
        <v>639</v>
      </c>
      <c r="D160" s="12"/>
      <c r="E160" s="12"/>
      <c r="F160" s="12" t="s">
        <v>55</v>
      </c>
      <c r="G160" s="13">
        <v>1</v>
      </c>
      <c r="H160" s="13"/>
      <c r="I160" s="13">
        <v>1148.0999999999999</v>
      </c>
      <c r="J160" s="14">
        <f>IFERROR(ROUND(SUM(M161,M162)/I160, 2),0)</f>
        <v>81.319999999999993</v>
      </c>
      <c r="K160" s="15">
        <v>306</v>
      </c>
      <c r="L160" s="14">
        <f>J160+ROUND(K160, 2)</f>
        <v>387.32</v>
      </c>
      <c r="M160" s="14">
        <f>ROUND(J160*I160, 2)</f>
        <v>93363.49</v>
      </c>
      <c r="N160" s="14">
        <f>ROUND(I160*ROUND(K160, 2), 2)</f>
        <v>351318.6</v>
      </c>
      <c r="O160" s="14">
        <f>M160+N160</f>
        <v>444682.08999999997</v>
      </c>
      <c r="P160" s="14">
        <f>IFERROR(ROUND(SUM(S161,S162)/I160, 2),0)</f>
        <v>81.319999999999993</v>
      </c>
      <c r="Q160" s="16">
        <v>306</v>
      </c>
      <c r="R160" s="14">
        <f>P160+ROUND(Q160, 2)</f>
        <v>387.32</v>
      </c>
      <c r="S160" s="14">
        <f>ROUND(P160*I160, 2)</f>
        <v>93363.49</v>
      </c>
      <c r="T160" s="14">
        <f>ROUND(I160*ROUND(Q160, 2), 2)</f>
        <v>351318.6</v>
      </c>
      <c r="U160" s="14">
        <f>S160+T160</f>
        <v>444682.08999999997</v>
      </c>
      <c r="V160" s="9">
        <f>ROUND(P160 / 1.2, 2)</f>
        <v>67.77</v>
      </c>
      <c r="W160" s="9">
        <f>ROUND(Q160 / 1.2, 2)</f>
        <v>255</v>
      </c>
      <c r="X160" s="9">
        <f>ROUND(R160 / 1.2, 2)</f>
        <v>322.77</v>
      </c>
      <c r="Y160" s="9">
        <f t="shared" si="18"/>
        <v>77802.91</v>
      </c>
      <c r="Z160" s="9">
        <f>ROUND(T160 / 1.2, 2)</f>
        <v>292765.5</v>
      </c>
      <c r="AA160" s="9">
        <f>Y160+Z160</f>
        <v>370568.41000000003</v>
      </c>
      <c r="AD160" s="4">
        <v>254801941</v>
      </c>
      <c r="AE160" s="4">
        <v>17929455</v>
      </c>
      <c r="AG160" s="4" t="s">
        <v>641</v>
      </c>
      <c r="AH160" s="4" t="s">
        <v>642</v>
      </c>
      <c r="AI160" s="4" t="s">
        <v>58</v>
      </c>
    </row>
    <row r="161" spans="1:35" ht="56.25" x14ac:dyDescent="0.25">
      <c r="A161" s="10" t="s">
        <v>659</v>
      </c>
      <c r="B161" s="10"/>
      <c r="C161" s="24" t="s">
        <v>496</v>
      </c>
      <c r="D161" s="12"/>
      <c r="E161" s="12" t="s">
        <v>660</v>
      </c>
      <c r="F161" s="18" t="s">
        <v>61</v>
      </c>
      <c r="G161" s="19">
        <v>0.3</v>
      </c>
      <c r="H161" s="20"/>
      <c r="I161" s="20">
        <v>344.43</v>
      </c>
      <c r="J161" s="21">
        <v>226.67</v>
      </c>
      <c r="M161" s="22">
        <f>ROUND(ROUND(J161, 2)*I161, 2)</f>
        <v>78071.95</v>
      </c>
      <c r="P161" s="23">
        <v>226.67</v>
      </c>
      <c r="S161" s="22">
        <f>ROUND(ROUND(P161, 2)*I161, 2)</f>
        <v>78071.95</v>
      </c>
      <c r="V161" s="9">
        <f>ROUND(ROUND(P161, 2)/1.2, 2)</f>
        <v>188.89</v>
      </c>
      <c r="Y161" s="9">
        <f t="shared" si="18"/>
        <v>65059.96</v>
      </c>
      <c r="AD161" s="4" t="s">
        <v>661</v>
      </c>
      <c r="AE161" s="4" t="s">
        <v>662</v>
      </c>
      <c r="AF161" s="4" t="s">
        <v>500</v>
      </c>
    </row>
    <row r="162" spans="1:35" ht="37.5" x14ac:dyDescent="0.25">
      <c r="A162" s="10" t="s">
        <v>663</v>
      </c>
      <c r="B162" s="10"/>
      <c r="C162" s="24" t="s">
        <v>217</v>
      </c>
      <c r="D162" s="12"/>
      <c r="E162" s="12"/>
      <c r="F162" s="18" t="s">
        <v>61</v>
      </c>
      <c r="G162" s="19">
        <v>0.15</v>
      </c>
      <c r="H162" s="20"/>
      <c r="I162" s="20">
        <v>172.215</v>
      </c>
      <c r="J162" s="21">
        <v>88.8</v>
      </c>
      <c r="M162" s="22">
        <f>ROUND(ROUND(J162, 2)*I162, 2)</f>
        <v>15292.69</v>
      </c>
      <c r="P162" s="23">
        <v>88.8</v>
      </c>
      <c r="S162" s="22">
        <f>ROUND(ROUND(P162, 2)*I162, 2)</f>
        <v>15292.69</v>
      </c>
      <c r="V162" s="9">
        <f>ROUND(ROUND(P162, 2)/1.2, 2)</f>
        <v>74</v>
      </c>
      <c r="Y162" s="9">
        <f t="shared" si="18"/>
        <v>12743.91</v>
      </c>
      <c r="AD162" s="4" t="s">
        <v>664</v>
      </c>
      <c r="AE162" s="4" t="s">
        <v>665</v>
      </c>
      <c r="AF162" s="4" t="s">
        <v>220</v>
      </c>
    </row>
    <row r="163" spans="1:35" ht="56.25" x14ac:dyDescent="0.25">
      <c r="A163" s="10" t="s">
        <v>666</v>
      </c>
      <c r="B163" s="10" t="s">
        <v>638</v>
      </c>
      <c r="C163" s="11" t="s">
        <v>639</v>
      </c>
      <c r="D163" s="12"/>
      <c r="E163" s="12"/>
      <c r="F163" s="12" t="s">
        <v>55</v>
      </c>
      <c r="G163" s="13">
        <v>1</v>
      </c>
      <c r="H163" s="13"/>
      <c r="I163" s="13">
        <v>1148.5999999999999</v>
      </c>
      <c r="J163" s="14">
        <f>IFERROR(ROUND(SUM(M164,M165)/I163, 2),0)</f>
        <v>81.319999999999993</v>
      </c>
      <c r="K163" s="15">
        <v>306</v>
      </c>
      <c r="L163" s="14">
        <f>J163+ROUND(K163, 2)</f>
        <v>387.32</v>
      </c>
      <c r="M163" s="14">
        <f>ROUND(J163*I163, 2)</f>
        <v>93404.15</v>
      </c>
      <c r="N163" s="14">
        <f>ROUND(I163*ROUND(K163, 2), 2)</f>
        <v>351471.6</v>
      </c>
      <c r="O163" s="14">
        <f>M163+N163</f>
        <v>444875.75</v>
      </c>
      <c r="P163" s="14">
        <f>IFERROR(ROUND(SUM(S164,S165)/I163, 2),0)</f>
        <v>93.68</v>
      </c>
      <c r="Q163" s="16">
        <v>306</v>
      </c>
      <c r="R163" s="14">
        <f>P163+ROUND(Q163, 2)</f>
        <v>399.68</v>
      </c>
      <c r="S163" s="14">
        <f>ROUND(P163*I163, 2)</f>
        <v>107600.85</v>
      </c>
      <c r="T163" s="14">
        <f>ROUND(I163*ROUND(Q163, 2), 2)</f>
        <v>351471.6</v>
      </c>
      <c r="U163" s="14">
        <f>S163+T163</f>
        <v>459072.44999999995</v>
      </c>
      <c r="V163" s="9">
        <f>ROUND(P163 / 1.2, 2)</f>
        <v>78.069999999999993</v>
      </c>
      <c r="W163" s="9">
        <f>ROUND(Q163 / 1.2, 2)</f>
        <v>255</v>
      </c>
      <c r="X163" s="9">
        <f>ROUND(R163 / 1.2, 2)</f>
        <v>333.07</v>
      </c>
      <c r="Y163" s="9">
        <f t="shared" si="18"/>
        <v>89667.38</v>
      </c>
      <c r="Z163" s="9">
        <f>ROUND(T163 / 1.2, 2)</f>
        <v>292893</v>
      </c>
      <c r="AA163" s="9">
        <f>Y163+Z163</f>
        <v>382560.38</v>
      </c>
      <c r="AD163" s="4">
        <v>254801942</v>
      </c>
      <c r="AE163" s="4">
        <v>17929456</v>
      </c>
      <c r="AG163" s="4" t="s">
        <v>641</v>
      </c>
      <c r="AH163" s="4" t="s">
        <v>642</v>
      </c>
      <c r="AI163" s="4" t="s">
        <v>58</v>
      </c>
    </row>
    <row r="164" spans="1:35" ht="37.5" x14ac:dyDescent="0.25">
      <c r="A164" s="10" t="s">
        <v>667</v>
      </c>
      <c r="B164" s="10"/>
      <c r="C164" s="24" t="s">
        <v>217</v>
      </c>
      <c r="D164" s="12"/>
      <c r="E164" s="12"/>
      <c r="F164" s="18" t="s">
        <v>61</v>
      </c>
      <c r="G164" s="19">
        <v>0.15</v>
      </c>
      <c r="H164" s="20"/>
      <c r="I164" s="20">
        <v>172.29</v>
      </c>
      <c r="J164" s="21">
        <v>88.8</v>
      </c>
      <c r="M164" s="22">
        <f>ROUND(ROUND(J164, 2)*I164, 2)</f>
        <v>15299.35</v>
      </c>
      <c r="P164" s="23">
        <v>88.8</v>
      </c>
      <c r="S164" s="22">
        <f>ROUND(ROUND(P164, 2)*I164, 2)</f>
        <v>15299.35</v>
      </c>
      <c r="V164" s="9">
        <f>ROUND(ROUND(P164, 2)/1.2, 2)</f>
        <v>74</v>
      </c>
      <c r="Y164" s="9">
        <f t="shared" si="18"/>
        <v>12749.46</v>
      </c>
      <c r="AD164" s="4" t="s">
        <v>668</v>
      </c>
      <c r="AE164" s="4" t="s">
        <v>669</v>
      </c>
      <c r="AF164" s="4" t="s">
        <v>220</v>
      </c>
    </row>
    <row r="165" spans="1:35" ht="56.25" x14ac:dyDescent="0.25">
      <c r="A165" s="10" t="s">
        <v>670</v>
      </c>
      <c r="B165" s="10"/>
      <c r="C165" s="24" t="s">
        <v>496</v>
      </c>
      <c r="D165" s="12"/>
      <c r="E165" s="12" t="s">
        <v>671</v>
      </c>
      <c r="F165" s="18" t="s">
        <v>61</v>
      </c>
      <c r="G165" s="19">
        <v>0.3</v>
      </c>
      <c r="H165" s="20"/>
      <c r="I165" s="20">
        <v>344.58</v>
      </c>
      <c r="J165" s="21">
        <v>226.67</v>
      </c>
      <c r="M165" s="22">
        <f>ROUND(ROUND(J165, 2)*I165, 2)</f>
        <v>78105.95</v>
      </c>
      <c r="P165" s="23">
        <v>267.88</v>
      </c>
      <c r="S165" s="22">
        <f>ROUND(ROUND(P165, 2)*I165, 2)</f>
        <v>92306.09</v>
      </c>
      <c r="V165" s="9">
        <f>ROUND(ROUND(P165, 2)/1.2, 2)</f>
        <v>223.23</v>
      </c>
      <c r="Y165" s="9">
        <f t="shared" si="18"/>
        <v>76921.740000000005</v>
      </c>
      <c r="AD165" s="4" t="s">
        <v>672</v>
      </c>
      <c r="AE165" s="4" t="s">
        <v>673</v>
      </c>
      <c r="AF165" s="4" t="s">
        <v>500</v>
      </c>
    </row>
    <row r="166" spans="1:35" ht="56.25" x14ac:dyDescent="0.25">
      <c r="A166" s="10" t="s">
        <v>674</v>
      </c>
      <c r="B166" s="10" t="s">
        <v>638</v>
      </c>
      <c r="C166" s="11" t="s">
        <v>639</v>
      </c>
      <c r="D166" s="12"/>
      <c r="E166" s="12"/>
      <c r="F166" s="12" t="s">
        <v>55</v>
      </c>
      <c r="G166" s="13">
        <v>1</v>
      </c>
      <c r="H166" s="13"/>
      <c r="I166" s="13">
        <v>72.2</v>
      </c>
      <c r="J166" s="14">
        <f>IFERROR(ROUND(SUM(M167,M168)/I166, 2),0)</f>
        <v>81.319999999999993</v>
      </c>
      <c r="K166" s="15">
        <v>306</v>
      </c>
      <c r="L166" s="14">
        <f>J166+ROUND(K166, 2)</f>
        <v>387.32</v>
      </c>
      <c r="M166" s="14">
        <f>ROUND(J166*I166, 2)</f>
        <v>5871.3</v>
      </c>
      <c r="N166" s="14">
        <f>ROUND(I166*ROUND(K166, 2), 2)</f>
        <v>22093.200000000001</v>
      </c>
      <c r="O166" s="14">
        <f>M166+N166</f>
        <v>27964.5</v>
      </c>
      <c r="P166" s="14">
        <f>IFERROR(ROUND(SUM(S167,S168)/I166, 2),0)</f>
        <v>93.68</v>
      </c>
      <c r="Q166" s="16">
        <v>306</v>
      </c>
      <c r="R166" s="14">
        <f>P166+ROUND(Q166, 2)</f>
        <v>399.68</v>
      </c>
      <c r="S166" s="14">
        <f>ROUND(P166*I166, 2)</f>
        <v>6763.7</v>
      </c>
      <c r="T166" s="14">
        <f>ROUND(I166*ROUND(Q166, 2), 2)</f>
        <v>22093.200000000001</v>
      </c>
      <c r="U166" s="14">
        <f>S166+T166</f>
        <v>28856.9</v>
      </c>
      <c r="V166" s="9">
        <f>ROUND(P166 / 1.2, 2)</f>
        <v>78.069999999999993</v>
      </c>
      <c r="W166" s="9">
        <f>ROUND(Q166 / 1.2, 2)</f>
        <v>255</v>
      </c>
      <c r="X166" s="9">
        <f>ROUND(R166 / 1.2, 2)</f>
        <v>333.07</v>
      </c>
      <c r="Y166" s="9">
        <f t="shared" si="18"/>
        <v>5636.42</v>
      </c>
      <c r="Z166" s="9">
        <f>ROUND(T166 / 1.2, 2)</f>
        <v>18411</v>
      </c>
      <c r="AA166" s="9">
        <f>Y166+Z166</f>
        <v>24047.42</v>
      </c>
      <c r="AD166" s="4">
        <v>254801943</v>
      </c>
      <c r="AE166" s="4">
        <v>17929457</v>
      </c>
      <c r="AG166" s="4" t="s">
        <v>641</v>
      </c>
      <c r="AH166" s="4" t="s">
        <v>642</v>
      </c>
      <c r="AI166" s="4" t="s">
        <v>58</v>
      </c>
    </row>
    <row r="167" spans="1:35" ht="56.25" x14ac:dyDescent="0.25">
      <c r="A167" s="10" t="s">
        <v>675</v>
      </c>
      <c r="B167" s="10"/>
      <c r="C167" s="24" t="s">
        <v>496</v>
      </c>
      <c r="D167" s="12"/>
      <c r="E167" s="12" t="s">
        <v>676</v>
      </c>
      <c r="F167" s="18" t="s">
        <v>61</v>
      </c>
      <c r="G167" s="19">
        <v>0.3</v>
      </c>
      <c r="H167" s="20"/>
      <c r="I167" s="20">
        <v>21.66</v>
      </c>
      <c r="J167" s="21">
        <v>226.67</v>
      </c>
      <c r="M167" s="22">
        <f>ROUND(ROUND(J167, 2)*I167, 2)</f>
        <v>4909.67</v>
      </c>
      <c r="P167" s="23">
        <v>267.88</v>
      </c>
      <c r="S167" s="22">
        <f>ROUND(ROUND(P167, 2)*I167, 2)</f>
        <v>5802.28</v>
      </c>
      <c r="V167" s="9">
        <f>ROUND(ROUND(P167, 2)/1.2, 2)</f>
        <v>223.23</v>
      </c>
      <c r="Y167" s="9">
        <f t="shared" si="18"/>
        <v>4835.2299999999996</v>
      </c>
      <c r="AD167" s="4" t="s">
        <v>677</v>
      </c>
      <c r="AE167" s="4" t="s">
        <v>678</v>
      </c>
      <c r="AF167" s="4" t="s">
        <v>500</v>
      </c>
    </row>
    <row r="168" spans="1:35" ht="37.5" x14ac:dyDescent="0.25">
      <c r="A168" s="10" t="s">
        <v>679</v>
      </c>
      <c r="B168" s="10"/>
      <c r="C168" s="24" t="s">
        <v>217</v>
      </c>
      <c r="D168" s="12"/>
      <c r="E168" s="12"/>
      <c r="F168" s="18" t="s">
        <v>61</v>
      </c>
      <c r="G168" s="19">
        <v>0.15</v>
      </c>
      <c r="H168" s="20"/>
      <c r="I168" s="20">
        <v>10.83</v>
      </c>
      <c r="J168" s="21">
        <v>88.8</v>
      </c>
      <c r="M168" s="22">
        <f>ROUND(ROUND(J168, 2)*I168, 2)</f>
        <v>961.7</v>
      </c>
      <c r="P168" s="23">
        <v>88.8</v>
      </c>
      <c r="S168" s="22">
        <f>ROUND(ROUND(P168, 2)*I168, 2)</f>
        <v>961.7</v>
      </c>
      <c r="V168" s="9">
        <f>ROUND(ROUND(P168, 2)/1.2, 2)</f>
        <v>74</v>
      </c>
      <c r="Y168" s="9">
        <f t="shared" si="18"/>
        <v>801.42</v>
      </c>
      <c r="AD168" s="4" t="s">
        <v>680</v>
      </c>
      <c r="AE168" s="4" t="s">
        <v>681</v>
      </c>
      <c r="AF168" s="4" t="s">
        <v>220</v>
      </c>
    </row>
    <row r="169" spans="1:35" ht="17.100000000000001" customHeight="1" x14ac:dyDescent="0.25">
      <c r="A169" s="10" t="s">
        <v>682</v>
      </c>
      <c r="B169" s="10" t="s">
        <v>683</v>
      </c>
      <c r="C169" s="42" t="s">
        <v>684</v>
      </c>
      <c r="D169" s="43"/>
      <c r="E169" s="43"/>
      <c r="F169" s="43"/>
      <c r="G169" s="43"/>
      <c r="H169" s="43"/>
      <c r="I169" s="44"/>
      <c r="M169" s="6">
        <f>SUM(M170,M173,M177)</f>
        <v>13568325.229999999</v>
      </c>
      <c r="N169" s="6">
        <f>SUM(N170,N173,N177)</f>
        <v>2114285.9</v>
      </c>
      <c r="O169" s="6">
        <f>SUM(O170,O173,O177)</f>
        <v>15682611.129999999</v>
      </c>
      <c r="S169" s="6">
        <f>SUM(S170,S173,S177)</f>
        <v>13568325.229999999</v>
      </c>
      <c r="T169" s="6">
        <f>SUM(T170,T173,T177)</f>
        <v>2114285.9</v>
      </c>
      <c r="U169" s="6">
        <f>SUM(U170,U173,U177)</f>
        <v>15682611.129999999</v>
      </c>
      <c r="Y169" s="9">
        <f>SUM(Y170,Y173,Y177)</f>
        <v>11306937.699999999</v>
      </c>
      <c r="Z169" s="9">
        <f>SUM(Z170,Z173,Z177)</f>
        <v>1761904.92</v>
      </c>
      <c r="AA169" s="9">
        <f>SUM(AA170,AA173,AA177)</f>
        <v>13068842.619999999</v>
      </c>
      <c r="AD169" s="4">
        <v>254801924</v>
      </c>
      <c r="AE169" s="4">
        <v>17929983</v>
      </c>
    </row>
    <row r="170" spans="1:35" ht="409.5" x14ac:dyDescent="0.25">
      <c r="A170" s="10" t="s">
        <v>685</v>
      </c>
      <c r="B170" s="10" t="s">
        <v>686</v>
      </c>
      <c r="C170" s="11" t="s">
        <v>687</v>
      </c>
      <c r="D170" s="12"/>
      <c r="E170" s="12" t="s">
        <v>688</v>
      </c>
      <c r="F170" s="12" t="s">
        <v>55</v>
      </c>
      <c r="G170" s="13">
        <v>1</v>
      </c>
      <c r="H170" s="13"/>
      <c r="I170" s="13">
        <v>147</v>
      </c>
      <c r="J170" s="14">
        <f>IFERROR(ROUND(SUM(M171,M172)/I170, 2),0)</f>
        <v>988.99</v>
      </c>
      <c r="K170" s="15">
        <v>1359</v>
      </c>
      <c r="L170" s="14">
        <f>J170+ROUND(K170, 2)</f>
        <v>2347.9899999999998</v>
      </c>
      <c r="M170" s="14">
        <f>ROUND(J170*I170, 2)</f>
        <v>145381.53</v>
      </c>
      <c r="N170" s="14">
        <f>ROUND(I170*ROUND(K170, 2), 2)</f>
        <v>199773</v>
      </c>
      <c r="O170" s="14">
        <f>M170+N170</f>
        <v>345154.53</v>
      </c>
      <c r="P170" s="14">
        <f>IFERROR(ROUND(SUM(S171,S172)/I170, 2),0)</f>
        <v>988.99</v>
      </c>
      <c r="Q170" s="16">
        <v>1359</v>
      </c>
      <c r="R170" s="14">
        <f>P170+ROUND(Q170, 2)</f>
        <v>2347.9899999999998</v>
      </c>
      <c r="S170" s="14">
        <f>ROUND(P170*I170, 2)</f>
        <v>145381.53</v>
      </c>
      <c r="T170" s="14">
        <f>ROUND(I170*ROUND(Q170, 2), 2)</f>
        <v>199773</v>
      </c>
      <c r="U170" s="14">
        <f>S170+T170</f>
        <v>345154.53</v>
      </c>
      <c r="V170" s="9">
        <f>ROUND(P170 / 1.2, 2)</f>
        <v>824.16</v>
      </c>
      <c r="W170" s="9">
        <f>ROUND(Q170 / 1.2, 2)</f>
        <v>1132.5</v>
      </c>
      <c r="X170" s="9">
        <f>ROUND(R170 / 1.2, 2)</f>
        <v>1956.66</v>
      </c>
      <c r="Y170" s="9">
        <f>ROUND(S170 / 1.2, 2)</f>
        <v>121151.28</v>
      </c>
      <c r="Z170" s="9">
        <f>ROUND(T170 / 1.2, 2)</f>
        <v>166477.5</v>
      </c>
      <c r="AA170" s="9">
        <f>Y170+Z170</f>
        <v>287628.78000000003</v>
      </c>
      <c r="AD170" s="4">
        <v>254801926</v>
      </c>
      <c r="AE170" s="4">
        <v>17929986</v>
      </c>
      <c r="AG170" s="4" t="s">
        <v>689</v>
      </c>
      <c r="AH170" s="4" t="s">
        <v>690</v>
      </c>
      <c r="AI170" s="4" t="s">
        <v>58</v>
      </c>
    </row>
    <row r="171" spans="1:35" ht="18.75" x14ac:dyDescent="0.25">
      <c r="A171" s="10" t="s">
        <v>691</v>
      </c>
      <c r="B171" s="10"/>
      <c r="C171" s="24" t="s">
        <v>692</v>
      </c>
      <c r="D171" s="12"/>
      <c r="E171" s="12"/>
      <c r="F171" s="18" t="s">
        <v>580</v>
      </c>
      <c r="G171" s="19">
        <v>1</v>
      </c>
      <c r="H171" s="19"/>
      <c r="I171" s="19">
        <v>147</v>
      </c>
      <c r="J171" s="21">
        <v>109</v>
      </c>
      <c r="M171" s="22">
        <f>ROUND(ROUND(J171, 2)*I171, 2)</f>
        <v>16023</v>
      </c>
      <c r="P171" s="23">
        <v>109</v>
      </c>
      <c r="S171" s="22">
        <f>ROUND(ROUND(P171, 2)*I171, 2)</f>
        <v>16023</v>
      </c>
      <c r="V171" s="9">
        <f>ROUND(ROUND(P171, 2)/1.2, 2)</f>
        <v>90.83</v>
      </c>
      <c r="Y171" s="9">
        <f t="shared" ref="Y171:Y176" si="19">ROUND(S171 / 1.2, 2)</f>
        <v>13352.5</v>
      </c>
      <c r="AD171" s="4" t="s">
        <v>693</v>
      </c>
      <c r="AE171" s="4" t="s">
        <v>694</v>
      </c>
      <c r="AF171" s="4" t="s">
        <v>695</v>
      </c>
    </row>
    <row r="172" spans="1:35" ht="18.75" x14ac:dyDescent="0.25">
      <c r="A172" s="10" t="s">
        <v>696</v>
      </c>
      <c r="B172" s="10"/>
      <c r="C172" s="24" t="s">
        <v>697</v>
      </c>
      <c r="D172" s="12"/>
      <c r="E172" s="12"/>
      <c r="F172" s="18" t="s">
        <v>55</v>
      </c>
      <c r="G172" s="19">
        <v>1.05</v>
      </c>
      <c r="H172" s="19"/>
      <c r="I172" s="19">
        <v>154.35</v>
      </c>
      <c r="J172" s="21">
        <v>838.09</v>
      </c>
      <c r="M172" s="22">
        <f>ROUND(ROUND(J172, 2)*I172, 2)</f>
        <v>129359.19</v>
      </c>
      <c r="P172" s="23">
        <v>838.09</v>
      </c>
      <c r="S172" s="22">
        <f>ROUND(ROUND(P172, 2)*I172, 2)</f>
        <v>129359.19</v>
      </c>
      <c r="V172" s="9">
        <f>ROUND(ROUND(P172, 2)/1.2, 2)</f>
        <v>698.41</v>
      </c>
      <c r="Y172" s="9">
        <f t="shared" si="19"/>
        <v>107799.33</v>
      </c>
      <c r="AD172" s="4" t="s">
        <v>698</v>
      </c>
      <c r="AE172" s="4" t="s">
        <v>699</v>
      </c>
      <c r="AF172" s="4" t="s">
        <v>700</v>
      </c>
    </row>
    <row r="173" spans="1:35" ht="37.5" x14ac:dyDescent="0.25">
      <c r="A173" s="10" t="s">
        <v>701</v>
      </c>
      <c r="B173" s="10" t="s">
        <v>702</v>
      </c>
      <c r="C173" s="11" t="s">
        <v>703</v>
      </c>
      <c r="D173" s="12"/>
      <c r="E173" s="12"/>
      <c r="F173" s="12" t="s">
        <v>55</v>
      </c>
      <c r="G173" s="13">
        <v>1</v>
      </c>
      <c r="H173" s="13"/>
      <c r="I173" s="13">
        <v>1990.2</v>
      </c>
      <c r="J173" s="14">
        <f>IFERROR(ROUND(SUM(M174,M175,M176)/I173, 2),0)</f>
        <v>6744.52</v>
      </c>
      <c r="K173" s="15">
        <v>837</v>
      </c>
      <c r="L173" s="14">
        <f>J173+ROUND(K173, 2)</f>
        <v>7581.52</v>
      </c>
      <c r="M173" s="14">
        <f>ROUND(J173*I173, 2)</f>
        <v>13422943.699999999</v>
      </c>
      <c r="N173" s="14">
        <f>ROUND(I173*ROUND(K173, 2), 2)</f>
        <v>1665797.4</v>
      </c>
      <c r="O173" s="14">
        <f>M173+N173</f>
        <v>15088741.1</v>
      </c>
      <c r="P173" s="14">
        <f>IFERROR(ROUND(SUM(S174,S175,S176)/I173, 2),0)</f>
        <v>6744.52</v>
      </c>
      <c r="Q173" s="16">
        <v>837</v>
      </c>
      <c r="R173" s="14">
        <f>P173+ROUND(Q173, 2)</f>
        <v>7581.52</v>
      </c>
      <c r="S173" s="14">
        <f>ROUND(P173*I173, 2)</f>
        <v>13422943.699999999</v>
      </c>
      <c r="T173" s="14">
        <f>ROUND(I173*ROUND(Q173, 2), 2)</f>
        <v>1665797.4</v>
      </c>
      <c r="U173" s="14">
        <f>S173+T173</f>
        <v>15088741.1</v>
      </c>
      <c r="V173" s="9">
        <f>ROUND(P173 / 1.2, 2)</f>
        <v>5620.43</v>
      </c>
      <c r="W173" s="9">
        <f>ROUND(Q173 / 1.2, 2)</f>
        <v>697.5</v>
      </c>
      <c r="X173" s="9">
        <f>ROUND(R173 / 1.2, 2)</f>
        <v>6317.93</v>
      </c>
      <c r="Y173" s="9">
        <f t="shared" si="19"/>
        <v>11185786.42</v>
      </c>
      <c r="Z173" s="9">
        <f>ROUND(T173 / 1.2, 2)</f>
        <v>1388164.5</v>
      </c>
      <c r="AA173" s="9">
        <f>Y173+Z173</f>
        <v>12573950.92</v>
      </c>
      <c r="AD173" s="4">
        <v>254801927</v>
      </c>
      <c r="AE173" s="4">
        <v>17929985</v>
      </c>
      <c r="AG173" s="4" t="s">
        <v>704</v>
      </c>
      <c r="AH173" s="4" t="s">
        <v>705</v>
      </c>
      <c r="AI173" s="4" t="s">
        <v>58</v>
      </c>
    </row>
    <row r="174" spans="1:35" ht="187.5" x14ac:dyDescent="0.25">
      <c r="A174" s="10" t="s">
        <v>706</v>
      </c>
      <c r="B174" s="10"/>
      <c r="C174" s="24" t="s">
        <v>707</v>
      </c>
      <c r="D174" s="12"/>
      <c r="E174" s="12" t="s">
        <v>708</v>
      </c>
      <c r="F174" s="18" t="s">
        <v>55</v>
      </c>
      <c r="G174" s="19">
        <v>1.1000000000000001</v>
      </c>
      <c r="H174" s="20"/>
      <c r="I174" s="20">
        <v>2042.26</v>
      </c>
      <c r="J174" s="21">
        <v>6479</v>
      </c>
      <c r="M174" s="22">
        <f>ROUND(ROUND(J174, 2)*I174, 2)</f>
        <v>13231802.539999999</v>
      </c>
      <c r="P174" s="23">
        <v>6479</v>
      </c>
      <c r="S174" s="22">
        <f>ROUND(ROUND(P174, 2)*I174, 2)</f>
        <v>13231802.539999999</v>
      </c>
      <c r="V174" s="9">
        <f>ROUND(ROUND(P174, 2)/1.2, 2)</f>
        <v>5399.17</v>
      </c>
      <c r="Y174" s="9">
        <f t="shared" si="19"/>
        <v>11026502.119999999</v>
      </c>
      <c r="AD174" s="4" t="s">
        <v>709</v>
      </c>
      <c r="AE174" s="4" t="s">
        <v>710</v>
      </c>
      <c r="AF174" s="4" t="s">
        <v>711</v>
      </c>
    </row>
    <row r="175" spans="1:35" ht="37.5" x14ac:dyDescent="0.25">
      <c r="A175" s="10" t="s">
        <v>712</v>
      </c>
      <c r="B175" s="10"/>
      <c r="C175" s="17" t="s">
        <v>713</v>
      </c>
      <c r="D175" s="12"/>
      <c r="E175" s="12"/>
      <c r="F175" s="18" t="s">
        <v>55</v>
      </c>
      <c r="G175" s="19">
        <v>1.1000000000000001</v>
      </c>
      <c r="H175" s="20"/>
      <c r="I175" s="20">
        <v>55</v>
      </c>
      <c r="J175" s="21">
        <v>1300.5899999999999</v>
      </c>
      <c r="M175" s="22">
        <f>ROUND(ROUND(J175, 2)*I175, 2)</f>
        <v>71532.45</v>
      </c>
      <c r="P175" s="23">
        <v>1300.5899999999999</v>
      </c>
      <c r="S175" s="22">
        <f>ROUND(ROUND(P175, 2)*I175, 2)</f>
        <v>71532.45</v>
      </c>
      <c r="V175" s="9">
        <f>ROUND(ROUND(P175, 2)/1.2, 2)</f>
        <v>1083.83</v>
      </c>
      <c r="Y175" s="9">
        <f t="shared" si="19"/>
        <v>59610.38</v>
      </c>
      <c r="AD175" s="4" t="s">
        <v>714</v>
      </c>
      <c r="AE175" s="4" t="s">
        <v>715</v>
      </c>
      <c r="AF175" s="4" t="s">
        <v>716</v>
      </c>
    </row>
    <row r="176" spans="1:35" ht="37.5" x14ac:dyDescent="0.25">
      <c r="A176" s="10" t="s">
        <v>717</v>
      </c>
      <c r="B176" s="10"/>
      <c r="C176" s="17" t="s">
        <v>718</v>
      </c>
      <c r="D176" s="12"/>
      <c r="E176" s="12"/>
      <c r="F176" s="18" t="s">
        <v>55</v>
      </c>
      <c r="G176" s="19">
        <v>1.1000000000000001</v>
      </c>
      <c r="H176" s="20"/>
      <c r="I176" s="20">
        <v>91.96</v>
      </c>
      <c r="J176" s="21">
        <v>1300.5899999999999</v>
      </c>
      <c r="M176" s="22">
        <f>ROUND(ROUND(J176, 2)*I176, 2)</f>
        <v>119602.26</v>
      </c>
      <c r="P176" s="23">
        <v>1300.5899999999999</v>
      </c>
      <c r="S176" s="22">
        <f>ROUND(ROUND(P176, 2)*I176, 2)</f>
        <v>119602.26</v>
      </c>
      <c r="V176" s="9">
        <f>ROUND(ROUND(P176, 2)/1.2, 2)</f>
        <v>1083.83</v>
      </c>
      <c r="Y176" s="9">
        <f t="shared" si="19"/>
        <v>99668.55</v>
      </c>
      <c r="AD176" s="4" t="s">
        <v>719</v>
      </c>
      <c r="AE176" s="4" t="s">
        <v>720</v>
      </c>
      <c r="AF176" s="4" t="s">
        <v>721</v>
      </c>
    </row>
    <row r="177" spans="1:35" ht="56.25" x14ac:dyDescent="0.25">
      <c r="A177" s="10" t="s">
        <v>722</v>
      </c>
      <c r="B177" s="10" t="s">
        <v>723</v>
      </c>
      <c r="C177" s="11" t="s">
        <v>724</v>
      </c>
      <c r="D177" s="12"/>
      <c r="E177" s="12"/>
      <c r="F177" s="12" t="s">
        <v>55</v>
      </c>
      <c r="G177" s="13">
        <v>1</v>
      </c>
      <c r="H177" s="13"/>
      <c r="I177" s="13">
        <v>2055.5</v>
      </c>
      <c r="J177" s="14">
        <v>0</v>
      </c>
      <c r="K177" s="15">
        <v>121</v>
      </c>
      <c r="L177" s="14">
        <f>J177+ROUND(K177, 2)</f>
        <v>121</v>
      </c>
      <c r="M177" s="14">
        <v>0</v>
      </c>
      <c r="N177" s="14">
        <f>ROUND(I177*ROUND(K177, 2), 2)</f>
        <v>248715.5</v>
      </c>
      <c r="O177" s="14">
        <f>M177+N177</f>
        <v>248715.5</v>
      </c>
      <c r="P177" s="14">
        <v>0</v>
      </c>
      <c r="Q177" s="16">
        <v>121</v>
      </c>
      <c r="R177" s="14">
        <f>P177+ROUND(Q177, 2)</f>
        <v>121</v>
      </c>
      <c r="S177" s="14">
        <v>0</v>
      </c>
      <c r="T177" s="14">
        <f>ROUND(I177*ROUND(Q177, 2), 2)</f>
        <v>248715.5</v>
      </c>
      <c r="U177" s="14">
        <f>S177+T177</f>
        <v>248715.5</v>
      </c>
      <c r="V177" s="9"/>
      <c r="W177" s="9">
        <f>ROUND(Q177 / 1.2, 2)</f>
        <v>100.83</v>
      </c>
      <c r="X177" s="9">
        <f>ROUND(R177 / 1.2, 2)</f>
        <v>100.83</v>
      </c>
      <c r="Y177" s="9"/>
      <c r="Z177" s="9">
        <f>ROUND(T177 / 1.2, 2)</f>
        <v>207262.92</v>
      </c>
      <c r="AA177" s="9">
        <f>Y177+Z177</f>
        <v>207262.92</v>
      </c>
      <c r="AD177" s="4">
        <v>254801929</v>
      </c>
      <c r="AE177" s="4">
        <v>17929980</v>
      </c>
      <c r="AG177" s="4" t="s">
        <v>725</v>
      </c>
      <c r="AH177" s="4" t="s">
        <v>726</v>
      </c>
      <c r="AI177" s="4" t="s">
        <v>58</v>
      </c>
    </row>
    <row r="178" spans="1:35" ht="24" customHeight="1" x14ac:dyDescent="0.25">
      <c r="A178" s="26"/>
      <c r="B178" s="26"/>
      <c r="C178" s="26"/>
      <c r="D178" s="27" t="s">
        <v>727</v>
      </c>
      <c r="E178" s="26"/>
      <c r="F178" s="26"/>
      <c r="G178" s="26"/>
      <c r="H178" s="26"/>
      <c r="I178" s="26"/>
      <c r="J178" s="26"/>
      <c r="K178" s="26"/>
      <c r="L178" s="26"/>
      <c r="M178" s="28">
        <f>SUM(M8)</f>
        <v>21918840.049999997</v>
      </c>
      <c r="N178" s="28">
        <f>SUM(N8)</f>
        <v>31848249.939999998</v>
      </c>
      <c r="O178" s="28">
        <f>M178+N178</f>
        <v>53767089.989999995</v>
      </c>
      <c r="P178" s="26"/>
      <c r="Q178" s="26"/>
      <c r="R178" s="26"/>
      <c r="S178" s="28">
        <f>SUM(S8)</f>
        <v>29710550.729999997</v>
      </c>
      <c r="T178" s="28">
        <f>SUM(T8)</f>
        <v>31848249.939999998</v>
      </c>
      <c r="U178" s="28">
        <f>S178+T178</f>
        <v>61558800.669999994</v>
      </c>
      <c r="Y178" s="9">
        <f>SUM(Y8)</f>
        <v>24758792.339999996</v>
      </c>
      <c r="Z178" s="9">
        <f>SUM(Z8)</f>
        <v>26540208.289999999</v>
      </c>
      <c r="AA178" s="9">
        <f>Y178+Z178</f>
        <v>51299000.629999995</v>
      </c>
    </row>
    <row r="179" spans="1:35" ht="22.5" x14ac:dyDescent="0.25">
      <c r="A179" s="45" t="s">
        <v>728</v>
      </c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7"/>
    </row>
    <row r="180" spans="1:35" ht="15.75" x14ac:dyDescent="0.25">
      <c r="A180" s="30"/>
      <c r="B180" s="5" t="s">
        <v>729</v>
      </c>
      <c r="C180" s="29" t="s">
        <v>730</v>
      </c>
      <c r="D180" s="29" t="s">
        <v>731</v>
      </c>
      <c r="E180" s="31"/>
      <c r="F180" s="31"/>
      <c r="G180" s="31"/>
      <c r="H180" s="39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1"/>
    </row>
    <row r="181" spans="1:35" ht="15.75" x14ac:dyDescent="0.25">
      <c r="A181" s="30"/>
      <c r="B181" s="5" t="s">
        <v>732</v>
      </c>
      <c r="C181" s="29" t="s">
        <v>733</v>
      </c>
      <c r="D181" s="29" t="s">
        <v>734</v>
      </c>
      <c r="E181" s="31"/>
      <c r="F181" s="31"/>
      <c r="G181" s="31"/>
      <c r="H181" s="39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1"/>
    </row>
    <row r="182" spans="1:35" ht="31.5" x14ac:dyDescent="0.25">
      <c r="A182" s="30"/>
      <c r="B182" s="5" t="s">
        <v>735</v>
      </c>
      <c r="C182" s="29" t="s">
        <v>736</v>
      </c>
      <c r="D182" s="29" t="s">
        <v>737</v>
      </c>
      <c r="E182" s="31"/>
      <c r="F182" s="31"/>
      <c r="G182" s="31"/>
      <c r="H182" s="39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1"/>
    </row>
    <row r="183" spans="1:35" ht="15.75" x14ac:dyDescent="0.25">
      <c r="A183" s="30"/>
      <c r="B183" s="5" t="s">
        <v>738</v>
      </c>
      <c r="C183" s="29" t="s">
        <v>739</v>
      </c>
      <c r="D183" s="29" t="s">
        <v>740</v>
      </c>
      <c r="E183" s="31"/>
      <c r="F183" s="31"/>
      <c r="G183" s="31"/>
      <c r="H183" s="39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1"/>
    </row>
    <row r="184" spans="1:35" ht="15.75" x14ac:dyDescent="0.25">
      <c r="A184" s="30"/>
      <c r="B184" s="5" t="s">
        <v>741</v>
      </c>
      <c r="C184" s="29" t="s">
        <v>742</v>
      </c>
      <c r="D184" s="29" t="s">
        <v>734</v>
      </c>
      <c r="E184" s="31"/>
      <c r="F184" s="31"/>
      <c r="G184" s="31"/>
      <c r="H184" s="39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1"/>
    </row>
    <row r="185" spans="1:35" ht="31.5" x14ac:dyDescent="0.25">
      <c r="A185" s="30"/>
      <c r="B185" s="5" t="s">
        <v>743</v>
      </c>
      <c r="C185" s="29" t="s">
        <v>744</v>
      </c>
      <c r="D185" s="29" t="s">
        <v>745</v>
      </c>
      <c r="E185" s="31"/>
      <c r="F185" s="31"/>
      <c r="G185" s="31"/>
      <c r="H185" s="39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1"/>
    </row>
    <row r="186" spans="1:35" ht="31.5" x14ac:dyDescent="0.25">
      <c r="A186" s="30"/>
      <c r="B186" s="5" t="s">
        <v>746</v>
      </c>
      <c r="C186" s="29" t="s">
        <v>747</v>
      </c>
      <c r="D186" s="29" t="s">
        <v>748</v>
      </c>
      <c r="E186" s="31"/>
      <c r="F186" s="31"/>
      <c r="G186" s="31"/>
      <c r="H186" s="39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1"/>
    </row>
    <row r="187" spans="1:35" ht="15.75" x14ac:dyDescent="0.25">
      <c r="A187" s="30"/>
      <c r="B187" s="5" t="s">
        <v>749</v>
      </c>
      <c r="C187" s="29" t="s">
        <v>750</v>
      </c>
      <c r="D187" s="29" t="s">
        <v>751</v>
      </c>
      <c r="E187" s="31"/>
      <c r="F187" s="31"/>
      <c r="G187" s="31"/>
      <c r="H187" s="39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1"/>
    </row>
    <row r="188" spans="1:35" ht="15.75" x14ac:dyDescent="0.25">
      <c r="A188" s="30"/>
      <c r="B188" s="5" t="s">
        <v>752</v>
      </c>
      <c r="C188" s="29" t="s">
        <v>753</v>
      </c>
      <c r="D188" s="29" t="s">
        <v>754</v>
      </c>
      <c r="E188" s="31"/>
      <c r="F188" s="31"/>
      <c r="G188" s="31"/>
      <c r="H188" s="39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1"/>
    </row>
    <row r="189" spans="1:35" ht="31.5" x14ac:dyDescent="0.25">
      <c r="A189" s="30"/>
      <c r="B189" s="5" t="s">
        <v>755</v>
      </c>
      <c r="C189" s="29" t="s">
        <v>756</v>
      </c>
      <c r="D189" s="29" t="s">
        <v>757</v>
      </c>
      <c r="E189" s="31"/>
      <c r="F189" s="31"/>
      <c r="G189" s="31"/>
      <c r="H189" s="39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1"/>
    </row>
    <row r="190" spans="1:35" ht="47.25" x14ac:dyDescent="0.25">
      <c r="A190" s="30"/>
      <c r="B190" s="5" t="s">
        <v>758</v>
      </c>
      <c r="C190" s="29" t="s">
        <v>759</v>
      </c>
      <c r="D190" s="29" t="s">
        <v>760</v>
      </c>
      <c r="E190" s="31"/>
      <c r="F190" s="31"/>
      <c r="G190" s="31"/>
      <c r="H190" s="39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1"/>
    </row>
    <row r="191" spans="1:35" ht="31.5" x14ac:dyDescent="0.25">
      <c r="A191" s="30"/>
      <c r="B191" s="5" t="s">
        <v>761</v>
      </c>
      <c r="C191" s="29" t="s">
        <v>762</v>
      </c>
      <c r="D191" s="29" t="s">
        <v>763</v>
      </c>
      <c r="E191" s="31"/>
      <c r="F191" s="31"/>
      <c r="G191" s="31"/>
      <c r="H191" s="39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1"/>
    </row>
    <row r="192" spans="1:35" ht="15.75" x14ac:dyDescent="0.25">
      <c r="A192" s="30"/>
      <c r="B192" s="5" t="s">
        <v>764</v>
      </c>
      <c r="C192" s="29" t="s">
        <v>765</v>
      </c>
      <c r="D192" s="29" t="s">
        <v>766</v>
      </c>
      <c r="E192" s="31"/>
      <c r="F192" s="31"/>
      <c r="G192" s="31"/>
      <c r="H192" s="39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1"/>
    </row>
    <row r="193" spans="1:21" ht="48" customHeight="1" x14ac:dyDescent="0.25">
      <c r="A193" s="30"/>
      <c r="B193" s="5" t="s">
        <v>767</v>
      </c>
      <c r="C193" s="29" t="s">
        <v>768</v>
      </c>
      <c r="D193" s="29" t="s">
        <v>769</v>
      </c>
      <c r="E193" s="31"/>
      <c r="F193" s="31"/>
      <c r="G193" s="31"/>
      <c r="H193" s="39" t="s">
        <v>770</v>
      </c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1"/>
    </row>
    <row r="194" spans="1:21" ht="15.75" x14ac:dyDescent="0.25">
      <c r="A194" s="30"/>
      <c r="B194" s="5" t="s">
        <v>771</v>
      </c>
      <c r="C194" s="29" t="s">
        <v>772</v>
      </c>
      <c r="D194" s="29" t="s">
        <v>773</v>
      </c>
      <c r="E194" s="31"/>
      <c r="F194" s="31"/>
      <c r="G194" s="31"/>
      <c r="H194" s="39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1"/>
    </row>
    <row r="195" spans="1:21" ht="31.5" x14ac:dyDescent="0.25">
      <c r="A195" s="30"/>
      <c r="B195" s="5" t="s">
        <v>774</v>
      </c>
      <c r="C195" s="29" t="s">
        <v>775</v>
      </c>
      <c r="D195" s="31"/>
      <c r="E195" s="31"/>
      <c r="F195" s="31"/>
      <c r="G195" s="31"/>
      <c r="H195" s="39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1"/>
    </row>
    <row r="196" spans="1:21" ht="15.75" x14ac:dyDescent="0.25">
      <c r="A196" s="30"/>
      <c r="B196" s="5" t="s">
        <v>776</v>
      </c>
      <c r="C196" s="29" t="s">
        <v>777</v>
      </c>
      <c r="D196" s="31"/>
      <c r="E196" s="31"/>
      <c r="F196" s="31"/>
      <c r="G196" s="31"/>
      <c r="H196" s="39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1"/>
    </row>
    <row r="197" spans="1:21" ht="15.75" x14ac:dyDescent="0.25">
      <c r="A197" s="30"/>
      <c r="B197" s="5" t="s">
        <v>778</v>
      </c>
      <c r="C197" s="29" t="s">
        <v>779</v>
      </c>
      <c r="D197" s="31"/>
      <c r="E197" s="31"/>
      <c r="F197" s="31"/>
      <c r="G197" s="31"/>
      <c r="H197" s="39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1"/>
    </row>
  </sheetData>
  <sheetProtection password="C644" sheet="1" formatColumns="0" autoFilter="0"/>
  <autoFilter ref="A7:U7"/>
  <mergeCells count="59">
    <mergeCell ref="A2:U2"/>
    <mergeCell ref="A3:U3"/>
    <mergeCell ref="A4:U4"/>
    <mergeCell ref="J5:O5"/>
    <mergeCell ref="P5:R5"/>
    <mergeCell ref="S5:U5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6:K6"/>
    <mergeCell ref="S6:T6"/>
    <mergeCell ref="U6:U7"/>
    <mergeCell ref="A8:I8"/>
    <mergeCell ref="C9:I9"/>
    <mergeCell ref="C10:I10"/>
    <mergeCell ref="L6:L7"/>
    <mergeCell ref="M6:N6"/>
    <mergeCell ref="O6:O7"/>
    <mergeCell ref="P6:Q6"/>
    <mergeCell ref="R6:R7"/>
    <mergeCell ref="C11:I11"/>
    <mergeCell ref="C12:I12"/>
    <mergeCell ref="C13:I13"/>
    <mergeCell ref="C14:I14"/>
    <mergeCell ref="C37:I37"/>
    <mergeCell ref="C45:I45"/>
    <mergeCell ref="C66:I66"/>
    <mergeCell ref="C67:I67"/>
    <mergeCell ref="C97:I97"/>
    <mergeCell ref="C128:I128"/>
    <mergeCell ref="C148:I148"/>
    <mergeCell ref="C149:I149"/>
    <mergeCell ref="C153:I153"/>
    <mergeCell ref="C169:I169"/>
    <mergeCell ref="A179:U179"/>
    <mergeCell ref="H180:U180"/>
    <mergeCell ref="H181:U181"/>
    <mergeCell ref="H182:U182"/>
    <mergeCell ref="H183:U183"/>
    <mergeCell ref="H184:U184"/>
    <mergeCell ref="H185:U185"/>
    <mergeCell ref="H186:U186"/>
    <mergeCell ref="H187:U187"/>
    <mergeCell ref="H188:U188"/>
    <mergeCell ref="H189:U189"/>
    <mergeCell ref="H195:U195"/>
    <mergeCell ref="H196:U196"/>
    <mergeCell ref="H197:U197"/>
    <mergeCell ref="H190:U190"/>
    <mergeCell ref="H191:U191"/>
    <mergeCell ref="H192:U192"/>
    <mergeCell ref="H193:U193"/>
    <mergeCell ref="H194:U19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7"/>
  <sheetViews>
    <sheetView tabSelected="1" topLeftCell="A88" zoomScale="70" zoomScaleNormal="70" workbookViewId="0">
      <selection activeCell="C92" sqref="C92"/>
    </sheetView>
  </sheetViews>
  <sheetFormatPr defaultRowHeight="15" x14ac:dyDescent="0.25"/>
  <cols>
    <col min="1" max="1" width="20" customWidth="1"/>
    <col min="2" max="2" width="21.5703125" bestFit="1" customWidth="1"/>
    <col min="3" max="3" width="58.28515625" customWidth="1"/>
    <col min="4" max="4" width="15.7109375" customWidth="1"/>
    <col min="5" max="5" width="12.42578125" customWidth="1"/>
    <col min="6" max="7" width="16.42578125" customWidth="1"/>
    <col min="8" max="8" width="5.85546875" customWidth="1"/>
    <col min="9" max="9" width="16.85546875" customWidth="1"/>
    <col min="10" max="10" width="16" customWidth="1"/>
    <col min="11" max="11" width="17" customWidth="1"/>
    <col min="12" max="12" width="17.5703125" customWidth="1"/>
    <col min="13" max="13" width="18" customWidth="1"/>
    <col min="14" max="14" width="18.85546875" customWidth="1"/>
    <col min="15" max="15" width="23.5703125" customWidth="1"/>
    <col min="16" max="16" width="16" customWidth="1"/>
    <col min="17" max="17" width="17" customWidth="1"/>
    <col min="18" max="18" width="17.5703125" customWidth="1"/>
    <col min="19" max="19" width="18" customWidth="1"/>
    <col min="20" max="20" width="18.85546875" customWidth="1"/>
    <col min="21" max="21" width="23.5703125" customWidth="1"/>
  </cols>
  <sheetData>
    <row r="1" spans="1:35" ht="15" customHeight="1" x14ac:dyDescent="0.25">
      <c r="A1" s="1" t="s">
        <v>0</v>
      </c>
      <c r="B1" s="3"/>
      <c r="C1" s="3"/>
      <c r="D1" s="2" t="s">
        <v>1</v>
      </c>
      <c r="E1" s="2" t="s">
        <v>3</v>
      </c>
      <c r="F1" s="2" t="s">
        <v>2</v>
      </c>
      <c r="G1" s="2" t="s">
        <v>8</v>
      </c>
      <c r="H1" s="2" t="s">
        <v>9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AC1" s="4" t="s">
        <v>10</v>
      </c>
      <c r="AD1" s="4" t="s">
        <v>11</v>
      </c>
      <c r="AE1" s="4" t="s">
        <v>12</v>
      </c>
      <c r="AF1" s="4" t="s">
        <v>13</v>
      </c>
      <c r="AG1" s="4" t="s">
        <v>14</v>
      </c>
      <c r="AH1" s="4" t="s">
        <v>15</v>
      </c>
      <c r="AI1" s="4" t="s">
        <v>16</v>
      </c>
    </row>
    <row r="2" spans="1:35" ht="30.75" customHeight="1" x14ac:dyDescent="0.25">
      <c r="A2" s="50" t="s">
        <v>4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</row>
    <row r="3" spans="1:35" ht="15" customHeight="1" x14ac:dyDescent="0.25">
      <c r="A3" s="51" t="s">
        <v>5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</row>
    <row r="4" spans="1:35" ht="15" customHeight="1" x14ac:dyDescent="0.25">
      <c r="A4" s="52" t="s">
        <v>6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</row>
    <row r="5" spans="1:35" ht="40.700000000000003" customHeight="1" x14ac:dyDescent="0.25">
      <c r="A5" s="48" t="s">
        <v>17</v>
      </c>
      <c r="B5" s="48" t="s">
        <v>18</v>
      </c>
      <c r="C5" s="48" t="s">
        <v>19</v>
      </c>
      <c r="D5" s="48" t="s">
        <v>20</v>
      </c>
      <c r="E5" s="48" t="s">
        <v>21</v>
      </c>
      <c r="F5" s="48" t="s">
        <v>22</v>
      </c>
      <c r="G5" s="48" t="s">
        <v>23</v>
      </c>
      <c r="H5" s="48" t="s">
        <v>24</v>
      </c>
      <c r="I5" s="48" t="s">
        <v>25</v>
      </c>
      <c r="J5" s="53" t="s">
        <v>7</v>
      </c>
      <c r="K5" s="54"/>
      <c r="L5" s="54"/>
      <c r="M5" s="54"/>
      <c r="N5" s="54"/>
      <c r="O5" s="55"/>
      <c r="P5" s="56" t="s">
        <v>780</v>
      </c>
      <c r="Q5" s="57"/>
      <c r="R5" s="58"/>
      <c r="S5" s="56">
        <v>9701212867</v>
      </c>
      <c r="T5" s="57"/>
      <c r="U5" s="58"/>
    </row>
    <row r="6" spans="1:35" ht="15.75" customHeight="1" x14ac:dyDescent="0.25">
      <c r="A6" s="59"/>
      <c r="B6" s="59"/>
      <c r="C6" s="59"/>
      <c r="D6" s="59"/>
      <c r="E6" s="59"/>
      <c r="F6" s="59"/>
      <c r="G6" s="59"/>
      <c r="H6" s="59"/>
      <c r="I6" s="59"/>
      <c r="J6" s="39" t="s">
        <v>26</v>
      </c>
      <c r="K6" s="41"/>
      <c r="L6" s="48" t="s">
        <v>26</v>
      </c>
      <c r="M6" s="39" t="s">
        <v>29</v>
      </c>
      <c r="N6" s="41"/>
      <c r="O6" s="48" t="s">
        <v>30</v>
      </c>
      <c r="P6" s="39" t="s">
        <v>26</v>
      </c>
      <c r="Q6" s="41"/>
      <c r="R6" s="48" t="s">
        <v>26</v>
      </c>
      <c r="S6" s="39" t="s">
        <v>29</v>
      </c>
      <c r="T6" s="41"/>
      <c r="U6" s="48" t="s">
        <v>30</v>
      </c>
    </row>
    <row r="7" spans="1:35" ht="31.35" customHeight="1" x14ac:dyDescent="0.25">
      <c r="A7" s="49"/>
      <c r="B7" s="49"/>
      <c r="C7" s="49"/>
      <c r="D7" s="49"/>
      <c r="E7" s="49"/>
      <c r="F7" s="49"/>
      <c r="G7" s="49"/>
      <c r="H7" s="49"/>
      <c r="I7" s="49"/>
      <c r="J7" s="5" t="s">
        <v>27</v>
      </c>
      <c r="K7" s="5" t="s">
        <v>28</v>
      </c>
      <c r="L7" s="49"/>
      <c r="M7" s="5" t="s">
        <v>27</v>
      </c>
      <c r="N7" s="5" t="s">
        <v>28</v>
      </c>
      <c r="O7" s="49"/>
      <c r="P7" s="5" t="s">
        <v>27</v>
      </c>
      <c r="Q7" s="5" t="s">
        <v>28</v>
      </c>
      <c r="R7" s="49"/>
      <c r="S7" s="5" t="s">
        <v>27</v>
      </c>
      <c r="T7" s="5" t="s">
        <v>28</v>
      </c>
      <c r="U7" s="49"/>
    </row>
    <row r="8" spans="1:35" ht="30" customHeight="1" x14ac:dyDescent="0.25">
      <c r="A8" s="45" t="s">
        <v>31</v>
      </c>
      <c r="B8" s="46"/>
      <c r="C8" s="46"/>
      <c r="D8" s="46"/>
      <c r="E8" s="46"/>
      <c r="F8" s="46"/>
      <c r="G8" s="46"/>
      <c r="H8" s="46"/>
      <c r="I8" s="47"/>
      <c r="J8" s="7"/>
      <c r="K8" s="7"/>
      <c r="L8" s="7"/>
      <c r="M8" s="8">
        <f t="shared" ref="M8:O11" si="0">SUM(M9)</f>
        <v>21909487.239999998</v>
      </c>
      <c r="N8" s="8">
        <f t="shared" si="0"/>
        <v>31848249.939999998</v>
      </c>
      <c r="O8" s="8">
        <f t="shared" si="0"/>
        <v>53757737.179999992</v>
      </c>
      <c r="P8" s="7"/>
      <c r="Q8" s="7"/>
      <c r="R8" s="7"/>
      <c r="S8" s="8">
        <f t="shared" ref="S8:U11" si="1">SUM(S9)</f>
        <v>29701197.920000002</v>
      </c>
      <c r="T8" s="8">
        <f t="shared" si="1"/>
        <v>31848249.939999998</v>
      </c>
      <c r="U8" s="8">
        <f t="shared" si="1"/>
        <v>61549447.859999999</v>
      </c>
      <c r="Y8" s="9">
        <f t="shared" ref="Y8:AA11" si="2">SUM(Y9)</f>
        <v>24750998.329999998</v>
      </c>
      <c r="Z8" s="9">
        <f t="shared" si="2"/>
        <v>26540208.289999999</v>
      </c>
      <c r="AA8" s="9">
        <f t="shared" si="2"/>
        <v>51291206.620000005</v>
      </c>
      <c r="AC8" s="4" t="s">
        <v>32</v>
      </c>
    </row>
    <row r="9" spans="1:35" ht="17.100000000000001" customHeight="1" x14ac:dyDescent="0.25">
      <c r="A9" s="10" t="s">
        <v>33</v>
      </c>
      <c r="B9" s="10" t="s">
        <v>34</v>
      </c>
      <c r="C9" s="42" t="s">
        <v>35</v>
      </c>
      <c r="D9" s="43"/>
      <c r="E9" s="43"/>
      <c r="F9" s="43"/>
      <c r="G9" s="43"/>
      <c r="H9" s="43"/>
      <c r="I9" s="44"/>
      <c r="M9" s="6">
        <f t="shared" si="0"/>
        <v>21909487.239999998</v>
      </c>
      <c r="N9" s="6">
        <f t="shared" si="0"/>
        <v>31848249.939999998</v>
      </c>
      <c r="O9" s="6">
        <f t="shared" si="0"/>
        <v>53757737.179999992</v>
      </c>
      <c r="S9" s="6">
        <f t="shared" si="1"/>
        <v>29701197.920000002</v>
      </c>
      <c r="T9" s="6">
        <f t="shared" si="1"/>
        <v>31848249.939999998</v>
      </c>
      <c r="U9" s="6">
        <f t="shared" si="1"/>
        <v>61549447.859999999</v>
      </c>
      <c r="Y9" s="9">
        <f t="shared" si="2"/>
        <v>24750998.329999998</v>
      </c>
      <c r="Z9" s="9">
        <f t="shared" si="2"/>
        <v>26540208.289999999</v>
      </c>
      <c r="AA9" s="9">
        <f t="shared" si="2"/>
        <v>51291206.620000005</v>
      </c>
      <c r="AD9" s="4">
        <v>254801861</v>
      </c>
      <c r="AE9" s="4">
        <v>17898483</v>
      </c>
    </row>
    <row r="10" spans="1:35" ht="17.100000000000001" customHeight="1" x14ac:dyDescent="0.25">
      <c r="A10" s="10" t="s">
        <v>36</v>
      </c>
      <c r="B10" s="10" t="s">
        <v>37</v>
      </c>
      <c r="C10" s="42" t="s">
        <v>38</v>
      </c>
      <c r="D10" s="43"/>
      <c r="E10" s="43"/>
      <c r="F10" s="43"/>
      <c r="G10" s="43"/>
      <c r="H10" s="43"/>
      <c r="I10" s="44"/>
      <c r="M10" s="6">
        <f t="shared" si="0"/>
        <v>21909487.239999998</v>
      </c>
      <c r="N10" s="6">
        <f t="shared" si="0"/>
        <v>31848249.939999998</v>
      </c>
      <c r="O10" s="6">
        <f t="shared" si="0"/>
        <v>53757737.179999992</v>
      </c>
      <c r="S10" s="6">
        <f t="shared" si="1"/>
        <v>29701197.920000002</v>
      </c>
      <c r="T10" s="6">
        <f t="shared" si="1"/>
        <v>31848249.939999998</v>
      </c>
      <c r="U10" s="6">
        <f t="shared" si="1"/>
        <v>61549447.859999999</v>
      </c>
      <c r="Y10" s="9">
        <f t="shared" si="2"/>
        <v>24750998.329999998</v>
      </c>
      <c r="Z10" s="9">
        <f t="shared" si="2"/>
        <v>26540208.289999999</v>
      </c>
      <c r="AA10" s="9">
        <f t="shared" si="2"/>
        <v>51291206.620000005</v>
      </c>
      <c r="AD10" s="4">
        <v>254801862</v>
      </c>
      <c r="AE10" s="4">
        <v>17898484</v>
      </c>
    </row>
    <row r="11" spans="1:35" ht="17.100000000000001" customHeight="1" x14ac:dyDescent="0.25">
      <c r="A11" s="10" t="s">
        <v>39</v>
      </c>
      <c r="B11" s="10" t="s">
        <v>40</v>
      </c>
      <c r="C11" s="42" t="s">
        <v>41</v>
      </c>
      <c r="D11" s="43"/>
      <c r="E11" s="43"/>
      <c r="F11" s="43"/>
      <c r="G11" s="43"/>
      <c r="H11" s="43"/>
      <c r="I11" s="44"/>
      <c r="M11" s="6">
        <f t="shared" si="0"/>
        <v>21909487.239999998</v>
      </c>
      <c r="N11" s="6">
        <f t="shared" si="0"/>
        <v>31848249.939999998</v>
      </c>
      <c r="O11" s="6">
        <f t="shared" si="0"/>
        <v>53757737.179999992</v>
      </c>
      <c r="S11" s="6">
        <f t="shared" si="1"/>
        <v>29701197.920000002</v>
      </c>
      <c r="T11" s="6">
        <f t="shared" si="1"/>
        <v>31848249.939999998</v>
      </c>
      <c r="U11" s="6">
        <f t="shared" si="1"/>
        <v>61549447.859999999</v>
      </c>
      <c r="Y11" s="9">
        <f t="shared" si="2"/>
        <v>24750998.329999998</v>
      </c>
      <c r="Z11" s="9">
        <f t="shared" si="2"/>
        <v>26540208.289999999</v>
      </c>
      <c r="AA11" s="9">
        <f t="shared" si="2"/>
        <v>51291206.620000005</v>
      </c>
      <c r="AD11" s="4">
        <v>254801863</v>
      </c>
      <c r="AE11" s="4">
        <v>17898486</v>
      </c>
    </row>
    <row r="12" spans="1:35" ht="17.100000000000001" customHeight="1" x14ac:dyDescent="0.25">
      <c r="A12" s="10" t="s">
        <v>42</v>
      </c>
      <c r="B12" s="10" t="s">
        <v>43</v>
      </c>
      <c r="C12" s="42" t="s">
        <v>44</v>
      </c>
      <c r="D12" s="43"/>
      <c r="E12" s="43"/>
      <c r="F12" s="43"/>
      <c r="G12" s="43"/>
      <c r="H12" s="43"/>
      <c r="I12" s="44"/>
      <c r="M12" s="6">
        <f>SUM(M13,M66,M148,M169)</f>
        <v>21909487.239999998</v>
      </c>
      <c r="N12" s="6">
        <f>SUM(N13,N66,N148,N169)</f>
        <v>31848249.939999998</v>
      </c>
      <c r="O12" s="6">
        <f>SUM(O13,O66,O148,O169)</f>
        <v>53757737.179999992</v>
      </c>
      <c r="S12" s="6">
        <f>SUM(S13,S66,S148,S169)</f>
        <v>29701197.920000002</v>
      </c>
      <c r="T12" s="6">
        <f>SUM(T13,T66,T148,T169)</f>
        <v>31848249.939999998</v>
      </c>
      <c r="U12" s="6">
        <f>SUM(U13,U66,U148,U169)</f>
        <v>61549447.859999999</v>
      </c>
      <c r="Y12" s="9">
        <f>SUM(Y13,Y66,Y148,Y169)</f>
        <v>24750998.329999998</v>
      </c>
      <c r="Z12" s="9">
        <f>SUM(Z13,Z66,Z148,Z169)</f>
        <v>26540208.289999999</v>
      </c>
      <c r="AA12" s="9">
        <f>SUM(AA13,AA66,AA148,AA169)</f>
        <v>51291206.620000005</v>
      </c>
      <c r="AD12" s="4">
        <v>254801864</v>
      </c>
      <c r="AE12" s="4">
        <v>17898488</v>
      </c>
    </row>
    <row r="13" spans="1:35" ht="17.100000000000001" customHeight="1" x14ac:dyDescent="0.25">
      <c r="A13" s="10" t="s">
        <v>45</v>
      </c>
      <c r="B13" s="10" t="s">
        <v>46</v>
      </c>
      <c r="C13" s="42" t="s">
        <v>47</v>
      </c>
      <c r="D13" s="43"/>
      <c r="E13" s="43"/>
      <c r="F13" s="43"/>
      <c r="G13" s="43"/>
      <c r="H13" s="43"/>
      <c r="I13" s="44"/>
      <c r="M13" s="6">
        <f>SUM(M14,M37,M45)</f>
        <v>3561291.31</v>
      </c>
      <c r="N13" s="6">
        <f>SUM(N14,N37,N45)</f>
        <v>8426805.5</v>
      </c>
      <c r="O13" s="6">
        <f>SUM(O14,O37,O45)</f>
        <v>11988096.810000001</v>
      </c>
      <c r="S13" s="6">
        <f>SUM(S14,S37,S45)</f>
        <v>10850255.43</v>
      </c>
      <c r="T13" s="6">
        <f>SUM(T14,T37,T45)</f>
        <v>8426805.5</v>
      </c>
      <c r="U13" s="6">
        <f>SUM(U14,U37,U45)</f>
        <v>19277060.93</v>
      </c>
      <c r="Y13" s="9">
        <f>SUM(Y14,Y37,Y45)</f>
        <v>9041879.5399999991</v>
      </c>
      <c r="Z13" s="9">
        <f>SUM(Z14,Z37,Z45)</f>
        <v>7022337.9199999999</v>
      </c>
      <c r="AA13" s="9">
        <f>SUM(AA14,AA37,AA45)</f>
        <v>16064217.460000001</v>
      </c>
      <c r="AD13" s="4">
        <v>254801865</v>
      </c>
      <c r="AE13" s="4">
        <v>17898489</v>
      </c>
    </row>
    <row r="14" spans="1:35" ht="17.100000000000001" customHeight="1" x14ac:dyDescent="0.25">
      <c r="A14" s="10" t="s">
        <v>48</v>
      </c>
      <c r="B14" s="10" t="s">
        <v>49</v>
      </c>
      <c r="C14" s="42" t="s">
        <v>50</v>
      </c>
      <c r="D14" s="43"/>
      <c r="E14" s="43"/>
      <c r="F14" s="43"/>
      <c r="G14" s="43"/>
      <c r="H14" s="43"/>
      <c r="I14" s="44"/>
      <c r="M14" s="6">
        <f>SUM(M15,M19,M21,M29)</f>
        <v>2618573.91</v>
      </c>
      <c r="N14" s="6">
        <f>SUM(N15,N19,N21,N29)</f>
        <v>5179610.92</v>
      </c>
      <c r="O14" s="6">
        <f>SUM(O15,O19,O21,O29)</f>
        <v>7798184.8300000001</v>
      </c>
      <c r="S14" s="6">
        <f>SUM(S15,S19,S21,S29)</f>
        <v>2618573.91</v>
      </c>
      <c r="T14" s="6">
        <f>SUM(T15,T19,T21,T29)</f>
        <v>5179610.92</v>
      </c>
      <c r="U14" s="6">
        <f>SUM(U15,U19,U21,U29)</f>
        <v>7798184.8300000001</v>
      </c>
      <c r="Y14" s="9">
        <f>SUM(Y15,Y19,Y21,Y29)</f>
        <v>2182144.9299999997</v>
      </c>
      <c r="Z14" s="9">
        <f>SUM(Z15,Z19,Z21,Z29)</f>
        <v>4316342.43</v>
      </c>
      <c r="AA14" s="9">
        <f>SUM(AA15,AA19,AA21,AA29)</f>
        <v>6498487.3600000003</v>
      </c>
      <c r="AD14" s="4">
        <v>254801866</v>
      </c>
      <c r="AE14" s="4">
        <v>17898487</v>
      </c>
    </row>
    <row r="15" spans="1:35" ht="75" x14ac:dyDescent="0.25">
      <c r="A15" s="10" t="s">
        <v>51</v>
      </c>
      <c r="B15" s="10" t="s">
        <v>52</v>
      </c>
      <c r="C15" s="11" t="s">
        <v>53</v>
      </c>
      <c r="D15" s="12" t="s">
        <v>54</v>
      </c>
      <c r="E15" s="12"/>
      <c r="F15" s="12" t="s">
        <v>55</v>
      </c>
      <c r="G15" s="13">
        <v>1</v>
      </c>
      <c r="H15" s="13"/>
      <c r="I15" s="13">
        <v>3740.2</v>
      </c>
      <c r="J15" s="14">
        <f>IFERROR(ROUND(SUM(M16,M17,M18)/I15, 2),0)</f>
        <v>182.59</v>
      </c>
      <c r="K15" s="15">
        <v>400</v>
      </c>
      <c r="L15" s="14">
        <f>J15+ROUND(K15, 2)</f>
        <v>582.59</v>
      </c>
      <c r="M15" s="14">
        <f>ROUND(J15*I15, 2)</f>
        <v>682923.12</v>
      </c>
      <c r="N15" s="14">
        <f>ROUND(I15*ROUND(K15, 2), 2)</f>
        <v>1496080</v>
      </c>
      <c r="O15" s="14">
        <f>M15+N15</f>
        <v>2179003.12</v>
      </c>
      <c r="P15" s="14">
        <f>IFERROR(ROUND(SUM(S16,S17,S18)/I15, 2),0)</f>
        <v>182.59</v>
      </c>
      <c r="Q15" s="16">
        <v>400</v>
      </c>
      <c r="R15" s="14">
        <f>P15+ROUND(Q15, 2)</f>
        <v>582.59</v>
      </c>
      <c r="S15" s="14">
        <f>ROUND(P15*I15, 2)</f>
        <v>682923.12</v>
      </c>
      <c r="T15" s="14">
        <f>ROUND(I15*ROUND(Q15, 2), 2)</f>
        <v>1496080</v>
      </c>
      <c r="U15" s="14">
        <f>S15+T15</f>
        <v>2179003.12</v>
      </c>
      <c r="V15" s="9">
        <f>ROUND(P15 / 1.2, 2)</f>
        <v>152.16</v>
      </c>
      <c r="W15" s="9">
        <f>ROUND(Q15 / 1.2, 2)</f>
        <v>333.33</v>
      </c>
      <c r="X15" s="9">
        <f>ROUND(R15 / 1.2, 2)</f>
        <v>485.49</v>
      </c>
      <c r="Y15" s="9">
        <f>ROUND(S15 / 1.2, 2)</f>
        <v>569102.6</v>
      </c>
      <c r="Z15" s="9">
        <f>ROUND(T15 / 1.2, 2)</f>
        <v>1246733.33</v>
      </c>
      <c r="AA15" s="9">
        <f>Y15+Z15</f>
        <v>1815835.9300000002</v>
      </c>
      <c r="AD15" s="4">
        <v>254801868</v>
      </c>
      <c r="AE15" s="4">
        <v>17898817</v>
      </c>
      <c r="AG15" s="4" t="s">
        <v>56</v>
      </c>
      <c r="AH15" s="4" t="s">
        <v>57</v>
      </c>
      <c r="AI15" s="4" t="s">
        <v>58</v>
      </c>
    </row>
    <row r="16" spans="1:35" ht="37.5" x14ac:dyDescent="0.25">
      <c r="A16" s="10" t="s">
        <v>59</v>
      </c>
      <c r="B16" s="10"/>
      <c r="C16" s="17" t="s">
        <v>60</v>
      </c>
      <c r="D16" s="12"/>
      <c r="E16" s="12"/>
      <c r="F16" s="18" t="s">
        <v>61</v>
      </c>
      <c r="G16" s="19">
        <v>1.6</v>
      </c>
      <c r="H16" s="20"/>
      <c r="I16" s="20">
        <v>59843.199999999997</v>
      </c>
      <c r="J16" s="21">
        <v>9.67</v>
      </c>
      <c r="M16" s="22">
        <f>ROUND(ROUND(J16, 2)*I16, 2)</f>
        <v>578683.74</v>
      </c>
      <c r="P16" s="23">
        <v>9.67</v>
      </c>
      <c r="S16" s="22">
        <f>ROUND(ROUND(P16, 2)*I16, 2)</f>
        <v>578683.74</v>
      </c>
      <c r="V16" s="9">
        <f>ROUND(ROUND(P16, 2)/1.2, 2)</f>
        <v>8.06</v>
      </c>
      <c r="Y16" s="9">
        <f t="shared" ref="Y16:Y36" si="3">ROUND(S16 / 1.2, 2)</f>
        <v>482236.45</v>
      </c>
      <c r="AD16" s="4" t="s">
        <v>62</v>
      </c>
      <c r="AE16" s="4" t="s">
        <v>63</v>
      </c>
      <c r="AF16" s="4" t="s">
        <v>64</v>
      </c>
    </row>
    <row r="17" spans="1:35" ht="18.75" x14ac:dyDescent="0.25">
      <c r="A17" s="10" t="s">
        <v>65</v>
      </c>
      <c r="B17" s="10"/>
      <c r="C17" s="24" t="s">
        <v>66</v>
      </c>
      <c r="D17" s="12"/>
      <c r="E17" s="12"/>
      <c r="F17" s="18" t="s">
        <v>67</v>
      </c>
      <c r="G17" s="19">
        <v>1</v>
      </c>
      <c r="H17" s="20"/>
      <c r="I17" s="20">
        <v>1880</v>
      </c>
      <c r="J17" s="21">
        <v>10.4</v>
      </c>
      <c r="M17" s="22">
        <f>ROUND(ROUND(J17, 2)*I17, 2)</f>
        <v>19552</v>
      </c>
      <c r="P17" s="23">
        <v>10.4</v>
      </c>
      <c r="S17" s="22">
        <f>ROUND(ROUND(P17, 2)*I17, 2)</f>
        <v>19552</v>
      </c>
      <c r="V17" s="9">
        <f>ROUND(ROUND(P17, 2)/1.2, 2)</f>
        <v>8.67</v>
      </c>
      <c r="Y17" s="9">
        <f t="shared" si="3"/>
        <v>16293.33</v>
      </c>
      <c r="AD17" s="4" t="s">
        <v>68</v>
      </c>
      <c r="AE17" s="4" t="s">
        <v>69</v>
      </c>
      <c r="AF17" s="4" t="s">
        <v>70</v>
      </c>
    </row>
    <row r="18" spans="1:35" ht="37.5" x14ac:dyDescent="0.25">
      <c r="A18" s="10" t="s">
        <v>71</v>
      </c>
      <c r="B18" s="10"/>
      <c r="C18" s="24" t="s">
        <v>72</v>
      </c>
      <c r="D18" s="12"/>
      <c r="E18" s="12"/>
      <c r="F18" s="18" t="s">
        <v>61</v>
      </c>
      <c r="G18" s="19">
        <v>0.255</v>
      </c>
      <c r="H18" s="20"/>
      <c r="I18" s="20">
        <v>953.75099999999998</v>
      </c>
      <c r="J18" s="21">
        <v>88.8</v>
      </c>
      <c r="M18" s="22">
        <f>ROUND(ROUND(J18, 2)*I18, 2)</f>
        <v>84693.09</v>
      </c>
      <c r="P18" s="23">
        <v>88.8</v>
      </c>
      <c r="S18" s="22">
        <f>ROUND(ROUND(P18, 2)*I18, 2)</f>
        <v>84693.09</v>
      </c>
      <c r="V18" s="9">
        <f>ROUND(ROUND(P18, 2)/1.2, 2)</f>
        <v>74</v>
      </c>
      <c r="Y18" s="9">
        <f t="shared" si="3"/>
        <v>70577.58</v>
      </c>
      <c r="AD18" s="4" t="s">
        <v>73</v>
      </c>
      <c r="AE18" s="4" t="s">
        <v>74</v>
      </c>
      <c r="AF18" s="4" t="s">
        <v>75</v>
      </c>
    </row>
    <row r="19" spans="1:35" ht="37.5" x14ac:dyDescent="0.25">
      <c r="A19" s="10" t="s">
        <v>76</v>
      </c>
      <c r="B19" s="10" t="s">
        <v>77</v>
      </c>
      <c r="C19" s="11" t="s">
        <v>78</v>
      </c>
      <c r="D19" s="12"/>
      <c r="E19" s="12"/>
      <c r="F19" s="12" t="s">
        <v>79</v>
      </c>
      <c r="G19" s="13">
        <v>1</v>
      </c>
      <c r="H19" s="13"/>
      <c r="I19" s="13">
        <v>0.88</v>
      </c>
      <c r="J19" s="14">
        <f>IFERROR(ROUND(SUM(M20)/I19, 2),0)</f>
        <v>13600</v>
      </c>
      <c r="K19" s="15">
        <v>54984</v>
      </c>
      <c r="L19" s="14">
        <f>J19+ROUND(K19, 2)</f>
        <v>68584</v>
      </c>
      <c r="M19" s="14">
        <f>ROUND(J19*I19, 2)</f>
        <v>11968</v>
      </c>
      <c r="N19" s="14">
        <f>ROUND(I19*ROUND(K19, 2), 2)</f>
        <v>48385.919999999998</v>
      </c>
      <c r="O19" s="14">
        <f>M19+N19</f>
        <v>60353.919999999998</v>
      </c>
      <c r="P19" s="14">
        <f>IFERROR(ROUND(SUM(S20)/I19, 2),0)</f>
        <v>13600</v>
      </c>
      <c r="Q19" s="16">
        <v>54984</v>
      </c>
      <c r="R19" s="14">
        <f>P19+ROUND(Q19, 2)</f>
        <v>68584</v>
      </c>
      <c r="S19" s="14">
        <f>ROUND(P19*I19, 2)</f>
        <v>11968</v>
      </c>
      <c r="T19" s="14">
        <f>ROUND(I19*ROUND(Q19, 2), 2)</f>
        <v>48385.919999999998</v>
      </c>
      <c r="U19" s="14">
        <f>S19+T19</f>
        <v>60353.919999999998</v>
      </c>
      <c r="V19" s="9">
        <f>ROUND(P19 / 1.2, 2)</f>
        <v>11333.33</v>
      </c>
      <c r="W19" s="9">
        <f>ROUND(Q19 / 1.2, 2)</f>
        <v>45820</v>
      </c>
      <c r="X19" s="9">
        <f>ROUND(R19 / 1.2, 2)</f>
        <v>57153.33</v>
      </c>
      <c r="Y19" s="9">
        <f t="shared" si="3"/>
        <v>9973.33</v>
      </c>
      <c r="Z19" s="9">
        <f>ROUND(T19 / 1.2, 2)</f>
        <v>40321.599999999999</v>
      </c>
      <c r="AA19" s="9">
        <f>Y19+Z19</f>
        <v>50294.93</v>
      </c>
      <c r="AD19" s="4">
        <v>254801870</v>
      </c>
      <c r="AE19" s="4">
        <v>17907266</v>
      </c>
      <c r="AG19" s="4" t="s">
        <v>80</v>
      </c>
      <c r="AH19" s="4" t="s">
        <v>81</v>
      </c>
      <c r="AI19" s="4" t="s">
        <v>58</v>
      </c>
    </row>
    <row r="20" spans="1:35" ht="37.5" x14ac:dyDescent="0.25">
      <c r="A20" s="10" t="s">
        <v>82</v>
      </c>
      <c r="B20" s="10"/>
      <c r="C20" s="32" t="s">
        <v>83</v>
      </c>
      <c r="D20" s="35" t="s">
        <v>783</v>
      </c>
      <c r="E20" s="36" t="s">
        <v>785</v>
      </c>
      <c r="F20" s="18" t="s">
        <v>61</v>
      </c>
      <c r="G20" s="19">
        <v>1700</v>
      </c>
      <c r="H20" s="20"/>
      <c r="I20" s="20">
        <v>1496</v>
      </c>
      <c r="J20" s="21">
        <v>8</v>
      </c>
      <c r="M20" s="22">
        <f>ROUND(ROUND(J20, 2)*I20, 2)</f>
        <v>11968</v>
      </c>
      <c r="P20" s="23">
        <v>8</v>
      </c>
      <c r="S20" s="22">
        <f>ROUND(ROUND(P20, 2)*I20, 2)</f>
        <v>11968</v>
      </c>
      <c r="V20" s="9">
        <f>ROUND(ROUND(P20, 2)/1.2, 2)</f>
        <v>6.67</v>
      </c>
      <c r="Y20" s="9">
        <f t="shared" si="3"/>
        <v>9973.33</v>
      </c>
      <c r="AD20" s="4" t="s">
        <v>84</v>
      </c>
      <c r="AE20" s="4" t="s">
        <v>85</v>
      </c>
      <c r="AF20" s="4" t="s">
        <v>86</v>
      </c>
    </row>
    <row r="21" spans="1:35" ht="56.25" x14ac:dyDescent="0.25">
      <c r="A21" s="10" t="s">
        <v>87</v>
      </c>
      <c r="B21" s="10" t="s">
        <v>88</v>
      </c>
      <c r="C21" s="11" t="s">
        <v>89</v>
      </c>
      <c r="D21" s="12"/>
      <c r="E21" s="12" t="s">
        <v>90</v>
      </c>
      <c r="F21" s="12" t="s">
        <v>55</v>
      </c>
      <c r="G21" s="13">
        <v>1</v>
      </c>
      <c r="H21" s="13"/>
      <c r="I21" s="13">
        <v>228.8</v>
      </c>
      <c r="J21" s="14">
        <f>IFERROR(ROUND(SUM(M22,M23,M24,M25,M26,M27,M28)/I21, 2),0)</f>
        <v>466.37</v>
      </c>
      <c r="K21" s="15">
        <v>855</v>
      </c>
      <c r="L21" s="14">
        <f>J21+ROUND(K21, 2)</f>
        <v>1321.37</v>
      </c>
      <c r="M21" s="14">
        <f>ROUND(J21*I21, 2)</f>
        <v>106705.46</v>
      </c>
      <c r="N21" s="14">
        <f>ROUND(I21*ROUND(K21, 2), 2)</f>
        <v>195624</v>
      </c>
      <c r="O21" s="14">
        <f>M21+N21</f>
        <v>302329.46000000002</v>
      </c>
      <c r="P21" s="14">
        <f>IFERROR(ROUND(SUM(S22,S23,S24,S25,S26,S27,S28)/I21, 2),0)</f>
        <v>466.37</v>
      </c>
      <c r="Q21" s="16">
        <v>855</v>
      </c>
      <c r="R21" s="14">
        <f>P21+ROUND(Q21, 2)</f>
        <v>1321.37</v>
      </c>
      <c r="S21" s="14">
        <f>ROUND(P21*I21, 2)</f>
        <v>106705.46</v>
      </c>
      <c r="T21" s="14">
        <f>ROUND(I21*ROUND(Q21, 2), 2)</f>
        <v>195624</v>
      </c>
      <c r="U21" s="14">
        <f>S21+T21</f>
        <v>302329.46000000002</v>
      </c>
      <c r="V21" s="9">
        <f>ROUND(P21 / 1.2, 2)</f>
        <v>388.64</v>
      </c>
      <c r="W21" s="9">
        <f>ROUND(Q21 / 1.2, 2)</f>
        <v>712.5</v>
      </c>
      <c r="X21" s="9">
        <f>ROUND(R21 / 1.2, 2)</f>
        <v>1101.1400000000001</v>
      </c>
      <c r="Y21" s="9">
        <f t="shared" si="3"/>
        <v>88921.22</v>
      </c>
      <c r="Z21" s="9">
        <f>ROUND(T21 / 1.2, 2)</f>
        <v>163020</v>
      </c>
      <c r="AA21" s="9">
        <f>Y21+Z21</f>
        <v>251941.22</v>
      </c>
      <c r="AD21" s="4">
        <v>254801872</v>
      </c>
      <c r="AE21" s="4">
        <v>17898490</v>
      </c>
      <c r="AG21" s="4" t="s">
        <v>91</v>
      </c>
      <c r="AH21" s="4" t="s">
        <v>92</v>
      </c>
      <c r="AI21" s="4" t="s">
        <v>58</v>
      </c>
    </row>
    <row r="22" spans="1:35" ht="18.75" x14ac:dyDescent="0.25">
      <c r="A22" s="10" t="s">
        <v>93</v>
      </c>
      <c r="B22" s="10"/>
      <c r="C22" s="24" t="s">
        <v>94</v>
      </c>
      <c r="D22" s="12"/>
      <c r="E22" s="12"/>
      <c r="F22" s="18" t="s">
        <v>95</v>
      </c>
      <c r="G22" s="19">
        <v>8</v>
      </c>
      <c r="H22" s="20"/>
      <c r="I22" s="20">
        <v>1830.4</v>
      </c>
      <c r="J22" s="21">
        <v>2.5</v>
      </c>
      <c r="M22" s="22">
        <f t="shared" ref="M22:M28" si="4">ROUND(ROUND(J22, 2)*I22, 2)</f>
        <v>4576</v>
      </c>
      <c r="P22" s="23">
        <v>2.5</v>
      </c>
      <c r="S22" s="22">
        <f t="shared" ref="S22:S28" si="5">ROUND(ROUND(P22, 2)*I22, 2)</f>
        <v>4576</v>
      </c>
      <c r="V22" s="9">
        <f t="shared" ref="V22:V28" si="6">ROUND(ROUND(P22, 2)/1.2, 2)</f>
        <v>2.08</v>
      </c>
      <c r="Y22" s="9">
        <f t="shared" si="3"/>
        <v>3813.33</v>
      </c>
      <c r="AD22" s="4" t="s">
        <v>96</v>
      </c>
      <c r="AE22" s="4" t="s">
        <v>97</v>
      </c>
      <c r="AF22" s="4" t="s">
        <v>98</v>
      </c>
    </row>
    <row r="23" spans="1:35" ht="18.75" x14ac:dyDescent="0.25">
      <c r="A23" s="10" t="s">
        <v>99</v>
      </c>
      <c r="B23" s="10"/>
      <c r="C23" s="24" t="s">
        <v>100</v>
      </c>
      <c r="D23" s="12"/>
      <c r="E23" s="12"/>
      <c r="F23" s="18" t="s">
        <v>61</v>
      </c>
      <c r="G23" s="19">
        <v>1E-3</v>
      </c>
      <c r="H23" s="20"/>
      <c r="I23" s="20">
        <v>13.8</v>
      </c>
      <c r="J23" s="21">
        <v>208.33</v>
      </c>
      <c r="M23" s="22">
        <f t="shared" si="4"/>
        <v>2874.95</v>
      </c>
      <c r="P23" s="23">
        <v>208.33</v>
      </c>
      <c r="S23" s="22">
        <f t="shared" si="5"/>
        <v>2874.95</v>
      </c>
      <c r="V23" s="9">
        <f t="shared" si="6"/>
        <v>173.61</v>
      </c>
      <c r="Y23" s="9">
        <f t="shared" si="3"/>
        <v>2395.79</v>
      </c>
      <c r="AD23" s="4" t="s">
        <v>101</v>
      </c>
      <c r="AE23" s="4" t="s">
        <v>102</v>
      </c>
      <c r="AF23" s="4" t="s">
        <v>103</v>
      </c>
    </row>
    <row r="24" spans="1:35" ht="18.75" x14ac:dyDescent="0.25">
      <c r="A24" s="10" t="s">
        <v>104</v>
      </c>
      <c r="B24" s="10"/>
      <c r="C24" s="24" t="s">
        <v>105</v>
      </c>
      <c r="D24" s="12"/>
      <c r="E24" s="12"/>
      <c r="F24" s="18" t="s">
        <v>55</v>
      </c>
      <c r="G24" s="19">
        <v>1.1000000000000001</v>
      </c>
      <c r="H24" s="20"/>
      <c r="I24" s="20">
        <v>251.68</v>
      </c>
      <c r="J24" s="21">
        <v>155.01</v>
      </c>
      <c r="M24" s="22">
        <f t="shared" si="4"/>
        <v>39012.92</v>
      </c>
      <c r="P24" s="23">
        <v>155.01</v>
      </c>
      <c r="S24" s="22">
        <f t="shared" si="5"/>
        <v>39012.92</v>
      </c>
      <c r="V24" s="9">
        <f t="shared" si="6"/>
        <v>129.18</v>
      </c>
      <c r="Y24" s="9">
        <f t="shared" si="3"/>
        <v>32510.77</v>
      </c>
      <c r="AD24" s="4" t="s">
        <v>106</v>
      </c>
      <c r="AE24" s="4" t="s">
        <v>107</v>
      </c>
      <c r="AF24" s="4" t="s">
        <v>108</v>
      </c>
    </row>
    <row r="25" spans="1:35" ht="38.450000000000003" customHeight="1" x14ac:dyDescent="0.25">
      <c r="A25" s="10" t="s">
        <v>109</v>
      </c>
      <c r="B25" s="10"/>
      <c r="C25" s="32" t="s">
        <v>110</v>
      </c>
      <c r="D25" s="62" t="s">
        <v>781</v>
      </c>
      <c r="E25" s="60" t="s">
        <v>784</v>
      </c>
      <c r="F25" s="18" t="s">
        <v>61</v>
      </c>
      <c r="G25" s="19">
        <v>0.32</v>
      </c>
      <c r="H25" s="20"/>
      <c r="I25" s="20">
        <v>4416</v>
      </c>
      <c r="J25" s="21">
        <v>7.5</v>
      </c>
      <c r="M25" s="22">
        <f t="shared" si="4"/>
        <v>33120</v>
      </c>
      <c r="P25" s="23">
        <v>7.5</v>
      </c>
      <c r="S25" s="22">
        <f t="shared" si="5"/>
        <v>33120</v>
      </c>
      <c r="V25" s="9">
        <f t="shared" si="6"/>
        <v>6.25</v>
      </c>
      <c r="Y25" s="9">
        <f t="shared" si="3"/>
        <v>27600</v>
      </c>
      <c r="AD25" s="4" t="s">
        <v>111</v>
      </c>
      <c r="AE25" s="4" t="s">
        <v>112</v>
      </c>
      <c r="AF25" s="4" t="s">
        <v>113</v>
      </c>
    </row>
    <row r="26" spans="1:35" ht="38.450000000000003" customHeight="1" x14ac:dyDescent="0.25">
      <c r="A26" s="10" t="s">
        <v>114</v>
      </c>
      <c r="B26" s="10"/>
      <c r="C26" s="32" t="s">
        <v>115</v>
      </c>
      <c r="D26" s="63"/>
      <c r="E26" s="61"/>
      <c r="F26" s="18" t="s">
        <v>79</v>
      </c>
      <c r="G26" s="19">
        <v>1E-3</v>
      </c>
      <c r="H26" s="20"/>
      <c r="I26" s="20">
        <v>13.8</v>
      </c>
      <c r="J26" s="21">
        <v>1600</v>
      </c>
      <c r="M26" s="22">
        <f t="shared" si="4"/>
        <v>22080</v>
      </c>
      <c r="P26" s="23">
        <v>1600</v>
      </c>
      <c r="S26" s="22">
        <f t="shared" si="5"/>
        <v>22080</v>
      </c>
      <c r="V26" s="9">
        <f t="shared" si="6"/>
        <v>1333.33</v>
      </c>
      <c r="Y26" s="9">
        <f t="shared" si="3"/>
        <v>18400</v>
      </c>
      <c r="AD26" s="4" t="s">
        <v>116</v>
      </c>
      <c r="AE26" s="4" t="s">
        <v>117</v>
      </c>
      <c r="AF26" s="4" t="s">
        <v>118</v>
      </c>
    </row>
    <row r="27" spans="1:35" ht="18.75" x14ac:dyDescent="0.25">
      <c r="A27" s="10" t="s">
        <v>119</v>
      </c>
      <c r="B27" s="10"/>
      <c r="C27" s="24" t="s">
        <v>66</v>
      </c>
      <c r="D27" s="12"/>
      <c r="E27" s="12"/>
      <c r="F27" s="18" t="s">
        <v>67</v>
      </c>
      <c r="G27" s="19">
        <v>1</v>
      </c>
      <c r="H27" s="20"/>
      <c r="I27" s="20">
        <v>94</v>
      </c>
      <c r="J27" s="21">
        <v>10.4</v>
      </c>
      <c r="M27" s="22">
        <f t="shared" si="4"/>
        <v>977.6</v>
      </c>
      <c r="P27" s="23">
        <v>10.4</v>
      </c>
      <c r="S27" s="22">
        <f t="shared" si="5"/>
        <v>977.6</v>
      </c>
      <c r="V27" s="9">
        <f t="shared" si="6"/>
        <v>8.67</v>
      </c>
      <c r="Y27" s="9">
        <f t="shared" si="3"/>
        <v>814.67</v>
      </c>
      <c r="AD27" s="4" t="s">
        <v>120</v>
      </c>
      <c r="AE27" s="4" t="s">
        <v>121</v>
      </c>
      <c r="AF27" s="4" t="s">
        <v>70</v>
      </c>
    </row>
    <row r="28" spans="1:35" ht="37.5" x14ac:dyDescent="0.25">
      <c r="A28" s="10" t="s">
        <v>122</v>
      </c>
      <c r="B28" s="10"/>
      <c r="C28" s="24" t="s">
        <v>72</v>
      </c>
      <c r="D28" s="12"/>
      <c r="E28" s="12"/>
      <c r="F28" s="18" t="s">
        <v>61</v>
      </c>
      <c r="G28" s="19">
        <v>0.2</v>
      </c>
      <c r="H28" s="19"/>
      <c r="I28" s="19">
        <v>45.76</v>
      </c>
      <c r="J28" s="21">
        <v>88.8</v>
      </c>
      <c r="M28" s="22">
        <f t="shared" si="4"/>
        <v>4063.49</v>
      </c>
      <c r="P28" s="23">
        <v>88.8</v>
      </c>
      <c r="S28" s="22">
        <f t="shared" si="5"/>
        <v>4063.49</v>
      </c>
      <c r="V28" s="9">
        <f t="shared" si="6"/>
        <v>74</v>
      </c>
      <c r="Y28" s="9">
        <f t="shared" si="3"/>
        <v>3386.24</v>
      </c>
      <c r="AD28" s="4" t="s">
        <v>123</v>
      </c>
      <c r="AE28" s="4" t="s">
        <v>124</v>
      </c>
      <c r="AF28" s="4" t="s">
        <v>75</v>
      </c>
    </row>
    <row r="29" spans="1:35" ht="56.25" x14ac:dyDescent="0.25">
      <c r="A29" s="10" t="s">
        <v>125</v>
      </c>
      <c r="B29" s="10" t="s">
        <v>126</v>
      </c>
      <c r="C29" s="11" t="s">
        <v>127</v>
      </c>
      <c r="D29" s="12"/>
      <c r="E29" s="12" t="s">
        <v>128</v>
      </c>
      <c r="F29" s="12" t="s">
        <v>55</v>
      </c>
      <c r="G29" s="13">
        <v>1</v>
      </c>
      <c r="H29" s="13"/>
      <c r="I29" s="13">
        <v>3730.5</v>
      </c>
      <c r="J29" s="14">
        <f>IFERROR(ROUND(SUM(M30,M31,M32,M33,M34,M35,M36)/I29, 2),0)</f>
        <v>487.06</v>
      </c>
      <c r="K29" s="15">
        <v>922</v>
      </c>
      <c r="L29" s="14">
        <f>J29+ROUND(K29, 2)</f>
        <v>1409.06</v>
      </c>
      <c r="M29" s="14">
        <f>ROUND(J29*I29, 2)</f>
        <v>1816977.33</v>
      </c>
      <c r="N29" s="14">
        <f>ROUND(I29*ROUND(K29, 2), 2)</f>
        <v>3439521</v>
      </c>
      <c r="O29" s="14">
        <f>M29+N29</f>
        <v>5256498.33</v>
      </c>
      <c r="P29" s="14">
        <f>IFERROR(ROUND(SUM(S30,S31,S32,S33,S34,S35,S36)/I29, 2),0)</f>
        <v>487.06</v>
      </c>
      <c r="Q29" s="16">
        <v>922</v>
      </c>
      <c r="R29" s="14">
        <f>P29+ROUND(Q29, 2)</f>
        <v>1409.06</v>
      </c>
      <c r="S29" s="14">
        <f>ROUND(P29*I29, 2)</f>
        <v>1816977.33</v>
      </c>
      <c r="T29" s="14">
        <f>ROUND(I29*ROUND(Q29, 2), 2)</f>
        <v>3439521</v>
      </c>
      <c r="U29" s="14">
        <f>S29+T29</f>
        <v>5256498.33</v>
      </c>
      <c r="V29" s="9">
        <f>ROUND(P29 / 1.2, 2)</f>
        <v>405.88</v>
      </c>
      <c r="W29" s="9">
        <f>ROUND(Q29 / 1.2, 2)</f>
        <v>768.33</v>
      </c>
      <c r="X29" s="9">
        <f>ROUND(R29 / 1.2, 2)</f>
        <v>1174.22</v>
      </c>
      <c r="Y29" s="9">
        <f t="shared" si="3"/>
        <v>1514147.78</v>
      </c>
      <c r="Z29" s="9">
        <f>ROUND(T29 / 1.2, 2)</f>
        <v>2866267.5</v>
      </c>
      <c r="AA29" s="9">
        <f>Y29+Z29</f>
        <v>4380415.28</v>
      </c>
      <c r="AD29" s="4">
        <v>254801873</v>
      </c>
      <c r="AE29" s="4">
        <v>17898491</v>
      </c>
      <c r="AG29" s="4" t="s">
        <v>129</v>
      </c>
      <c r="AH29" s="4" t="s">
        <v>130</v>
      </c>
      <c r="AI29" s="4" t="s">
        <v>58</v>
      </c>
    </row>
    <row r="30" spans="1:35" ht="18.75" x14ac:dyDescent="0.25">
      <c r="A30" s="10" t="s">
        <v>131</v>
      </c>
      <c r="B30" s="10"/>
      <c r="C30" s="24" t="s">
        <v>94</v>
      </c>
      <c r="D30" s="12"/>
      <c r="E30" s="12"/>
      <c r="F30" s="18" t="s">
        <v>95</v>
      </c>
      <c r="G30" s="19">
        <v>8</v>
      </c>
      <c r="H30" s="20"/>
      <c r="I30" s="20">
        <v>29844</v>
      </c>
      <c r="J30" s="21">
        <v>2.5</v>
      </c>
      <c r="M30" s="22">
        <f t="shared" ref="M30:M36" si="7">ROUND(ROUND(J30, 2)*I30, 2)</f>
        <v>74610</v>
      </c>
      <c r="P30" s="23">
        <v>2.5</v>
      </c>
      <c r="S30" s="22">
        <f t="shared" ref="S30:S36" si="8">ROUND(ROUND(P30, 2)*I30, 2)</f>
        <v>74610</v>
      </c>
      <c r="V30" s="9">
        <f t="shared" ref="V30:V36" si="9">ROUND(ROUND(P30, 2)/1.2, 2)</f>
        <v>2.08</v>
      </c>
      <c r="Y30" s="9">
        <f t="shared" si="3"/>
        <v>62175</v>
      </c>
      <c r="AD30" s="4" t="s">
        <v>132</v>
      </c>
      <c r="AE30" s="4" t="s">
        <v>133</v>
      </c>
      <c r="AF30" s="4" t="s">
        <v>98</v>
      </c>
    </row>
    <row r="31" spans="1:35" ht="18.75" x14ac:dyDescent="0.25">
      <c r="A31" s="10" t="s">
        <v>134</v>
      </c>
      <c r="B31" s="10"/>
      <c r="C31" s="24" t="s">
        <v>100</v>
      </c>
      <c r="D31" s="12"/>
      <c r="E31" s="12"/>
      <c r="F31" s="18" t="s">
        <v>61</v>
      </c>
      <c r="G31" s="19">
        <v>1E-3</v>
      </c>
      <c r="H31" s="20">
        <f t="shared" ref="H31:H32" si="10">$I$29*G31*0.065*1000</f>
        <v>242.48250000000002</v>
      </c>
      <c r="I31" s="20">
        <v>242.5</v>
      </c>
      <c r="J31" s="21">
        <v>208.33</v>
      </c>
      <c r="M31" s="22">
        <f t="shared" si="7"/>
        <v>50520.03</v>
      </c>
      <c r="P31" s="23">
        <v>208.33</v>
      </c>
      <c r="S31" s="22">
        <f t="shared" si="8"/>
        <v>50520.03</v>
      </c>
      <c r="V31" s="9">
        <f t="shared" si="9"/>
        <v>173.61</v>
      </c>
      <c r="Y31" s="9">
        <f t="shared" si="3"/>
        <v>42100.03</v>
      </c>
      <c r="AD31" s="4" t="s">
        <v>135</v>
      </c>
      <c r="AE31" s="4" t="s">
        <v>136</v>
      </c>
      <c r="AF31" s="4" t="s">
        <v>103</v>
      </c>
    </row>
    <row r="32" spans="1:35" ht="18.75" x14ac:dyDescent="0.25">
      <c r="A32" s="10" t="s">
        <v>137</v>
      </c>
      <c r="B32" s="10"/>
      <c r="C32" s="24" t="s">
        <v>105</v>
      </c>
      <c r="D32" s="12"/>
      <c r="E32" s="12"/>
      <c r="F32" s="18" t="s">
        <v>55</v>
      </c>
      <c r="G32" s="19">
        <v>1.1000000000000001</v>
      </c>
      <c r="H32" s="20">
        <f t="shared" si="10"/>
        <v>266730.75</v>
      </c>
      <c r="I32" s="20">
        <v>4103.55</v>
      </c>
      <c r="J32" s="21">
        <v>155.01</v>
      </c>
      <c r="M32" s="22">
        <f t="shared" si="7"/>
        <v>636091.29</v>
      </c>
      <c r="P32" s="23">
        <v>155.01</v>
      </c>
      <c r="S32" s="22">
        <f t="shared" si="8"/>
        <v>636091.29</v>
      </c>
      <c r="V32" s="9">
        <f t="shared" si="9"/>
        <v>129.18</v>
      </c>
      <c r="Y32" s="9">
        <f t="shared" si="3"/>
        <v>530076.07999999996</v>
      </c>
      <c r="AD32" s="4" t="s">
        <v>138</v>
      </c>
      <c r="AE32" s="4" t="s">
        <v>139</v>
      </c>
      <c r="AF32" s="4" t="s">
        <v>108</v>
      </c>
    </row>
    <row r="33" spans="1:35" ht="48" customHeight="1" x14ac:dyDescent="0.25">
      <c r="A33" s="10" t="s">
        <v>140</v>
      </c>
      <c r="B33" s="10"/>
      <c r="C33" s="32" t="s">
        <v>110</v>
      </c>
      <c r="D33" s="62" t="s">
        <v>781</v>
      </c>
      <c r="E33" s="60" t="s">
        <v>784</v>
      </c>
      <c r="F33" s="18" t="s">
        <v>61</v>
      </c>
      <c r="G33" s="19">
        <v>0.32</v>
      </c>
      <c r="H33" s="20">
        <f>$I$29*G33*0.065*1000</f>
        <v>77594.400000000009</v>
      </c>
      <c r="I33" s="20">
        <v>77600</v>
      </c>
      <c r="J33" s="21">
        <v>7.5</v>
      </c>
      <c r="M33" s="22">
        <f t="shared" si="7"/>
        <v>582000</v>
      </c>
      <c r="P33" s="23">
        <v>7.5</v>
      </c>
      <c r="S33" s="22">
        <f t="shared" si="8"/>
        <v>582000</v>
      </c>
      <c r="V33" s="9">
        <f t="shared" si="9"/>
        <v>6.25</v>
      </c>
      <c r="Y33" s="9">
        <f t="shared" si="3"/>
        <v>485000</v>
      </c>
      <c r="AD33" s="4" t="s">
        <v>141</v>
      </c>
      <c r="AE33" s="4" t="s">
        <v>142</v>
      </c>
      <c r="AF33" s="4" t="s">
        <v>113</v>
      </c>
    </row>
    <row r="34" spans="1:35" ht="48" customHeight="1" x14ac:dyDescent="0.25">
      <c r="A34" s="10" t="s">
        <v>143</v>
      </c>
      <c r="B34" s="10"/>
      <c r="C34" s="32" t="s">
        <v>115</v>
      </c>
      <c r="D34" s="63"/>
      <c r="E34" s="61"/>
      <c r="F34" s="18" t="s">
        <v>79</v>
      </c>
      <c r="G34" s="19">
        <v>1E-3</v>
      </c>
      <c r="H34" s="20">
        <f>$I$29*G34*0.065*1000</f>
        <v>242.48250000000002</v>
      </c>
      <c r="I34" s="20">
        <v>242.5</v>
      </c>
      <c r="J34" s="21">
        <v>1600</v>
      </c>
      <c r="M34" s="22">
        <f t="shared" si="7"/>
        <v>388000</v>
      </c>
      <c r="P34" s="23">
        <v>1600</v>
      </c>
      <c r="S34" s="22">
        <f t="shared" si="8"/>
        <v>388000</v>
      </c>
      <c r="V34" s="9">
        <f t="shared" si="9"/>
        <v>1333.33</v>
      </c>
      <c r="Y34" s="9">
        <f t="shared" si="3"/>
        <v>323333.33</v>
      </c>
      <c r="AD34" s="4" t="s">
        <v>144</v>
      </c>
      <c r="AE34" s="4" t="s">
        <v>145</v>
      </c>
      <c r="AF34" s="4" t="s">
        <v>118</v>
      </c>
    </row>
    <row r="35" spans="1:35" ht="18.75" x14ac:dyDescent="0.25">
      <c r="A35" s="10" t="s">
        <v>146</v>
      </c>
      <c r="B35" s="10"/>
      <c r="C35" s="24" t="s">
        <v>66</v>
      </c>
      <c r="D35" s="12"/>
      <c r="E35" s="12"/>
      <c r="F35" s="18" t="s">
        <v>67</v>
      </c>
      <c r="G35" s="19">
        <v>1</v>
      </c>
      <c r="H35" s="20"/>
      <c r="I35" s="20">
        <v>1876</v>
      </c>
      <c r="J35" s="21">
        <v>10.4</v>
      </c>
      <c r="M35" s="22">
        <f t="shared" si="7"/>
        <v>19510.400000000001</v>
      </c>
      <c r="P35" s="23">
        <v>10.4</v>
      </c>
      <c r="S35" s="22">
        <f t="shared" si="8"/>
        <v>19510.400000000001</v>
      </c>
      <c r="V35" s="9">
        <f t="shared" si="9"/>
        <v>8.67</v>
      </c>
      <c r="Y35" s="9">
        <f t="shared" si="3"/>
        <v>16258.67</v>
      </c>
      <c r="AD35" s="4" t="s">
        <v>147</v>
      </c>
      <c r="AE35" s="4" t="s">
        <v>148</v>
      </c>
      <c r="AF35" s="4" t="s">
        <v>70</v>
      </c>
    </row>
    <row r="36" spans="1:35" ht="37.5" x14ac:dyDescent="0.25">
      <c r="A36" s="10" t="s">
        <v>149</v>
      </c>
      <c r="B36" s="10"/>
      <c r="C36" s="24" t="s">
        <v>72</v>
      </c>
      <c r="D36" s="12"/>
      <c r="E36" s="12"/>
      <c r="F36" s="18" t="s">
        <v>61</v>
      </c>
      <c r="G36" s="19">
        <v>0.2</v>
      </c>
      <c r="H36" s="19"/>
      <c r="I36" s="19">
        <v>746.1</v>
      </c>
      <c r="J36" s="21">
        <v>88.8</v>
      </c>
      <c r="M36" s="22">
        <f t="shared" si="7"/>
        <v>66253.679999999993</v>
      </c>
      <c r="P36" s="23">
        <v>88.8</v>
      </c>
      <c r="S36" s="22">
        <f t="shared" si="8"/>
        <v>66253.679999999993</v>
      </c>
      <c r="V36" s="9">
        <f t="shared" si="9"/>
        <v>74</v>
      </c>
      <c r="Y36" s="9">
        <f t="shared" si="3"/>
        <v>55211.4</v>
      </c>
      <c r="AD36" s="4" t="s">
        <v>150</v>
      </c>
      <c r="AE36" s="4" t="s">
        <v>151</v>
      </c>
      <c r="AF36" s="4" t="s">
        <v>75</v>
      </c>
    </row>
    <row r="37" spans="1:35" ht="17.100000000000001" customHeight="1" x14ac:dyDescent="0.25">
      <c r="A37" s="10" t="s">
        <v>152</v>
      </c>
      <c r="B37" s="10" t="s">
        <v>153</v>
      </c>
      <c r="C37" s="42" t="s">
        <v>154</v>
      </c>
      <c r="D37" s="43"/>
      <c r="E37" s="43"/>
      <c r="F37" s="43"/>
      <c r="G37" s="43"/>
      <c r="H37" s="43"/>
      <c r="I37" s="44"/>
      <c r="M37" s="6">
        <f>SUM(M38,M41,M43)</f>
        <v>122933.90000000001</v>
      </c>
      <c r="N37" s="6">
        <f>SUM(N38,N41,N43)</f>
        <v>78128.179999999993</v>
      </c>
      <c r="O37" s="6">
        <f>SUM(O38,O41,O43)</f>
        <v>201062.08000000002</v>
      </c>
      <c r="S37" s="6">
        <f>SUM(S38,S41,S43)</f>
        <v>122933.90000000001</v>
      </c>
      <c r="T37" s="6">
        <f>SUM(T38,T41,T43)</f>
        <v>78128.179999999993</v>
      </c>
      <c r="U37" s="6">
        <f>SUM(U38,U41,U43)</f>
        <v>201062.08000000002</v>
      </c>
      <c r="Y37" s="9">
        <f>SUM(Y38,Y41,Y43)</f>
        <v>102444.92</v>
      </c>
      <c r="Z37" s="9">
        <f>SUM(Z38,Z41,Z43)</f>
        <v>65106.82</v>
      </c>
      <c r="AA37" s="9">
        <f>SUM(AA38,AA41,AA43)</f>
        <v>167551.74</v>
      </c>
      <c r="AD37" s="4">
        <v>254801874</v>
      </c>
      <c r="AE37" s="4">
        <v>17908033</v>
      </c>
    </row>
    <row r="38" spans="1:35" ht="56.25" x14ac:dyDescent="0.25">
      <c r="A38" s="10" t="s">
        <v>155</v>
      </c>
      <c r="B38" s="10" t="s">
        <v>156</v>
      </c>
      <c r="C38" s="11" t="s">
        <v>157</v>
      </c>
      <c r="D38" s="12"/>
      <c r="E38" s="12"/>
      <c r="F38" s="12" t="s">
        <v>55</v>
      </c>
      <c r="G38" s="13">
        <v>1</v>
      </c>
      <c r="H38" s="13"/>
      <c r="I38" s="13">
        <v>150.6</v>
      </c>
      <c r="J38" s="14">
        <f>IFERROR(ROUND(SUM(M39,M40)/I38, 2),0)</f>
        <v>406.08</v>
      </c>
      <c r="K38" s="15">
        <v>324</v>
      </c>
      <c r="L38" s="14">
        <f>J38+ROUND(K38, 2)</f>
        <v>730.07999999999993</v>
      </c>
      <c r="M38" s="14">
        <f>ROUND(J38*I38, 2)</f>
        <v>61155.65</v>
      </c>
      <c r="N38" s="14">
        <f>ROUND(I38*ROUND(K38, 2), 2)</f>
        <v>48794.400000000001</v>
      </c>
      <c r="O38" s="14">
        <f>M38+N38</f>
        <v>109950.05</v>
      </c>
      <c r="P38" s="14">
        <f>IFERROR(ROUND(SUM(S39,S40)/I38, 2),0)</f>
        <v>406.08</v>
      </c>
      <c r="Q38" s="16">
        <v>324</v>
      </c>
      <c r="R38" s="14">
        <f>P38+ROUND(Q38, 2)</f>
        <v>730.07999999999993</v>
      </c>
      <c r="S38" s="14">
        <f>ROUND(P38*I38, 2)</f>
        <v>61155.65</v>
      </c>
      <c r="T38" s="14">
        <f>ROUND(I38*ROUND(Q38, 2), 2)</f>
        <v>48794.400000000001</v>
      </c>
      <c r="U38" s="14">
        <f>S38+T38</f>
        <v>109950.05</v>
      </c>
      <c r="V38" s="9">
        <f>ROUND(P38 / 1.2, 2)</f>
        <v>338.4</v>
      </c>
      <c r="W38" s="9">
        <f>ROUND(Q38 / 1.2, 2)</f>
        <v>270</v>
      </c>
      <c r="X38" s="9">
        <f>ROUND(R38 / 1.2, 2)</f>
        <v>608.4</v>
      </c>
      <c r="Y38" s="9">
        <f>ROUND(S38 / 1.2, 2)</f>
        <v>50963.040000000001</v>
      </c>
      <c r="Z38" s="9">
        <f>ROUND(T38 / 1.2, 2)</f>
        <v>40662</v>
      </c>
      <c r="AA38" s="9">
        <f>Y38+Z38</f>
        <v>91625.040000000008</v>
      </c>
      <c r="AD38" s="4">
        <v>254801876</v>
      </c>
      <c r="AE38" s="4">
        <v>17908030</v>
      </c>
      <c r="AG38" s="4" t="s">
        <v>158</v>
      </c>
      <c r="AH38" s="4" t="s">
        <v>159</v>
      </c>
      <c r="AI38" s="4" t="s">
        <v>58</v>
      </c>
    </row>
    <row r="39" spans="1:35" ht="18.75" x14ac:dyDescent="0.25">
      <c r="A39" s="10" t="s">
        <v>160</v>
      </c>
      <c r="B39" s="10"/>
      <c r="C39" s="24" t="s">
        <v>161</v>
      </c>
      <c r="D39" s="12"/>
      <c r="E39" s="12"/>
      <c r="F39" s="18" t="s">
        <v>61</v>
      </c>
      <c r="G39" s="19">
        <v>0.25</v>
      </c>
      <c r="H39" s="19"/>
      <c r="I39" s="19">
        <v>37.65</v>
      </c>
      <c r="J39" s="21">
        <v>210.3</v>
      </c>
      <c r="M39" s="22">
        <f>ROUND(ROUND(J39, 2)*I39, 2)</f>
        <v>7917.8</v>
      </c>
      <c r="P39" s="23">
        <v>210.3</v>
      </c>
      <c r="S39" s="22">
        <f>ROUND(ROUND(P39, 2)*I39, 2)</f>
        <v>7917.8</v>
      </c>
      <c r="V39" s="9">
        <f>ROUND(ROUND(P39, 2)/1.2, 2)</f>
        <v>175.25</v>
      </c>
      <c r="Y39" s="9">
        <f t="shared" ref="Y39:Y44" si="11">ROUND(S39 / 1.2, 2)</f>
        <v>6598.17</v>
      </c>
      <c r="AD39" s="4" t="s">
        <v>162</v>
      </c>
      <c r="AE39" s="4" t="s">
        <v>163</v>
      </c>
      <c r="AF39" s="4" t="s">
        <v>164</v>
      </c>
    </row>
    <row r="40" spans="1:35" ht="37.5" x14ac:dyDescent="0.25">
      <c r="A40" s="10" t="s">
        <v>165</v>
      </c>
      <c r="B40" s="10"/>
      <c r="C40" s="24" t="s">
        <v>166</v>
      </c>
      <c r="D40" s="12"/>
      <c r="E40" s="12"/>
      <c r="F40" s="18" t="s">
        <v>61</v>
      </c>
      <c r="G40" s="19">
        <v>2.5</v>
      </c>
      <c r="H40" s="19"/>
      <c r="I40" s="19">
        <v>376.5</v>
      </c>
      <c r="J40" s="21">
        <v>141.4</v>
      </c>
      <c r="M40" s="22">
        <f>ROUND(ROUND(J40, 2)*I40, 2)</f>
        <v>53237.1</v>
      </c>
      <c r="P40" s="23">
        <v>141.4</v>
      </c>
      <c r="S40" s="22">
        <f>ROUND(ROUND(P40, 2)*I40, 2)</f>
        <v>53237.1</v>
      </c>
      <c r="V40" s="9">
        <f>ROUND(ROUND(P40, 2)/1.2, 2)</f>
        <v>117.83</v>
      </c>
      <c r="Y40" s="9">
        <f t="shared" si="11"/>
        <v>44364.25</v>
      </c>
      <c r="AD40" s="4" t="s">
        <v>167</v>
      </c>
      <c r="AE40" s="4" t="s">
        <v>168</v>
      </c>
      <c r="AF40" s="4" t="s">
        <v>169</v>
      </c>
    </row>
    <row r="41" spans="1:35" ht="37.5" x14ac:dyDescent="0.25">
      <c r="A41" s="10" t="s">
        <v>170</v>
      </c>
      <c r="B41" s="10" t="s">
        <v>171</v>
      </c>
      <c r="C41" s="11" t="s">
        <v>172</v>
      </c>
      <c r="D41" s="12"/>
      <c r="E41" s="12"/>
      <c r="F41" s="12" t="s">
        <v>55</v>
      </c>
      <c r="G41" s="13">
        <v>1</v>
      </c>
      <c r="H41" s="13"/>
      <c r="I41" s="13">
        <v>248.8</v>
      </c>
      <c r="J41" s="14">
        <f>IFERROR(ROUND(SUM(M42)/I41, 2),0)</f>
        <v>173.66</v>
      </c>
      <c r="K41" s="15">
        <v>56</v>
      </c>
      <c r="L41" s="14">
        <f>J41+ROUND(K41, 2)</f>
        <v>229.66</v>
      </c>
      <c r="M41" s="14">
        <f>ROUND(J41*I41, 2)</f>
        <v>43206.61</v>
      </c>
      <c r="N41" s="14">
        <f>ROUND(I41*ROUND(K41, 2), 2)</f>
        <v>13932.8</v>
      </c>
      <c r="O41" s="14">
        <f>M41+N41</f>
        <v>57139.41</v>
      </c>
      <c r="P41" s="14">
        <f>IFERROR(ROUND(SUM(S42)/I41, 2),0)</f>
        <v>173.66</v>
      </c>
      <c r="Q41" s="16">
        <v>56</v>
      </c>
      <c r="R41" s="14">
        <f>P41+ROUND(Q41, 2)</f>
        <v>229.66</v>
      </c>
      <c r="S41" s="14">
        <f>ROUND(P41*I41, 2)</f>
        <v>43206.61</v>
      </c>
      <c r="T41" s="14">
        <f>ROUND(I41*ROUND(Q41, 2), 2)</f>
        <v>13932.8</v>
      </c>
      <c r="U41" s="14">
        <f>S41+T41</f>
        <v>57139.41</v>
      </c>
      <c r="V41" s="9">
        <f>ROUND(P41 / 1.2, 2)</f>
        <v>144.72</v>
      </c>
      <c r="W41" s="9">
        <f>ROUND(Q41 / 1.2, 2)</f>
        <v>46.67</v>
      </c>
      <c r="X41" s="9">
        <f>ROUND(R41 / 1.2, 2)</f>
        <v>191.38</v>
      </c>
      <c r="Y41" s="9">
        <f t="shared" si="11"/>
        <v>36005.51</v>
      </c>
      <c r="Z41" s="9">
        <f>ROUND(T41 / 1.2, 2)</f>
        <v>11610.67</v>
      </c>
      <c r="AA41" s="9">
        <f>Y41+Z41</f>
        <v>47616.18</v>
      </c>
      <c r="AD41" s="4">
        <v>254801878</v>
      </c>
      <c r="AE41" s="4">
        <v>17908036</v>
      </c>
      <c r="AG41" s="4" t="s">
        <v>173</v>
      </c>
      <c r="AH41" s="4" t="s">
        <v>174</v>
      </c>
      <c r="AI41" s="4" t="s">
        <v>58</v>
      </c>
    </row>
    <row r="42" spans="1:35" ht="18.75" x14ac:dyDescent="0.25">
      <c r="A42" s="10" t="s">
        <v>175</v>
      </c>
      <c r="B42" s="10"/>
      <c r="C42" s="24" t="s">
        <v>176</v>
      </c>
      <c r="D42" s="12"/>
      <c r="E42" s="12" t="s">
        <v>177</v>
      </c>
      <c r="F42" s="18" t="s">
        <v>55</v>
      </c>
      <c r="G42" s="19">
        <v>1.03</v>
      </c>
      <c r="H42" s="19"/>
      <c r="I42" s="19">
        <v>256.26400000000001</v>
      </c>
      <c r="J42" s="21">
        <v>168.6</v>
      </c>
      <c r="M42" s="22">
        <f>ROUND(ROUND(J42, 2)*I42, 2)</f>
        <v>43206.11</v>
      </c>
      <c r="P42" s="23">
        <v>168.6</v>
      </c>
      <c r="S42" s="22">
        <f>ROUND(ROUND(P42, 2)*I42, 2)</f>
        <v>43206.11</v>
      </c>
      <c r="V42" s="9">
        <f>ROUND(ROUND(P42, 2)/1.2, 2)</f>
        <v>140.5</v>
      </c>
      <c r="Y42" s="9">
        <f t="shared" si="11"/>
        <v>36005.089999999997</v>
      </c>
      <c r="AD42" s="4" t="s">
        <v>178</v>
      </c>
      <c r="AE42" s="4" t="s">
        <v>179</v>
      </c>
      <c r="AF42" s="4" t="s">
        <v>180</v>
      </c>
    </row>
    <row r="43" spans="1:35" ht="18.75" x14ac:dyDescent="0.25">
      <c r="A43" s="10" t="s">
        <v>181</v>
      </c>
      <c r="B43" s="10" t="s">
        <v>182</v>
      </c>
      <c r="C43" s="11" t="s">
        <v>183</v>
      </c>
      <c r="D43" s="12"/>
      <c r="E43" s="12"/>
      <c r="F43" s="12" t="s">
        <v>79</v>
      </c>
      <c r="G43" s="13">
        <v>1</v>
      </c>
      <c r="H43" s="13"/>
      <c r="I43" s="13">
        <v>7.14</v>
      </c>
      <c r="J43" s="14">
        <f>IFERROR(ROUND(SUM(M44)/I43, 2),0)</f>
        <v>2601.0700000000002</v>
      </c>
      <c r="K43" s="15">
        <v>2157</v>
      </c>
      <c r="L43" s="14">
        <f>J43+ROUND(K43, 2)</f>
        <v>4758.07</v>
      </c>
      <c r="M43" s="14">
        <f>ROUND(J43*I43, 2)</f>
        <v>18571.64</v>
      </c>
      <c r="N43" s="14">
        <f>ROUND(I43*ROUND(K43, 2), 2)</f>
        <v>15400.98</v>
      </c>
      <c r="O43" s="14">
        <f>M43+N43</f>
        <v>33972.619999999995</v>
      </c>
      <c r="P43" s="14">
        <f>IFERROR(ROUND(SUM(S44)/I43, 2),0)</f>
        <v>2601.0700000000002</v>
      </c>
      <c r="Q43" s="16">
        <v>2157</v>
      </c>
      <c r="R43" s="14">
        <f>P43+ROUND(Q43, 2)</f>
        <v>4758.07</v>
      </c>
      <c r="S43" s="14">
        <f>ROUND(P43*I43, 2)</f>
        <v>18571.64</v>
      </c>
      <c r="T43" s="14">
        <f>ROUND(I43*ROUND(Q43, 2), 2)</f>
        <v>15400.98</v>
      </c>
      <c r="U43" s="14">
        <f>S43+T43</f>
        <v>33972.619999999995</v>
      </c>
      <c r="V43" s="9">
        <f>ROUND(P43 / 1.2, 2)</f>
        <v>2167.56</v>
      </c>
      <c r="W43" s="9">
        <f>ROUND(Q43 / 1.2, 2)</f>
        <v>1797.5</v>
      </c>
      <c r="X43" s="9">
        <f>ROUND(R43 / 1.2, 2)</f>
        <v>3965.06</v>
      </c>
      <c r="Y43" s="9">
        <f t="shared" si="11"/>
        <v>15476.37</v>
      </c>
      <c r="Z43" s="9">
        <f>ROUND(T43 / 1.2, 2)</f>
        <v>12834.15</v>
      </c>
      <c r="AA43" s="9">
        <f>Y43+Z43</f>
        <v>28310.52</v>
      </c>
      <c r="AD43" s="4">
        <v>254801880</v>
      </c>
      <c r="AE43" s="4">
        <v>17908028</v>
      </c>
      <c r="AG43" s="4" t="s">
        <v>184</v>
      </c>
      <c r="AH43" s="4" t="s">
        <v>185</v>
      </c>
      <c r="AI43" s="4" t="s">
        <v>58</v>
      </c>
    </row>
    <row r="44" spans="1:35" ht="18.75" x14ac:dyDescent="0.25">
      <c r="A44" s="10" t="s">
        <v>186</v>
      </c>
      <c r="B44" s="10"/>
      <c r="C44" s="24" t="s">
        <v>187</v>
      </c>
      <c r="D44" s="12"/>
      <c r="E44" s="12"/>
      <c r="F44" s="18" t="s">
        <v>79</v>
      </c>
      <c r="G44" s="19">
        <v>1.02</v>
      </c>
      <c r="H44" s="19"/>
      <c r="I44" s="19">
        <v>7.2830000000000004</v>
      </c>
      <c r="J44" s="21">
        <v>2550</v>
      </c>
      <c r="M44" s="22">
        <f>ROUND(ROUND(J44, 2)*I44, 2)</f>
        <v>18571.650000000001</v>
      </c>
      <c r="P44" s="23">
        <v>2550</v>
      </c>
      <c r="S44" s="22">
        <f>ROUND(ROUND(P44, 2)*I44, 2)</f>
        <v>18571.650000000001</v>
      </c>
      <c r="V44" s="9">
        <f>ROUND(ROUND(P44, 2)/1.2, 2)</f>
        <v>2125</v>
      </c>
      <c r="Y44" s="9">
        <f t="shared" si="11"/>
        <v>15476.38</v>
      </c>
      <c r="AD44" s="4" t="s">
        <v>188</v>
      </c>
      <c r="AE44" s="4" t="s">
        <v>189</v>
      </c>
      <c r="AF44" s="4" t="s">
        <v>190</v>
      </c>
    </row>
    <row r="45" spans="1:35" ht="17.100000000000001" customHeight="1" x14ac:dyDescent="0.25">
      <c r="A45" s="10" t="s">
        <v>191</v>
      </c>
      <c r="B45" s="10" t="s">
        <v>192</v>
      </c>
      <c r="C45" s="42" t="s">
        <v>193</v>
      </c>
      <c r="D45" s="43"/>
      <c r="E45" s="43"/>
      <c r="F45" s="43"/>
      <c r="G45" s="43"/>
      <c r="H45" s="43"/>
      <c r="I45" s="44"/>
      <c r="M45" s="6">
        <f>SUM(M46,M51,M55,M60,M63)</f>
        <v>819783.5</v>
      </c>
      <c r="N45" s="6">
        <f>SUM(N46,N51,N55,N60,N63)</f>
        <v>3169066.4</v>
      </c>
      <c r="O45" s="6">
        <f>SUM(O46,O51,O55,O60,O63)</f>
        <v>3988849.9</v>
      </c>
      <c r="S45" s="6">
        <f>SUM(S46,S51,S55,S60,S63)</f>
        <v>8108747.6200000001</v>
      </c>
      <c r="T45" s="6">
        <f>SUM(T46,T51,T55,T60,T63)</f>
        <v>3169066.4</v>
      </c>
      <c r="U45" s="6">
        <f>SUM(U46,U51,U55,U60,U63)</f>
        <v>11277814.02</v>
      </c>
      <c r="Y45" s="9">
        <f>SUM(Y46,Y51,Y55,Y60,Y63)</f>
        <v>6757289.6899999995</v>
      </c>
      <c r="Z45" s="9">
        <f>SUM(Z46,Z51,Z55,Z60,Z63)</f>
        <v>2640888.67</v>
      </c>
      <c r="AA45" s="9">
        <f>SUM(AA46,AA51,AA55,AA60,AA63)</f>
        <v>9398178.3599999994</v>
      </c>
      <c r="AD45" s="4">
        <v>254801881</v>
      </c>
      <c r="AE45" s="4">
        <v>17909368</v>
      </c>
    </row>
    <row r="46" spans="1:35" ht="56.25" x14ac:dyDescent="0.25">
      <c r="A46" s="10" t="s">
        <v>194</v>
      </c>
      <c r="B46" s="10" t="s">
        <v>195</v>
      </c>
      <c r="C46" s="11" t="s">
        <v>196</v>
      </c>
      <c r="D46" s="12"/>
      <c r="E46" s="12" t="s">
        <v>197</v>
      </c>
      <c r="F46" s="12" t="s">
        <v>55</v>
      </c>
      <c r="G46" s="13">
        <v>1</v>
      </c>
      <c r="H46" s="13"/>
      <c r="I46" s="13">
        <v>337.1</v>
      </c>
      <c r="J46" s="14">
        <f>IFERROR(ROUND(SUM(M47,M48,M49,M50)/I46, 2),0)</f>
        <v>1373.9</v>
      </c>
      <c r="K46" s="15">
        <v>1439</v>
      </c>
      <c r="L46" s="14">
        <f>J46+ROUND(K46, 2)</f>
        <v>2812.9</v>
      </c>
      <c r="M46" s="14">
        <f>ROUND(J46*I46, 2)</f>
        <v>463141.69</v>
      </c>
      <c r="N46" s="14">
        <f>ROUND(I46*ROUND(K46, 2), 2)</f>
        <v>485086.9</v>
      </c>
      <c r="O46" s="14">
        <f>M46+N46</f>
        <v>948228.59000000008</v>
      </c>
      <c r="P46" s="14">
        <f>IFERROR(ROUND(SUM(S47,S48,S49,S50)/I46, 2),0)</f>
        <v>1373.9</v>
      </c>
      <c r="Q46" s="16">
        <v>1439</v>
      </c>
      <c r="R46" s="14">
        <f>P46+ROUND(Q46, 2)</f>
        <v>2812.9</v>
      </c>
      <c r="S46" s="14">
        <f>ROUND(P46*I46, 2)</f>
        <v>463141.69</v>
      </c>
      <c r="T46" s="14">
        <f>ROUND(I46*ROUND(Q46, 2), 2)</f>
        <v>485086.9</v>
      </c>
      <c r="U46" s="14">
        <f>S46+T46</f>
        <v>948228.59000000008</v>
      </c>
      <c r="V46" s="9">
        <f>ROUND(P46 / 1.2, 2)</f>
        <v>1144.92</v>
      </c>
      <c r="W46" s="9">
        <f>ROUND(Q46 / 1.2, 2)</f>
        <v>1199.17</v>
      </c>
      <c r="X46" s="9">
        <f>ROUND(R46 / 1.2, 2)</f>
        <v>2344.08</v>
      </c>
      <c r="Y46" s="9">
        <f>ROUND(S46 / 1.2, 2)</f>
        <v>385951.41</v>
      </c>
      <c r="Z46" s="9">
        <f>ROUND(T46 / 1.2, 2)</f>
        <v>404239.08</v>
      </c>
      <c r="AA46" s="9">
        <f>Y46+Z46</f>
        <v>790190.49</v>
      </c>
      <c r="AD46" s="4">
        <v>254801883</v>
      </c>
      <c r="AE46" s="4">
        <v>17909375</v>
      </c>
      <c r="AG46" s="4" t="s">
        <v>198</v>
      </c>
      <c r="AH46" s="4" t="s">
        <v>199</v>
      </c>
      <c r="AI46" s="4" t="s">
        <v>58</v>
      </c>
    </row>
    <row r="47" spans="1:35" ht="56.25" x14ac:dyDescent="0.25">
      <c r="A47" s="10" t="s">
        <v>200</v>
      </c>
      <c r="B47" s="10"/>
      <c r="C47" s="17" t="s">
        <v>201</v>
      </c>
      <c r="D47" s="12"/>
      <c r="E47" s="12" t="s">
        <v>202</v>
      </c>
      <c r="F47" s="18" t="s">
        <v>61</v>
      </c>
      <c r="G47" s="19">
        <v>1.2</v>
      </c>
      <c r="H47" s="20"/>
      <c r="I47" s="20">
        <v>2023.2</v>
      </c>
      <c r="J47" s="21">
        <v>12.33</v>
      </c>
      <c r="M47" s="22">
        <f>ROUND(ROUND(J47, 2)*I47, 2)</f>
        <v>24946.06</v>
      </c>
      <c r="P47" s="23">
        <v>12.33</v>
      </c>
      <c r="S47" s="22">
        <f>ROUND(ROUND(P47, 2)*I47, 2)</f>
        <v>24946.06</v>
      </c>
      <c r="V47" s="9">
        <f>ROUND(ROUND(P47, 2)/1.2, 2)</f>
        <v>10.28</v>
      </c>
      <c r="Y47" s="9">
        <f t="shared" ref="Y47:Y65" si="12">ROUND(S47 / 1.2, 2)</f>
        <v>20788.38</v>
      </c>
      <c r="AD47" s="4" t="s">
        <v>203</v>
      </c>
      <c r="AE47" s="4" t="s">
        <v>204</v>
      </c>
      <c r="AF47" s="4" t="s">
        <v>205</v>
      </c>
    </row>
    <row r="48" spans="1:35" ht="56.25" x14ac:dyDescent="0.25">
      <c r="A48" s="10" t="s">
        <v>206</v>
      </c>
      <c r="B48" s="10"/>
      <c r="C48" s="24" t="s">
        <v>207</v>
      </c>
      <c r="D48" s="12"/>
      <c r="E48" s="12" t="s">
        <v>197</v>
      </c>
      <c r="F48" s="18" t="s">
        <v>55</v>
      </c>
      <c r="G48" s="19">
        <v>1.07</v>
      </c>
      <c r="H48" s="20"/>
      <c r="I48" s="20">
        <v>360.697</v>
      </c>
      <c r="J48" s="21">
        <v>1193</v>
      </c>
      <c r="M48" s="22">
        <f>ROUND(ROUND(J48, 2)*I48, 2)</f>
        <v>430311.52</v>
      </c>
      <c r="P48" s="23">
        <v>1193</v>
      </c>
      <c r="S48" s="22">
        <f>ROUND(ROUND(P48, 2)*I48, 2)</f>
        <v>430311.52</v>
      </c>
      <c r="V48" s="9">
        <f>ROUND(ROUND(P48, 2)/1.2, 2)</f>
        <v>994.17</v>
      </c>
      <c r="Y48" s="9">
        <f t="shared" si="12"/>
        <v>358592.93</v>
      </c>
      <c r="AD48" s="4" t="s">
        <v>208</v>
      </c>
      <c r="AE48" s="4" t="s">
        <v>209</v>
      </c>
      <c r="AF48" s="4" t="s">
        <v>210</v>
      </c>
    </row>
    <row r="49" spans="1:35" ht="37.5" x14ac:dyDescent="0.25">
      <c r="A49" s="10" t="s">
        <v>211</v>
      </c>
      <c r="B49" s="10"/>
      <c r="C49" s="24" t="s">
        <v>212</v>
      </c>
      <c r="D49" s="12"/>
      <c r="E49" s="12"/>
      <c r="F49" s="18" t="s">
        <v>61</v>
      </c>
      <c r="G49" s="19">
        <v>0.25</v>
      </c>
      <c r="H49" s="20"/>
      <c r="I49" s="20">
        <v>84.275000000000006</v>
      </c>
      <c r="J49" s="21">
        <v>40.270000000000003</v>
      </c>
      <c r="M49" s="22">
        <f>ROUND(ROUND(J49, 2)*I49, 2)</f>
        <v>3393.75</v>
      </c>
      <c r="P49" s="23">
        <v>40.270000000000003</v>
      </c>
      <c r="S49" s="22">
        <f>ROUND(ROUND(P49, 2)*I49, 2)</f>
        <v>3393.75</v>
      </c>
      <c r="V49" s="9">
        <f>ROUND(ROUND(P49, 2)/1.2, 2)</f>
        <v>33.56</v>
      </c>
      <c r="Y49" s="9">
        <f t="shared" si="12"/>
        <v>2828.13</v>
      </c>
      <c r="AD49" s="4" t="s">
        <v>213</v>
      </c>
      <c r="AE49" s="4" t="s">
        <v>214</v>
      </c>
      <c r="AF49" s="4" t="s">
        <v>215</v>
      </c>
    </row>
    <row r="50" spans="1:35" ht="37.5" x14ac:dyDescent="0.25">
      <c r="A50" s="10" t="s">
        <v>216</v>
      </c>
      <c r="B50" s="10"/>
      <c r="C50" s="24" t="s">
        <v>217</v>
      </c>
      <c r="D50" s="12"/>
      <c r="E50" s="12"/>
      <c r="F50" s="18" t="s">
        <v>61</v>
      </c>
      <c r="G50" s="19">
        <v>0.15</v>
      </c>
      <c r="H50" s="19"/>
      <c r="I50" s="19">
        <v>50.564999999999998</v>
      </c>
      <c r="J50" s="21">
        <v>88.8</v>
      </c>
      <c r="M50" s="22">
        <f>ROUND(ROUND(J50, 2)*I50, 2)</f>
        <v>4490.17</v>
      </c>
      <c r="P50" s="23">
        <v>88.8</v>
      </c>
      <c r="S50" s="22">
        <f>ROUND(ROUND(P50, 2)*I50, 2)</f>
        <v>4490.17</v>
      </c>
      <c r="V50" s="9">
        <f>ROUND(ROUND(P50, 2)/1.2, 2)</f>
        <v>74</v>
      </c>
      <c r="Y50" s="9">
        <f t="shared" si="12"/>
        <v>3741.81</v>
      </c>
      <c r="AD50" s="4" t="s">
        <v>218</v>
      </c>
      <c r="AE50" s="4" t="s">
        <v>219</v>
      </c>
      <c r="AF50" s="4" t="s">
        <v>220</v>
      </c>
    </row>
    <row r="51" spans="1:35" ht="18.75" x14ac:dyDescent="0.25">
      <c r="A51" s="10" t="s">
        <v>221</v>
      </c>
      <c r="B51" s="10" t="s">
        <v>222</v>
      </c>
      <c r="C51" s="11" t="s">
        <v>223</v>
      </c>
      <c r="D51" s="12"/>
      <c r="E51" s="12"/>
      <c r="F51" s="12" t="s">
        <v>67</v>
      </c>
      <c r="G51" s="13">
        <v>1</v>
      </c>
      <c r="H51" s="13"/>
      <c r="I51" s="13">
        <v>55.6</v>
      </c>
      <c r="J51" s="14">
        <f>IFERROR(ROUND(SUM(M52,M53,M54)/I51, 2),0)</f>
        <v>207.88</v>
      </c>
      <c r="K51" s="15">
        <v>200</v>
      </c>
      <c r="L51" s="14">
        <f>J51+ROUND(K51, 2)</f>
        <v>407.88</v>
      </c>
      <c r="M51" s="14">
        <f>ROUND(J51*I51, 2)</f>
        <v>11558.13</v>
      </c>
      <c r="N51" s="14">
        <f>ROUND(I51*ROUND(K51, 2), 2)</f>
        <v>11120</v>
      </c>
      <c r="O51" s="14">
        <f>M51+N51</f>
        <v>22678.129999999997</v>
      </c>
      <c r="P51" s="14">
        <f>IFERROR(ROUND(SUM(S52,S53,S54)/I51, 2),0)</f>
        <v>207.88</v>
      </c>
      <c r="Q51" s="16">
        <v>200</v>
      </c>
      <c r="R51" s="14">
        <f>P51+ROUND(Q51, 2)</f>
        <v>407.88</v>
      </c>
      <c r="S51" s="14">
        <f>ROUND(P51*I51, 2)</f>
        <v>11558.13</v>
      </c>
      <c r="T51" s="14">
        <f>ROUND(I51*ROUND(Q51, 2), 2)</f>
        <v>11120</v>
      </c>
      <c r="U51" s="14">
        <f>S51+T51</f>
        <v>22678.129999999997</v>
      </c>
      <c r="V51" s="9">
        <f>ROUND(P51 / 1.2, 2)</f>
        <v>173.23</v>
      </c>
      <c r="W51" s="9">
        <f>ROUND(Q51 / 1.2, 2)</f>
        <v>166.67</v>
      </c>
      <c r="X51" s="9">
        <f>ROUND(R51 / 1.2, 2)</f>
        <v>339.9</v>
      </c>
      <c r="Y51" s="9">
        <f t="shared" si="12"/>
        <v>9631.7800000000007</v>
      </c>
      <c r="Z51" s="9">
        <f>ROUND(T51 / 1.2, 2)</f>
        <v>9266.67</v>
      </c>
      <c r="AA51" s="9">
        <f>Y51+Z51</f>
        <v>18898.45</v>
      </c>
      <c r="AD51" s="4">
        <v>254801885</v>
      </c>
      <c r="AE51" s="4">
        <v>17910930</v>
      </c>
      <c r="AG51" s="4" t="s">
        <v>224</v>
      </c>
      <c r="AH51" s="4" t="s">
        <v>225</v>
      </c>
      <c r="AI51" s="4" t="s">
        <v>58</v>
      </c>
    </row>
    <row r="52" spans="1:35" ht="93.75" x14ac:dyDescent="0.25">
      <c r="A52" s="10" t="s">
        <v>226</v>
      </c>
      <c r="B52" s="10"/>
      <c r="C52" s="24" t="s">
        <v>227</v>
      </c>
      <c r="D52" s="12"/>
      <c r="E52" s="12" t="s">
        <v>228</v>
      </c>
      <c r="F52" s="18" t="s">
        <v>67</v>
      </c>
      <c r="G52" s="19">
        <v>1.1000000000000001</v>
      </c>
      <c r="H52" s="20"/>
      <c r="I52" s="20">
        <v>16.61</v>
      </c>
      <c r="J52" s="21">
        <v>432.81</v>
      </c>
      <c r="M52" s="22">
        <f>ROUND(ROUND(J52, 2)*I52, 2)</f>
        <v>7188.97</v>
      </c>
      <c r="P52" s="23">
        <v>432.81</v>
      </c>
      <c r="S52" s="22">
        <f>ROUND(ROUND(P52, 2)*I52, 2)</f>
        <v>7188.97</v>
      </c>
      <c r="V52" s="9">
        <f>ROUND(ROUND(P52, 2)/1.2, 2)</f>
        <v>360.68</v>
      </c>
      <c r="Y52" s="9">
        <f t="shared" si="12"/>
        <v>5990.81</v>
      </c>
      <c r="AD52" s="4" t="s">
        <v>229</v>
      </c>
      <c r="AE52" s="4" t="s">
        <v>230</v>
      </c>
      <c r="AF52" s="4" t="s">
        <v>231</v>
      </c>
    </row>
    <row r="53" spans="1:35" ht="56.25" x14ac:dyDescent="0.25">
      <c r="A53" s="10" t="s">
        <v>232</v>
      </c>
      <c r="B53" s="10"/>
      <c r="C53" s="24" t="s">
        <v>233</v>
      </c>
      <c r="D53" s="12"/>
      <c r="E53" s="12" t="s">
        <v>234</v>
      </c>
      <c r="F53" s="18" t="s">
        <v>67</v>
      </c>
      <c r="G53" s="19">
        <v>1.05</v>
      </c>
      <c r="H53" s="20"/>
      <c r="I53" s="20">
        <v>42.524999999999999</v>
      </c>
      <c r="J53" s="21">
        <v>90.97</v>
      </c>
      <c r="M53" s="22">
        <f>ROUND(ROUND(J53, 2)*I53, 2)</f>
        <v>3868.5</v>
      </c>
      <c r="P53" s="23">
        <v>90.97</v>
      </c>
      <c r="S53" s="22">
        <f>ROUND(ROUND(P53, 2)*I53, 2)</f>
        <v>3868.5</v>
      </c>
      <c r="V53" s="9">
        <f>ROUND(ROUND(P53, 2)/1.2, 2)</f>
        <v>75.81</v>
      </c>
      <c r="Y53" s="9">
        <f t="shared" si="12"/>
        <v>3223.75</v>
      </c>
      <c r="AD53" s="4" t="s">
        <v>235</v>
      </c>
      <c r="AE53" s="4" t="s">
        <v>236</v>
      </c>
      <c r="AF53" s="4" t="s">
        <v>237</v>
      </c>
    </row>
    <row r="54" spans="1:35" ht="56.25" x14ac:dyDescent="0.25">
      <c r="A54" s="10" t="s">
        <v>238</v>
      </c>
      <c r="B54" s="10"/>
      <c r="C54" s="24" t="s">
        <v>239</v>
      </c>
      <c r="D54" s="12"/>
      <c r="E54" s="12" t="s">
        <v>240</v>
      </c>
      <c r="F54" s="18" t="s">
        <v>95</v>
      </c>
      <c r="G54" s="25">
        <v>0.09</v>
      </c>
      <c r="H54" s="19"/>
      <c r="I54" s="19">
        <v>5.0039999999999996</v>
      </c>
      <c r="J54" s="21">
        <v>100</v>
      </c>
      <c r="M54" s="22">
        <f>ROUND(ROUND(J54, 2)*I54, 2)</f>
        <v>500.4</v>
      </c>
      <c r="P54" s="23">
        <v>100</v>
      </c>
      <c r="S54" s="22">
        <f>ROUND(ROUND(P54, 2)*I54, 2)</f>
        <v>500.4</v>
      </c>
      <c r="V54" s="9">
        <f>ROUND(ROUND(P54, 2)/1.2, 2)</f>
        <v>83.33</v>
      </c>
      <c r="Y54" s="9">
        <f t="shared" si="12"/>
        <v>417</v>
      </c>
      <c r="AD54" s="4" t="s">
        <v>241</v>
      </c>
      <c r="AE54" s="4" t="s">
        <v>242</v>
      </c>
      <c r="AF54" s="4" t="s">
        <v>243</v>
      </c>
    </row>
    <row r="55" spans="1:35" ht="56.25" x14ac:dyDescent="0.25">
      <c r="A55" s="10" t="s">
        <v>244</v>
      </c>
      <c r="B55" s="10" t="s">
        <v>245</v>
      </c>
      <c r="C55" s="11" t="s">
        <v>246</v>
      </c>
      <c r="D55" s="12"/>
      <c r="E55" s="12"/>
      <c r="F55" s="12" t="s">
        <v>67</v>
      </c>
      <c r="G55" s="13">
        <v>1</v>
      </c>
      <c r="H55" s="13"/>
      <c r="I55" s="13">
        <v>216.3</v>
      </c>
      <c r="J55" s="14">
        <f>IFERROR(ROUND(SUM(M56,M57,M58,M59)/I55, 2),0)</f>
        <v>248.35</v>
      </c>
      <c r="K55" s="15">
        <v>411</v>
      </c>
      <c r="L55" s="14">
        <f>J55+ROUND(K55, 2)</f>
        <v>659.35</v>
      </c>
      <c r="M55" s="14">
        <f>ROUND(J55*I55, 2)</f>
        <v>53718.11</v>
      </c>
      <c r="N55" s="14">
        <f>ROUND(I55*ROUND(K55, 2), 2)</f>
        <v>88899.3</v>
      </c>
      <c r="O55" s="14">
        <f>M55+N55</f>
        <v>142617.41</v>
      </c>
      <c r="P55" s="14">
        <f>IFERROR(ROUND(SUM(S56,S57,S58,S59)/I55, 2),0)</f>
        <v>248.35</v>
      </c>
      <c r="Q55" s="16">
        <v>411</v>
      </c>
      <c r="R55" s="14">
        <f>P55+ROUND(Q55, 2)</f>
        <v>659.35</v>
      </c>
      <c r="S55" s="14">
        <f>ROUND(P55*I55, 2)</f>
        <v>53718.11</v>
      </c>
      <c r="T55" s="14">
        <f>ROUND(I55*ROUND(Q55, 2), 2)</f>
        <v>88899.3</v>
      </c>
      <c r="U55" s="14">
        <f>S55+T55</f>
        <v>142617.41</v>
      </c>
      <c r="V55" s="9">
        <f>ROUND(P55 / 1.2, 2)</f>
        <v>206.96</v>
      </c>
      <c r="W55" s="9">
        <f>ROUND(Q55 / 1.2, 2)</f>
        <v>342.5</v>
      </c>
      <c r="X55" s="9">
        <f>ROUND(R55 / 1.2, 2)</f>
        <v>549.46</v>
      </c>
      <c r="Y55" s="9">
        <f t="shared" si="12"/>
        <v>44765.09</v>
      </c>
      <c r="Z55" s="9">
        <f>ROUND(T55 / 1.2, 2)</f>
        <v>74082.75</v>
      </c>
      <c r="AA55" s="9">
        <f>Y55+Z55</f>
        <v>118847.84</v>
      </c>
      <c r="AD55" s="4">
        <v>254801887</v>
      </c>
      <c r="AE55" s="4">
        <v>17910235</v>
      </c>
      <c r="AG55" s="4" t="s">
        <v>247</v>
      </c>
      <c r="AH55" s="4" t="s">
        <v>248</v>
      </c>
      <c r="AI55" s="4" t="s">
        <v>58</v>
      </c>
    </row>
    <row r="56" spans="1:35" ht="75" x14ac:dyDescent="0.25">
      <c r="A56" s="10" t="s">
        <v>249</v>
      </c>
      <c r="B56" s="10"/>
      <c r="C56" s="24" t="s">
        <v>250</v>
      </c>
      <c r="D56" s="12"/>
      <c r="E56" s="12" t="s">
        <v>251</v>
      </c>
      <c r="F56" s="18" t="s">
        <v>95</v>
      </c>
      <c r="G56" s="19">
        <v>1.84</v>
      </c>
      <c r="H56" s="19"/>
      <c r="I56" s="19">
        <v>397.99200000000002</v>
      </c>
      <c r="J56" s="21">
        <v>128.68</v>
      </c>
      <c r="M56" s="22">
        <f>ROUND(ROUND(J56, 2)*I56, 2)</f>
        <v>51213.61</v>
      </c>
      <c r="P56" s="23">
        <v>128.68</v>
      </c>
      <c r="S56" s="22">
        <f>ROUND(ROUND(P56, 2)*I56, 2)</f>
        <v>51213.61</v>
      </c>
      <c r="V56" s="9">
        <f>ROUND(ROUND(P56, 2)/1.2, 2)</f>
        <v>107.23</v>
      </c>
      <c r="Y56" s="9">
        <f t="shared" si="12"/>
        <v>42678.01</v>
      </c>
      <c r="AD56" s="4" t="s">
        <v>252</v>
      </c>
      <c r="AE56" s="4" t="s">
        <v>253</v>
      </c>
      <c r="AF56" s="4" t="s">
        <v>254</v>
      </c>
    </row>
    <row r="57" spans="1:35" ht="56.25" x14ac:dyDescent="0.25">
      <c r="A57" s="10" t="s">
        <v>255</v>
      </c>
      <c r="B57" s="10"/>
      <c r="C57" s="17" t="s">
        <v>256</v>
      </c>
      <c r="D57" s="12"/>
      <c r="E57" s="12" t="s">
        <v>202</v>
      </c>
      <c r="F57" s="18" t="s">
        <v>61</v>
      </c>
      <c r="G57" s="19">
        <v>0.7</v>
      </c>
      <c r="H57" s="34">
        <f>I55*G57</f>
        <v>151.41</v>
      </c>
      <c r="I57" s="37">
        <v>151.41</v>
      </c>
      <c r="J57" s="21">
        <v>12.33</v>
      </c>
      <c r="M57" s="22">
        <f>ROUND(ROUND(J57, 2)*I57, 2)</f>
        <v>1866.89</v>
      </c>
      <c r="P57" s="23">
        <v>12.33</v>
      </c>
      <c r="S57" s="22">
        <f>ROUND(ROUND(P57, 2)*I57, 2)</f>
        <v>1866.89</v>
      </c>
      <c r="V57" s="9">
        <f>ROUND(ROUND(P57, 2)/1.2, 2)</f>
        <v>10.28</v>
      </c>
      <c r="Y57" s="9">
        <f t="shared" si="12"/>
        <v>1555.74</v>
      </c>
      <c r="AD57" s="4" t="s">
        <v>257</v>
      </c>
      <c r="AE57" s="4" t="s">
        <v>258</v>
      </c>
      <c r="AF57" s="4" t="s">
        <v>259</v>
      </c>
    </row>
    <row r="58" spans="1:35" ht="37.5" x14ac:dyDescent="0.25">
      <c r="A58" s="10" t="s">
        <v>260</v>
      </c>
      <c r="B58" s="10"/>
      <c r="C58" s="24" t="s">
        <v>212</v>
      </c>
      <c r="D58" s="12"/>
      <c r="E58" s="12"/>
      <c r="F58" s="18" t="s">
        <v>61</v>
      </c>
      <c r="G58" s="19">
        <v>0.04</v>
      </c>
      <c r="H58" s="19"/>
      <c r="I58" s="19">
        <v>8.6519999999999992</v>
      </c>
      <c r="J58" s="21">
        <v>40.270000000000003</v>
      </c>
      <c r="M58" s="22">
        <f>ROUND(ROUND(J58, 2)*I58, 2)</f>
        <v>348.42</v>
      </c>
      <c r="P58" s="23">
        <v>40.270000000000003</v>
      </c>
      <c r="S58" s="22">
        <f>ROUND(ROUND(P58, 2)*I58, 2)</f>
        <v>348.42</v>
      </c>
      <c r="V58" s="9">
        <f>ROUND(ROUND(P58, 2)/1.2, 2)</f>
        <v>33.56</v>
      </c>
      <c r="Y58" s="9">
        <f t="shared" si="12"/>
        <v>290.35000000000002</v>
      </c>
      <c r="AD58" s="4" t="s">
        <v>261</v>
      </c>
      <c r="AE58" s="4" t="s">
        <v>262</v>
      </c>
      <c r="AF58" s="4" t="s">
        <v>215</v>
      </c>
    </row>
    <row r="59" spans="1:35" ht="37.5" x14ac:dyDescent="0.25">
      <c r="A59" s="10" t="s">
        <v>263</v>
      </c>
      <c r="B59" s="10"/>
      <c r="C59" s="24" t="s">
        <v>217</v>
      </c>
      <c r="D59" s="12"/>
      <c r="E59" s="12"/>
      <c r="F59" s="18" t="s">
        <v>61</v>
      </c>
      <c r="G59" s="19">
        <v>1.4999999999999999E-2</v>
      </c>
      <c r="H59" s="19"/>
      <c r="I59" s="19">
        <v>3.2450000000000001</v>
      </c>
      <c r="J59" s="21">
        <v>88.8</v>
      </c>
      <c r="M59" s="22">
        <f>ROUND(ROUND(J59, 2)*I59, 2)</f>
        <v>288.16000000000003</v>
      </c>
      <c r="P59" s="23">
        <v>88.8</v>
      </c>
      <c r="S59" s="22">
        <f>ROUND(ROUND(P59, 2)*I59, 2)</f>
        <v>288.16000000000003</v>
      </c>
      <c r="V59" s="9">
        <f>ROUND(ROUND(P59, 2)/1.2, 2)</f>
        <v>74</v>
      </c>
      <c r="Y59" s="9">
        <f t="shared" si="12"/>
        <v>240.13</v>
      </c>
      <c r="AD59" s="4" t="s">
        <v>264</v>
      </c>
      <c r="AE59" s="4" t="s">
        <v>265</v>
      </c>
      <c r="AF59" s="4" t="s">
        <v>220</v>
      </c>
    </row>
    <row r="60" spans="1:35" ht="56.25" x14ac:dyDescent="0.25">
      <c r="A60" s="10" t="s">
        <v>266</v>
      </c>
      <c r="B60" s="10" t="s">
        <v>267</v>
      </c>
      <c r="C60" s="11" t="s">
        <v>268</v>
      </c>
      <c r="D60" s="12"/>
      <c r="E60" s="12"/>
      <c r="F60" s="12" t="s">
        <v>67</v>
      </c>
      <c r="G60" s="13">
        <v>1</v>
      </c>
      <c r="H60" s="13"/>
      <c r="I60" s="13">
        <v>1603.2</v>
      </c>
      <c r="J60" s="14">
        <f>IFERROR(ROUND(SUM(M61,M62)/I60, 2),0)</f>
        <v>181.74</v>
      </c>
      <c r="K60" s="15">
        <v>164</v>
      </c>
      <c r="L60" s="14">
        <f>J60+ROUND(K60, 2)</f>
        <v>345.74</v>
      </c>
      <c r="M60" s="14">
        <f>ROUND(J60*I60, 2)</f>
        <v>291365.57</v>
      </c>
      <c r="N60" s="14">
        <f>ROUND(I60*ROUND(K60, 2), 2)</f>
        <v>262924.79999999999</v>
      </c>
      <c r="O60" s="14">
        <f>M60+N60</f>
        <v>554290.37</v>
      </c>
      <c r="P60" s="14">
        <f>IFERROR(ROUND(SUM(S61,S62)/I60, 2),0)</f>
        <v>181.74</v>
      </c>
      <c r="Q60" s="16">
        <v>164</v>
      </c>
      <c r="R60" s="14">
        <f>P60+ROUND(Q60, 2)</f>
        <v>345.74</v>
      </c>
      <c r="S60" s="14">
        <f>ROUND(P60*I60, 2)</f>
        <v>291365.57</v>
      </c>
      <c r="T60" s="14">
        <f>ROUND(I60*ROUND(Q60, 2), 2)</f>
        <v>262924.79999999999</v>
      </c>
      <c r="U60" s="14">
        <f>S60+T60</f>
        <v>554290.37</v>
      </c>
      <c r="V60" s="9">
        <f>ROUND(P60 / 1.2, 2)</f>
        <v>151.44999999999999</v>
      </c>
      <c r="W60" s="9">
        <f>ROUND(Q60 / 1.2, 2)</f>
        <v>136.66999999999999</v>
      </c>
      <c r="X60" s="9">
        <f>ROUND(R60 / 1.2, 2)</f>
        <v>288.12</v>
      </c>
      <c r="Y60" s="9">
        <f t="shared" si="12"/>
        <v>242804.64</v>
      </c>
      <c r="Z60" s="9">
        <f>ROUND(T60 / 1.2, 2)</f>
        <v>219104</v>
      </c>
      <c r="AA60" s="9">
        <f>Y60+Z60</f>
        <v>461908.64</v>
      </c>
      <c r="AD60" s="4">
        <v>254801889</v>
      </c>
      <c r="AE60" s="4">
        <v>17910519</v>
      </c>
      <c r="AG60" s="4" t="s">
        <v>269</v>
      </c>
      <c r="AH60" s="4" t="s">
        <v>270</v>
      </c>
      <c r="AI60" s="4" t="s">
        <v>58</v>
      </c>
    </row>
    <row r="61" spans="1:35" ht="56.25" x14ac:dyDescent="0.25">
      <c r="A61" s="10" t="s">
        <v>271</v>
      </c>
      <c r="B61" s="10"/>
      <c r="C61" s="24" t="s">
        <v>272</v>
      </c>
      <c r="D61" s="12"/>
      <c r="E61" s="12" t="s">
        <v>273</v>
      </c>
      <c r="F61" s="18" t="s">
        <v>67</v>
      </c>
      <c r="G61" s="19">
        <v>1</v>
      </c>
      <c r="H61" s="20"/>
      <c r="I61" s="20">
        <v>1603.2</v>
      </c>
      <c r="J61" s="21">
        <v>172.74</v>
      </c>
      <c r="M61" s="22">
        <f>ROUND(ROUND(J61, 2)*I61, 2)</f>
        <v>276936.77</v>
      </c>
      <c r="P61" s="23">
        <v>172.74</v>
      </c>
      <c r="S61" s="22">
        <f>ROUND(ROUND(P61, 2)*I61, 2)</f>
        <v>276936.77</v>
      </c>
      <c r="V61" s="9">
        <f>ROUND(ROUND(P61, 2)/1.2, 2)</f>
        <v>143.94999999999999</v>
      </c>
      <c r="Y61" s="9">
        <f t="shared" si="12"/>
        <v>230780.64</v>
      </c>
      <c r="AD61" s="4" t="s">
        <v>274</v>
      </c>
      <c r="AE61" s="4" t="s">
        <v>275</v>
      </c>
      <c r="AF61" s="4" t="s">
        <v>276</v>
      </c>
    </row>
    <row r="62" spans="1:35" ht="56.25" x14ac:dyDescent="0.25">
      <c r="A62" s="10" t="s">
        <v>277</v>
      </c>
      <c r="B62" s="10"/>
      <c r="C62" s="24" t="s">
        <v>239</v>
      </c>
      <c r="D62" s="12"/>
      <c r="E62" s="12" t="s">
        <v>240</v>
      </c>
      <c r="F62" s="18" t="s">
        <v>95</v>
      </c>
      <c r="G62" s="19">
        <v>0.09</v>
      </c>
      <c r="H62" s="20"/>
      <c r="I62" s="20">
        <v>144.28800000000001</v>
      </c>
      <c r="J62" s="21">
        <v>100</v>
      </c>
      <c r="M62" s="22">
        <f>ROUND(ROUND(J62, 2)*I62, 2)</f>
        <v>14428.8</v>
      </c>
      <c r="P62" s="23">
        <v>100</v>
      </c>
      <c r="S62" s="22">
        <f>ROUND(ROUND(P62, 2)*I62, 2)</f>
        <v>14428.8</v>
      </c>
      <c r="V62" s="9">
        <f>ROUND(ROUND(P62, 2)/1.2, 2)</f>
        <v>83.33</v>
      </c>
      <c r="Y62" s="9">
        <f t="shared" si="12"/>
        <v>12024</v>
      </c>
      <c r="AD62" s="4" t="s">
        <v>278</v>
      </c>
      <c r="AE62" s="4" t="s">
        <v>279</v>
      </c>
      <c r="AF62" s="4" t="s">
        <v>243</v>
      </c>
    </row>
    <row r="63" spans="1:35" ht="37.5" x14ac:dyDescent="0.25">
      <c r="A63" s="10" t="s">
        <v>280</v>
      </c>
      <c r="B63" s="10" t="s">
        <v>281</v>
      </c>
      <c r="C63" s="11" t="s">
        <v>282</v>
      </c>
      <c r="D63" s="12"/>
      <c r="E63" s="12"/>
      <c r="F63" s="12" t="s">
        <v>55</v>
      </c>
      <c r="G63" s="13">
        <v>1</v>
      </c>
      <c r="H63" s="13"/>
      <c r="I63" s="13">
        <v>3511.4</v>
      </c>
      <c r="J63" s="14">
        <f>IFERROR(ROUND(SUM(M64,M65)/I63, 2),0)</f>
        <v>0</v>
      </c>
      <c r="K63" s="15">
        <v>661</v>
      </c>
      <c r="L63" s="14">
        <f>J63+ROUND(K63, 2)</f>
        <v>661</v>
      </c>
      <c r="M63" s="14">
        <f>ROUND(J63*I63, 2)</f>
        <v>0</v>
      </c>
      <c r="N63" s="14">
        <f>ROUND(I63*ROUND(K63, 2), 2)</f>
        <v>2321035.4</v>
      </c>
      <c r="O63" s="14">
        <f>M63+N63</f>
        <v>2321035.4</v>
      </c>
      <c r="P63" s="14">
        <f>IFERROR(ROUND(SUM(S64,S65)/I63, 2),0)</f>
        <v>2075.8000000000002</v>
      </c>
      <c r="Q63" s="16">
        <v>661</v>
      </c>
      <c r="R63" s="14">
        <f>P63+ROUND(Q63, 2)</f>
        <v>2736.8</v>
      </c>
      <c r="S63" s="14">
        <f>ROUND(P63*I63, 2)</f>
        <v>7288964.1200000001</v>
      </c>
      <c r="T63" s="14">
        <f>ROUND(I63*ROUND(Q63, 2), 2)</f>
        <v>2321035.4</v>
      </c>
      <c r="U63" s="14">
        <f>S63+T63</f>
        <v>9609999.5199999996</v>
      </c>
      <c r="V63" s="9">
        <f>ROUND(P63 / 1.2, 2)</f>
        <v>1729.83</v>
      </c>
      <c r="W63" s="9">
        <f>ROUND(Q63 / 1.2, 2)</f>
        <v>550.83000000000004</v>
      </c>
      <c r="X63" s="9">
        <f>ROUND(R63 / 1.2, 2)</f>
        <v>2280.67</v>
      </c>
      <c r="Y63" s="9">
        <f t="shared" si="12"/>
        <v>6074136.7699999996</v>
      </c>
      <c r="Z63" s="9">
        <f>ROUND(T63 / 1.2, 2)</f>
        <v>1934196.17</v>
      </c>
      <c r="AA63" s="9">
        <f>Y63+Z63</f>
        <v>8008332.9399999995</v>
      </c>
      <c r="AD63" s="4">
        <v>254801891</v>
      </c>
      <c r="AE63" s="4">
        <v>17909366</v>
      </c>
      <c r="AG63" s="4" t="s">
        <v>283</v>
      </c>
      <c r="AH63" s="4" t="s">
        <v>284</v>
      </c>
      <c r="AI63" s="4" t="s">
        <v>58</v>
      </c>
    </row>
    <row r="64" spans="1:35" ht="93.75" x14ac:dyDescent="0.25">
      <c r="A64" s="10" t="s">
        <v>285</v>
      </c>
      <c r="B64" s="10"/>
      <c r="C64" s="24" t="s">
        <v>286</v>
      </c>
      <c r="D64" s="12"/>
      <c r="E64" s="12" t="s">
        <v>287</v>
      </c>
      <c r="F64" s="18" t="s">
        <v>95</v>
      </c>
      <c r="G64" s="19">
        <v>1</v>
      </c>
      <c r="H64" s="20"/>
      <c r="I64" s="20">
        <v>410</v>
      </c>
      <c r="J64" s="21">
        <v>0</v>
      </c>
      <c r="M64" s="22">
        <f>ROUND(ROUND(J64, 2)*I64, 2)</f>
        <v>0</v>
      </c>
      <c r="P64" s="23">
        <v>4546</v>
      </c>
      <c r="S64" s="22">
        <f>ROUND(ROUND(P64, 2)*I64, 2)</f>
        <v>1863860</v>
      </c>
      <c r="V64" s="9">
        <f>ROUND(ROUND(P64, 2)/1.2, 2)</f>
        <v>3788.33</v>
      </c>
      <c r="Y64" s="9">
        <f t="shared" si="12"/>
        <v>1553216.67</v>
      </c>
      <c r="AD64" s="4" t="s">
        <v>288</v>
      </c>
      <c r="AE64" s="4" t="s">
        <v>289</v>
      </c>
      <c r="AF64" s="4" t="s">
        <v>290</v>
      </c>
    </row>
    <row r="65" spans="1:35" ht="93.75" x14ac:dyDescent="0.25">
      <c r="A65" s="10" t="s">
        <v>291</v>
      </c>
      <c r="B65" s="10"/>
      <c r="C65" s="24" t="s">
        <v>292</v>
      </c>
      <c r="D65" s="12"/>
      <c r="E65" s="12" t="s">
        <v>293</v>
      </c>
      <c r="F65" s="18" t="s">
        <v>55</v>
      </c>
      <c r="G65" s="19">
        <v>1.03</v>
      </c>
      <c r="H65" s="20"/>
      <c r="I65" s="20">
        <v>3616.7420000000002</v>
      </c>
      <c r="J65" s="21">
        <v>0</v>
      </c>
      <c r="M65" s="22">
        <f>ROUND(ROUND(J65, 2)*I65, 2)</f>
        <v>0</v>
      </c>
      <c r="P65" s="23">
        <v>1500</v>
      </c>
      <c r="S65" s="22">
        <f>ROUND(ROUND(P65, 2)*I65, 2)</f>
        <v>5425113</v>
      </c>
      <c r="V65" s="9">
        <f>ROUND(ROUND(P65, 2)/1.2, 2)</f>
        <v>1250</v>
      </c>
      <c r="Y65" s="9">
        <f t="shared" si="12"/>
        <v>4520927.5</v>
      </c>
      <c r="AD65" s="4" t="s">
        <v>294</v>
      </c>
      <c r="AE65" s="4" t="s">
        <v>295</v>
      </c>
      <c r="AF65" s="4" t="s">
        <v>296</v>
      </c>
    </row>
    <row r="66" spans="1:35" ht="17.100000000000001" customHeight="1" x14ac:dyDescent="0.25">
      <c r="A66" s="10" t="s">
        <v>297</v>
      </c>
      <c r="B66" s="10" t="s">
        <v>298</v>
      </c>
      <c r="C66" s="42" t="s">
        <v>299</v>
      </c>
      <c r="D66" s="43"/>
      <c r="E66" s="43"/>
      <c r="F66" s="43"/>
      <c r="G66" s="43"/>
      <c r="H66" s="43"/>
      <c r="I66" s="44"/>
      <c r="M66" s="6">
        <f>SUM(M67,M97,M128)</f>
        <v>4332566.72</v>
      </c>
      <c r="N66" s="6">
        <f>SUM(N67,N97,N128)</f>
        <v>18357080.939999998</v>
      </c>
      <c r="O66" s="6">
        <f>SUM(O67,O97,O128)</f>
        <v>22689647.66</v>
      </c>
      <c r="S66" s="6">
        <f>SUM(S67,S97,S128)</f>
        <v>4745074.7200000007</v>
      </c>
      <c r="T66" s="6">
        <f>SUM(T67,T97,T128)</f>
        <v>18357080.939999998</v>
      </c>
      <c r="U66" s="6">
        <f>SUM(U67,U97,U128)</f>
        <v>23102155.66</v>
      </c>
      <c r="Y66" s="9">
        <f>SUM(Y67,Y97,Y128)</f>
        <v>3954228.96</v>
      </c>
      <c r="Z66" s="9">
        <f>SUM(Z67,Z97,Z128)</f>
        <v>15297567.449999999</v>
      </c>
      <c r="AA66" s="9">
        <f>SUM(AA67,AA97,AA128)</f>
        <v>19251796.41</v>
      </c>
      <c r="AD66" s="4">
        <v>254801892</v>
      </c>
      <c r="AE66" s="4">
        <v>17916346</v>
      </c>
    </row>
    <row r="67" spans="1:35" ht="17.100000000000001" customHeight="1" x14ac:dyDescent="0.25">
      <c r="A67" s="10" t="s">
        <v>300</v>
      </c>
      <c r="B67" s="10" t="s">
        <v>301</v>
      </c>
      <c r="C67" s="42" t="s">
        <v>302</v>
      </c>
      <c r="D67" s="43"/>
      <c r="E67" s="43"/>
      <c r="F67" s="43"/>
      <c r="G67" s="43"/>
      <c r="H67" s="43"/>
      <c r="I67" s="44"/>
      <c r="M67" s="6">
        <f>SUM(M68,M71,M75,M79,M82,M85,M89,M92)</f>
        <v>2963619.5900000003</v>
      </c>
      <c r="N67" s="6">
        <f>SUM(N68,N71,N75,N79,N82,N85,N89,N92)</f>
        <v>13305209.899999999</v>
      </c>
      <c r="O67" s="6">
        <f>SUM(O68,O71,O75,O79,O82,O85,O89,O92)</f>
        <v>16268829.49</v>
      </c>
      <c r="S67" s="6">
        <f>SUM(S68,S71,S75,S79,S82,S85,S89,S92)</f>
        <v>2963619.5900000003</v>
      </c>
      <c r="T67" s="6">
        <f>SUM(T68,T71,T75,T79,T82,T85,T89,T92)</f>
        <v>13305209.899999999</v>
      </c>
      <c r="U67" s="6">
        <f>SUM(U68,U71,U75,U79,U82,U85,U89,U92)</f>
        <v>16268829.49</v>
      </c>
      <c r="Y67" s="9">
        <f>SUM(Y68,Y71,Y75,Y79,Y82,Y85,Y89,Y92)</f>
        <v>2469683.0099999998</v>
      </c>
      <c r="Z67" s="9">
        <f>SUM(Z68,Z71,Z75,Z79,Z82,Z85,Z89,Z92)</f>
        <v>11087674.92</v>
      </c>
      <c r="AA67" s="9">
        <f>SUM(AA68,AA71,AA75,AA79,AA82,AA85,AA89,AA92)</f>
        <v>13557357.93</v>
      </c>
      <c r="AD67" s="4">
        <v>254801893</v>
      </c>
      <c r="AE67" s="4">
        <v>17916351</v>
      </c>
    </row>
    <row r="68" spans="1:35" ht="56.25" x14ac:dyDescent="0.25">
      <c r="A68" s="10" t="s">
        <v>303</v>
      </c>
      <c r="B68" s="10" t="s">
        <v>304</v>
      </c>
      <c r="C68" s="11" t="s">
        <v>305</v>
      </c>
      <c r="D68" s="12"/>
      <c r="E68" s="12"/>
      <c r="F68" s="12" t="s">
        <v>67</v>
      </c>
      <c r="G68" s="13">
        <v>1</v>
      </c>
      <c r="H68" s="13"/>
      <c r="I68" s="13">
        <v>1686</v>
      </c>
      <c r="J68" s="14">
        <f>IFERROR(ROUND(SUM(M69,M70)/I68, 2),0)</f>
        <v>8.4600000000000009</v>
      </c>
      <c r="K68" s="15">
        <v>28</v>
      </c>
      <c r="L68" s="14">
        <f>J68+ROUND(K68, 2)</f>
        <v>36.46</v>
      </c>
      <c r="M68" s="14">
        <f>ROUND(J68*I68, 2)</f>
        <v>14263.56</v>
      </c>
      <c r="N68" s="14">
        <f>ROUND(I68*ROUND(K68, 2), 2)</f>
        <v>47208</v>
      </c>
      <c r="O68" s="14">
        <f>M68+N68</f>
        <v>61471.56</v>
      </c>
      <c r="P68" s="14">
        <f>IFERROR(ROUND(SUM(S69,S70)/I68, 2),0)</f>
        <v>8.4600000000000009</v>
      </c>
      <c r="Q68" s="16">
        <v>28</v>
      </c>
      <c r="R68" s="14">
        <f>P68+ROUND(Q68, 2)</f>
        <v>36.46</v>
      </c>
      <c r="S68" s="14">
        <f>ROUND(P68*I68, 2)</f>
        <v>14263.56</v>
      </c>
      <c r="T68" s="14">
        <f>ROUND(I68*ROUND(Q68, 2), 2)</f>
        <v>47208</v>
      </c>
      <c r="U68" s="14">
        <f>S68+T68</f>
        <v>61471.56</v>
      </c>
      <c r="V68" s="9">
        <f>ROUND(P68 / 1.2, 2)</f>
        <v>7.05</v>
      </c>
      <c r="W68" s="9">
        <f>ROUND(Q68 / 1.2, 2)</f>
        <v>23.33</v>
      </c>
      <c r="X68" s="9">
        <f>ROUND(R68 / 1.2, 2)</f>
        <v>30.38</v>
      </c>
      <c r="Y68" s="9">
        <f>ROUND(S68 / 1.2, 2)</f>
        <v>11886.3</v>
      </c>
      <c r="Z68" s="9">
        <f>ROUND(T68 / 1.2, 2)</f>
        <v>39340</v>
      </c>
      <c r="AA68" s="9">
        <f>Y68+Z68</f>
        <v>51226.3</v>
      </c>
      <c r="AD68" s="4">
        <v>254801895</v>
      </c>
      <c r="AE68" s="4">
        <v>17916350</v>
      </c>
      <c r="AG68" s="4" t="s">
        <v>306</v>
      </c>
      <c r="AH68" s="4" t="s">
        <v>307</v>
      </c>
      <c r="AI68" s="4" t="s">
        <v>58</v>
      </c>
    </row>
    <row r="69" spans="1:35" ht="37.5" x14ac:dyDescent="0.25">
      <c r="A69" s="10" t="s">
        <v>308</v>
      </c>
      <c r="B69" s="10"/>
      <c r="C69" s="17" t="s">
        <v>309</v>
      </c>
      <c r="D69" s="12"/>
      <c r="E69" s="12"/>
      <c r="F69" s="18" t="s">
        <v>61</v>
      </c>
      <c r="G69" s="19">
        <v>0.1</v>
      </c>
      <c r="H69" s="20"/>
      <c r="I69" s="20">
        <v>168.6</v>
      </c>
      <c r="J69" s="21">
        <v>7.59</v>
      </c>
      <c r="M69" s="22">
        <f>ROUND(ROUND(J69, 2)*I69, 2)</f>
        <v>1279.67</v>
      </c>
      <c r="P69" s="23">
        <v>7.59</v>
      </c>
      <c r="S69" s="22">
        <f>ROUND(ROUND(P69, 2)*I69, 2)</f>
        <v>1279.67</v>
      </c>
      <c r="V69" s="9">
        <f>ROUND(ROUND(P69, 2)/1.2, 2)</f>
        <v>6.33</v>
      </c>
      <c r="Y69" s="9">
        <f t="shared" ref="Y69:Y96" si="13">ROUND(S69 / 1.2, 2)</f>
        <v>1066.3900000000001</v>
      </c>
      <c r="AD69" s="4" t="s">
        <v>310</v>
      </c>
      <c r="AE69" s="4" t="s">
        <v>311</v>
      </c>
      <c r="AF69" s="4" t="s">
        <v>312</v>
      </c>
    </row>
    <row r="70" spans="1:35" ht="18.75" x14ac:dyDescent="0.25">
      <c r="A70" s="10" t="s">
        <v>313</v>
      </c>
      <c r="B70" s="10"/>
      <c r="C70" s="24" t="s">
        <v>314</v>
      </c>
      <c r="D70" s="12"/>
      <c r="E70" s="12"/>
      <c r="F70" s="18" t="s">
        <v>67</v>
      </c>
      <c r="G70" s="19">
        <v>1.1000000000000001</v>
      </c>
      <c r="H70" s="20"/>
      <c r="I70" s="20">
        <v>1854.6</v>
      </c>
      <c r="J70" s="21">
        <v>7</v>
      </c>
      <c r="M70" s="22">
        <f>ROUND(ROUND(J70, 2)*I70, 2)</f>
        <v>12982.2</v>
      </c>
      <c r="P70" s="23">
        <v>7</v>
      </c>
      <c r="S70" s="22">
        <f>ROUND(ROUND(P70, 2)*I70, 2)</f>
        <v>12982.2</v>
      </c>
      <c r="V70" s="9">
        <f>ROUND(ROUND(P70, 2)/1.2, 2)</f>
        <v>5.83</v>
      </c>
      <c r="Y70" s="9">
        <f t="shared" si="13"/>
        <v>10818.5</v>
      </c>
      <c r="AD70" s="4" t="s">
        <v>315</v>
      </c>
      <c r="AE70" s="4" t="s">
        <v>316</v>
      </c>
      <c r="AF70" s="4" t="s">
        <v>317</v>
      </c>
    </row>
    <row r="71" spans="1:35" ht="93.75" x14ac:dyDescent="0.25">
      <c r="A71" s="10" t="s">
        <v>318</v>
      </c>
      <c r="B71" s="10" t="s">
        <v>319</v>
      </c>
      <c r="C71" s="11" t="s">
        <v>320</v>
      </c>
      <c r="D71" s="12"/>
      <c r="E71" s="12" t="s">
        <v>321</v>
      </c>
      <c r="F71" s="12" t="s">
        <v>55</v>
      </c>
      <c r="G71" s="13">
        <v>1</v>
      </c>
      <c r="H71" s="13"/>
      <c r="I71" s="13">
        <v>3282.5</v>
      </c>
      <c r="J71" s="14">
        <f>IFERROR(ROUND(SUM(M72,M73,M74)/I71, 2),0)</f>
        <v>269.25</v>
      </c>
      <c r="K71" s="15">
        <v>997</v>
      </c>
      <c r="L71" s="14">
        <f>J71+ROUND(K71, 2)</f>
        <v>1266.25</v>
      </c>
      <c r="M71" s="14">
        <f>ROUND(J71*I71, 2)</f>
        <v>883813.13</v>
      </c>
      <c r="N71" s="14">
        <f>ROUND(I71*ROUND(K71, 2), 2)</f>
        <v>3272652.5</v>
      </c>
      <c r="O71" s="14">
        <f>M71+N71</f>
        <v>4156465.63</v>
      </c>
      <c r="P71" s="14">
        <f>IFERROR(ROUND(SUM(S72,S73,S74)/I71, 2),0)</f>
        <v>269.25</v>
      </c>
      <c r="Q71" s="16">
        <v>997</v>
      </c>
      <c r="R71" s="14">
        <f>P71+ROUND(Q71, 2)</f>
        <v>1266.25</v>
      </c>
      <c r="S71" s="14">
        <f>ROUND(P71*I71, 2)</f>
        <v>883813.13</v>
      </c>
      <c r="T71" s="14">
        <f>ROUND(I71*ROUND(Q71, 2), 2)</f>
        <v>3272652.5</v>
      </c>
      <c r="U71" s="14">
        <f>S71+T71</f>
        <v>4156465.63</v>
      </c>
      <c r="V71" s="9">
        <f>ROUND(P71 / 1.2, 2)</f>
        <v>224.38</v>
      </c>
      <c r="W71" s="9">
        <f>ROUND(Q71 / 1.2, 2)</f>
        <v>830.83</v>
      </c>
      <c r="X71" s="9">
        <f>ROUND(R71 / 1.2, 2)</f>
        <v>1055.21</v>
      </c>
      <c r="Y71" s="9">
        <f t="shared" si="13"/>
        <v>736510.94</v>
      </c>
      <c r="Z71" s="9">
        <f>ROUND(T71 / 1.2, 2)</f>
        <v>2727210.42</v>
      </c>
      <c r="AA71" s="9">
        <f>Y71+Z71</f>
        <v>3463721.36</v>
      </c>
      <c r="AD71" s="4">
        <v>254801897</v>
      </c>
      <c r="AE71" s="4">
        <v>17916358</v>
      </c>
      <c r="AG71" s="4" t="s">
        <v>322</v>
      </c>
      <c r="AH71" s="4" t="s">
        <v>323</v>
      </c>
      <c r="AI71" s="4" t="s">
        <v>58</v>
      </c>
    </row>
    <row r="72" spans="1:35" ht="18.75" x14ac:dyDescent="0.25">
      <c r="A72" s="10" t="s">
        <v>324</v>
      </c>
      <c r="B72" s="10"/>
      <c r="C72" s="24" t="s">
        <v>325</v>
      </c>
      <c r="D72" s="12"/>
      <c r="E72" s="12"/>
      <c r="F72" s="18" t="s">
        <v>61</v>
      </c>
      <c r="G72" s="19">
        <v>0.25</v>
      </c>
      <c r="H72" s="19"/>
      <c r="I72" s="19">
        <v>820.625</v>
      </c>
      <c r="J72" s="21">
        <v>100</v>
      </c>
      <c r="M72" s="22">
        <f>ROUND(ROUND(J72, 2)*I72, 2)</f>
        <v>82062.5</v>
      </c>
      <c r="P72" s="23">
        <v>100</v>
      </c>
      <c r="S72" s="22">
        <f>ROUND(ROUND(P72, 2)*I72, 2)</f>
        <v>82062.5</v>
      </c>
      <c r="V72" s="9">
        <f>ROUND(ROUND(P72, 2)/1.2, 2)</f>
        <v>83.33</v>
      </c>
      <c r="Y72" s="9">
        <f t="shared" si="13"/>
        <v>68385.42</v>
      </c>
      <c r="AD72" s="4" t="s">
        <v>326</v>
      </c>
      <c r="AE72" s="4" t="s">
        <v>327</v>
      </c>
      <c r="AF72" s="4" t="s">
        <v>328</v>
      </c>
    </row>
    <row r="73" spans="1:35" ht="18.75" x14ac:dyDescent="0.25">
      <c r="A73" s="10" t="s">
        <v>329</v>
      </c>
      <c r="B73" s="10"/>
      <c r="C73" s="24" t="s">
        <v>330</v>
      </c>
      <c r="D73" s="12"/>
      <c r="E73" s="12"/>
      <c r="F73" s="18" t="s">
        <v>67</v>
      </c>
      <c r="G73" s="19">
        <v>1.05</v>
      </c>
      <c r="H73" s="20"/>
      <c r="I73" s="20">
        <v>3446.625</v>
      </c>
      <c r="J73" s="21">
        <v>15.76</v>
      </c>
      <c r="M73" s="22">
        <f>ROUND(ROUND(J73, 2)*I73, 2)</f>
        <v>54318.81</v>
      </c>
      <c r="P73" s="23">
        <v>15.76</v>
      </c>
      <c r="S73" s="22">
        <f>ROUND(ROUND(P73, 2)*I73, 2)</f>
        <v>54318.81</v>
      </c>
      <c r="V73" s="9">
        <f>ROUND(ROUND(P73, 2)/1.2, 2)</f>
        <v>13.13</v>
      </c>
      <c r="Y73" s="9">
        <f t="shared" si="13"/>
        <v>45265.68</v>
      </c>
      <c r="AD73" s="4" t="s">
        <v>331</v>
      </c>
      <c r="AE73" s="4" t="s">
        <v>332</v>
      </c>
      <c r="AF73" s="4" t="s">
        <v>333</v>
      </c>
    </row>
    <row r="74" spans="1:35" ht="56.25" x14ac:dyDescent="0.25">
      <c r="A74" s="10" t="s">
        <v>334</v>
      </c>
      <c r="B74" s="10"/>
      <c r="C74" s="17" t="s">
        <v>309</v>
      </c>
      <c r="D74" s="38" t="s">
        <v>786</v>
      </c>
      <c r="E74" s="12" t="s">
        <v>335</v>
      </c>
      <c r="F74" s="18" t="s">
        <v>61</v>
      </c>
      <c r="G74" s="19">
        <v>1</v>
      </c>
      <c r="H74" s="33">
        <f>I74/I71</f>
        <v>30</v>
      </c>
      <c r="I74" s="20">
        <v>98475</v>
      </c>
      <c r="J74" s="21">
        <v>7.59</v>
      </c>
      <c r="M74" s="22">
        <f>ROUND(ROUND(J74, 2)*I74, 2)</f>
        <v>747425.25</v>
      </c>
      <c r="P74" s="23">
        <v>7.59</v>
      </c>
      <c r="S74" s="22">
        <f>ROUND(ROUND(P74, 2)*I74, 2)</f>
        <v>747425.25</v>
      </c>
      <c r="V74" s="9">
        <f>ROUND(ROUND(P74, 2)/1.2, 2)</f>
        <v>6.33</v>
      </c>
      <c r="Y74" s="9">
        <f t="shared" si="13"/>
        <v>622854.38</v>
      </c>
      <c r="AD74" s="4" t="s">
        <v>336</v>
      </c>
      <c r="AE74" s="4" t="s">
        <v>337</v>
      </c>
      <c r="AF74" s="4" t="s">
        <v>312</v>
      </c>
    </row>
    <row r="75" spans="1:35" ht="56.25" x14ac:dyDescent="0.25">
      <c r="A75" s="10" t="s">
        <v>338</v>
      </c>
      <c r="B75" s="10" t="s">
        <v>319</v>
      </c>
      <c r="C75" s="11" t="s">
        <v>320</v>
      </c>
      <c r="D75" s="12"/>
      <c r="E75" s="12" t="s">
        <v>339</v>
      </c>
      <c r="F75" s="12" t="s">
        <v>55</v>
      </c>
      <c r="G75" s="13">
        <v>1</v>
      </c>
      <c r="H75" s="13"/>
      <c r="I75" s="13">
        <v>3585.2</v>
      </c>
      <c r="J75" s="14">
        <f>IFERROR(ROUND(SUM(M76,M77,M78)/I75, 2),0)</f>
        <v>276.62</v>
      </c>
      <c r="K75" s="15">
        <v>997</v>
      </c>
      <c r="L75" s="14">
        <f>J75+ROUND(K75, 2)</f>
        <v>1273.6199999999999</v>
      </c>
      <c r="M75" s="14">
        <f>ROUND(J75*I75, 2)</f>
        <v>991738.02</v>
      </c>
      <c r="N75" s="14">
        <f>ROUND(I75*ROUND(K75, 2), 2)</f>
        <v>3574444.4</v>
      </c>
      <c r="O75" s="14">
        <f>M75+N75</f>
        <v>4566182.42</v>
      </c>
      <c r="P75" s="14">
        <f>IFERROR(ROUND(SUM(S76,S77,S78)/I75, 2),0)</f>
        <v>276.62</v>
      </c>
      <c r="Q75" s="16">
        <v>997</v>
      </c>
      <c r="R75" s="14">
        <f>P75+ROUND(Q75, 2)</f>
        <v>1273.6199999999999</v>
      </c>
      <c r="S75" s="14">
        <f>ROUND(P75*I75, 2)</f>
        <v>991738.02</v>
      </c>
      <c r="T75" s="14">
        <f>ROUND(I75*ROUND(Q75, 2), 2)</f>
        <v>3574444.4</v>
      </c>
      <c r="U75" s="14">
        <f>S75+T75</f>
        <v>4566182.42</v>
      </c>
      <c r="V75" s="9">
        <f>ROUND(P75 / 1.2, 2)</f>
        <v>230.52</v>
      </c>
      <c r="W75" s="9">
        <f>ROUND(Q75 / 1.2, 2)</f>
        <v>830.83</v>
      </c>
      <c r="X75" s="9">
        <f>ROUND(R75 / 1.2, 2)</f>
        <v>1061.3499999999999</v>
      </c>
      <c r="Y75" s="9">
        <f t="shared" si="13"/>
        <v>826448.35</v>
      </c>
      <c r="Z75" s="9">
        <f>ROUND(T75 / 1.2, 2)</f>
        <v>2978703.67</v>
      </c>
      <c r="AA75" s="9">
        <f>Y75+Z75</f>
        <v>3805152.02</v>
      </c>
      <c r="AD75" s="4">
        <v>254801930</v>
      </c>
      <c r="AE75" s="4">
        <v>17916357</v>
      </c>
      <c r="AG75" s="4" t="s">
        <v>322</v>
      </c>
      <c r="AH75" s="4" t="s">
        <v>323</v>
      </c>
      <c r="AI75" s="4" t="s">
        <v>58</v>
      </c>
    </row>
    <row r="76" spans="1:35" ht="56.25" x14ac:dyDescent="0.25">
      <c r="A76" s="10" t="s">
        <v>340</v>
      </c>
      <c r="B76" s="10"/>
      <c r="C76" s="17" t="s">
        <v>309</v>
      </c>
      <c r="D76" s="38" t="s">
        <v>786</v>
      </c>
      <c r="E76" s="12" t="s">
        <v>335</v>
      </c>
      <c r="F76" s="18" t="s">
        <v>61</v>
      </c>
      <c r="G76" s="19">
        <v>1</v>
      </c>
      <c r="H76" s="33">
        <f>I76/I75</f>
        <v>32.510320205288409</v>
      </c>
      <c r="I76" s="20">
        <v>116556</v>
      </c>
      <c r="J76" s="21">
        <v>7.59</v>
      </c>
      <c r="M76" s="22">
        <f>ROUND(ROUND(J76, 2)*I76, 2)</f>
        <v>884660.04</v>
      </c>
      <c r="P76" s="23">
        <v>7.59</v>
      </c>
      <c r="S76" s="22">
        <f>ROUND(ROUND(P76, 2)*I76, 2)</f>
        <v>884660.04</v>
      </c>
      <c r="V76" s="9">
        <f>ROUND(ROUND(P76, 2)/1.2, 2)</f>
        <v>6.33</v>
      </c>
      <c r="Y76" s="9">
        <f t="shared" si="13"/>
        <v>737216.7</v>
      </c>
      <c r="AD76" s="4" t="s">
        <v>341</v>
      </c>
      <c r="AE76" s="4" t="s">
        <v>342</v>
      </c>
      <c r="AF76" s="4" t="s">
        <v>312</v>
      </c>
    </row>
    <row r="77" spans="1:35" ht="37.5" x14ac:dyDescent="0.25">
      <c r="A77" s="10" t="s">
        <v>343</v>
      </c>
      <c r="B77" s="10"/>
      <c r="C77" s="24" t="s">
        <v>217</v>
      </c>
      <c r="D77" s="12"/>
      <c r="E77" s="12"/>
      <c r="F77" s="18" t="s">
        <v>61</v>
      </c>
      <c r="G77" s="19">
        <v>0.15</v>
      </c>
      <c r="H77" s="19"/>
      <c r="I77" s="19">
        <v>537.78</v>
      </c>
      <c r="J77" s="21">
        <v>88.8</v>
      </c>
      <c r="M77" s="22">
        <f>ROUND(ROUND(J77, 2)*I77, 2)</f>
        <v>47754.86</v>
      </c>
      <c r="P77" s="23">
        <v>88.8</v>
      </c>
      <c r="S77" s="22">
        <f>ROUND(ROUND(P77, 2)*I77, 2)</f>
        <v>47754.86</v>
      </c>
      <c r="V77" s="9">
        <f>ROUND(ROUND(P77, 2)/1.2, 2)</f>
        <v>74</v>
      </c>
      <c r="Y77" s="9">
        <f t="shared" si="13"/>
        <v>39795.72</v>
      </c>
      <c r="AD77" s="4" t="s">
        <v>344</v>
      </c>
      <c r="AE77" s="4" t="s">
        <v>345</v>
      </c>
      <c r="AF77" s="4" t="s">
        <v>220</v>
      </c>
    </row>
    <row r="78" spans="1:35" ht="18.75" x14ac:dyDescent="0.25">
      <c r="A78" s="10" t="s">
        <v>346</v>
      </c>
      <c r="B78" s="10"/>
      <c r="C78" s="24" t="s">
        <v>330</v>
      </c>
      <c r="D78" s="12"/>
      <c r="E78" s="12"/>
      <c r="F78" s="18" t="s">
        <v>67</v>
      </c>
      <c r="G78" s="19">
        <v>1.05</v>
      </c>
      <c r="H78" s="20"/>
      <c r="I78" s="20">
        <v>3764.46</v>
      </c>
      <c r="J78" s="21">
        <v>15.76</v>
      </c>
      <c r="M78" s="22">
        <f>ROUND(ROUND(J78, 2)*I78, 2)</f>
        <v>59327.89</v>
      </c>
      <c r="P78" s="23">
        <v>15.76</v>
      </c>
      <c r="S78" s="22">
        <f>ROUND(ROUND(P78, 2)*I78, 2)</f>
        <v>59327.89</v>
      </c>
      <c r="V78" s="9">
        <f>ROUND(ROUND(P78, 2)/1.2, 2)</f>
        <v>13.13</v>
      </c>
      <c r="Y78" s="9">
        <f t="shared" si="13"/>
        <v>49439.91</v>
      </c>
      <c r="AD78" s="4" t="s">
        <v>347</v>
      </c>
      <c r="AE78" s="4" t="s">
        <v>348</v>
      </c>
      <c r="AF78" s="4" t="s">
        <v>333</v>
      </c>
    </row>
    <row r="79" spans="1:35" ht="56.25" x14ac:dyDescent="0.25">
      <c r="A79" s="10" t="s">
        <v>349</v>
      </c>
      <c r="B79" s="10" t="s">
        <v>350</v>
      </c>
      <c r="C79" s="11" t="s">
        <v>351</v>
      </c>
      <c r="D79" s="12"/>
      <c r="E79" s="12" t="s">
        <v>352</v>
      </c>
      <c r="F79" s="12" t="s">
        <v>55</v>
      </c>
      <c r="G79" s="13">
        <v>1</v>
      </c>
      <c r="H79" s="13"/>
      <c r="I79" s="13">
        <v>816.9</v>
      </c>
      <c r="J79" s="14">
        <f>IFERROR(ROUND(SUM(M80,M81)/I79, 2),0)</f>
        <v>35.96</v>
      </c>
      <c r="K79" s="15">
        <v>433</v>
      </c>
      <c r="L79" s="14">
        <f>J79+ROUND(K79, 2)</f>
        <v>468.96</v>
      </c>
      <c r="M79" s="14">
        <f>ROUND(J79*I79, 2)</f>
        <v>29375.72</v>
      </c>
      <c r="N79" s="14">
        <f>ROUND(I79*ROUND(K79, 2), 2)</f>
        <v>353717.7</v>
      </c>
      <c r="O79" s="14">
        <f>M79+N79</f>
        <v>383093.42000000004</v>
      </c>
      <c r="P79" s="14">
        <f>IFERROR(ROUND(SUM(S80,S81)/I79, 2),0)</f>
        <v>35.96</v>
      </c>
      <c r="Q79" s="16">
        <v>433</v>
      </c>
      <c r="R79" s="14">
        <f>P79+ROUND(Q79, 2)</f>
        <v>468.96</v>
      </c>
      <c r="S79" s="14">
        <f>ROUND(P79*I79, 2)</f>
        <v>29375.72</v>
      </c>
      <c r="T79" s="14">
        <f>ROUND(I79*ROUND(Q79, 2), 2)</f>
        <v>353717.7</v>
      </c>
      <c r="U79" s="14">
        <f>S79+T79</f>
        <v>383093.42000000004</v>
      </c>
      <c r="V79" s="9">
        <f>ROUND(P79 / 1.2, 2)</f>
        <v>29.97</v>
      </c>
      <c r="W79" s="9">
        <f>ROUND(Q79 / 1.2, 2)</f>
        <v>360.83</v>
      </c>
      <c r="X79" s="9">
        <f>ROUND(R79 / 1.2, 2)</f>
        <v>390.8</v>
      </c>
      <c r="Y79" s="9">
        <f t="shared" si="13"/>
        <v>24479.77</v>
      </c>
      <c r="Z79" s="9">
        <f>ROUND(T79 / 1.2, 2)</f>
        <v>294764.75</v>
      </c>
      <c r="AA79" s="9">
        <f>Y79+Z79</f>
        <v>319244.52</v>
      </c>
      <c r="AD79" s="4">
        <v>254801899</v>
      </c>
      <c r="AE79" s="4">
        <v>17917186</v>
      </c>
      <c r="AG79" s="4" t="s">
        <v>353</v>
      </c>
      <c r="AH79" s="4" t="s">
        <v>354</v>
      </c>
      <c r="AI79" s="4" t="s">
        <v>58</v>
      </c>
    </row>
    <row r="80" spans="1:35" ht="37.5" x14ac:dyDescent="0.25">
      <c r="A80" s="10" t="s">
        <v>355</v>
      </c>
      <c r="B80" s="10"/>
      <c r="C80" s="17" t="s">
        <v>356</v>
      </c>
      <c r="D80" s="12"/>
      <c r="E80" s="12"/>
      <c r="F80" s="18" t="s">
        <v>61</v>
      </c>
      <c r="G80" s="19">
        <v>1.8</v>
      </c>
      <c r="H80" s="20"/>
      <c r="I80" s="20">
        <v>1470.42</v>
      </c>
      <c r="J80" s="21">
        <v>12.58</v>
      </c>
      <c r="M80" s="22">
        <f>ROUND(ROUND(J80, 2)*I80, 2)</f>
        <v>18497.88</v>
      </c>
      <c r="P80" s="23">
        <v>12.58</v>
      </c>
      <c r="S80" s="22">
        <f>ROUND(ROUND(P80, 2)*I80, 2)</f>
        <v>18497.88</v>
      </c>
      <c r="V80" s="9">
        <f>ROUND(ROUND(P80, 2)/1.2, 2)</f>
        <v>10.48</v>
      </c>
      <c r="Y80" s="9">
        <f t="shared" si="13"/>
        <v>15414.9</v>
      </c>
      <c r="AD80" s="4" t="s">
        <v>357</v>
      </c>
      <c r="AE80" s="4" t="s">
        <v>358</v>
      </c>
      <c r="AF80" s="4" t="s">
        <v>359</v>
      </c>
    </row>
    <row r="81" spans="1:35" ht="37.5" x14ac:dyDescent="0.25">
      <c r="A81" s="10" t="s">
        <v>360</v>
      </c>
      <c r="B81" s="10"/>
      <c r="C81" s="24" t="s">
        <v>217</v>
      </c>
      <c r="D81" s="12"/>
      <c r="E81" s="12"/>
      <c r="F81" s="18" t="s">
        <v>61</v>
      </c>
      <c r="G81" s="19">
        <v>0.15</v>
      </c>
      <c r="H81" s="19"/>
      <c r="I81" s="19">
        <v>122.535</v>
      </c>
      <c r="J81" s="21">
        <v>88.8</v>
      </c>
      <c r="M81" s="22">
        <f>ROUND(ROUND(J81, 2)*I81, 2)</f>
        <v>10881.11</v>
      </c>
      <c r="P81" s="23">
        <v>88.8</v>
      </c>
      <c r="S81" s="22">
        <f>ROUND(ROUND(P81, 2)*I81, 2)</f>
        <v>10881.11</v>
      </c>
      <c r="V81" s="9">
        <f>ROUND(ROUND(P81, 2)/1.2, 2)</f>
        <v>74</v>
      </c>
      <c r="Y81" s="9">
        <f t="shared" si="13"/>
        <v>9067.59</v>
      </c>
      <c r="AD81" s="4" t="s">
        <v>361</v>
      </c>
      <c r="AE81" s="4" t="s">
        <v>362</v>
      </c>
      <c r="AF81" s="4" t="s">
        <v>220</v>
      </c>
    </row>
    <row r="82" spans="1:35" ht="56.25" x14ac:dyDescent="0.25">
      <c r="A82" s="10" t="s">
        <v>363</v>
      </c>
      <c r="B82" s="10" t="s">
        <v>350</v>
      </c>
      <c r="C82" s="11" t="s">
        <v>351</v>
      </c>
      <c r="D82" s="12"/>
      <c r="E82" s="12" t="s">
        <v>364</v>
      </c>
      <c r="F82" s="12" t="s">
        <v>55</v>
      </c>
      <c r="G82" s="13">
        <v>1</v>
      </c>
      <c r="H82" s="13"/>
      <c r="I82" s="13">
        <v>816.9</v>
      </c>
      <c r="J82" s="14">
        <f>IFERROR(ROUND(SUM(M83,M84)/I82, 2),0)</f>
        <v>35.96</v>
      </c>
      <c r="K82" s="15">
        <v>433</v>
      </c>
      <c r="L82" s="14">
        <f>J82+ROUND(K82, 2)</f>
        <v>468.96</v>
      </c>
      <c r="M82" s="14">
        <f>ROUND(J82*I82, 2)</f>
        <v>29375.72</v>
      </c>
      <c r="N82" s="14">
        <f>ROUND(I82*ROUND(K82, 2), 2)</f>
        <v>353717.7</v>
      </c>
      <c r="O82" s="14">
        <f>M82+N82</f>
        <v>383093.42000000004</v>
      </c>
      <c r="P82" s="14">
        <f>IFERROR(ROUND(SUM(S83,S84)/I82, 2),0)</f>
        <v>35.96</v>
      </c>
      <c r="Q82" s="16">
        <v>433</v>
      </c>
      <c r="R82" s="14">
        <f>P82+ROUND(Q82, 2)</f>
        <v>468.96</v>
      </c>
      <c r="S82" s="14">
        <f>ROUND(P82*I82, 2)</f>
        <v>29375.72</v>
      </c>
      <c r="T82" s="14">
        <f>ROUND(I82*ROUND(Q82, 2), 2)</f>
        <v>353717.7</v>
      </c>
      <c r="U82" s="14">
        <f>S82+T82</f>
        <v>383093.42000000004</v>
      </c>
      <c r="V82" s="9">
        <f>ROUND(P82 / 1.2, 2)</f>
        <v>29.97</v>
      </c>
      <c r="W82" s="9">
        <f>ROUND(Q82 / 1.2, 2)</f>
        <v>360.83</v>
      </c>
      <c r="X82" s="9">
        <f>ROUND(R82 / 1.2, 2)</f>
        <v>390.8</v>
      </c>
      <c r="Y82" s="9">
        <f t="shared" si="13"/>
        <v>24479.77</v>
      </c>
      <c r="Z82" s="9">
        <f>ROUND(T82 / 1.2, 2)</f>
        <v>294764.75</v>
      </c>
      <c r="AA82" s="9">
        <f>Y82+Z82</f>
        <v>319244.52</v>
      </c>
      <c r="AD82" s="4">
        <v>254801931</v>
      </c>
      <c r="AE82" s="4">
        <v>17917188</v>
      </c>
      <c r="AG82" s="4" t="s">
        <v>353</v>
      </c>
      <c r="AH82" s="4" t="s">
        <v>354</v>
      </c>
      <c r="AI82" s="4" t="s">
        <v>58</v>
      </c>
    </row>
    <row r="83" spans="1:35" ht="37.5" x14ac:dyDescent="0.25">
      <c r="A83" s="10" t="s">
        <v>365</v>
      </c>
      <c r="B83" s="10"/>
      <c r="C83" s="24" t="s">
        <v>217</v>
      </c>
      <c r="D83" s="12"/>
      <c r="E83" s="12"/>
      <c r="F83" s="18" t="s">
        <v>61</v>
      </c>
      <c r="G83" s="19">
        <v>0.15</v>
      </c>
      <c r="H83" s="19"/>
      <c r="I83" s="19">
        <v>122.535</v>
      </c>
      <c r="J83" s="21">
        <v>88.8</v>
      </c>
      <c r="M83" s="22">
        <f>ROUND(ROUND(J83, 2)*I83, 2)</f>
        <v>10881.11</v>
      </c>
      <c r="P83" s="23">
        <v>88.8</v>
      </c>
      <c r="S83" s="22">
        <f>ROUND(ROUND(P83, 2)*I83, 2)</f>
        <v>10881.11</v>
      </c>
      <c r="V83" s="9">
        <f>ROUND(ROUND(P83, 2)/1.2, 2)</f>
        <v>74</v>
      </c>
      <c r="Y83" s="9">
        <f t="shared" si="13"/>
        <v>9067.59</v>
      </c>
      <c r="AD83" s="4" t="s">
        <v>366</v>
      </c>
      <c r="AE83" s="4" t="s">
        <v>367</v>
      </c>
      <c r="AF83" s="4" t="s">
        <v>220</v>
      </c>
    </row>
    <row r="84" spans="1:35" ht="37.5" x14ac:dyDescent="0.25">
      <c r="A84" s="10" t="s">
        <v>368</v>
      </c>
      <c r="B84" s="10"/>
      <c r="C84" s="17" t="s">
        <v>356</v>
      </c>
      <c r="D84" s="12"/>
      <c r="E84" s="12"/>
      <c r="F84" s="18" t="s">
        <v>61</v>
      </c>
      <c r="G84" s="19">
        <v>1.8</v>
      </c>
      <c r="H84" s="20"/>
      <c r="I84" s="20">
        <v>1470.42</v>
      </c>
      <c r="J84" s="21">
        <v>12.58</v>
      </c>
      <c r="M84" s="22">
        <f>ROUND(ROUND(J84, 2)*I84, 2)</f>
        <v>18497.88</v>
      </c>
      <c r="P84" s="23">
        <v>12.58</v>
      </c>
      <c r="S84" s="22">
        <f>ROUND(ROUND(P84, 2)*I84, 2)</f>
        <v>18497.88</v>
      </c>
      <c r="V84" s="9">
        <f>ROUND(ROUND(P84, 2)/1.2, 2)</f>
        <v>10.48</v>
      </c>
      <c r="Y84" s="9">
        <f t="shared" si="13"/>
        <v>15414.9</v>
      </c>
      <c r="AD84" s="4" t="s">
        <v>369</v>
      </c>
      <c r="AE84" s="4" t="s">
        <v>370</v>
      </c>
      <c r="AF84" s="4" t="s">
        <v>359</v>
      </c>
    </row>
    <row r="85" spans="1:35" ht="56.25" x14ac:dyDescent="0.25">
      <c r="A85" s="10" t="s">
        <v>371</v>
      </c>
      <c r="B85" s="10" t="s">
        <v>372</v>
      </c>
      <c r="C85" s="11" t="s">
        <v>373</v>
      </c>
      <c r="D85" s="12"/>
      <c r="E85" s="12" t="s">
        <v>352</v>
      </c>
      <c r="F85" s="12" t="s">
        <v>55</v>
      </c>
      <c r="G85" s="13">
        <v>1</v>
      </c>
      <c r="H85" s="13"/>
      <c r="I85" s="13">
        <v>7298.3</v>
      </c>
      <c r="J85" s="14">
        <f>IFERROR(ROUND(SUM(M86,M87,M88)/I85, 2),0)</f>
        <v>38.229999999999997</v>
      </c>
      <c r="K85" s="15">
        <v>329</v>
      </c>
      <c r="L85" s="14">
        <f>J85+ROUND(K85, 2)</f>
        <v>367.23</v>
      </c>
      <c r="M85" s="14">
        <f>ROUND(J85*I85, 2)</f>
        <v>279014.01</v>
      </c>
      <c r="N85" s="14">
        <f>ROUND(I85*ROUND(K85, 2), 2)</f>
        <v>2401140.7000000002</v>
      </c>
      <c r="O85" s="14">
        <f>M85+N85</f>
        <v>2680154.71</v>
      </c>
      <c r="P85" s="14">
        <f>IFERROR(ROUND(SUM(S86,S87,S88)/I85, 2),0)</f>
        <v>38.229999999999997</v>
      </c>
      <c r="Q85" s="16">
        <v>329</v>
      </c>
      <c r="R85" s="14">
        <f>P85+ROUND(Q85, 2)</f>
        <v>367.23</v>
      </c>
      <c r="S85" s="14">
        <f>ROUND(P85*I85, 2)</f>
        <v>279014.01</v>
      </c>
      <c r="T85" s="14">
        <f>ROUND(I85*ROUND(Q85, 2), 2)</f>
        <v>2401140.7000000002</v>
      </c>
      <c r="U85" s="14">
        <f>S85+T85</f>
        <v>2680154.71</v>
      </c>
      <c r="V85" s="9">
        <f>ROUND(P85 / 1.2, 2)</f>
        <v>31.86</v>
      </c>
      <c r="W85" s="9">
        <f>ROUND(Q85 / 1.2, 2)</f>
        <v>274.17</v>
      </c>
      <c r="X85" s="9">
        <f>ROUND(R85 / 1.2, 2)</f>
        <v>306.02999999999997</v>
      </c>
      <c r="Y85" s="9">
        <f t="shared" si="13"/>
        <v>232511.68</v>
      </c>
      <c r="Z85" s="9">
        <f>ROUND(T85 / 1.2, 2)</f>
        <v>2000950.58</v>
      </c>
      <c r="AA85" s="9">
        <f>Y85+Z85</f>
        <v>2233462.2600000002</v>
      </c>
      <c r="AD85" s="4">
        <v>254801900</v>
      </c>
      <c r="AE85" s="4">
        <v>17917187</v>
      </c>
      <c r="AG85" s="4" t="s">
        <v>374</v>
      </c>
      <c r="AH85" s="4" t="s">
        <v>375</v>
      </c>
      <c r="AI85" s="4" t="s">
        <v>58</v>
      </c>
    </row>
    <row r="86" spans="1:35" ht="56.25" x14ac:dyDescent="0.25">
      <c r="A86" s="10" t="s">
        <v>376</v>
      </c>
      <c r="B86" s="10"/>
      <c r="C86" s="17" t="s">
        <v>356</v>
      </c>
      <c r="D86" s="12"/>
      <c r="E86" s="12" t="s">
        <v>377</v>
      </c>
      <c r="F86" s="18" t="s">
        <v>61</v>
      </c>
      <c r="G86" s="19">
        <v>1.8</v>
      </c>
      <c r="H86" s="19"/>
      <c r="I86" s="19">
        <v>13136.94</v>
      </c>
      <c r="J86" s="21">
        <v>12.58</v>
      </c>
      <c r="M86" s="22">
        <f>ROUND(ROUND(J86, 2)*I86, 2)</f>
        <v>165262.71</v>
      </c>
      <c r="P86" s="23">
        <v>12.58</v>
      </c>
      <c r="S86" s="22">
        <f>ROUND(ROUND(P86, 2)*I86, 2)</f>
        <v>165262.71</v>
      </c>
      <c r="V86" s="9">
        <f>ROUND(ROUND(P86, 2)/1.2, 2)</f>
        <v>10.48</v>
      </c>
      <c r="Y86" s="9">
        <f t="shared" si="13"/>
        <v>137718.93</v>
      </c>
      <c r="AD86" s="4" t="s">
        <v>378</v>
      </c>
      <c r="AE86" s="4" t="s">
        <v>379</v>
      </c>
      <c r="AF86" s="4" t="s">
        <v>380</v>
      </c>
    </row>
    <row r="87" spans="1:35" ht="18.75" x14ac:dyDescent="0.25">
      <c r="A87" s="10" t="s">
        <v>381</v>
      </c>
      <c r="B87" s="10"/>
      <c r="C87" s="24" t="s">
        <v>382</v>
      </c>
      <c r="D87" s="12"/>
      <c r="E87" s="12"/>
      <c r="F87" s="18" t="s">
        <v>95</v>
      </c>
      <c r="G87" s="19">
        <v>0.3</v>
      </c>
      <c r="H87" s="20"/>
      <c r="I87" s="20">
        <v>225.9</v>
      </c>
      <c r="J87" s="21">
        <v>73.099999999999994</v>
      </c>
      <c r="M87" s="22">
        <f>ROUND(ROUND(J87, 2)*I87, 2)</f>
        <v>16513.29</v>
      </c>
      <c r="P87" s="23">
        <v>73.099999999999994</v>
      </c>
      <c r="S87" s="22">
        <f>ROUND(ROUND(P87, 2)*I87, 2)</f>
        <v>16513.29</v>
      </c>
      <c r="V87" s="9">
        <f>ROUND(ROUND(P87, 2)/1.2, 2)</f>
        <v>60.92</v>
      </c>
      <c r="Y87" s="9">
        <f t="shared" si="13"/>
        <v>13761.08</v>
      </c>
      <c r="AD87" s="4" t="s">
        <v>383</v>
      </c>
      <c r="AE87" s="4" t="s">
        <v>384</v>
      </c>
      <c r="AF87" s="4" t="s">
        <v>385</v>
      </c>
    </row>
    <row r="88" spans="1:35" ht="37.5" x14ac:dyDescent="0.25">
      <c r="A88" s="10" t="s">
        <v>386</v>
      </c>
      <c r="B88" s="10"/>
      <c r="C88" s="24" t="s">
        <v>217</v>
      </c>
      <c r="D88" s="12"/>
      <c r="E88" s="12"/>
      <c r="F88" s="18" t="s">
        <v>61</v>
      </c>
      <c r="G88" s="19">
        <v>0.15</v>
      </c>
      <c r="H88" s="19"/>
      <c r="I88" s="19">
        <v>1094.7449999999999</v>
      </c>
      <c r="J88" s="21">
        <v>88.8</v>
      </c>
      <c r="M88" s="22">
        <f>ROUND(ROUND(J88, 2)*I88, 2)</f>
        <v>97213.36</v>
      </c>
      <c r="P88" s="23">
        <v>88.8</v>
      </c>
      <c r="S88" s="22">
        <f>ROUND(ROUND(P88, 2)*I88, 2)</f>
        <v>97213.36</v>
      </c>
      <c r="V88" s="9">
        <f>ROUND(ROUND(P88, 2)/1.2, 2)</f>
        <v>74</v>
      </c>
      <c r="Y88" s="9">
        <f t="shared" si="13"/>
        <v>81011.13</v>
      </c>
      <c r="AD88" s="4" t="s">
        <v>387</v>
      </c>
      <c r="AE88" s="4" t="s">
        <v>388</v>
      </c>
      <c r="AF88" s="4" t="s">
        <v>220</v>
      </c>
    </row>
    <row r="89" spans="1:35" ht="56.25" x14ac:dyDescent="0.25">
      <c r="A89" s="10" t="s">
        <v>389</v>
      </c>
      <c r="B89" s="10" t="s">
        <v>372</v>
      </c>
      <c r="C89" s="11" t="s">
        <v>373</v>
      </c>
      <c r="D89" s="12"/>
      <c r="E89" s="12" t="s">
        <v>364</v>
      </c>
      <c r="F89" s="12" t="s">
        <v>55</v>
      </c>
      <c r="G89" s="13">
        <v>1</v>
      </c>
      <c r="H89" s="13"/>
      <c r="I89" s="13">
        <v>7298.3</v>
      </c>
      <c r="J89" s="14">
        <f>IFERROR(ROUND(SUM(M90,M91)/I89, 2),0)</f>
        <v>35.96</v>
      </c>
      <c r="K89" s="15">
        <v>329</v>
      </c>
      <c r="L89" s="14">
        <f>J89+ROUND(K89, 2)</f>
        <v>364.96</v>
      </c>
      <c r="M89" s="14">
        <f>ROUND(J89*I89, 2)</f>
        <v>262446.87</v>
      </c>
      <c r="N89" s="14">
        <f>ROUND(I89*ROUND(K89, 2), 2)</f>
        <v>2401140.7000000002</v>
      </c>
      <c r="O89" s="14">
        <f>M89+N89</f>
        <v>2663587.5700000003</v>
      </c>
      <c r="P89" s="14">
        <f>IFERROR(ROUND(SUM(S90,S91)/I89, 2),0)</f>
        <v>35.96</v>
      </c>
      <c r="Q89" s="16">
        <v>329</v>
      </c>
      <c r="R89" s="14">
        <f>P89+ROUND(Q89, 2)</f>
        <v>364.96</v>
      </c>
      <c r="S89" s="14">
        <f>ROUND(P89*I89, 2)</f>
        <v>262446.87</v>
      </c>
      <c r="T89" s="14">
        <f>ROUND(I89*ROUND(Q89, 2), 2)</f>
        <v>2401140.7000000002</v>
      </c>
      <c r="U89" s="14">
        <f>S89+T89</f>
        <v>2663587.5700000003</v>
      </c>
      <c r="V89" s="9">
        <f>ROUND(P89 / 1.2, 2)</f>
        <v>29.97</v>
      </c>
      <c r="W89" s="9">
        <f>ROUND(Q89 / 1.2, 2)</f>
        <v>274.17</v>
      </c>
      <c r="X89" s="9">
        <f>ROUND(R89 / 1.2, 2)</f>
        <v>304.13</v>
      </c>
      <c r="Y89" s="9">
        <f t="shared" si="13"/>
        <v>218705.73</v>
      </c>
      <c r="Z89" s="9">
        <f>ROUND(T89 / 1.2, 2)</f>
        <v>2000950.58</v>
      </c>
      <c r="AA89" s="9">
        <f>Y89+Z89</f>
        <v>2219656.31</v>
      </c>
      <c r="AD89" s="4">
        <v>254801932</v>
      </c>
      <c r="AE89" s="4">
        <v>17917189</v>
      </c>
      <c r="AG89" s="4" t="s">
        <v>374</v>
      </c>
      <c r="AH89" s="4" t="s">
        <v>375</v>
      </c>
      <c r="AI89" s="4" t="s">
        <v>58</v>
      </c>
    </row>
    <row r="90" spans="1:35" ht="37.5" x14ac:dyDescent="0.25">
      <c r="A90" s="10" t="s">
        <v>390</v>
      </c>
      <c r="B90" s="10"/>
      <c r="C90" s="24" t="s">
        <v>217</v>
      </c>
      <c r="D90" s="12"/>
      <c r="E90" s="12"/>
      <c r="F90" s="18" t="s">
        <v>61</v>
      </c>
      <c r="G90" s="19">
        <v>0.15</v>
      </c>
      <c r="H90" s="19"/>
      <c r="I90" s="19">
        <v>1094.7449999999999</v>
      </c>
      <c r="J90" s="21">
        <v>88.8</v>
      </c>
      <c r="M90" s="22">
        <f>ROUND(ROUND(J90, 2)*I90, 2)</f>
        <v>97213.36</v>
      </c>
      <c r="P90" s="23">
        <v>88.8</v>
      </c>
      <c r="S90" s="22">
        <f>ROUND(ROUND(P90, 2)*I90, 2)</f>
        <v>97213.36</v>
      </c>
      <c r="V90" s="9">
        <f>ROUND(ROUND(P90, 2)/1.2, 2)</f>
        <v>74</v>
      </c>
      <c r="Y90" s="9">
        <f t="shared" si="13"/>
        <v>81011.13</v>
      </c>
      <c r="AD90" s="4" t="s">
        <v>391</v>
      </c>
      <c r="AE90" s="4" t="s">
        <v>392</v>
      </c>
      <c r="AF90" s="4" t="s">
        <v>220</v>
      </c>
    </row>
    <row r="91" spans="1:35" ht="37.5" x14ac:dyDescent="0.25">
      <c r="A91" s="10" t="s">
        <v>393</v>
      </c>
      <c r="B91" s="10"/>
      <c r="C91" s="17" t="s">
        <v>356</v>
      </c>
      <c r="D91" s="12"/>
      <c r="E91" s="12"/>
      <c r="F91" s="18" t="s">
        <v>61</v>
      </c>
      <c r="G91" s="19">
        <v>1.8</v>
      </c>
      <c r="H91" s="19"/>
      <c r="I91" s="19">
        <v>13136.94</v>
      </c>
      <c r="J91" s="21">
        <v>12.58</v>
      </c>
      <c r="M91" s="22">
        <f>ROUND(ROUND(J91, 2)*I91, 2)</f>
        <v>165262.71</v>
      </c>
      <c r="P91" s="23">
        <v>12.58</v>
      </c>
      <c r="S91" s="22">
        <f>ROUND(ROUND(P91, 2)*I91, 2)</f>
        <v>165262.71</v>
      </c>
      <c r="V91" s="9">
        <f>ROUND(ROUND(P91, 2)/1.2, 2)</f>
        <v>10.48</v>
      </c>
      <c r="Y91" s="9">
        <f t="shared" si="13"/>
        <v>137718.93</v>
      </c>
      <c r="AD91" s="4" t="s">
        <v>394</v>
      </c>
      <c r="AE91" s="4" t="s">
        <v>395</v>
      </c>
      <c r="AF91" s="4" t="s">
        <v>380</v>
      </c>
    </row>
    <row r="92" spans="1:35" ht="75" x14ac:dyDescent="0.25">
      <c r="A92" s="10" t="s">
        <v>396</v>
      </c>
      <c r="B92" s="10" t="s">
        <v>397</v>
      </c>
      <c r="C92" s="11" t="s">
        <v>398</v>
      </c>
      <c r="D92" s="12"/>
      <c r="E92" s="12"/>
      <c r="F92" s="12" t="s">
        <v>55</v>
      </c>
      <c r="G92" s="13">
        <v>1</v>
      </c>
      <c r="H92" s="13"/>
      <c r="I92" s="13">
        <v>844.6</v>
      </c>
      <c r="J92" s="14">
        <f>IFERROR(ROUND(SUM(M93,M94,M95,M96)/I92, 2),0)</f>
        <v>560.73</v>
      </c>
      <c r="K92" s="15">
        <v>1067</v>
      </c>
      <c r="L92" s="14">
        <f>J92+ROUND(K92, 2)</f>
        <v>1627.73</v>
      </c>
      <c r="M92" s="14">
        <f>ROUND(J92*I92, 2)</f>
        <v>473592.56</v>
      </c>
      <c r="N92" s="14">
        <f>ROUND(I92*ROUND(K92, 2), 2)</f>
        <v>901188.2</v>
      </c>
      <c r="O92" s="14">
        <f>M92+N92</f>
        <v>1374780.76</v>
      </c>
      <c r="P92" s="14">
        <f>IFERROR(ROUND(SUM(S93,S94,S95,S96)/I92, 2),0)</f>
        <v>560.73</v>
      </c>
      <c r="Q92" s="16">
        <v>1067</v>
      </c>
      <c r="R92" s="14">
        <f>P92+ROUND(Q92, 2)</f>
        <v>1627.73</v>
      </c>
      <c r="S92" s="14">
        <f>ROUND(P92*I92, 2)</f>
        <v>473592.56</v>
      </c>
      <c r="T92" s="14">
        <f>ROUND(I92*ROUND(Q92, 2), 2)</f>
        <v>901188.2</v>
      </c>
      <c r="U92" s="14">
        <f>S92+T92</f>
        <v>1374780.76</v>
      </c>
      <c r="V92" s="9">
        <f>ROUND(P92 / 1.2, 2)</f>
        <v>467.28</v>
      </c>
      <c r="W92" s="9">
        <f>ROUND(Q92 / 1.2, 2)</f>
        <v>889.17</v>
      </c>
      <c r="X92" s="9">
        <f>ROUND(R92 / 1.2, 2)</f>
        <v>1356.44</v>
      </c>
      <c r="Y92" s="9">
        <f t="shared" si="13"/>
        <v>394660.47</v>
      </c>
      <c r="Z92" s="9">
        <f>ROUND(T92 / 1.2, 2)</f>
        <v>750990.17</v>
      </c>
      <c r="AA92" s="9">
        <f>Y92+Z92</f>
        <v>1145650.6400000001</v>
      </c>
      <c r="AD92" s="4">
        <v>254801902</v>
      </c>
      <c r="AE92" s="4">
        <v>17916354</v>
      </c>
      <c r="AG92" s="4" t="s">
        <v>399</v>
      </c>
      <c r="AH92" s="4" t="s">
        <v>400</v>
      </c>
      <c r="AI92" s="4" t="s">
        <v>58</v>
      </c>
    </row>
    <row r="93" spans="1:35" ht="37.5" x14ac:dyDescent="0.25">
      <c r="A93" s="10" t="s">
        <v>401</v>
      </c>
      <c r="B93" s="10"/>
      <c r="C93" s="24" t="s">
        <v>402</v>
      </c>
      <c r="D93" s="38" t="s">
        <v>786</v>
      </c>
      <c r="E93" s="12" t="s">
        <v>403</v>
      </c>
      <c r="F93" s="18" t="s">
        <v>61</v>
      </c>
      <c r="G93" s="19">
        <v>1.3</v>
      </c>
      <c r="H93" s="33">
        <f>I93/G93/I92</f>
        <v>40</v>
      </c>
      <c r="I93" s="20">
        <v>43919.199999999997</v>
      </c>
      <c r="J93" s="21">
        <v>8.6</v>
      </c>
      <c r="M93" s="22">
        <f>ROUND(ROUND(J93, 2)*I93, 2)</f>
        <v>377705.12</v>
      </c>
      <c r="P93" s="23">
        <v>8.6</v>
      </c>
      <c r="S93" s="22">
        <f>ROUND(ROUND(P93, 2)*I93, 2)</f>
        <v>377705.12</v>
      </c>
      <c r="V93" s="9">
        <f>ROUND(ROUND(P93, 2)/1.2, 2)</f>
        <v>7.17</v>
      </c>
      <c r="Y93" s="9">
        <f t="shared" si="13"/>
        <v>314754.27</v>
      </c>
      <c r="AD93" s="4" t="s">
        <v>404</v>
      </c>
      <c r="AE93" s="4" t="s">
        <v>405</v>
      </c>
      <c r="AF93" s="4" t="s">
        <v>406</v>
      </c>
    </row>
    <row r="94" spans="1:35" ht="75" x14ac:dyDescent="0.25">
      <c r="A94" s="10" t="s">
        <v>407</v>
      </c>
      <c r="B94" s="10"/>
      <c r="C94" s="32" t="s">
        <v>408</v>
      </c>
      <c r="D94" s="35" t="s">
        <v>782</v>
      </c>
      <c r="E94" s="38" t="s">
        <v>787</v>
      </c>
      <c r="F94" s="18" t="s">
        <v>55</v>
      </c>
      <c r="G94" s="19">
        <v>1.1000000000000001</v>
      </c>
      <c r="H94" s="19"/>
      <c r="I94" s="19">
        <v>929.06</v>
      </c>
      <c r="J94" s="21">
        <v>66.150000000000006</v>
      </c>
      <c r="M94" s="22">
        <f>ROUND(ROUND(J94, 2)*I94, 2)</f>
        <v>61457.32</v>
      </c>
      <c r="P94" s="23">
        <v>66.150000000000006</v>
      </c>
      <c r="S94" s="22">
        <f>ROUND(ROUND(P94, 2)*I94, 2)</f>
        <v>61457.32</v>
      </c>
      <c r="V94" s="9">
        <f>ROUND(ROUND(P94, 2)/1.2, 2)</f>
        <v>55.13</v>
      </c>
      <c r="Y94" s="9">
        <f t="shared" si="13"/>
        <v>51214.43</v>
      </c>
      <c r="AD94" s="4" t="s">
        <v>409</v>
      </c>
      <c r="AE94" s="4" t="s">
        <v>410</v>
      </c>
      <c r="AF94" s="4" t="s">
        <v>411</v>
      </c>
    </row>
    <row r="95" spans="1:35" ht="18.75" x14ac:dyDescent="0.25">
      <c r="A95" s="10" t="s">
        <v>412</v>
      </c>
      <c r="B95" s="10"/>
      <c r="C95" s="24" t="s">
        <v>330</v>
      </c>
      <c r="D95" s="12"/>
      <c r="E95" s="12"/>
      <c r="F95" s="18" t="s">
        <v>67</v>
      </c>
      <c r="G95" s="19">
        <v>1</v>
      </c>
      <c r="H95" s="20"/>
      <c r="I95" s="20">
        <v>844.6</v>
      </c>
      <c r="J95" s="21">
        <v>15.76</v>
      </c>
      <c r="M95" s="22">
        <f>ROUND(ROUND(J95, 2)*I95, 2)</f>
        <v>13310.9</v>
      </c>
      <c r="P95" s="23">
        <v>15.76</v>
      </c>
      <c r="S95" s="22">
        <f>ROUND(ROUND(P95, 2)*I95, 2)</f>
        <v>13310.9</v>
      </c>
      <c r="V95" s="9">
        <f>ROUND(ROUND(P95, 2)/1.2, 2)</f>
        <v>13.13</v>
      </c>
      <c r="Y95" s="9">
        <f t="shared" si="13"/>
        <v>11092.42</v>
      </c>
      <c r="AD95" s="4" t="s">
        <v>413</v>
      </c>
      <c r="AE95" s="4" t="s">
        <v>414</v>
      </c>
      <c r="AF95" s="4" t="s">
        <v>333</v>
      </c>
    </row>
    <row r="96" spans="1:35" ht="18.75" x14ac:dyDescent="0.25">
      <c r="A96" s="10" t="s">
        <v>415</v>
      </c>
      <c r="B96" s="10"/>
      <c r="C96" s="24" t="s">
        <v>325</v>
      </c>
      <c r="D96" s="12"/>
      <c r="E96" s="12"/>
      <c r="F96" s="18" t="s">
        <v>61</v>
      </c>
      <c r="G96" s="19">
        <v>0.25</v>
      </c>
      <c r="H96" s="19"/>
      <c r="I96" s="19">
        <v>211.15</v>
      </c>
      <c r="J96" s="21">
        <v>100</v>
      </c>
      <c r="M96" s="22">
        <f>ROUND(ROUND(J96, 2)*I96, 2)</f>
        <v>21115</v>
      </c>
      <c r="P96" s="23">
        <v>100</v>
      </c>
      <c r="S96" s="22">
        <f>ROUND(ROUND(P96, 2)*I96, 2)</f>
        <v>21115</v>
      </c>
      <c r="V96" s="9">
        <f>ROUND(ROUND(P96, 2)/1.2, 2)</f>
        <v>83.33</v>
      </c>
      <c r="Y96" s="9">
        <f t="shared" si="13"/>
        <v>17595.830000000002</v>
      </c>
      <c r="AD96" s="4" t="s">
        <v>416</v>
      </c>
      <c r="AE96" s="4" t="s">
        <v>417</v>
      </c>
      <c r="AF96" s="4" t="s">
        <v>328</v>
      </c>
    </row>
    <row r="97" spans="1:35" ht="17.100000000000001" customHeight="1" x14ac:dyDescent="0.25">
      <c r="A97" s="10" t="s">
        <v>418</v>
      </c>
      <c r="B97" s="10" t="s">
        <v>419</v>
      </c>
      <c r="C97" s="42" t="s">
        <v>420</v>
      </c>
      <c r="D97" s="43"/>
      <c r="E97" s="43"/>
      <c r="F97" s="43"/>
      <c r="G97" s="43"/>
      <c r="H97" s="43"/>
      <c r="I97" s="44"/>
      <c r="M97" s="6">
        <f>SUM(M98,M107,M110,M113,M116,M119,M122,M125)</f>
        <v>1187256.6599999997</v>
      </c>
      <c r="N97" s="6">
        <f>SUM(N98,N107,N110,N113,N116,N119,N122,N125)</f>
        <v>3529570</v>
      </c>
      <c r="O97" s="6">
        <f>SUM(O98,O107,O110,O113,O116,O119,O122,O125)</f>
        <v>4716826.66</v>
      </c>
      <c r="S97" s="6">
        <f>SUM(S98,S107,S110,S113,S116,S119,S122,S125)</f>
        <v>1599764.6600000004</v>
      </c>
      <c r="T97" s="6">
        <f>SUM(T98,T107,T110,T113,T116,T119,T122,T125)</f>
        <v>3529570</v>
      </c>
      <c r="U97" s="6">
        <f>SUM(U98,U107,U110,U113,U116,U119,U122,U125)</f>
        <v>5129334.6599999992</v>
      </c>
      <c r="Y97" s="9">
        <f>SUM(Y98,Y107,Y110,Y113,Y116,Y119,Y122,Y125)</f>
        <v>1333137.21</v>
      </c>
      <c r="Z97" s="9">
        <f>SUM(Z98,Z107,Z110,Z113,Z116,Z119,Z122,Z125)</f>
        <v>2941308.33</v>
      </c>
      <c r="AA97" s="9">
        <f>SUM(AA98,AA107,AA110,AA113,AA116,AA119,AA122,AA125)</f>
        <v>4274445.5399999991</v>
      </c>
      <c r="AD97" s="4">
        <v>254801903</v>
      </c>
      <c r="AE97" s="4">
        <v>17917913</v>
      </c>
    </row>
    <row r="98" spans="1:35" ht="56.25" x14ac:dyDescent="0.25">
      <c r="A98" s="10" t="s">
        <v>421</v>
      </c>
      <c r="B98" s="10" t="s">
        <v>422</v>
      </c>
      <c r="C98" s="11" t="s">
        <v>423</v>
      </c>
      <c r="D98" s="12"/>
      <c r="E98" s="12"/>
      <c r="F98" s="12" t="s">
        <v>55</v>
      </c>
      <c r="G98" s="13">
        <v>1</v>
      </c>
      <c r="H98" s="13"/>
      <c r="I98" s="13">
        <v>776.8</v>
      </c>
      <c r="J98" s="14">
        <f>IFERROR(ROUND(SUM(M99,M100,M101,M102,M103,M104,M105,M106)/I98, 2),0)</f>
        <v>1316.62</v>
      </c>
      <c r="K98" s="15">
        <v>2056</v>
      </c>
      <c r="L98" s="14">
        <f>J98+ROUND(K98, 2)</f>
        <v>3372.62</v>
      </c>
      <c r="M98" s="14">
        <f>ROUND(J98*I98, 2)</f>
        <v>1022750.42</v>
      </c>
      <c r="N98" s="14">
        <f>ROUND(I98*ROUND(K98, 2), 2)</f>
        <v>1597100.8</v>
      </c>
      <c r="O98" s="14">
        <f>M98+N98</f>
        <v>2619851.2200000002</v>
      </c>
      <c r="P98" s="14">
        <f>IFERROR(ROUND(SUM(S99,S100,S101,S102,S103,S104,S105,S106)/I98, 2),0)</f>
        <v>1316.62</v>
      </c>
      <c r="Q98" s="16">
        <v>2056</v>
      </c>
      <c r="R98" s="14">
        <f>P98+ROUND(Q98, 2)</f>
        <v>3372.62</v>
      </c>
      <c r="S98" s="14">
        <f>ROUND(P98*I98, 2)</f>
        <v>1022750.42</v>
      </c>
      <c r="T98" s="14">
        <f>ROUND(I98*ROUND(Q98, 2), 2)</f>
        <v>1597100.8</v>
      </c>
      <c r="U98" s="14">
        <f>S98+T98</f>
        <v>2619851.2200000002</v>
      </c>
      <c r="V98" s="9">
        <f>ROUND(P98 / 1.2, 2)</f>
        <v>1097.18</v>
      </c>
      <c r="W98" s="9">
        <f>ROUND(Q98 / 1.2, 2)</f>
        <v>1713.33</v>
      </c>
      <c r="X98" s="9">
        <f>ROUND(R98 / 1.2, 2)</f>
        <v>2810.52</v>
      </c>
      <c r="Y98" s="9">
        <f>ROUND(S98 / 1.2, 2)</f>
        <v>852292.02</v>
      </c>
      <c r="Z98" s="9">
        <f>ROUND(T98 / 1.2, 2)</f>
        <v>1330917.33</v>
      </c>
      <c r="AA98" s="9">
        <f>Y98+Z98</f>
        <v>2183209.35</v>
      </c>
      <c r="AD98" s="4">
        <v>254801905</v>
      </c>
      <c r="AE98" s="4">
        <v>17917914</v>
      </c>
      <c r="AG98" s="4" t="s">
        <v>424</v>
      </c>
      <c r="AH98" s="4" t="s">
        <v>425</v>
      </c>
      <c r="AI98" s="4" t="s">
        <v>58</v>
      </c>
    </row>
    <row r="99" spans="1:35" ht="37.5" x14ac:dyDescent="0.25">
      <c r="A99" s="10" t="s">
        <v>426</v>
      </c>
      <c r="B99" s="10"/>
      <c r="C99" s="24" t="s">
        <v>427</v>
      </c>
      <c r="D99" s="12"/>
      <c r="E99" s="12"/>
      <c r="F99" s="18" t="s">
        <v>67</v>
      </c>
      <c r="G99" s="19">
        <v>0.23</v>
      </c>
      <c r="H99" s="20"/>
      <c r="I99" s="20">
        <v>92</v>
      </c>
      <c r="J99" s="21">
        <v>97.71</v>
      </c>
      <c r="M99" s="22">
        <f t="shared" ref="M99:M106" si="14">ROUND(ROUND(J99, 2)*I99, 2)</f>
        <v>8989.32</v>
      </c>
      <c r="P99" s="23">
        <v>97.71</v>
      </c>
      <c r="S99" s="22">
        <f t="shared" ref="S99:S106" si="15">ROUND(ROUND(P99, 2)*I99, 2)</f>
        <v>8989.32</v>
      </c>
      <c r="V99" s="9">
        <f t="shared" ref="V99:V106" si="16">ROUND(ROUND(P99, 2)/1.2, 2)</f>
        <v>81.430000000000007</v>
      </c>
      <c r="Y99" s="9">
        <f t="shared" ref="Y99:Y127" si="17">ROUND(S99 / 1.2, 2)</f>
        <v>7491.1</v>
      </c>
      <c r="AD99" s="4" t="s">
        <v>428</v>
      </c>
      <c r="AE99" s="4" t="s">
        <v>429</v>
      </c>
      <c r="AF99" s="4" t="s">
        <v>430</v>
      </c>
    </row>
    <row r="100" spans="1:35" ht="37.5" x14ac:dyDescent="0.25">
      <c r="A100" s="10" t="s">
        <v>431</v>
      </c>
      <c r="B100" s="10"/>
      <c r="C100" s="17" t="s">
        <v>432</v>
      </c>
      <c r="D100" s="12"/>
      <c r="E100" s="12"/>
      <c r="F100" s="18" t="s">
        <v>61</v>
      </c>
      <c r="G100" s="19">
        <v>1.2</v>
      </c>
      <c r="H100" s="20"/>
      <c r="I100" s="20">
        <v>3024</v>
      </c>
      <c r="J100" s="21">
        <v>12.33</v>
      </c>
      <c r="M100" s="22">
        <f t="shared" si="14"/>
        <v>37285.919999999998</v>
      </c>
      <c r="P100" s="23">
        <v>12.33</v>
      </c>
      <c r="S100" s="22">
        <f t="shared" si="15"/>
        <v>37285.919999999998</v>
      </c>
      <c r="V100" s="9">
        <f t="shared" si="16"/>
        <v>10.28</v>
      </c>
      <c r="Y100" s="9">
        <f t="shared" si="17"/>
        <v>31071.599999999999</v>
      </c>
      <c r="AD100" s="4" t="s">
        <v>433</v>
      </c>
      <c r="AE100" s="4" t="s">
        <v>434</v>
      </c>
      <c r="AF100" s="4" t="s">
        <v>435</v>
      </c>
    </row>
    <row r="101" spans="1:35" ht="37.5" x14ac:dyDescent="0.25">
      <c r="A101" s="10" t="s">
        <v>436</v>
      </c>
      <c r="B101" s="10"/>
      <c r="C101" s="17" t="s">
        <v>437</v>
      </c>
      <c r="D101" s="12"/>
      <c r="E101" s="12"/>
      <c r="F101" s="18" t="s">
        <v>55</v>
      </c>
      <c r="G101" s="19">
        <v>1.07</v>
      </c>
      <c r="H101" s="20"/>
      <c r="I101" s="20">
        <v>60.883000000000003</v>
      </c>
      <c r="J101" s="21">
        <v>1094.0999999999999</v>
      </c>
      <c r="M101" s="22">
        <f t="shared" si="14"/>
        <v>66612.09</v>
      </c>
      <c r="P101" s="23">
        <v>1094.0999999999999</v>
      </c>
      <c r="S101" s="22">
        <f t="shared" si="15"/>
        <v>66612.09</v>
      </c>
      <c r="V101" s="9">
        <f t="shared" si="16"/>
        <v>911.75</v>
      </c>
      <c r="Y101" s="9">
        <f t="shared" si="17"/>
        <v>55510.080000000002</v>
      </c>
      <c r="AD101" s="4" t="s">
        <v>438</v>
      </c>
      <c r="AE101" s="4" t="s">
        <v>439</v>
      </c>
      <c r="AF101" s="4" t="s">
        <v>440</v>
      </c>
    </row>
    <row r="102" spans="1:35" ht="37.5" x14ac:dyDescent="0.25">
      <c r="A102" s="10" t="s">
        <v>441</v>
      </c>
      <c r="B102" s="10"/>
      <c r="C102" s="17" t="s">
        <v>442</v>
      </c>
      <c r="D102" s="12"/>
      <c r="E102" s="12"/>
      <c r="F102" s="18" t="s">
        <v>55</v>
      </c>
      <c r="G102" s="19">
        <v>1.07</v>
      </c>
      <c r="H102" s="20"/>
      <c r="I102" s="20">
        <v>359.09199999999998</v>
      </c>
      <c r="J102" s="21">
        <v>945</v>
      </c>
      <c r="M102" s="22">
        <f t="shared" si="14"/>
        <v>339341.94</v>
      </c>
      <c r="P102" s="23">
        <v>945</v>
      </c>
      <c r="S102" s="22">
        <f t="shared" si="15"/>
        <v>339341.94</v>
      </c>
      <c r="V102" s="9">
        <f t="shared" si="16"/>
        <v>787.5</v>
      </c>
      <c r="Y102" s="9">
        <f t="shared" si="17"/>
        <v>282784.95</v>
      </c>
      <c r="AD102" s="4" t="s">
        <v>443</v>
      </c>
      <c r="AE102" s="4" t="s">
        <v>444</v>
      </c>
      <c r="AF102" s="4" t="s">
        <v>445</v>
      </c>
    </row>
    <row r="103" spans="1:35" ht="56.25" x14ac:dyDescent="0.25">
      <c r="A103" s="10" t="s">
        <v>446</v>
      </c>
      <c r="B103" s="10"/>
      <c r="C103" s="17" t="s">
        <v>447</v>
      </c>
      <c r="D103" s="12"/>
      <c r="E103" s="12" t="s">
        <v>448</v>
      </c>
      <c r="F103" s="18" t="s">
        <v>55</v>
      </c>
      <c r="G103" s="19">
        <v>1.07</v>
      </c>
      <c r="H103" s="20"/>
      <c r="I103" s="20">
        <v>29.425000000000001</v>
      </c>
      <c r="J103" s="21">
        <v>1019.55</v>
      </c>
      <c r="M103" s="22">
        <f t="shared" si="14"/>
        <v>30000.26</v>
      </c>
      <c r="P103" s="23">
        <v>1019.55</v>
      </c>
      <c r="S103" s="22">
        <f t="shared" si="15"/>
        <v>30000.26</v>
      </c>
      <c r="V103" s="9">
        <f t="shared" si="16"/>
        <v>849.63</v>
      </c>
      <c r="Y103" s="9">
        <f t="shared" si="17"/>
        <v>25000.22</v>
      </c>
      <c r="AD103" s="4" t="s">
        <v>449</v>
      </c>
      <c r="AE103" s="4" t="s">
        <v>450</v>
      </c>
      <c r="AF103" s="4" t="s">
        <v>451</v>
      </c>
    </row>
    <row r="104" spans="1:35" ht="75" x14ac:dyDescent="0.25">
      <c r="A104" s="10" t="s">
        <v>452</v>
      </c>
      <c r="B104" s="10"/>
      <c r="C104" s="24" t="s">
        <v>453</v>
      </c>
      <c r="D104" s="12"/>
      <c r="E104" s="12" t="s">
        <v>454</v>
      </c>
      <c r="F104" s="18" t="s">
        <v>55</v>
      </c>
      <c r="G104" s="19">
        <v>1.07</v>
      </c>
      <c r="H104" s="20"/>
      <c r="I104" s="20">
        <v>381.77600000000001</v>
      </c>
      <c r="J104" s="21">
        <v>1374.45</v>
      </c>
      <c r="M104" s="22">
        <f t="shared" si="14"/>
        <v>524732.02</v>
      </c>
      <c r="P104" s="23">
        <v>1374.45</v>
      </c>
      <c r="S104" s="22">
        <f t="shared" si="15"/>
        <v>524732.02</v>
      </c>
      <c r="V104" s="9">
        <f t="shared" si="16"/>
        <v>1145.3800000000001</v>
      </c>
      <c r="Y104" s="9">
        <f t="shared" si="17"/>
        <v>437276.68</v>
      </c>
      <c r="AD104" s="4" t="s">
        <v>455</v>
      </c>
      <c r="AE104" s="4" t="s">
        <v>456</v>
      </c>
      <c r="AF104" s="4" t="s">
        <v>457</v>
      </c>
    </row>
    <row r="105" spans="1:35" ht="37.5" x14ac:dyDescent="0.25">
      <c r="A105" s="10" t="s">
        <v>458</v>
      </c>
      <c r="B105" s="10"/>
      <c r="C105" s="24" t="s">
        <v>212</v>
      </c>
      <c r="D105" s="12"/>
      <c r="E105" s="12"/>
      <c r="F105" s="18" t="s">
        <v>61</v>
      </c>
      <c r="G105" s="19">
        <v>0.25</v>
      </c>
      <c r="H105" s="20"/>
      <c r="I105" s="20">
        <v>194.2</v>
      </c>
      <c r="J105" s="21">
        <v>40.270000000000003</v>
      </c>
      <c r="M105" s="22">
        <f t="shared" si="14"/>
        <v>7820.43</v>
      </c>
      <c r="P105" s="23">
        <v>40.270000000000003</v>
      </c>
      <c r="S105" s="22">
        <f t="shared" si="15"/>
        <v>7820.43</v>
      </c>
      <c r="V105" s="9">
        <f t="shared" si="16"/>
        <v>33.56</v>
      </c>
      <c r="Y105" s="9">
        <f t="shared" si="17"/>
        <v>6517.03</v>
      </c>
      <c r="AD105" s="4" t="s">
        <v>459</v>
      </c>
      <c r="AE105" s="4" t="s">
        <v>460</v>
      </c>
      <c r="AF105" s="4" t="s">
        <v>215</v>
      </c>
    </row>
    <row r="106" spans="1:35" ht="37.5" x14ac:dyDescent="0.25">
      <c r="A106" s="10" t="s">
        <v>461</v>
      </c>
      <c r="B106" s="10"/>
      <c r="C106" s="24" t="s">
        <v>462</v>
      </c>
      <c r="D106" s="12"/>
      <c r="E106" s="12" t="s">
        <v>463</v>
      </c>
      <c r="F106" s="18" t="s">
        <v>61</v>
      </c>
      <c r="G106" s="19">
        <v>0.15</v>
      </c>
      <c r="H106" s="19"/>
      <c r="I106" s="19">
        <v>116.52</v>
      </c>
      <c r="J106" s="21">
        <v>68.400000000000006</v>
      </c>
      <c r="M106" s="22">
        <f t="shared" si="14"/>
        <v>7969.97</v>
      </c>
      <c r="P106" s="23">
        <v>68.400000000000006</v>
      </c>
      <c r="S106" s="22">
        <f t="shared" si="15"/>
        <v>7969.97</v>
      </c>
      <c r="V106" s="9">
        <f t="shared" si="16"/>
        <v>57</v>
      </c>
      <c r="Y106" s="9">
        <f t="shared" si="17"/>
        <v>6641.64</v>
      </c>
      <c r="AD106" s="4" t="s">
        <v>464</v>
      </c>
      <c r="AE106" s="4" t="s">
        <v>465</v>
      </c>
      <c r="AF106" s="4" t="s">
        <v>466</v>
      </c>
    </row>
    <row r="107" spans="1:35" ht="37.5" x14ac:dyDescent="0.25">
      <c r="A107" s="10" t="s">
        <v>467</v>
      </c>
      <c r="B107" s="10" t="s">
        <v>468</v>
      </c>
      <c r="C107" s="11" t="s">
        <v>469</v>
      </c>
      <c r="D107" s="12"/>
      <c r="E107" s="12"/>
      <c r="F107" s="12" t="s">
        <v>55</v>
      </c>
      <c r="G107" s="13">
        <v>1</v>
      </c>
      <c r="H107" s="13"/>
      <c r="I107" s="13">
        <v>5336.2</v>
      </c>
      <c r="J107" s="14">
        <f>IFERROR(ROUND(SUM(M108,M109)/I107, 2),0)</f>
        <v>13.32</v>
      </c>
      <c r="K107" s="15">
        <v>276</v>
      </c>
      <c r="L107" s="14">
        <f>J107+ROUND(K107, 2)</f>
        <v>289.32</v>
      </c>
      <c r="M107" s="14">
        <f>ROUND(J107*I107, 2)</f>
        <v>71078.179999999993</v>
      </c>
      <c r="N107" s="14">
        <f>ROUND(I107*ROUND(K107, 2), 2)</f>
        <v>1472791.2</v>
      </c>
      <c r="O107" s="14">
        <f>M107+N107</f>
        <v>1543869.38</v>
      </c>
      <c r="P107" s="14">
        <f>IFERROR(ROUND(SUM(S108,S109)/I107, 2),0)</f>
        <v>81.319999999999993</v>
      </c>
      <c r="Q107" s="16">
        <v>276</v>
      </c>
      <c r="R107" s="14">
        <f>P107+ROUND(Q107, 2)</f>
        <v>357.32</v>
      </c>
      <c r="S107" s="14">
        <f>ROUND(P107*I107, 2)</f>
        <v>433939.78</v>
      </c>
      <c r="T107" s="14">
        <f>ROUND(I107*ROUND(Q107, 2), 2)</f>
        <v>1472791.2</v>
      </c>
      <c r="U107" s="14">
        <f>S107+T107</f>
        <v>1906730.98</v>
      </c>
      <c r="V107" s="9">
        <f>ROUND(P107 / 1.2, 2)</f>
        <v>67.77</v>
      </c>
      <c r="W107" s="9">
        <f>ROUND(Q107 / 1.2, 2)</f>
        <v>230</v>
      </c>
      <c r="X107" s="9">
        <f>ROUND(R107 / 1.2, 2)</f>
        <v>297.77</v>
      </c>
      <c r="Y107" s="9">
        <f t="shared" si="17"/>
        <v>361616.48</v>
      </c>
      <c r="Z107" s="9">
        <f>ROUND(T107 / 1.2, 2)</f>
        <v>1227326</v>
      </c>
      <c r="AA107" s="9">
        <f>Y107+Z107</f>
        <v>1588942.48</v>
      </c>
      <c r="AD107" s="4">
        <v>254801907</v>
      </c>
      <c r="AE107" s="4">
        <v>17921065</v>
      </c>
      <c r="AG107" s="4" t="s">
        <v>470</v>
      </c>
      <c r="AH107" s="4" t="s">
        <v>471</v>
      </c>
      <c r="AI107" s="4" t="s">
        <v>58</v>
      </c>
    </row>
    <row r="108" spans="1:35" ht="37.5" x14ac:dyDescent="0.25">
      <c r="A108" s="10" t="s">
        <v>472</v>
      </c>
      <c r="B108" s="10"/>
      <c r="C108" s="24" t="s">
        <v>217</v>
      </c>
      <c r="D108" s="12"/>
      <c r="E108" s="12"/>
      <c r="F108" s="18" t="s">
        <v>61</v>
      </c>
      <c r="G108" s="19">
        <v>0.15</v>
      </c>
      <c r="H108" s="19"/>
      <c r="I108" s="19">
        <v>800.43</v>
      </c>
      <c r="J108" s="21">
        <v>88.8</v>
      </c>
      <c r="M108" s="22">
        <f>ROUND(ROUND(J108, 2)*I108, 2)</f>
        <v>71078.179999999993</v>
      </c>
      <c r="P108" s="23">
        <v>88.8</v>
      </c>
      <c r="S108" s="22">
        <f>ROUND(ROUND(P108, 2)*I108, 2)</f>
        <v>71078.179999999993</v>
      </c>
      <c r="V108" s="9">
        <f>ROUND(ROUND(P108, 2)/1.2, 2)</f>
        <v>74</v>
      </c>
      <c r="Y108" s="9">
        <f t="shared" si="17"/>
        <v>59231.82</v>
      </c>
      <c r="AD108" s="4" t="s">
        <v>473</v>
      </c>
      <c r="AE108" s="4" t="s">
        <v>474</v>
      </c>
      <c r="AF108" s="4" t="s">
        <v>220</v>
      </c>
    </row>
    <row r="109" spans="1:35" ht="93.75" x14ac:dyDescent="0.25">
      <c r="A109" s="10" t="s">
        <v>475</v>
      </c>
      <c r="B109" s="10"/>
      <c r="C109" s="24" t="s">
        <v>476</v>
      </c>
      <c r="D109" s="12"/>
      <c r="E109" s="12" t="s">
        <v>477</v>
      </c>
      <c r="F109" s="18" t="s">
        <v>61</v>
      </c>
      <c r="G109" s="19">
        <v>0.3</v>
      </c>
      <c r="H109" s="19"/>
      <c r="I109" s="19">
        <v>1600.86</v>
      </c>
      <c r="J109" s="21">
        <v>0</v>
      </c>
      <c r="M109" s="22">
        <f>ROUND(ROUND(J109, 2)*I109, 2)</f>
        <v>0</v>
      </c>
      <c r="P109" s="23">
        <v>226.67</v>
      </c>
      <c r="S109" s="22">
        <f>ROUND(ROUND(P109, 2)*I109, 2)</f>
        <v>362866.94</v>
      </c>
      <c r="V109" s="9">
        <f>ROUND(ROUND(P109, 2)/1.2, 2)</f>
        <v>188.89</v>
      </c>
      <c r="Y109" s="9">
        <f t="shared" si="17"/>
        <v>302389.12</v>
      </c>
      <c r="AD109" s="4" t="s">
        <v>478</v>
      </c>
      <c r="AE109" s="4" t="s">
        <v>479</v>
      </c>
      <c r="AF109" s="4" t="s">
        <v>480</v>
      </c>
    </row>
    <row r="110" spans="1:35" ht="37.5" x14ac:dyDescent="0.25">
      <c r="A110" s="10" t="s">
        <v>481</v>
      </c>
      <c r="B110" s="10" t="s">
        <v>468</v>
      </c>
      <c r="C110" s="11" t="s">
        <v>469</v>
      </c>
      <c r="D110" s="12"/>
      <c r="E110" s="12"/>
      <c r="F110" s="12" t="s">
        <v>55</v>
      </c>
      <c r="G110" s="13">
        <v>1</v>
      </c>
      <c r="H110" s="13"/>
      <c r="I110" s="13">
        <v>416.1</v>
      </c>
      <c r="J110" s="14">
        <f>IFERROR(ROUND(SUM(M111,M112)/I110, 2),0)</f>
        <v>13.32</v>
      </c>
      <c r="K110" s="15">
        <v>276</v>
      </c>
      <c r="L110" s="14">
        <f>J110+ROUND(K110, 2)</f>
        <v>289.32</v>
      </c>
      <c r="M110" s="14">
        <f>ROUND(J110*I110, 2)</f>
        <v>5542.45</v>
      </c>
      <c r="N110" s="14">
        <f>ROUND(I110*ROUND(K110, 2), 2)</f>
        <v>114843.6</v>
      </c>
      <c r="O110" s="14">
        <f>M110+N110</f>
        <v>120386.05</v>
      </c>
      <c r="P110" s="14">
        <f>IFERROR(ROUND(SUM(S111,S112)/I110, 2),0)</f>
        <v>93.68</v>
      </c>
      <c r="Q110" s="16">
        <v>276</v>
      </c>
      <c r="R110" s="14">
        <f>P110+ROUND(Q110, 2)</f>
        <v>369.68</v>
      </c>
      <c r="S110" s="14">
        <f>ROUND(P110*I110, 2)</f>
        <v>38980.25</v>
      </c>
      <c r="T110" s="14">
        <f>ROUND(I110*ROUND(Q110, 2), 2)</f>
        <v>114843.6</v>
      </c>
      <c r="U110" s="14">
        <f>S110+T110</f>
        <v>153823.85</v>
      </c>
      <c r="V110" s="9">
        <f>ROUND(P110 / 1.2, 2)</f>
        <v>78.069999999999993</v>
      </c>
      <c r="W110" s="9">
        <f>ROUND(Q110 / 1.2, 2)</f>
        <v>230</v>
      </c>
      <c r="X110" s="9">
        <f>ROUND(R110 / 1.2, 2)</f>
        <v>308.07</v>
      </c>
      <c r="Y110" s="9">
        <f t="shared" si="17"/>
        <v>32483.54</v>
      </c>
      <c r="Z110" s="9">
        <f>ROUND(T110 / 1.2, 2)</f>
        <v>95703</v>
      </c>
      <c r="AA110" s="9">
        <f>Y110+Z110</f>
        <v>128186.54000000001</v>
      </c>
      <c r="AD110" s="4">
        <v>254801933</v>
      </c>
      <c r="AE110" s="4">
        <v>17921066</v>
      </c>
      <c r="AG110" s="4" t="s">
        <v>470</v>
      </c>
      <c r="AH110" s="4" t="s">
        <v>471</v>
      </c>
      <c r="AI110" s="4" t="s">
        <v>58</v>
      </c>
    </row>
    <row r="111" spans="1:35" ht="93.75" x14ac:dyDescent="0.25">
      <c r="A111" s="10" t="s">
        <v>482</v>
      </c>
      <c r="B111" s="10"/>
      <c r="C111" s="24" t="s">
        <v>483</v>
      </c>
      <c r="D111" s="12"/>
      <c r="E111" s="12" t="s">
        <v>484</v>
      </c>
      <c r="F111" s="18" t="s">
        <v>61</v>
      </c>
      <c r="G111" s="19">
        <v>0.3</v>
      </c>
      <c r="H111" s="19"/>
      <c r="I111" s="19">
        <v>124.83</v>
      </c>
      <c r="J111" s="21">
        <v>0</v>
      </c>
      <c r="M111" s="22">
        <f>ROUND(ROUND(J111, 2)*I111, 2)</f>
        <v>0</v>
      </c>
      <c r="P111" s="23">
        <v>267.88</v>
      </c>
      <c r="S111" s="22">
        <f>ROUND(ROUND(P111, 2)*I111, 2)</f>
        <v>33439.46</v>
      </c>
      <c r="V111" s="9">
        <f>ROUND(ROUND(P111, 2)/1.2, 2)</f>
        <v>223.23</v>
      </c>
      <c r="Y111" s="9">
        <f t="shared" si="17"/>
        <v>27866.22</v>
      </c>
      <c r="AD111" s="4" t="s">
        <v>485</v>
      </c>
      <c r="AE111" s="4" t="s">
        <v>486</v>
      </c>
      <c r="AF111" s="4" t="s">
        <v>487</v>
      </c>
    </row>
    <row r="112" spans="1:35" ht="37.5" x14ac:dyDescent="0.25">
      <c r="A112" s="10" t="s">
        <v>488</v>
      </c>
      <c r="B112" s="10"/>
      <c r="C112" s="24" t="s">
        <v>217</v>
      </c>
      <c r="D112" s="12"/>
      <c r="E112" s="12"/>
      <c r="F112" s="18" t="s">
        <v>61</v>
      </c>
      <c r="G112" s="19">
        <v>0.15</v>
      </c>
      <c r="H112" s="19"/>
      <c r="I112" s="19">
        <v>62.414999999999999</v>
      </c>
      <c r="J112" s="21">
        <v>88.8</v>
      </c>
      <c r="M112" s="22">
        <f>ROUND(ROUND(J112, 2)*I112, 2)</f>
        <v>5542.45</v>
      </c>
      <c r="P112" s="23">
        <v>88.8</v>
      </c>
      <c r="S112" s="22">
        <f>ROUND(ROUND(P112, 2)*I112, 2)</f>
        <v>5542.45</v>
      </c>
      <c r="V112" s="9">
        <f>ROUND(ROUND(P112, 2)/1.2, 2)</f>
        <v>74</v>
      </c>
      <c r="Y112" s="9">
        <f t="shared" si="17"/>
        <v>4618.71</v>
      </c>
      <c r="AD112" s="4" t="s">
        <v>489</v>
      </c>
      <c r="AE112" s="4" t="s">
        <v>490</v>
      </c>
      <c r="AF112" s="4" t="s">
        <v>220</v>
      </c>
    </row>
    <row r="113" spans="1:35" ht="37.5" x14ac:dyDescent="0.25">
      <c r="A113" s="10" t="s">
        <v>491</v>
      </c>
      <c r="B113" s="10" t="s">
        <v>468</v>
      </c>
      <c r="C113" s="11" t="s">
        <v>469</v>
      </c>
      <c r="D113" s="12"/>
      <c r="E113" s="12"/>
      <c r="F113" s="12" t="s">
        <v>55</v>
      </c>
      <c r="G113" s="13">
        <v>1</v>
      </c>
      <c r="H113" s="13"/>
      <c r="I113" s="13">
        <v>1047.7</v>
      </c>
      <c r="J113" s="14">
        <f>IFERROR(ROUND(SUM(M114,M115)/I113, 2),0)</f>
        <v>81.319999999999993</v>
      </c>
      <c r="K113" s="15">
        <v>276</v>
      </c>
      <c r="L113" s="14">
        <f>J113+ROUND(K113, 2)</f>
        <v>357.32</v>
      </c>
      <c r="M113" s="14">
        <f>ROUND(J113*I113, 2)</f>
        <v>85198.96</v>
      </c>
      <c r="N113" s="14">
        <f>ROUND(I113*ROUND(K113, 2), 2)</f>
        <v>289165.2</v>
      </c>
      <c r="O113" s="14">
        <f>M113+N113</f>
        <v>374364.16000000003</v>
      </c>
      <c r="P113" s="14">
        <f>IFERROR(ROUND(SUM(S114,S115)/I113, 2),0)</f>
        <v>81.319999999999993</v>
      </c>
      <c r="Q113" s="16">
        <v>276</v>
      </c>
      <c r="R113" s="14">
        <f>P113+ROUND(Q113, 2)</f>
        <v>357.32</v>
      </c>
      <c r="S113" s="14">
        <f>ROUND(P113*I113, 2)</f>
        <v>85198.96</v>
      </c>
      <c r="T113" s="14">
        <f>ROUND(I113*ROUND(Q113, 2), 2)</f>
        <v>289165.2</v>
      </c>
      <c r="U113" s="14">
        <f>S113+T113</f>
        <v>374364.16000000003</v>
      </c>
      <c r="V113" s="9">
        <f>ROUND(P113 / 1.2, 2)</f>
        <v>67.77</v>
      </c>
      <c r="W113" s="9">
        <f>ROUND(Q113 / 1.2, 2)</f>
        <v>230</v>
      </c>
      <c r="X113" s="9">
        <f>ROUND(R113 / 1.2, 2)</f>
        <v>297.77</v>
      </c>
      <c r="Y113" s="9">
        <f t="shared" si="17"/>
        <v>70999.13</v>
      </c>
      <c r="Z113" s="9">
        <f>ROUND(T113 / 1.2, 2)</f>
        <v>240971</v>
      </c>
      <c r="AA113" s="9">
        <f>Y113+Z113</f>
        <v>311970.13</v>
      </c>
      <c r="AD113" s="4">
        <v>254801934</v>
      </c>
      <c r="AE113" s="4">
        <v>17921067</v>
      </c>
      <c r="AG113" s="4" t="s">
        <v>470</v>
      </c>
      <c r="AH113" s="4" t="s">
        <v>471</v>
      </c>
      <c r="AI113" s="4" t="s">
        <v>58</v>
      </c>
    </row>
    <row r="114" spans="1:35" ht="37.5" x14ac:dyDescent="0.25">
      <c r="A114" s="10" t="s">
        <v>492</v>
      </c>
      <c r="B114" s="10"/>
      <c r="C114" s="24" t="s">
        <v>217</v>
      </c>
      <c r="D114" s="12"/>
      <c r="E114" s="12"/>
      <c r="F114" s="18" t="s">
        <v>61</v>
      </c>
      <c r="G114" s="19">
        <v>0.15</v>
      </c>
      <c r="H114" s="19"/>
      <c r="I114" s="19">
        <v>157.155</v>
      </c>
      <c r="J114" s="21">
        <v>88.8</v>
      </c>
      <c r="M114" s="22">
        <f>ROUND(ROUND(J114, 2)*I114, 2)</f>
        <v>13955.36</v>
      </c>
      <c r="P114" s="23">
        <v>88.8</v>
      </c>
      <c r="S114" s="22">
        <f>ROUND(ROUND(P114, 2)*I114, 2)</f>
        <v>13955.36</v>
      </c>
      <c r="V114" s="9">
        <f>ROUND(ROUND(P114, 2)/1.2, 2)</f>
        <v>74</v>
      </c>
      <c r="Y114" s="9">
        <f t="shared" si="17"/>
        <v>11629.47</v>
      </c>
      <c r="AD114" s="4" t="s">
        <v>493</v>
      </c>
      <c r="AE114" s="4" t="s">
        <v>494</v>
      </c>
      <c r="AF114" s="4" t="s">
        <v>220</v>
      </c>
    </row>
    <row r="115" spans="1:35" ht="56.25" x14ac:dyDescent="0.25">
      <c r="A115" s="10" t="s">
        <v>495</v>
      </c>
      <c r="B115" s="10"/>
      <c r="C115" s="24" t="s">
        <v>496</v>
      </c>
      <c r="D115" s="12"/>
      <c r="E115" s="12" t="s">
        <v>497</v>
      </c>
      <c r="F115" s="18" t="s">
        <v>61</v>
      </c>
      <c r="G115" s="19">
        <v>0.3</v>
      </c>
      <c r="H115" s="19"/>
      <c r="I115" s="19">
        <v>314.31</v>
      </c>
      <c r="J115" s="21">
        <v>226.67</v>
      </c>
      <c r="M115" s="22">
        <f>ROUND(ROUND(J115, 2)*I115, 2)</f>
        <v>71244.649999999994</v>
      </c>
      <c r="P115" s="23">
        <v>226.67</v>
      </c>
      <c r="S115" s="22">
        <f>ROUND(ROUND(P115, 2)*I115, 2)</f>
        <v>71244.649999999994</v>
      </c>
      <c r="V115" s="9">
        <f>ROUND(ROUND(P115, 2)/1.2, 2)</f>
        <v>188.89</v>
      </c>
      <c r="Y115" s="9">
        <f t="shared" si="17"/>
        <v>59370.54</v>
      </c>
      <c r="AD115" s="4" t="s">
        <v>498</v>
      </c>
      <c r="AE115" s="4" t="s">
        <v>499</v>
      </c>
      <c r="AF115" s="4" t="s">
        <v>500</v>
      </c>
    </row>
    <row r="116" spans="1:35" ht="37.5" x14ac:dyDescent="0.25">
      <c r="A116" s="10" t="s">
        <v>501</v>
      </c>
      <c r="B116" s="10" t="s">
        <v>468</v>
      </c>
      <c r="C116" s="11" t="s">
        <v>469</v>
      </c>
      <c r="D116" s="12"/>
      <c r="E116" s="12"/>
      <c r="F116" s="12" t="s">
        <v>55</v>
      </c>
      <c r="G116" s="13">
        <v>1</v>
      </c>
      <c r="H116" s="13"/>
      <c r="I116" s="13">
        <v>96.5</v>
      </c>
      <c r="J116" s="14">
        <f>IFERROR(ROUND(SUM(M117,M118)/I116, 2),0)</f>
        <v>13.32</v>
      </c>
      <c r="K116" s="15">
        <v>276</v>
      </c>
      <c r="L116" s="14">
        <f>J116+ROUND(K116, 2)</f>
        <v>289.32</v>
      </c>
      <c r="M116" s="14">
        <f>ROUND(J116*I116, 2)</f>
        <v>1285.3800000000001</v>
      </c>
      <c r="N116" s="14">
        <f>ROUND(I116*ROUND(K116, 2), 2)</f>
        <v>26634</v>
      </c>
      <c r="O116" s="14">
        <f>M116+N116</f>
        <v>27919.38</v>
      </c>
      <c r="P116" s="14">
        <f>IFERROR(ROUND(SUM(S117,S118)/I116, 2),0)</f>
        <v>93.68</v>
      </c>
      <c r="Q116" s="16">
        <v>276</v>
      </c>
      <c r="R116" s="14">
        <f>P116+ROUND(Q116, 2)</f>
        <v>369.68</v>
      </c>
      <c r="S116" s="14">
        <f>ROUND(P116*I116, 2)</f>
        <v>9040.1200000000008</v>
      </c>
      <c r="T116" s="14">
        <f>ROUND(I116*ROUND(Q116, 2), 2)</f>
        <v>26634</v>
      </c>
      <c r="U116" s="14">
        <f>S116+T116</f>
        <v>35674.120000000003</v>
      </c>
      <c r="V116" s="9">
        <f>ROUND(P116 / 1.2, 2)</f>
        <v>78.069999999999993</v>
      </c>
      <c r="W116" s="9">
        <f>ROUND(Q116 / 1.2, 2)</f>
        <v>230</v>
      </c>
      <c r="X116" s="9">
        <f>ROUND(R116 / 1.2, 2)</f>
        <v>308.07</v>
      </c>
      <c r="Y116" s="9">
        <f t="shared" si="17"/>
        <v>7533.43</v>
      </c>
      <c r="Z116" s="9">
        <f>ROUND(T116 / 1.2, 2)</f>
        <v>22195</v>
      </c>
      <c r="AA116" s="9">
        <f>Y116+Z116</f>
        <v>29728.43</v>
      </c>
      <c r="AD116" s="4">
        <v>254801935</v>
      </c>
      <c r="AE116" s="4">
        <v>17921068</v>
      </c>
      <c r="AG116" s="4" t="s">
        <v>470</v>
      </c>
      <c r="AH116" s="4" t="s">
        <v>471</v>
      </c>
      <c r="AI116" s="4" t="s">
        <v>58</v>
      </c>
    </row>
    <row r="117" spans="1:35" ht="112.5" x14ac:dyDescent="0.25">
      <c r="A117" s="10" t="s">
        <v>502</v>
      </c>
      <c r="B117" s="10"/>
      <c r="C117" s="24" t="s">
        <v>483</v>
      </c>
      <c r="D117" s="12"/>
      <c r="E117" s="12" t="s">
        <v>503</v>
      </c>
      <c r="F117" s="18" t="s">
        <v>61</v>
      </c>
      <c r="G117" s="19">
        <v>0.3</v>
      </c>
      <c r="H117" s="19"/>
      <c r="I117" s="19">
        <v>28.95</v>
      </c>
      <c r="J117" s="21">
        <v>0</v>
      </c>
      <c r="M117" s="22">
        <f>ROUND(ROUND(J117, 2)*I117, 2)</f>
        <v>0</v>
      </c>
      <c r="P117" s="23">
        <v>267.88</v>
      </c>
      <c r="S117" s="22">
        <f>ROUND(ROUND(P117, 2)*I117, 2)</f>
        <v>7755.13</v>
      </c>
      <c r="V117" s="9">
        <f>ROUND(ROUND(P117, 2)/1.2, 2)</f>
        <v>223.23</v>
      </c>
      <c r="Y117" s="9">
        <f t="shared" si="17"/>
        <v>6462.61</v>
      </c>
      <c r="AD117" s="4" t="s">
        <v>504</v>
      </c>
      <c r="AE117" s="4" t="s">
        <v>505</v>
      </c>
      <c r="AF117" s="4" t="s">
        <v>487</v>
      </c>
    </row>
    <row r="118" spans="1:35" ht="37.5" x14ac:dyDescent="0.25">
      <c r="A118" s="10" t="s">
        <v>506</v>
      </c>
      <c r="B118" s="10"/>
      <c r="C118" s="24" t="s">
        <v>217</v>
      </c>
      <c r="D118" s="12"/>
      <c r="E118" s="12"/>
      <c r="F118" s="18" t="s">
        <v>61</v>
      </c>
      <c r="G118" s="19">
        <v>0.15</v>
      </c>
      <c r="H118" s="19"/>
      <c r="I118" s="19">
        <v>14.475</v>
      </c>
      <c r="J118" s="21">
        <v>88.8</v>
      </c>
      <c r="M118" s="22">
        <f>ROUND(ROUND(J118, 2)*I118, 2)</f>
        <v>1285.3800000000001</v>
      </c>
      <c r="P118" s="23">
        <v>88.8</v>
      </c>
      <c r="S118" s="22">
        <f>ROUND(ROUND(P118, 2)*I118, 2)</f>
        <v>1285.3800000000001</v>
      </c>
      <c r="V118" s="9">
        <f>ROUND(ROUND(P118, 2)/1.2, 2)</f>
        <v>74</v>
      </c>
      <c r="Y118" s="9">
        <f t="shared" si="17"/>
        <v>1071.1500000000001</v>
      </c>
      <c r="AD118" s="4" t="s">
        <v>507</v>
      </c>
      <c r="AE118" s="4" t="s">
        <v>508</v>
      </c>
      <c r="AF118" s="4" t="s">
        <v>220</v>
      </c>
    </row>
    <row r="119" spans="1:35" ht="37.5" x14ac:dyDescent="0.25">
      <c r="A119" s="10" t="s">
        <v>509</v>
      </c>
      <c r="B119" s="10" t="s">
        <v>468</v>
      </c>
      <c r="C119" s="11" t="s">
        <v>469</v>
      </c>
      <c r="D119" s="12"/>
      <c r="E119" s="12"/>
      <c r="F119" s="12" t="s">
        <v>55</v>
      </c>
      <c r="G119" s="13">
        <v>1</v>
      </c>
      <c r="H119" s="13"/>
      <c r="I119" s="13">
        <v>20.9</v>
      </c>
      <c r="J119" s="14">
        <f>IFERROR(ROUND(SUM(M120,M121)/I119, 2),0)</f>
        <v>13.32</v>
      </c>
      <c r="K119" s="15">
        <v>276</v>
      </c>
      <c r="L119" s="14">
        <f>J119+ROUND(K119, 2)</f>
        <v>289.32</v>
      </c>
      <c r="M119" s="14">
        <f>ROUND(J119*I119, 2)</f>
        <v>278.39</v>
      </c>
      <c r="N119" s="14">
        <f>ROUND(I119*ROUND(K119, 2), 2)</f>
        <v>5768.4</v>
      </c>
      <c r="O119" s="14">
        <f>M119+N119</f>
        <v>6046.79</v>
      </c>
      <c r="P119" s="14">
        <f>IFERROR(ROUND(SUM(S120,S121)/I119, 2),0)</f>
        <v>93.68</v>
      </c>
      <c r="Q119" s="16">
        <v>276</v>
      </c>
      <c r="R119" s="14">
        <f>P119+ROUND(Q119, 2)</f>
        <v>369.68</v>
      </c>
      <c r="S119" s="14">
        <f>ROUND(P119*I119, 2)</f>
        <v>1957.91</v>
      </c>
      <c r="T119" s="14">
        <f>ROUND(I119*ROUND(Q119, 2), 2)</f>
        <v>5768.4</v>
      </c>
      <c r="U119" s="14">
        <f>S119+T119</f>
        <v>7726.3099999999995</v>
      </c>
      <c r="V119" s="9">
        <f>ROUND(P119 / 1.2, 2)</f>
        <v>78.069999999999993</v>
      </c>
      <c r="W119" s="9">
        <f>ROUND(Q119 / 1.2, 2)</f>
        <v>230</v>
      </c>
      <c r="X119" s="9">
        <f>ROUND(R119 / 1.2, 2)</f>
        <v>308.07</v>
      </c>
      <c r="Y119" s="9">
        <f t="shared" si="17"/>
        <v>1631.59</v>
      </c>
      <c r="Z119" s="9">
        <f>ROUND(T119 / 1.2, 2)</f>
        <v>4807</v>
      </c>
      <c r="AA119" s="9">
        <f>Y119+Z119</f>
        <v>6438.59</v>
      </c>
      <c r="AD119" s="4">
        <v>254801936</v>
      </c>
      <c r="AE119" s="4">
        <v>17921069</v>
      </c>
      <c r="AG119" s="4" t="s">
        <v>470</v>
      </c>
      <c r="AH119" s="4" t="s">
        <v>471</v>
      </c>
      <c r="AI119" s="4" t="s">
        <v>58</v>
      </c>
    </row>
    <row r="120" spans="1:35" ht="37.5" x14ac:dyDescent="0.25">
      <c r="A120" s="10" t="s">
        <v>510</v>
      </c>
      <c r="B120" s="10"/>
      <c r="C120" s="24" t="s">
        <v>217</v>
      </c>
      <c r="D120" s="12"/>
      <c r="E120" s="12"/>
      <c r="F120" s="18" t="s">
        <v>61</v>
      </c>
      <c r="G120" s="19">
        <v>0.15</v>
      </c>
      <c r="H120" s="19"/>
      <c r="I120" s="19">
        <v>3.1349999999999998</v>
      </c>
      <c r="J120" s="21">
        <v>88.8</v>
      </c>
      <c r="M120" s="22">
        <f>ROUND(ROUND(J120, 2)*I120, 2)</f>
        <v>278.39</v>
      </c>
      <c r="P120" s="23">
        <v>88.8</v>
      </c>
      <c r="S120" s="22">
        <f>ROUND(ROUND(P120, 2)*I120, 2)</f>
        <v>278.39</v>
      </c>
      <c r="V120" s="9">
        <f>ROUND(ROUND(P120, 2)/1.2, 2)</f>
        <v>74</v>
      </c>
      <c r="Y120" s="9">
        <f t="shared" si="17"/>
        <v>231.99</v>
      </c>
      <c r="AD120" s="4" t="s">
        <v>511</v>
      </c>
      <c r="AE120" s="4" t="s">
        <v>512</v>
      </c>
      <c r="AF120" s="4" t="s">
        <v>220</v>
      </c>
    </row>
    <row r="121" spans="1:35" ht="112.5" x14ac:dyDescent="0.25">
      <c r="A121" s="10" t="s">
        <v>513</v>
      </c>
      <c r="B121" s="10"/>
      <c r="C121" s="24" t="s">
        <v>483</v>
      </c>
      <c r="D121" s="12"/>
      <c r="E121" s="12" t="s">
        <v>514</v>
      </c>
      <c r="F121" s="18" t="s">
        <v>61</v>
      </c>
      <c r="G121" s="19">
        <v>0.3</v>
      </c>
      <c r="H121" s="19"/>
      <c r="I121" s="19">
        <v>6.27</v>
      </c>
      <c r="J121" s="21">
        <v>0</v>
      </c>
      <c r="M121" s="22">
        <f>ROUND(ROUND(J121, 2)*I121, 2)</f>
        <v>0</v>
      </c>
      <c r="P121" s="23">
        <v>267.88</v>
      </c>
      <c r="S121" s="22">
        <f>ROUND(ROUND(P121, 2)*I121, 2)</f>
        <v>1679.61</v>
      </c>
      <c r="V121" s="9">
        <f>ROUND(ROUND(P121, 2)/1.2, 2)</f>
        <v>223.23</v>
      </c>
      <c r="Y121" s="9">
        <f t="shared" si="17"/>
        <v>1399.68</v>
      </c>
      <c r="AD121" s="4" t="s">
        <v>515</v>
      </c>
      <c r="AE121" s="4" t="s">
        <v>516</v>
      </c>
      <c r="AF121" s="4" t="s">
        <v>487</v>
      </c>
    </row>
    <row r="122" spans="1:35" ht="37.5" x14ac:dyDescent="0.25">
      <c r="A122" s="10" t="s">
        <v>517</v>
      </c>
      <c r="B122" s="10" t="s">
        <v>468</v>
      </c>
      <c r="C122" s="11" t="s">
        <v>469</v>
      </c>
      <c r="D122" s="12"/>
      <c r="E122" s="12"/>
      <c r="F122" s="12" t="s">
        <v>55</v>
      </c>
      <c r="G122" s="13">
        <v>1</v>
      </c>
      <c r="H122" s="13"/>
      <c r="I122" s="13">
        <v>73.400000000000006</v>
      </c>
      <c r="J122" s="14">
        <f>IFERROR(ROUND(SUM(M123,M124)/I122, 2),0)</f>
        <v>13.32</v>
      </c>
      <c r="K122" s="15">
        <v>276</v>
      </c>
      <c r="L122" s="14">
        <f>J122+ROUND(K122, 2)</f>
        <v>289.32</v>
      </c>
      <c r="M122" s="14">
        <f>ROUND(J122*I122, 2)</f>
        <v>977.69</v>
      </c>
      <c r="N122" s="14">
        <f>ROUND(I122*ROUND(K122, 2), 2)</f>
        <v>20258.400000000001</v>
      </c>
      <c r="O122" s="14">
        <f>M122+N122</f>
        <v>21236.09</v>
      </c>
      <c r="P122" s="14">
        <f>IFERROR(ROUND(SUM(S123,S124)/I122, 2),0)</f>
        <v>93.68</v>
      </c>
      <c r="Q122" s="16">
        <v>276</v>
      </c>
      <c r="R122" s="14">
        <f>P122+ROUND(Q122, 2)</f>
        <v>369.68</v>
      </c>
      <c r="S122" s="14">
        <f>ROUND(P122*I122, 2)</f>
        <v>6876.11</v>
      </c>
      <c r="T122" s="14">
        <f>ROUND(I122*ROUND(Q122, 2), 2)</f>
        <v>20258.400000000001</v>
      </c>
      <c r="U122" s="14">
        <f>S122+T122</f>
        <v>27134.510000000002</v>
      </c>
      <c r="V122" s="9">
        <f>ROUND(P122 / 1.2, 2)</f>
        <v>78.069999999999993</v>
      </c>
      <c r="W122" s="9">
        <f>ROUND(Q122 / 1.2, 2)</f>
        <v>230</v>
      </c>
      <c r="X122" s="9">
        <f>ROUND(R122 / 1.2, 2)</f>
        <v>308.07</v>
      </c>
      <c r="Y122" s="9">
        <f t="shared" si="17"/>
        <v>5730.09</v>
      </c>
      <c r="Z122" s="9">
        <f>ROUND(T122 / 1.2, 2)</f>
        <v>16882</v>
      </c>
      <c r="AA122" s="9">
        <f>Y122+Z122</f>
        <v>22612.09</v>
      </c>
      <c r="AD122" s="4">
        <v>254801937</v>
      </c>
      <c r="AE122" s="4">
        <v>17921070</v>
      </c>
      <c r="AG122" s="4" t="s">
        <v>470</v>
      </c>
      <c r="AH122" s="4" t="s">
        <v>471</v>
      </c>
      <c r="AI122" s="4" t="s">
        <v>58</v>
      </c>
    </row>
    <row r="123" spans="1:35" ht="112.5" x14ac:dyDescent="0.25">
      <c r="A123" s="10" t="s">
        <v>518</v>
      </c>
      <c r="B123" s="10"/>
      <c r="C123" s="24" t="s">
        <v>483</v>
      </c>
      <c r="D123" s="12"/>
      <c r="E123" s="12" t="s">
        <v>519</v>
      </c>
      <c r="F123" s="18" t="s">
        <v>61</v>
      </c>
      <c r="G123" s="19">
        <v>0.3</v>
      </c>
      <c r="H123" s="19"/>
      <c r="I123" s="19">
        <v>22.02</v>
      </c>
      <c r="J123" s="21">
        <v>0</v>
      </c>
      <c r="M123" s="22">
        <f>ROUND(ROUND(J123, 2)*I123, 2)</f>
        <v>0</v>
      </c>
      <c r="P123" s="23">
        <v>267.88</v>
      </c>
      <c r="S123" s="22">
        <f>ROUND(ROUND(P123, 2)*I123, 2)</f>
        <v>5898.72</v>
      </c>
      <c r="V123" s="9">
        <f>ROUND(ROUND(P123, 2)/1.2, 2)</f>
        <v>223.23</v>
      </c>
      <c r="Y123" s="9">
        <f t="shared" si="17"/>
        <v>4915.6000000000004</v>
      </c>
      <c r="AD123" s="4" t="s">
        <v>520</v>
      </c>
      <c r="AE123" s="4" t="s">
        <v>521</v>
      </c>
      <c r="AF123" s="4" t="s">
        <v>487</v>
      </c>
    </row>
    <row r="124" spans="1:35" ht="37.5" x14ac:dyDescent="0.25">
      <c r="A124" s="10" t="s">
        <v>522</v>
      </c>
      <c r="B124" s="10"/>
      <c r="C124" s="24" t="s">
        <v>217</v>
      </c>
      <c r="D124" s="12"/>
      <c r="E124" s="12"/>
      <c r="F124" s="18" t="s">
        <v>61</v>
      </c>
      <c r="G124" s="19">
        <v>0.15</v>
      </c>
      <c r="H124" s="19"/>
      <c r="I124" s="19">
        <v>11.01</v>
      </c>
      <c r="J124" s="21">
        <v>88.8</v>
      </c>
      <c r="M124" s="22">
        <f>ROUND(ROUND(J124, 2)*I124, 2)</f>
        <v>977.69</v>
      </c>
      <c r="P124" s="23">
        <v>88.8</v>
      </c>
      <c r="S124" s="22">
        <f>ROUND(ROUND(P124, 2)*I124, 2)</f>
        <v>977.69</v>
      </c>
      <c r="V124" s="9">
        <f>ROUND(ROUND(P124, 2)/1.2, 2)</f>
        <v>74</v>
      </c>
      <c r="Y124" s="9">
        <f t="shared" si="17"/>
        <v>814.74</v>
      </c>
      <c r="AD124" s="4" t="s">
        <v>523</v>
      </c>
      <c r="AE124" s="4" t="s">
        <v>524</v>
      </c>
      <c r="AF124" s="4" t="s">
        <v>220</v>
      </c>
    </row>
    <row r="125" spans="1:35" ht="37.5" x14ac:dyDescent="0.25">
      <c r="A125" s="10" t="s">
        <v>525</v>
      </c>
      <c r="B125" s="10" t="s">
        <v>468</v>
      </c>
      <c r="C125" s="11" t="s">
        <v>469</v>
      </c>
      <c r="D125" s="12"/>
      <c r="E125" s="12"/>
      <c r="F125" s="12" t="s">
        <v>55</v>
      </c>
      <c r="G125" s="13">
        <v>1</v>
      </c>
      <c r="H125" s="13"/>
      <c r="I125" s="13">
        <v>10.9</v>
      </c>
      <c r="J125" s="14">
        <f>IFERROR(ROUND(SUM(M126,M127)/I125, 2),0)</f>
        <v>13.32</v>
      </c>
      <c r="K125" s="15">
        <v>276</v>
      </c>
      <c r="L125" s="14">
        <f>J125+ROUND(K125, 2)</f>
        <v>289.32</v>
      </c>
      <c r="M125" s="14">
        <f>ROUND(J125*I125, 2)</f>
        <v>145.19</v>
      </c>
      <c r="N125" s="14">
        <f>ROUND(I125*ROUND(K125, 2), 2)</f>
        <v>3008.4</v>
      </c>
      <c r="O125" s="14">
        <f>M125+N125</f>
        <v>3153.59</v>
      </c>
      <c r="P125" s="14">
        <f>IFERROR(ROUND(SUM(S126,S127)/I125, 2),0)</f>
        <v>93.68</v>
      </c>
      <c r="Q125" s="16">
        <v>276</v>
      </c>
      <c r="R125" s="14">
        <f>P125+ROUND(Q125, 2)</f>
        <v>369.68</v>
      </c>
      <c r="S125" s="14">
        <f>ROUND(P125*I125, 2)</f>
        <v>1021.11</v>
      </c>
      <c r="T125" s="14">
        <f>ROUND(I125*ROUND(Q125, 2), 2)</f>
        <v>3008.4</v>
      </c>
      <c r="U125" s="14">
        <f>S125+T125</f>
        <v>4029.51</v>
      </c>
      <c r="V125" s="9">
        <f>ROUND(P125 / 1.2, 2)</f>
        <v>78.069999999999993</v>
      </c>
      <c r="W125" s="9">
        <f>ROUND(Q125 / 1.2, 2)</f>
        <v>230</v>
      </c>
      <c r="X125" s="9">
        <f>ROUND(R125 / 1.2, 2)</f>
        <v>308.07</v>
      </c>
      <c r="Y125" s="9">
        <f t="shared" si="17"/>
        <v>850.93</v>
      </c>
      <c r="Z125" s="9">
        <f>ROUND(T125 / 1.2, 2)</f>
        <v>2507</v>
      </c>
      <c r="AA125" s="9">
        <f>Y125+Z125</f>
        <v>3357.93</v>
      </c>
      <c r="AD125" s="4">
        <v>254801938</v>
      </c>
      <c r="AE125" s="4">
        <v>17921071</v>
      </c>
      <c r="AG125" s="4" t="s">
        <v>470</v>
      </c>
      <c r="AH125" s="4" t="s">
        <v>471</v>
      </c>
      <c r="AI125" s="4" t="s">
        <v>58</v>
      </c>
    </row>
    <row r="126" spans="1:35" ht="37.5" x14ac:dyDescent="0.25">
      <c r="A126" s="10" t="s">
        <v>526</v>
      </c>
      <c r="B126" s="10"/>
      <c r="C126" s="24" t="s">
        <v>217</v>
      </c>
      <c r="D126" s="12"/>
      <c r="E126" s="12"/>
      <c r="F126" s="18" t="s">
        <v>61</v>
      </c>
      <c r="G126" s="19">
        <v>0.15</v>
      </c>
      <c r="H126" s="19"/>
      <c r="I126" s="19">
        <v>1.635</v>
      </c>
      <c r="J126" s="21">
        <v>88.8</v>
      </c>
      <c r="M126" s="22">
        <f>ROUND(ROUND(J126, 2)*I126, 2)</f>
        <v>145.19</v>
      </c>
      <c r="P126" s="23">
        <v>88.8</v>
      </c>
      <c r="S126" s="22">
        <f>ROUND(ROUND(P126, 2)*I126, 2)</f>
        <v>145.19</v>
      </c>
      <c r="V126" s="9">
        <f>ROUND(ROUND(P126, 2)/1.2, 2)</f>
        <v>74</v>
      </c>
      <c r="Y126" s="9">
        <f t="shared" si="17"/>
        <v>120.99</v>
      </c>
      <c r="AD126" s="4" t="s">
        <v>527</v>
      </c>
      <c r="AE126" s="4" t="s">
        <v>528</v>
      </c>
      <c r="AF126" s="4" t="s">
        <v>220</v>
      </c>
    </row>
    <row r="127" spans="1:35" ht="112.5" x14ac:dyDescent="0.25">
      <c r="A127" s="10" t="s">
        <v>529</v>
      </c>
      <c r="B127" s="10"/>
      <c r="C127" s="24" t="s">
        <v>483</v>
      </c>
      <c r="D127" s="12"/>
      <c r="E127" s="12" t="s">
        <v>503</v>
      </c>
      <c r="F127" s="18" t="s">
        <v>61</v>
      </c>
      <c r="G127" s="19">
        <v>0.3</v>
      </c>
      <c r="H127" s="19"/>
      <c r="I127" s="19">
        <v>3.27</v>
      </c>
      <c r="J127" s="21">
        <v>0</v>
      </c>
      <c r="M127" s="22">
        <f>ROUND(ROUND(J127, 2)*I127, 2)</f>
        <v>0</v>
      </c>
      <c r="P127" s="23">
        <v>267.88</v>
      </c>
      <c r="S127" s="22">
        <f>ROUND(ROUND(P127, 2)*I127, 2)</f>
        <v>875.97</v>
      </c>
      <c r="V127" s="9">
        <f>ROUND(ROUND(P127, 2)/1.2, 2)</f>
        <v>223.23</v>
      </c>
      <c r="Y127" s="9">
        <f t="shared" si="17"/>
        <v>729.98</v>
      </c>
      <c r="AD127" s="4" t="s">
        <v>530</v>
      </c>
      <c r="AE127" s="4" t="s">
        <v>531</v>
      </c>
      <c r="AF127" s="4" t="s">
        <v>487</v>
      </c>
    </row>
    <row r="128" spans="1:35" ht="17.100000000000001" customHeight="1" x14ac:dyDescent="0.25">
      <c r="A128" s="10" t="s">
        <v>532</v>
      </c>
      <c r="B128" s="10" t="s">
        <v>533</v>
      </c>
      <c r="C128" s="42" t="s">
        <v>534</v>
      </c>
      <c r="D128" s="43"/>
      <c r="E128" s="43"/>
      <c r="F128" s="43"/>
      <c r="G128" s="43"/>
      <c r="H128" s="43"/>
      <c r="I128" s="44"/>
      <c r="M128" s="6">
        <f>SUM(M129,M132,M135,M138,M143)</f>
        <v>181690.47</v>
      </c>
      <c r="N128" s="6">
        <f>SUM(N129,N132,N135,N138,N143)</f>
        <v>1522301.04</v>
      </c>
      <c r="O128" s="6">
        <f>SUM(O129,O132,O135,O138,O143)</f>
        <v>1703991.51</v>
      </c>
      <c r="S128" s="6">
        <f>SUM(S129,S132,S135,S138,S143)</f>
        <v>181690.47</v>
      </c>
      <c r="T128" s="6">
        <f>SUM(T129,T132,T135,T138,T143)</f>
        <v>1522301.04</v>
      </c>
      <c r="U128" s="6">
        <f>SUM(U129,U132,U135,U138,U143)</f>
        <v>1703991.51</v>
      </c>
      <c r="Y128" s="9">
        <f>SUM(Y129,Y132,Y135,Y138,Y143)</f>
        <v>151408.74</v>
      </c>
      <c r="Z128" s="9">
        <f>SUM(Z129,Z132,Z135,Z138,Z143)</f>
        <v>1268584.2</v>
      </c>
      <c r="AA128" s="9">
        <f>SUM(AA129,AA132,AA135,AA138,AA143)</f>
        <v>1419992.94</v>
      </c>
      <c r="AD128" s="4">
        <v>254801908</v>
      </c>
      <c r="AE128" s="4">
        <v>17922383</v>
      </c>
    </row>
    <row r="129" spans="1:35" ht="56.25" x14ac:dyDescent="0.25">
      <c r="A129" s="10" t="s">
        <v>535</v>
      </c>
      <c r="B129" s="10" t="s">
        <v>536</v>
      </c>
      <c r="C129" s="11" t="s">
        <v>537</v>
      </c>
      <c r="D129" s="12"/>
      <c r="E129" s="12" t="s">
        <v>538</v>
      </c>
      <c r="F129" s="12" t="s">
        <v>55</v>
      </c>
      <c r="G129" s="13">
        <v>1</v>
      </c>
      <c r="H129" s="13"/>
      <c r="I129" s="13">
        <v>329.76</v>
      </c>
      <c r="J129" s="14">
        <f>IFERROR(ROUND(SUM(M130,M131)/I129, 2),0)</f>
        <v>35.96</v>
      </c>
      <c r="K129" s="15">
        <v>1001</v>
      </c>
      <c r="L129" s="14">
        <f>J129+ROUND(K129, 2)</f>
        <v>1036.96</v>
      </c>
      <c r="M129" s="14">
        <f>ROUND(J129*I129, 2)</f>
        <v>11858.17</v>
      </c>
      <c r="N129" s="14">
        <f>ROUND(I129*ROUND(K129, 2), 2)</f>
        <v>330089.76</v>
      </c>
      <c r="O129" s="14">
        <f>M129+N129</f>
        <v>341947.93</v>
      </c>
      <c r="P129" s="14">
        <f>IFERROR(ROUND(SUM(S130,S131)/I129, 2),0)</f>
        <v>35.96</v>
      </c>
      <c r="Q129" s="16">
        <v>1001</v>
      </c>
      <c r="R129" s="14">
        <f>P129+ROUND(Q129, 2)</f>
        <v>1036.96</v>
      </c>
      <c r="S129" s="14">
        <f>ROUND(P129*I129, 2)</f>
        <v>11858.17</v>
      </c>
      <c r="T129" s="14">
        <f>ROUND(I129*ROUND(Q129, 2), 2)</f>
        <v>330089.76</v>
      </c>
      <c r="U129" s="14">
        <f>S129+T129</f>
        <v>341947.93</v>
      </c>
      <c r="V129" s="9">
        <f>ROUND(P129 / 1.2, 2)</f>
        <v>29.97</v>
      </c>
      <c r="W129" s="9">
        <f>ROUND(Q129 / 1.2, 2)</f>
        <v>834.17</v>
      </c>
      <c r="X129" s="9">
        <f>ROUND(R129 / 1.2, 2)</f>
        <v>864.13</v>
      </c>
      <c r="Y129" s="9">
        <f>ROUND(S129 / 1.2, 2)</f>
        <v>9881.81</v>
      </c>
      <c r="Z129" s="9">
        <f>ROUND(T129 / 1.2, 2)</f>
        <v>275074.8</v>
      </c>
      <c r="AA129" s="9">
        <f>Y129+Z129</f>
        <v>284956.61</v>
      </c>
      <c r="AD129" s="4">
        <v>254801910</v>
      </c>
      <c r="AE129" s="4">
        <v>17922546</v>
      </c>
      <c r="AG129" s="4" t="s">
        <v>539</v>
      </c>
      <c r="AH129" s="4" t="s">
        <v>540</v>
      </c>
      <c r="AI129" s="4" t="s">
        <v>58</v>
      </c>
    </row>
    <row r="130" spans="1:35" ht="37.5" x14ac:dyDescent="0.25">
      <c r="A130" s="10" t="s">
        <v>541</v>
      </c>
      <c r="B130" s="10"/>
      <c r="C130" s="17" t="s">
        <v>356</v>
      </c>
      <c r="D130" s="12"/>
      <c r="E130" s="12"/>
      <c r="F130" s="18" t="s">
        <v>61</v>
      </c>
      <c r="G130" s="19">
        <v>1.8</v>
      </c>
      <c r="H130" s="19"/>
      <c r="I130" s="19">
        <v>593.56799999999998</v>
      </c>
      <c r="J130" s="21">
        <v>12.58</v>
      </c>
      <c r="M130" s="22">
        <f>ROUND(ROUND(J130, 2)*I130, 2)</f>
        <v>7467.09</v>
      </c>
      <c r="P130" s="23">
        <v>12.58</v>
      </c>
      <c r="S130" s="22">
        <f>ROUND(ROUND(P130, 2)*I130, 2)</f>
        <v>7467.09</v>
      </c>
      <c r="V130" s="9">
        <f>ROUND(ROUND(P130, 2)/1.2, 2)</f>
        <v>10.48</v>
      </c>
      <c r="Y130" s="9">
        <f t="shared" ref="Y130:Y147" si="18">ROUND(S130 / 1.2, 2)</f>
        <v>6222.58</v>
      </c>
      <c r="AD130" s="4" t="s">
        <v>542</v>
      </c>
      <c r="AE130" s="4" t="s">
        <v>543</v>
      </c>
      <c r="AF130" s="4" t="s">
        <v>380</v>
      </c>
    </row>
    <row r="131" spans="1:35" ht="37.5" x14ac:dyDescent="0.25">
      <c r="A131" s="10" t="s">
        <v>544</v>
      </c>
      <c r="B131" s="10"/>
      <c r="C131" s="24" t="s">
        <v>217</v>
      </c>
      <c r="D131" s="12"/>
      <c r="E131" s="12"/>
      <c r="F131" s="18" t="s">
        <v>61</v>
      </c>
      <c r="G131" s="19">
        <v>0.15</v>
      </c>
      <c r="H131" s="19"/>
      <c r="I131" s="19">
        <v>49.463999999999999</v>
      </c>
      <c r="J131" s="21">
        <v>88.8</v>
      </c>
      <c r="M131" s="22">
        <f>ROUND(ROUND(J131, 2)*I131, 2)</f>
        <v>4392.3999999999996</v>
      </c>
      <c r="P131" s="23">
        <v>88.8</v>
      </c>
      <c r="S131" s="22">
        <f>ROUND(ROUND(P131, 2)*I131, 2)</f>
        <v>4392.3999999999996</v>
      </c>
      <c r="V131" s="9">
        <f>ROUND(ROUND(P131, 2)/1.2, 2)</f>
        <v>74</v>
      </c>
      <c r="Y131" s="9">
        <f t="shared" si="18"/>
        <v>3660.33</v>
      </c>
      <c r="AD131" s="4" t="s">
        <v>545</v>
      </c>
      <c r="AE131" s="4" t="s">
        <v>546</v>
      </c>
      <c r="AF131" s="4" t="s">
        <v>220</v>
      </c>
    </row>
    <row r="132" spans="1:35" ht="56.25" x14ac:dyDescent="0.25">
      <c r="A132" s="10" t="s">
        <v>547</v>
      </c>
      <c r="B132" s="10" t="s">
        <v>536</v>
      </c>
      <c r="C132" s="11" t="s">
        <v>537</v>
      </c>
      <c r="D132" s="12"/>
      <c r="E132" s="12" t="s">
        <v>548</v>
      </c>
      <c r="F132" s="12" t="s">
        <v>55</v>
      </c>
      <c r="G132" s="13">
        <v>1</v>
      </c>
      <c r="H132" s="13"/>
      <c r="I132" s="13">
        <v>329.76</v>
      </c>
      <c r="J132" s="14">
        <f>IFERROR(ROUND(SUM(M133,M134)/I132, 2),0)</f>
        <v>35.96</v>
      </c>
      <c r="K132" s="15">
        <v>1001</v>
      </c>
      <c r="L132" s="14">
        <f>J132+ROUND(K132, 2)</f>
        <v>1036.96</v>
      </c>
      <c r="M132" s="14">
        <f>ROUND(J132*I132, 2)</f>
        <v>11858.17</v>
      </c>
      <c r="N132" s="14">
        <f>ROUND(I132*ROUND(K132, 2), 2)</f>
        <v>330089.76</v>
      </c>
      <c r="O132" s="14">
        <f>M132+N132</f>
        <v>341947.93</v>
      </c>
      <c r="P132" s="14">
        <f>IFERROR(ROUND(SUM(S133,S134)/I132, 2),0)</f>
        <v>35.96</v>
      </c>
      <c r="Q132" s="16">
        <v>1001</v>
      </c>
      <c r="R132" s="14">
        <f>P132+ROUND(Q132, 2)</f>
        <v>1036.96</v>
      </c>
      <c r="S132" s="14">
        <f>ROUND(P132*I132, 2)</f>
        <v>11858.17</v>
      </c>
      <c r="T132" s="14">
        <f>ROUND(I132*ROUND(Q132, 2), 2)</f>
        <v>330089.76</v>
      </c>
      <c r="U132" s="14">
        <f>S132+T132</f>
        <v>341947.93</v>
      </c>
      <c r="V132" s="9">
        <f>ROUND(P132 / 1.2, 2)</f>
        <v>29.97</v>
      </c>
      <c r="W132" s="9">
        <f>ROUND(Q132 / 1.2, 2)</f>
        <v>834.17</v>
      </c>
      <c r="X132" s="9">
        <f>ROUND(R132 / 1.2, 2)</f>
        <v>864.13</v>
      </c>
      <c r="Y132" s="9">
        <f t="shared" si="18"/>
        <v>9881.81</v>
      </c>
      <c r="Z132" s="9">
        <f>ROUND(T132 / 1.2, 2)</f>
        <v>275074.8</v>
      </c>
      <c r="AA132" s="9">
        <f>Y132+Z132</f>
        <v>284956.61</v>
      </c>
      <c r="AD132" s="4">
        <v>254801939</v>
      </c>
      <c r="AE132" s="4">
        <v>17922547</v>
      </c>
      <c r="AG132" s="4" t="s">
        <v>539</v>
      </c>
      <c r="AH132" s="4" t="s">
        <v>540</v>
      </c>
      <c r="AI132" s="4" t="s">
        <v>58</v>
      </c>
    </row>
    <row r="133" spans="1:35" ht="37.5" x14ac:dyDescent="0.25">
      <c r="A133" s="10" t="s">
        <v>549</v>
      </c>
      <c r="B133" s="10"/>
      <c r="C133" s="24" t="s">
        <v>217</v>
      </c>
      <c r="D133" s="12"/>
      <c r="E133" s="12"/>
      <c r="F133" s="18" t="s">
        <v>61</v>
      </c>
      <c r="G133" s="19">
        <v>0.15</v>
      </c>
      <c r="H133" s="19"/>
      <c r="I133" s="19">
        <v>49.463999999999999</v>
      </c>
      <c r="J133" s="21">
        <v>88.8</v>
      </c>
      <c r="M133" s="22">
        <f>ROUND(ROUND(J133, 2)*I133, 2)</f>
        <v>4392.3999999999996</v>
      </c>
      <c r="P133" s="23">
        <v>88.8</v>
      </c>
      <c r="S133" s="22">
        <f>ROUND(ROUND(P133, 2)*I133, 2)</f>
        <v>4392.3999999999996</v>
      </c>
      <c r="V133" s="9">
        <f>ROUND(ROUND(P133, 2)/1.2, 2)</f>
        <v>74</v>
      </c>
      <c r="Y133" s="9">
        <f t="shared" si="18"/>
        <v>3660.33</v>
      </c>
      <c r="AD133" s="4" t="s">
        <v>550</v>
      </c>
      <c r="AE133" s="4" t="s">
        <v>551</v>
      </c>
      <c r="AF133" s="4" t="s">
        <v>220</v>
      </c>
    </row>
    <row r="134" spans="1:35" ht="37.5" x14ac:dyDescent="0.25">
      <c r="A134" s="10" t="s">
        <v>552</v>
      </c>
      <c r="B134" s="10"/>
      <c r="C134" s="17" t="s">
        <v>356</v>
      </c>
      <c r="D134" s="12"/>
      <c r="E134" s="12"/>
      <c r="F134" s="18" t="s">
        <v>61</v>
      </c>
      <c r="G134" s="19">
        <v>1.8</v>
      </c>
      <c r="H134" s="19"/>
      <c r="I134" s="19">
        <v>593.56799999999998</v>
      </c>
      <c r="J134" s="21">
        <v>12.58</v>
      </c>
      <c r="M134" s="22">
        <f>ROUND(ROUND(J134, 2)*I134, 2)</f>
        <v>7467.09</v>
      </c>
      <c r="P134" s="23">
        <v>12.58</v>
      </c>
      <c r="S134" s="22">
        <f>ROUND(ROUND(P134, 2)*I134, 2)</f>
        <v>7467.09</v>
      </c>
      <c r="V134" s="9">
        <f>ROUND(ROUND(P134, 2)/1.2, 2)</f>
        <v>10.48</v>
      </c>
      <c r="Y134" s="9">
        <f t="shared" si="18"/>
        <v>6222.58</v>
      </c>
      <c r="AD134" s="4" t="s">
        <v>553</v>
      </c>
      <c r="AE134" s="4" t="s">
        <v>554</v>
      </c>
      <c r="AF134" s="4" t="s">
        <v>380</v>
      </c>
    </row>
    <row r="135" spans="1:35" ht="56.25" x14ac:dyDescent="0.25">
      <c r="A135" s="10" t="s">
        <v>555</v>
      </c>
      <c r="B135" s="10" t="s">
        <v>556</v>
      </c>
      <c r="C135" s="11" t="s">
        <v>557</v>
      </c>
      <c r="D135" s="12"/>
      <c r="E135" s="12"/>
      <c r="F135" s="12" t="s">
        <v>55</v>
      </c>
      <c r="G135" s="13">
        <v>1</v>
      </c>
      <c r="H135" s="13"/>
      <c r="I135" s="13">
        <v>329.76</v>
      </c>
      <c r="J135" s="14">
        <f>IFERROR(ROUND(SUM(M136,M137)/I135, 2),0)</f>
        <v>30.4</v>
      </c>
      <c r="K135" s="15">
        <v>303</v>
      </c>
      <c r="L135" s="14">
        <f>J135+ROUND(K135, 2)</f>
        <v>333.4</v>
      </c>
      <c r="M135" s="14">
        <f>ROUND(J135*I135, 2)</f>
        <v>10024.700000000001</v>
      </c>
      <c r="N135" s="14">
        <f>ROUND(I135*ROUND(K135, 2), 2)</f>
        <v>99917.28</v>
      </c>
      <c r="O135" s="14">
        <f>M135+N135</f>
        <v>109941.98</v>
      </c>
      <c r="P135" s="14">
        <f>IFERROR(ROUND(SUM(S136,S137)/I135, 2),0)</f>
        <v>30.4</v>
      </c>
      <c r="Q135" s="16">
        <v>303</v>
      </c>
      <c r="R135" s="14">
        <f>P135+ROUND(Q135, 2)</f>
        <v>333.4</v>
      </c>
      <c r="S135" s="14">
        <f>ROUND(P135*I135, 2)</f>
        <v>10024.700000000001</v>
      </c>
      <c r="T135" s="14">
        <f>ROUND(I135*ROUND(Q135, 2), 2)</f>
        <v>99917.28</v>
      </c>
      <c r="U135" s="14">
        <f>S135+T135</f>
        <v>109941.98</v>
      </c>
      <c r="V135" s="9">
        <f>ROUND(P135 / 1.2, 2)</f>
        <v>25.33</v>
      </c>
      <c r="W135" s="9">
        <f>ROUND(Q135 / 1.2, 2)</f>
        <v>252.5</v>
      </c>
      <c r="X135" s="9">
        <f>ROUND(R135 / 1.2, 2)</f>
        <v>277.83</v>
      </c>
      <c r="Y135" s="9">
        <f t="shared" si="18"/>
        <v>8353.92</v>
      </c>
      <c r="Z135" s="9">
        <f>ROUND(T135 / 1.2, 2)</f>
        <v>83264.399999999994</v>
      </c>
      <c r="AA135" s="9">
        <f>Y135+Z135</f>
        <v>91618.319999999992</v>
      </c>
      <c r="AD135" s="4">
        <v>254801912</v>
      </c>
      <c r="AE135" s="4">
        <v>17922545</v>
      </c>
      <c r="AG135" s="4" t="s">
        <v>558</v>
      </c>
      <c r="AH135" s="4" t="s">
        <v>559</v>
      </c>
      <c r="AI135" s="4" t="s">
        <v>58</v>
      </c>
    </row>
    <row r="136" spans="1:35" ht="37.5" x14ac:dyDescent="0.25">
      <c r="A136" s="10" t="s">
        <v>560</v>
      </c>
      <c r="B136" s="10"/>
      <c r="C136" s="24" t="s">
        <v>561</v>
      </c>
      <c r="D136" s="12"/>
      <c r="E136" s="12"/>
      <c r="F136" s="18" t="s">
        <v>61</v>
      </c>
      <c r="G136" s="19">
        <v>0.3</v>
      </c>
      <c r="H136" s="19"/>
      <c r="I136" s="19">
        <v>98.927999999999997</v>
      </c>
      <c r="J136" s="21">
        <v>71.75</v>
      </c>
      <c r="M136" s="22">
        <f>ROUND(ROUND(J136, 2)*I136, 2)</f>
        <v>7098.08</v>
      </c>
      <c r="P136" s="23">
        <v>71.75</v>
      </c>
      <c r="S136" s="22">
        <f>ROUND(ROUND(P136, 2)*I136, 2)</f>
        <v>7098.08</v>
      </c>
      <c r="V136" s="9">
        <f>ROUND(ROUND(P136, 2)/1.2, 2)</f>
        <v>59.79</v>
      </c>
      <c r="Y136" s="9">
        <f t="shared" si="18"/>
        <v>5915.07</v>
      </c>
      <c r="AD136" s="4" t="s">
        <v>562</v>
      </c>
      <c r="AE136" s="4" t="s">
        <v>563</v>
      </c>
      <c r="AF136" s="4" t="s">
        <v>564</v>
      </c>
    </row>
    <row r="137" spans="1:35" ht="37.5" x14ac:dyDescent="0.25">
      <c r="A137" s="10" t="s">
        <v>565</v>
      </c>
      <c r="B137" s="10"/>
      <c r="C137" s="24" t="s">
        <v>217</v>
      </c>
      <c r="D137" s="12"/>
      <c r="E137" s="12"/>
      <c r="F137" s="18" t="s">
        <v>61</v>
      </c>
      <c r="G137" s="19">
        <v>0.1</v>
      </c>
      <c r="H137" s="19"/>
      <c r="I137" s="19">
        <v>32.975999999999999</v>
      </c>
      <c r="J137" s="21">
        <v>88.8</v>
      </c>
      <c r="M137" s="22">
        <f>ROUND(ROUND(J137, 2)*I137, 2)</f>
        <v>2928.27</v>
      </c>
      <c r="P137" s="23">
        <v>88.8</v>
      </c>
      <c r="S137" s="22">
        <f>ROUND(ROUND(P137, 2)*I137, 2)</f>
        <v>2928.27</v>
      </c>
      <c r="V137" s="9">
        <f>ROUND(ROUND(P137, 2)/1.2, 2)</f>
        <v>74</v>
      </c>
      <c r="Y137" s="9">
        <f t="shared" si="18"/>
        <v>2440.23</v>
      </c>
      <c r="AD137" s="4" t="s">
        <v>566</v>
      </c>
      <c r="AE137" s="4" t="s">
        <v>567</v>
      </c>
      <c r="AF137" s="4" t="s">
        <v>220</v>
      </c>
    </row>
    <row r="138" spans="1:35" ht="18.75" x14ac:dyDescent="0.25">
      <c r="A138" s="10" t="s">
        <v>568</v>
      </c>
      <c r="B138" s="10" t="s">
        <v>569</v>
      </c>
      <c r="C138" s="11" t="s">
        <v>570</v>
      </c>
      <c r="D138" s="12"/>
      <c r="E138" s="12"/>
      <c r="F138" s="12" t="s">
        <v>55</v>
      </c>
      <c r="G138" s="13">
        <v>1</v>
      </c>
      <c r="H138" s="13"/>
      <c r="I138" s="13">
        <v>69.72</v>
      </c>
      <c r="J138" s="14">
        <f>IFERROR(ROUND(SUM(M139,M140,M141,M142)/I138, 2),0)</f>
        <v>807.38</v>
      </c>
      <c r="K138" s="15">
        <v>1455</v>
      </c>
      <c r="L138" s="14">
        <f>J138+ROUND(K138, 2)</f>
        <v>2262.38</v>
      </c>
      <c r="M138" s="14">
        <f>ROUND(J138*I138, 2)</f>
        <v>56290.53</v>
      </c>
      <c r="N138" s="14">
        <f>ROUND(I138*ROUND(K138, 2), 2)</f>
        <v>101442.6</v>
      </c>
      <c r="O138" s="14">
        <f>M138+N138</f>
        <v>157733.13</v>
      </c>
      <c r="P138" s="14">
        <f>IFERROR(ROUND(SUM(S139,S140,S141,S142)/I138, 2),0)</f>
        <v>807.38</v>
      </c>
      <c r="Q138" s="16">
        <v>1455</v>
      </c>
      <c r="R138" s="14">
        <f>P138+ROUND(Q138, 2)</f>
        <v>2262.38</v>
      </c>
      <c r="S138" s="14">
        <f>ROUND(P138*I138, 2)</f>
        <v>56290.53</v>
      </c>
      <c r="T138" s="14">
        <f>ROUND(I138*ROUND(Q138, 2), 2)</f>
        <v>101442.6</v>
      </c>
      <c r="U138" s="14">
        <f>S138+T138</f>
        <v>157733.13</v>
      </c>
      <c r="V138" s="9">
        <f>ROUND(P138 / 1.2, 2)</f>
        <v>672.82</v>
      </c>
      <c r="W138" s="9">
        <f>ROUND(Q138 / 1.2, 2)</f>
        <v>1212.5</v>
      </c>
      <c r="X138" s="9">
        <f>ROUND(R138 / 1.2, 2)</f>
        <v>1885.32</v>
      </c>
      <c r="Y138" s="9">
        <f t="shared" si="18"/>
        <v>46908.78</v>
      </c>
      <c r="Z138" s="9">
        <f>ROUND(T138 / 1.2, 2)</f>
        <v>84535.5</v>
      </c>
      <c r="AA138" s="9">
        <f>Y138+Z138</f>
        <v>131444.28</v>
      </c>
      <c r="AD138" s="4">
        <v>254801914</v>
      </c>
      <c r="AE138" s="4">
        <v>17922387</v>
      </c>
      <c r="AG138" s="4" t="s">
        <v>571</v>
      </c>
      <c r="AH138" s="4" t="s">
        <v>572</v>
      </c>
      <c r="AI138" s="4" t="s">
        <v>58</v>
      </c>
    </row>
    <row r="139" spans="1:35" ht="18.75" x14ac:dyDescent="0.25">
      <c r="A139" s="10" t="s">
        <v>573</v>
      </c>
      <c r="B139" s="10"/>
      <c r="C139" s="24" t="s">
        <v>574</v>
      </c>
      <c r="D139" s="12"/>
      <c r="E139" s="12"/>
      <c r="F139" s="18" t="s">
        <v>67</v>
      </c>
      <c r="G139" s="19">
        <v>1</v>
      </c>
      <c r="H139" s="20"/>
      <c r="I139" s="20">
        <v>232.4</v>
      </c>
      <c r="J139" s="21">
        <v>49.68</v>
      </c>
      <c r="M139" s="22">
        <f>ROUND(ROUND(J139, 2)*I139, 2)</f>
        <v>11545.63</v>
      </c>
      <c r="P139" s="23">
        <v>49.68</v>
      </c>
      <c r="S139" s="22">
        <f>ROUND(ROUND(P139, 2)*I139, 2)</f>
        <v>11545.63</v>
      </c>
      <c r="V139" s="9">
        <f>ROUND(ROUND(P139, 2)/1.2, 2)</f>
        <v>41.4</v>
      </c>
      <c r="Y139" s="9">
        <f t="shared" si="18"/>
        <v>9621.36</v>
      </c>
      <c r="AD139" s="4" t="s">
        <v>575</v>
      </c>
      <c r="AE139" s="4" t="s">
        <v>576</v>
      </c>
      <c r="AF139" s="4" t="s">
        <v>577</v>
      </c>
    </row>
    <row r="140" spans="1:35" ht="75" x14ac:dyDescent="0.25">
      <c r="A140" s="10" t="s">
        <v>578</v>
      </c>
      <c r="B140" s="10"/>
      <c r="C140" s="24" t="s">
        <v>579</v>
      </c>
      <c r="D140" s="12"/>
      <c r="E140" s="12"/>
      <c r="F140" s="18" t="s">
        <v>580</v>
      </c>
      <c r="G140" s="19">
        <v>1</v>
      </c>
      <c r="H140" s="19"/>
      <c r="I140" s="19">
        <v>69.72</v>
      </c>
      <c r="J140" s="21">
        <v>34.770000000000003</v>
      </c>
      <c r="M140" s="22">
        <f>ROUND(ROUND(J140, 2)*I140, 2)</f>
        <v>2424.16</v>
      </c>
      <c r="P140" s="23">
        <v>34.770000000000003</v>
      </c>
      <c r="S140" s="22">
        <f>ROUND(ROUND(P140, 2)*I140, 2)</f>
        <v>2424.16</v>
      </c>
      <c r="V140" s="9">
        <f>ROUND(ROUND(P140, 2)/1.2, 2)</f>
        <v>28.98</v>
      </c>
      <c r="Y140" s="9">
        <f t="shared" si="18"/>
        <v>2020.13</v>
      </c>
      <c r="AD140" s="4" t="s">
        <v>581</v>
      </c>
      <c r="AE140" s="4" t="s">
        <v>582</v>
      </c>
      <c r="AF140" s="4" t="s">
        <v>583</v>
      </c>
    </row>
    <row r="141" spans="1:35" ht="18.75" x14ac:dyDescent="0.25">
      <c r="A141" s="10" t="s">
        <v>584</v>
      </c>
      <c r="B141" s="10"/>
      <c r="C141" s="24" t="s">
        <v>585</v>
      </c>
      <c r="D141" s="12"/>
      <c r="E141" s="12"/>
      <c r="F141" s="18" t="s">
        <v>95</v>
      </c>
      <c r="G141" s="19">
        <v>1</v>
      </c>
      <c r="H141" s="20"/>
      <c r="I141" s="20">
        <v>232.4</v>
      </c>
      <c r="J141" s="21">
        <v>80</v>
      </c>
      <c r="M141" s="22">
        <f>ROUND(ROUND(J141, 2)*I141, 2)</f>
        <v>18592</v>
      </c>
      <c r="P141" s="23">
        <v>80</v>
      </c>
      <c r="S141" s="22">
        <f>ROUND(ROUND(P141, 2)*I141, 2)</f>
        <v>18592</v>
      </c>
      <c r="V141" s="9">
        <f>ROUND(ROUND(P141, 2)/1.2, 2)</f>
        <v>66.67</v>
      </c>
      <c r="Y141" s="9">
        <f t="shared" si="18"/>
        <v>15493.33</v>
      </c>
      <c r="AD141" s="4" t="s">
        <v>586</v>
      </c>
      <c r="AE141" s="4" t="s">
        <v>587</v>
      </c>
      <c r="AF141" s="4" t="s">
        <v>588</v>
      </c>
    </row>
    <row r="142" spans="1:35" ht="18.75" x14ac:dyDescent="0.25">
      <c r="A142" s="10" t="s">
        <v>589</v>
      </c>
      <c r="B142" s="10"/>
      <c r="C142" s="17" t="s">
        <v>590</v>
      </c>
      <c r="D142" s="12"/>
      <c r="E142" s="12"/>
      <c r="F142" s="18" t="s">
        <v>55</v>
      </c>
      <c r="G142" s="19">
        <v>1.1000000000000001</v>
      </c>
      <c r="H142" s="20"/>
      <c r="I142" s="20">
        <v>76.691999999999993</v>
      </c>
      <c r="J142" s="21">
        <v>309.39999999999998</v>
      </c>
      <c r="M142" s="22">
        <f>ROUND(ROUND(J142, 2)*I142, 2)</f>
        <v>23728.5</v>
      </c>
      <c r="P142" s="23">
        <v>309.39999999999998</v>
      </c>
      <c r="S142" s="22">
        <f>ROUND(ROUND(P142, 2)*I142, 2)</f>
        <v>23728.5</v>
      </c>
      <c r="V142" s="9">
        <f>ROUND(ROUND(P142, 2)/1.2, 2)</f>
        <v>257.83</v>
      </c>
      <c r="Y142" s="9">
        <f t="shared" si="18"/>
        <v>19773.75</v>
      </c>
      <c r="AD142" s="4" t="s">
        <v>591</v>
      </c>
      <c r="AE142" s="4" t="s">
        <v>592</v>
      </c>
      <c r="AF142" s="4" t="s">
        <v>593</v>
      </c>
    </row>
    <row r="143" spans="1:35" ht="37.5" x14ac:dyDescent="0.25">
      <c r="A143" s="10" t="s">
        <v>594</v>
      </c>
      <c r="B143" s="10" t="s">
        <v>595</v>
      </c>
      <c r="C143" s="11" t="s">
        <v>596</v>
      </c>
      <c r="D143" s="12"/>
      <c r="E143" s="12"/>
      <c r="F143" s="12" t="s">
        <v>55</v>
      </c>
      <c r="G143" s="13">
        <v>1</v>
      </c>
      <c r="H143" s="13"/>
      <c r="I143" s="13">
        <v>260.04000000000002</v>
      </c>
      <c r="J143" s="14">
        <f>IFERROR(ROUND(SUM(M144,M145,M146,M147)/I143, 2),0)</f>
        <v>352.48</v>
      </c>
      <c r="K143" s="15">
        <v>2541</v>
      </c>
      <c r="L143" s="14">
        <f>J143+ROUND(K143, 2)</f>
        <v>2893.48</v>
      </c>
      <c r="M143" s="14">
        <f>ROUND(J143*I143, 2)</f>
        <v>91658.9</v>
      </c>
      <c r="N143" s="14">
        <f>ROUND(I143*ROUND(K143, 2), 2)</f>
        <v>660761.64</v>
      </c>
      <c r="O143" s="14">
        <f>M143+N143</f>
        <v>752420.54</v>
      </c>
      <c r="P143" s="14">
        <f>IFERROR(ROUND(SUM(S144,S145,S146,S147)/I143, 2),0)</f>
        <v>352.48</v>
      </c>
      <c r="Q143" s="16">
        <v>2541</v>
      </c>
      <c r="R143" s="14">
        <f>P143+ROUND(Q143, 2)</f>
        <v>2893.48</v>
      </c>
      <c r="S143" s="14">
        <f>ROUND(P143*I143, 2)</f>
        <v>91658.9</v>
      </c>
      <c r="T143" s="14">
        <f>ROUND(I143*ROUND(Q143, 2), 2)</f>
        <v>660761.64</v>
      </c>
      <c r="U143" s="14">
        <f>S143+T143</f>
        <v>752420.54</v>
      </c>
      <c r="V143" s="9">
        <f>ROUND(P143 / 1.2, 2)</f>
        <v>293.73</v>
      </c>
      <c r="W143" s="9">
        <f>ROUND(Q143 / 1.2, 2)</f>
        <v>2117.5</v>
      </c>
      <c r="X143" s="9">
        <f>ROUND(R143 / 1.2, 2)</f>
        <v>2411.23</v>
      </c>
      <c r="Y143" s="9">
        <f t="shared" si="18"/>
        <v>76382.42</v>
      </c>
      <c r="Z143" s="9">
        <f>ROUND(T143 / 1.2, 2)</f>
        <v>550634.69999999995</v>
      </c>
      <c r="AA143" s="9">
        <f>Y143+Z143</f>
        <v>627017.12</v>
      </c>
      <c r="AD143" s="4">
        <v>254801916</v>
      </c>
      <c r="AE143" s="4">
        <v>17922385</v>
      </c>
      <c r="AG143" s="4" t="s">
        <v>597</v>
      </c>
      <c r="AH143" s="4" t="s">
        <v>598</v>
      </c>
      <c r="AI143" s="4" t="s">
        <v>58</v>
      </c>
    </row>
    <row r="144" spans="1:35" ht="37.5" x14ac:dyDescent="0.25">
      <c r="A144" s="10" t="s">
        <v>599</v>
      </c>
      <c r="B144" s="10"/>
      <c r="C144" s="24" t="s">
        <v>217</v>
      </c>
      <c r="D144" s="12"/>
      <c r="E144" s="12"/>
      <c r="F144" s="18" t="s">
        <v>61</v>
      </c>
      <c r="G144" s="19">
        <v>0.15</v>
      </c>
      <c r="H144" s="19"/>
      <c r="I144" s="19">
        <v>39.006</v>
      </c>
      <c r="J144" s="21">
        <v>88.8</v>
      </c>
      <c r="M144" s="22">
        <f>ROUND(ROUND(J144, 2)*I144, 2)</f>
        <v>3463.73</v>
      </c>
      <c r="P144" s="23">
        <v>88.8</v>
      </c>
      <c r="S144" s="22">
        <f>ROUND(ROUND(P144, 2)*I144, 2)</f>
        <v>3463.73</v>
      </c>
      <c r="V144" s="9">
        <f>ROUND(ROUND(P144, 2)/1.2, 2)</f>
        <v>74</v>
      </c>
      <c r="Y144" s="9">
        <f t="shared" si="18"/>
        <v>2886.44</v>
      </c>
      <c r="AD144" s="4" t="s">
        <v>600</v>
      </c>
      <c r="AE144" s="4" t="s">
        <v>601</v>
      </c>
      <c r="AF144" s="4" t="s">
        <v>220</v>
      </c>
    </row>
    <row r="145" spans="1:35" ht="18.75" x14ac:dyDescent="0.25">
      <c r="A145" s="10" t="s">
        <v>602</v>
      </c>
      <c r="B145" s="10"/>
      <c r="C145" s="24" t="s">
        <v>603</v>
      </c>
      <c r="D145" s="12"/>
      <c r="E145" s="12"/>
      <c r="F145" s="18" t="s">
        <v>61</v>
      </c>
      <c r="G145" s="19">
        <v>0.35</v>
      </c>
      <c r="H145" s="19"/>
      <c r="I145" s="19">
        <v>91.013999999999996</v>
      </c>
      <c r="J145" s="21">
        <v>55</v>
      </c>
      <c r="M145" s="22">
        <f>ROUND(ROUND(J145, 2)*I145, 2)</f>
        <v>5005.7700000000004</v>
      </c>
      <c r="P145" s="23">
        <v>55</v>
      </c>
      <c r="S145" s="22">
        <f>ROUND(ROUND(P145, 2)*I145, 2)</f>
        <v>5005.7700000000004</v>
      </c>
      <c r="V145" s="9">
        <f>ROUND(ROUND(P145, 2)/1.2, 2)</f>
        <v>45.83</v>
      </c>
      <c r="Y145" s="9">
        <f t="shared" si="18"/>
        <v>4171.4799999999996</v>
      </c>
      <c r="AD145" s="4" t="s">
        <v>604</v>
      </c>
      <c r="AE145" s="4" t="s">
        <v>605</v>
      </c>
      <c r="AF145" s="4" t="s">
        <v>606</v>
      </c>
    </row>
    <row r="146" spans="1:35" ht="18.75" x14ac:dyDescent="0.25">
      <c r="A146" s="10" t="s">
        <v>607</v>
      </c>
      <c r="B146" s="10"/>
      <c r="C146" s="24" t="s">
        <v>585</v>
      </c>
      <c r="D146" s="12"/>
      <c r="E146" s="12"/>
      <c r="F146" s="18" t="s">
        <v>95</v>
      </c>
      <c r="G146" s="19">
        <v>2.2200000000000002</v>
      </c>
      <c r="H146" s="19"/>
      <c r="I146" s="19">
        <v>577.28899999999999</v>
      </c>
      <c r="J146" s="21">
        <v>80</v>
      </c>
      <c r="M146" s="22">
        <f>ROUND(ROUND(J146, 2)*I146, 2)</f>
        <v>46183.12</v>
      </c>
      <c r="P146" s="23">
        <v>80</v>
      </c>
      <c r="S146" s="22">
        <f>ROUND(ROUND(P146, 2)*I146, 2)</f>
        <v>46183.12</v>
      </c>
      <c r="V146" s="9">
        <f>ROUND(ROUND(P146, 2)/1.2, 2)</f>
        <v>66.67</v>
      </c>
      <c r="Y146" s="9">
        <f t="shared" si="18"/>
        <v>38485.93</v>
      </c>
      <c r="AD146" s="4" t="s">
        <v>608</v>
      </c>
      <c r="AE146" s="4" t="s">
        <v>609</v>
      </c>
      <c r="AF146" s="4" t="s">
        <v>588</v>
      </c>
    </row>
    <row r="147" spans="1:35" ht="37.5" x14ac:dyDescent="0.25">
      <c r="A147" s="10" t="s">
        <v>610</v>
      </c>
      <c r="B147" s="10"/>
      <c r="C147" s="24" t="s">
        <v>611</v>
      </c>
      <c r="D147" s="12"/>
      <c r="E147" s="12"/>
      <c r="F147" s="18" t="s">
        <v>55</v>
      </c>
      <c r="G147" s="19">
        <v>1.05</v>
      </c>
      <c r="H147" s="19"/>
      <c r="I147" s="19">
        <v>273.04199999999997</v>
      </c>
      <c r="J147" s="21">
        <v>135.53</v>
      </c>
      <c r="M147" s="22">
        <f>ROUND(ROUND(J147, 2)*I147, 2)</f>
        <v>37005.379999999997</v>
      </c>
      <c r="P147" s="23">
        <v>135.53</v>
      </c>
      <c r="S147" s="22">
        <f>ROUND(ROUND(P147, 2)*I147, 2)</f>
        <v>37005.379999999997</v>
      </c>
      <c r="V147" s="9">
        <f>ROUND(ROUND(P147, 2)/1.2, 2)</f>
        <v>112.94</v>
      </c>
      <c r="Y147" s="9">
        <f t="shared" si="18"/>
        <v>30837.82</v>
      </c>
      <c r="AD147" s="4" t="s">
        <v>612</v>
      </c>
      <c r="AE147" s="4" t="s">
        <v>613</v>
      </c>
      <c r="AF147" s="4" t="s">
        <v>614</v>
      </c>
    </row>
    <row r="148" spans="1:35" ht="17.100000000000001" customHeight="1" x14ac:dyDescent="0.25">
      <c r="A148" s="10" t="s">
        <v>615</v>
      </c>
      <c r="B148" s="10" t="s">
        <v>616</v>
      </c>
      <c r="C148" s="42" t="s">
        <v>617</v>
      </c>
      <c r="D148" s="43"/>
      <c r="E148" s="43"/>
      <c r="F148" s="43"/>
      <c r="G148" s="43"/>
      <c r="H148" s="43"/>
      <c r="I148" s="44"/>
      <c r="M148" s="6">
        <f>SUM(M149,M153)</f>
        <v>447303.98</v>
      </c>
      <c r="N148" s="6">
        <f>SUM(N149,N153)</f>
        <v>2950077.6</v>
      </c>
      <c r="O148" s="6">
        <f>SUM(O149,O153)</f>
        <v>3397381.58</v>
      </c>
      <c r="S148" s="6">
        <f>SUM(S149,S153)</f>
        <v>537542.54</v>
      </c>
      <c r="T148" s="6">
        <f>SUM(T149,T153)</f>
        <v>2950077.6</v>
      </c>
      <c r="U148" s="6">
        <f>SUM(U149,U153)</f>
        <v>3487620.1399999997</v>
      </c>
      <c r="Y148" s="9">
        <f>SUM(Y149,Y153)</f>
        <v>447952.13</v>
      </c>
      <c r="Z148" s="9">
        <f>SUM(Z149,Z153)</f>
        <v>2458398</v>
      </c>
      <c r="AA148" s="9">
        <f>SUM(AA149,AA153)</f>
        <v>2906350.13</v>
      </c>
      <c r="AD148" s="4">
        <v>254801917</v>
      </c>
      <c r="AE148" s="4">
        <v>17928623</v>
      </c>
    </row>
    <row r="149" spans="1:35" ht="17.100000000000001" customHeight="1" x14ac:dyDescent="0.25">
      <c r="A149" s="10" t="s">
        <v>618</v>
      </c>
      <c r="B149" s="10" t="s">
        <v>619</v>
      </c>
      <c r="C149" s="42" t="s">
        <v>620</v>
      </c>
      <c r="D149" s="43"/>
      <c r="E149" s="43"/>
      <c r="F149" s="43"/>
      <c r="G149" s="43"/>
      <c r="H149" s="43"/>
      <c r="I149" s="44"/>
      <c r="M149" s="6">
        <f>SUM(M150)</f>
        <v>241468.92</v>
      </c>
      <c r="N149" s="6">
        <f>SUM(N150)</f>
        <v>1922040</v>
      </c>
      <c r="O149" s="6">
        <f>SUM(O150)</f>
        <v>2163508.92</v>
      </c>
      <c r="S149" s="6">
        <f>SUM(S150)</f>
        <v>241468.92</v>
      </c>
      <c r="T149" s="6">
        <f>SUM(T150)</f>
        <v>1922040</v>
      </c>
      <c r="U149" s="6">
        <f>SUM(U150)</f>
        <v>2163508.92</v>
      </c>
      <c r="Y149" s="9">
        <f>SUM(Y150)</f>
        <v>201224.1</v>
      </c>
      <c r="Z149" s="9">
        <f>SUM(Z150)</f>
        <v>1601700</v>
      </c>
      <c r="AA149" s="9">
        <f>SUM(AA150)</f>
        <v>1802924.1</v>
      </c>
      <c r="AD149" s="4">
        <v>254801918</v>
      </c>
      <c r="AE149" s="4">
        <v>17928628</v>
      </c>
    </row>
    <row r="150" spans="1:35" ht="56.25" x14ac:dyDescent="0.25">
      <c r="A150" s="10" t="s">
        <v>621</v>
      </c>
      <c r="B150" s="10" t="s">
        <v>622</v>
      </c>
      <c r="C150" s="11" t="s">
        <v>623</v>
      </c>
      <c r="D150" s="12"/>
      <c r="E150" s="12"/>
      <c r="F150" s="12" t="s">
        <v>55</v>
      </c>
      <c r="G150" s="13">
        <v>1</v>
      </c>
      <c r="H150" s="13"/>
      <c r="I150" s="13">
        <v>3372</v>
      </c>
      <c r="J150" s="14">
        <f>IFERROR(ROUND(SUM(M151,M152)/I150, 2),0)</f>
        <v>71.61</v>
      </c>
      <c r="K150" s="15">
        <v>570</v>
      </c>
      <c r="L150" s="14">
        <f>J150+ROUND(K150, 2)</f>
        <v>641.61</v>
      </c>
      <c r="M150" s="14">
        <f>ROUND(J150*I150, 2)</f>
        <v>241468.92</v>
      </c>
      <c r="N150" s="14">
        <f>ROUND(I150*ROUND(K150, 2), 2)</f>
        <v>1922040</v>
      </c>
      <c r="O150" s="14">
        <f>M150+N150</f>
        <v>2163508.92</v>
      </c>
      <c r="P150" s="14">
        <f>IFERROR(ROUND(SUM(S151,S152)/I150, 2),0)</f>
        <v>71.61</v>
      </c>
      <c r="Q150" s="16">
        <v>570</v>
      </c>
      <c r="R150" s="14">
        <f>P150+ROUND(Q150, 2)</f>
        <v>641.61</v>
      </c>
      <c r="S150" s="14">
        <f>ROUND(P150*I150, 2)</f>
        <v>241468.92</v>
      </c>
      <c r="T150" s="14">
        <f>ROUND(I150*ROUND(Q150, 2), 2)</f>
        <v>1922040</v>
      </c>
      <c r="U150" s="14">
        <f>S150+T150</f>
        <v>2163508.92</v>
      </c>
      <c r="V150" s="9">
        <f>ROUND(P150 / 1.2, 2)</f>
        <v>59.68</v>
      </c>
      <c r="W150" s="9">
        <f>ROUND(Q150 / 1.2, 2)</f>
        <v>475</v>
      </c>
      <c r="X150" s="9">
        <f>ROUND(R150 / 1.2, 2)</f>
        <v>534.67999999999995</v>
      </c>
      <c r="Y150" s="9">
        <f>ROUND(S150 / 1.2, 2)</f>
        <v>201224.1</v>
      </c>
      <c r="Z150" s="9">
        <f>ROUND(T150 / 1.2, 2)</f>
        <v>1601700</v>
      </c>
      <c r="AA150" s="9">
        <f>Y150+Z150</f>
        <v>1802924.1</v>
      </c>
      <c r="AD150" s="4">
        <v>254801920</v>
      </c>
      <c r="AE150" s="4">
        <v>17928627</v>
      </c>
      <c r="AG150" s="4" t="s">
        <v>624</v>
      </c>
      <c r="AH150" s="4" t="s">
        <v>625</v>
      </c>
      <c r="AI150" s="4" t="s">
        <v>58</v>
      </c>
    </row>
    <row r="151" spans="1:35" ht="56.25" x14ac:dyDescent="0.25">
      <c r="A151" s="10" t="s">
        <v>626</v>
      </c>
      <c r="B151" s="10"/>
      <c r="C151" s="17" t="s">
        <v>627</v>
      </c>
      <c r="D151" s="12"/>
      <c r="E151" s="12"/>
      <c r="F151" s="18" t="s">
        <v>61</v>
      </c>
      <c r="G151" s="19">
        <v>4.5</v>
      </c>
      <c r="H151" s="19"/>
      <c r="I151" s="19">
        <v>15174</v>
      </c>
      <c r="J151" s="21">
        <v>12.58</v>
      </c>
      <c r="M151" s="22">
        <f>ROUND(ROUND(J151, 2)*I151, 2)</f>
        <v>190888.92</v>
      </c>
      <c r="P151" s="23">
        <v>12.58</v>
      </c>
      <c r="S151" s="22">
        <f>ROUND(ROUND(P151, 2)*I151, 2)</f>
        <v>190888.92</v>
      </c>
      <c r="V151" s="9">
        <f>ROUND(ROUND(P151, 2)/1.2, 2)</f>
        <v>10.48</v>
      </c>
      <c r="Y151" s="9">
        <f>ROUND(S151 / 1.2, 2)</f>
        <v>159074.1</v>
      </c>
      <c r="AD151" s="4" t="s">
        <v>628</v>
      </c>
      <c r="AE151" s="4" t="s">
        <v>629</v>
      </c>
      <c r="AF151" s="4" t="s">
        <v>630</v>
      </c>
    </row>
    <row r="152" spans="1:35" ht="18.75" x14ac:dyDescent="0.25">
      <c r="A152" s="10" t="s">
        <v>631</v>
      </c>
      <c r="B152" s="10"/>
      <c r="C152" s="24" t="s">
        <v>325</v>
      </c>
      <c r="D152" s="12"/>
      <c r="E152" s="12"/>
      <c r="F152" s="18" t="s">
        <v>61</v>
      </c>
      <c r="G152" s="19">
        <v>0.15</v>
      </c>
      <c r="H152" s="19"/>
      <c r="I152" s="19">
        <v>505.8</v>
      </c>
      <c r="J152" s="21">
        <v>100</v>
      </c>
      <c r="M152" s="22">
        <f>ROUND(ROUND(J152, 2)*I152, 2)</f>
        <v>50580</v>
      </c>
      <c r="P152" s="23">
        <v>100</v>
      </c>
      <c r="S152" s="22">
        <f>ROUND(ROUND(P152, 2)*I152, 2)</f>
        <v>50580</v>
      </c>
      <c r="V152" s="9">
        <f>ROUND(ROUND(P152, 2)/1.2, 2)</f>
        <v>83.33</v>
      </c>
      <c r="Y152" s="9">
        <f>ROUND(S152 / 1.2, 2)</f>
        <v>42150</v>
      </c>
      <c r="AD152" s="4" t="s">
        <v>632</v>
      </c>
      <c r="AE152" s="4" t="s">
        <v>633</v>
      </c>
      <c r="AF152" s="4" t="s">
        <v>328</v>
      </c>
    </row>
    <row r="153" spans="1:35" ht="17.100000000000001" customHeight="1" x14ac:dyDescent="0.25">
      <c r="A153" s="10" t="s">
        <v>634</v>
      </c>
      <c r="B153" s="10" t="s">
        <v>635</v>
      </c>
      <c r="C153" s="42" t="s">
        <v>636</v>
      </c>
      <c r="D153" s="43"/>
      <c r="E153" s="43"/>
      <c r="F153" s="43"/>
      <c r="G153" s="43"/>
      <c r="H153" s="43"/>
      <c r="I153" s="44"/>
      <c r="M153" s="6">
        <f>SUM(M154,M157,M160,M163,M166)</f>
        <v>205835.06</v>
      </c>
      <c r="N153" s="6">
        <f>SUM(N154,N157,N160,N163,N166)</f>
        <v>1028037.6</v>
      </c>
      <c r="O153" s="6">
        <f>SUM(O154,O157,O160,O163,O166)</f>
        <v>1233872.6599999999</v>
      </c>
      <c r="S153" s="6">
        <f>SUM(S154,S157,S160,S163,S166)</f>
        <v>296073.62000000005</v>
      </c>
      <c r="T153" s="6">
        <f>SUM(T154,T157,T160,T163,T166)</f>
        <v>1028037.6</v>
      </c>
      <c r="U153" s="6">
        <f>SUM(U154,U157,U160,U163,U166)</f>
        <v>1324111.2199999997</v>
      </c>
      <c r="Y153" s="9">
        <f>SUM(Y154,Y157,Y160,Y163,Y166)</f>
        <v>246728.03000000003</v>
      </c>
      <c r="Z153" s="9">
        <f>SUM(Z154,Z157,Z160,Z163,Z166)</f>
        <v>856698</v>
      </c>
      <c r="AA153" s="9">
        <f>SUM(AA154,AA157,AA160,AA163,AA166)</f>
        <v>1103426.0299999998</v>
      </c>
      <c r="AD153" s="4">
        <v>254801921</v>
      </c>
      <c r="AE153" s="4">
        <v>17928898</v>
      </c>
    </row>
    <row r="154" spans="1:35" ht="56.25" x14ac:dyDescent="0.25">
      <c r="A154" s="10" t="s">
        <v>637</v>
      </c>
      <c r="B154" s="10" t="s">
        <v>638</v>
      </c>
      <c r="C154" s="11" t="s">
        <v>639</v>
      </c>
      <c r="D154" s="12"/>
      <c r="E154" s="12" t="s">
        <v>640</v>
      </c>
      <c r="F154" s="12" t="s">
        <v>55</v>
      </c>
      <c r="G154" s="13">
        <v>1</v>
      </c>
      <c r="H154" s="13"/>
      <c r="I154" s="13">
        <v>361.1</v>
      </c>
      <c r="J154" s="14">
        <f>IFERROR(ROUND(SUM(M155,M156)/I154, 2),0)</f>
        <v>13.32</v>
      </c>
      <c r="K154" s="15">
        <v>306</v>
      </c>
      <c r="L154" s="14">
        <f>J154+ROUND(K154, 2)</f>
        <v>319.32</v>
      </c>
      <c r="M154" s="14">
        <f>ROUND(J154*I154, 2)</f>
        <v>4809.8500000000004</v>
      </c>
      <c r="N154" s="14">
        <f>ROUND(I154*ROUND(K154, 2), 2)</f>
        <v>110496.6</v>
      </c>
      <c r="O154" s="14">
        <f>M154+N154</f>
        <v>115306.45000000001</v>
      </c>
      <c r="P154" s="14">
        <f>IFERROR(ROUND(SUM(S155,S156)/I154, 2),0)</f>
        <v>81.319999999999993</v>
      </c>
      <c r="Q154" s="16">
        <v>306</v>
      </c>
      <c r="R154" s="14">
        <f>P154+ROUND(Q154, 2)</f>
        <v>387.32</v>
      </c>
      <c r="S154" s="14">
        <f>ROUND(P154*I154, 2)</f>
        <v>29364.65</v>
      </c>
      <c r="T154" s="14">
        <f>ROUND(I154*ROUND(Q154, 2), 2)</f>
        <v>110496.6</v>
      </c>
      <c r="U154" s="14">
        <f>S154+T154</f>
        <v>139861.25</v>
      </c>
      <c r="V154" s="9">
        <f>ROUND(P154 / 1.2, 2)</f>
        <v>67.77</v>
      </c>
      <c r="W154" s="9">
        <f>ROUND(Q154 / 1.2, 2)</f>
        <v>255</v>
      </c>
      <c r="X154" s="9">
        <f>ROUND(R154 / 1.2, 2)</f>
        <v>322.77</v>
      </c>
      <c r="Y154" s="9">
        <f>ROUND(S154 / 1.2, 2)</f>
        <v>24470.54</v>
      </c>
      <c r="Z154" s="9">
        <f>ROUND(T154 / 1.2, 2)</f>
        <v>92080.5</v>
      </c>
      <c r="AA154" s="9">
        <f>Y154+Z154</f>
        <v>116551.04000000001</v>
      </c>
      <c r="AD154" s="4">
        <v>254801923</v>
      </c>
      <c r="AE154" s="4">
        <v>17928900</v>
      </c>
      <c r="AG154" s="4" t="s">
        <v>641</v>
      </c>
      <c r="AH154" s="4" t="s">
        <v>642</v>
      </c>
      <c r="AI154" s="4" t="s">
        <v>58</v>
      </c>
    </row>
    <row r="155" spans="1:35" ht="75" x14ac:dyDescent="0.25">
      <c r="A155" s="10" t="s">
        <v>643</v>
      </c>
      <c r="B155" s="10"/>
      <c r="C155" s="24" t="s">
        <v>483</v>
      </c>
      <c r="D155" s="12"/>
      <c r="E155" s="12" t="s">
        <v>644</v>
      </c>
      <c r="F155" s="18" t="s">
        <v>61</v>
      </c>
      <c r="G155" s="19">
        <v>0.3</v>
      </c>
      <c r="H155" s="20"/>
      <c r="I155" s="20">
        <v>108.33</v>
      </c>
      <c r="J155" s="21">
        <v>0</v>
      </c>
      <c r="M155" s="22">
        <f>ROUND(ROUND(J155, 2)*I155, 2)</f>
        <v>0</v>
      </c>
      <c r="P155" s="23">
        <v>226.67</v>
      </c>
      <c r="S155" s="22">
        <f>ROUND(ROUND(P155, 2)*I155, 2)</f>
        <v>24555.16</v>
      </c>
      <c r="V155" s="9">
        <f>ROUND(ROUND(P155, 2)/1.2, 2)</f>
        <v>188.89</v>
      </c>
      <c r="Y155" s="9">
        <f t="shared" ref="Y155:Y168" si="19">ROUND(S155 / 1.2, 2)</f>
        <v>20462.63</v>
      </c>
      <c r="AD155" s="4" t="s">
        <v>645</v>
      </c>
      <c r="AE155" s="4" t="s">
        <v>646</v>
      </c>
      <c r="AF155" s="4" t="s">
        <v>487</v>
      </c>
    </row>
    <row r="156" spans="1:35" ht="37.5" x14ac:dyDescent="0.25">
      <c r="A156" s="10" t="s">
        <v>647</v>
      </c>
      <c r="B156" s="10"/>
      <c r="C156" s="24" t="s">
        <v>217</v>
      </c>
      <c r="D156" s="12"/>
      <c r="E156" s="12"/>
      <c r="F156" s="18" t="s">
        <v>61</v>
      </c>
      <c r="G156" s="19">
        <v>0.15</v>
      </c>
      <c r="H156" s="20"/>
      <c r="I156" s="20">
        <v>54.164999999999999</v>
      </c>
      <c r="J156" s="21">
        <v>88.8</v>
      </c>
      <c r="M156" s="22">
        <f>ROUND(ROUND(J156, 2)*I156, 2)</f>
        <v>4809.8500000000004</v>
      </c>
      <c r="P156" s="23">
        <v>88.8</v>
      </c>
      <c r="S156" s="22">
        <f>ROUND(ROUND(P156, 2)*I156, 2)</f>
        <v>4809.8500000000004</v>
      </c>
      <c r="V156" s="9">
        <f>ROUND(ROUND(P156, 2)/1.2, 2)</f>
        <v>74</v>
      </c>
      <c r="Y156" s="9">
        <f t="shared" si="19"/>
        <v>4008.21</v>
      </c>
      <c r="AD156" s="4" t="s">
        <v>648</v>
      </c>
      <c r="AE156" s="4" t="s">
        <v>649</v>
      </c>
      <c r="AF156" s="4" t="s">
        <v>220</v>
      </c>
    </row>
    <row r="157" spans="1:35" ht="56.25" x14ac:dyDescent="0.25">
      <c r="A157" s="10" t="s">
        <v>650</v>
      </c>
      <c r="B157" s="10" t="s">
        <v>638</v>
      </c>
      <c r="C157" s="11" t="s">
        <v>639</v>
      </c>
      <c r="D157" s="12"/>
      <c r="E157" s="12"/>
      <c r="F157" s="12" t="s">
        <v>55</v>
      </c>
      <c r="G157" s="13">
        <v>1</v>
      </c>
      <c r="H157" s="13"/>
      <c r="I157" s="13">
        <v>629.6</v>
      </c>
      <c r="J157" s="14">
        <f>IFERROR(ROUND(SUM(M158,M159)/I157, 2),0)</f>
        <v>13.32</v>
      </c>
      <c r="K157" s="15">
        <v>306</v>
      </c>
      <c r="L157" s="14">
        <f>J157+ROUND(K157, 2)</f>
        <v>319.32</v>
      </c>
      <c r="M157" s="14">
        <f>ROUND(J157*I157, 2)</f>
        <v>8386.27</v>
      </c>
      <c r="N157" s="14">
        <f>ROUND(I157*ROUND(K157, 2), 2)</f>
        <v>192657.6</v>
      </c>
      <c r="O157" s="14">
        <f>M157+N157</f>
        <v>201043.87</v>
      </c>
      <c r="P157" s="14">
        <f>IFERROR(ROUND(SUM(S158,S159)/I157, 2),0)</f>
        <v>93.68</v>
      </c>
      <c r="Q157" s="16">
        <v>306</v>
      </c>
      <c r="R157" s="14">
        <f>P157+ROUND(Q157, 2)</f>
        <v>399.68</v>
      </c>
      <c r="S157" s="14">
        <f>ROUND(P157*I157, 2)</f>
        <v>58980.93</v>
      </c>
      <c r="T157" s="14">
        <f>ROUND(I157*ROUND(Q157, 2), 2)</f>
        <v>192657.6</v>
      </c>
      <c r="U157" s="14">
        <f>S157+T157</f>
        <v>251638.53</v>
      </c>
      <c r="V157" s="9">
        <f>ROUND(P157 / 1.2, 2)</f>
        <v>78.069999999999993</v>
      </c>
      <c r="W157" s="9">
        <f>ROUND(Q157 / 1.2, 2)</f>
        <v>255</v>
      </c>
      <c r="X157" s="9">
        <f>ROUND(R157 / 1.2, 2)</f>
        <v>333.07</v>
      </c>
      <c r="Y157" s="9">
        <f t="shared" si="19"/>
        <v>49150.78</v>
      </c>
      <c r="Z157" s="9">
        <f>ROUND(T157 / 1.2, 2)</f>
        <v>160548</v>
      </c>
      <c r="AA157" s="9">
        <f>Y157+Z157</f>
        <v>209698.78</v>
      </c>
      <c r="AD157" s="4">
        <v>254801940</v>
      </c>
      <c r="AE157" s="4">
        <v>17929454</v>
      </c>
      <c r="AG157" s="4" t="s">
        <v>641</v>
      </c>
      <c r="AH157" s="4" t="s">
        <v>642</v>
      </c>
      <c r="AI157" s="4" t="s">
        <v>58</v>
      </c>
    </row>
    <row r="158" spans="1:35" ht="37.5" x14ac:dyDescent="0.25">
      <c r="A158" s="10" t="s">
        <v>651</v>
      </c>
      <c r="B158" s="10"/>
      <c r="C158" s="24" t="s">
        <v>217</v>
      </c>
      <c r="D158" s="12"/>
      <c r="E158" s="12"/>
      <c r="F158" s="18" t="s">
        <v>61</v>
      </c>
      <c r="G158" s="19">
        <v>0.15</v>
      </c>
      <c r="H158" s="20"/>
      <c r="I158" s="20">
        <v>94.44</v>
      </c>
      <c r="J158" s="21">
        <v>88.8</v>
      </c>
      <c r="M158" s="22">
        <f>ROUND(ROUND(J158, 2)*I158, 2)</f>
        <v>8386.27</v>
      </c>
      <c r="P158" s="23">
        <v>88.8</v>
      </c>
      <c r="S158" s="22">
        <f>ROUND(ROUND(P158, 2)*I158, 2)</f>
        <v>8386.27</v>
      </c>
      <c r="V158" s="9">
        <f>ROUND(ROUND(P158, 2)/1.2, 2)</f>
        <v>74</v>
      </c>
      <c r="Y158" s="9">
        <f t="shared" si="19"/>
        <v>6988.56</v>
      </c>
      <c r="AD158" s="4" t="s">
        <v>652</v>
      </c>
      <c r="AE158" s="4" t="s">
        <v>653</v>
      </c>
      <c r="AF158" s="4" t="s">
        <v>220</v>
      </c>
    </row>
    <row r="159" spans="1:35" ht="93.75" x14ac:dyDescent="0.25">
      <c r="A159" s="10" t="s">
        <v>654</v>
      </c>
      <c r="B159" s="10"/>
      <c r="C159" s="24" t="s">
        <v>483</v>
      </c>
      <c r="D159" s="12"/>
      <c r="E159" s="12" t="s">
        <v>655</v>
      </c>
      <c r="F159" s="18" t="s">
        <v>61</v>
      </c>
      <c r="G159" s="19">
        <v>0.3</v>
      </c>
      <c r="H159" s="20"/>
      <c r="I159" s="20">
        <v>188.88</v>
      </c>
      <c r="J159" s="21">
        <v>0</v>
      </c>
      <c r="M159" s="22">
        <f>ROUND(ROUND(J159, 2)*I159, 2)</f>
        <v>0</v>
      </c>
      <c r="P159" s="23">
        <v>267.88</v>
      </c>
      <c r="S159" s="22">
        <f>ROUND(ROUND(P159, 2)*I159, 2)</f>
        <v>50597.17</v>
      </c>
      <c r="V159" s="9">
        <f>ROUND(ROUND(P159, 2)/1.2, 2)</f>
        <v>223.23</v>
      </c>
      <c r="Y159" s="9">
        <f t="shared" si="19"/>
        <v>42164.31</v>
      </c>
      <c r="AD159" s="4" t="s">
        <v>656</v>
      </c>
      <c r="AE159" s="4" t="s">
        <v>657</v>
      </c>
      <c r="AF159" s="4" t="s">
        <v>487</v>
      </c>
    </row>
    <row r="160" spans="1:35" ht="56.25" x14ac:dyDescent="0.25">
      <c r="A160" s="10" t="s">
        <v>658</v>
      </c>
      <c r="B160" s="10" t="s">
        <v>638</v>
      </c>
      <c r="C160" s="11" t="s">
        <v>639</v>
      </c>
      <c r="D160" s="12"/>
      <c r="E160" s="12"/>
      <c r="F160" s="12" t="s">
        <v>55</v>
      </c>
      <c r="G160" s="13">
        <v>1</v>
      </c>
      <c r="H160" s="13"/>
      <c r="I160" s="13">
        <v>1148.0999999999999</v>
      </c>
      <c r="J160" s="14">
        <f>IFERROR(ROUND(SUM(M161,M162)/I160, 2),0)</f>
        <v>81.319999999999993</v>
      </c>
      <c r="K160" s="15">
        <v>306</v>
      </c>
      <c r="L160" s="14">
        <f>J160+ROUND(K160, 2)</f>
        <v>387.32</v>
      </c>
      <c r="M160" s="14">
        <f>ROUND(J160*I160, 2)</f>
        <v>93363.49</v>
      </c>
      <c r="N160" s="14">
        <f>ROUND(I160*ROUND(K160, 2), 2)</f>
        <v>351318.6</v>
      </c>
      <c r="O160" s="14">
        <f>M160+N160</f>
        <v>444682.08999999997</v>
      </c>
      <c r="P160" s="14">
        <f>IFERROR(ROUND(SUM(S161,S162)/I160, 2),0)</f>
        <v>81.319999999999993</v>
      </c>
      <c r="Q160" s="16">
        <v>306</v>
      </c>
      <c r="R160" s="14">
        <f>P160+ROUND(Q160, 2)</f>
        <v>387.32</v>
      </c>
      <c r="S160" s="14">
        <f>ROUND(P160*I160, 2)</f>
        <v>93363.49</v>
      </c>
      <c r="T160" s="14">
        <f>ROUND(I160*ROUND(Q160, 2), 2)</f>
        <v>351318.6</v>
      </c>
      <c r="U160" s="14">
        <f>S160+T160</f>
        <v>444682.08999999997</v>
      </c>
      <c r="V160" s="9">
        <f>ROUND(P160 / 1.2, 2)</f>
        <v>67.77</v>
      </c>
      <c r="W160" s="9">
        <f>ROUND(Q160 / 1.2, 2)</f>
        <v>255</v>
      </c>
      <c r="X160" s="9">
        <f>ROUND(R160 / 1.2, 2)</f>
        <v>322.77</v>
      </c>
      <c r="Y160" s="9">
        <f t="shared" si="19"/>
        <v>77802.91</v>
      </c>
      <c r="Z160" s="9">
        <f>ROUND(T160 / 1.2, 2)</f>
        <v>292765.5</v>
      </c>
      <c r="AA160" s="9">
        <f>Y160+Z160</f>
        <v>370568.41000000003</v>
      </c>
      <c r="AD160" s="4">
        <v>254801941</v>
      </c>
      <c r="AE160" s="4">
        <v>17929455</v>
      </c>
      <c r="AG160" s="4" t="s">
        <v>641</v>
      </c>
      <c r="AH160" s="4" t="s">
        <v>642</v>
      </c>
      <c r="AI160" s="4" t="s">
        <v>58</v>
      </c>
    </row>
    <row r="161" spans="1:35" ht="206.25" x14ac:dyDescent="0.25">
      <c r="A161" s="10" t="s">
        <v>659</v>
      </c>
      <c r="B161" s="10"/>
      <c r="C161" s="24" t="s">
        <v>496</v>
      </c>
      <c r="D161" s="12"/>
      <c r="E161" s="12" t="s">
        <v>660</v>
      </c>
      <c r="F161" s="18" t="s">
        <v>61</v>
      </c>
      <c r="G161" s="19">
        <v>0.3</v>
      </c>
      <c r="H161" s="20"/>
      <c r="I161" s="20">
        <v>344.43</v>
      </c>
      <c r="J161" s="21">
        <v>226.67</v>
      </c>
      <c r="M161" s="22">
        <f>ROUND(ROUND(J161, 2)*I161, 2)</f>
        <v>78071.95</v>
      </c>
      <c r="P161" s="23">
        <v>226.67</v>
      </c>
      <c r="S161" s="22">
        <f>ROUND(ROUND(P161, 2)*I161, 2)</f>
        <v>78071.95</v>
      </c>
      <c r="V161" s="9">
        <f>ROUND(ROUND(P161, 2)/1.2, 2)</f>
        <v>188.89</v>
      </c>
      <c r="Y161" s="9">
        <f t="shared" si="19"/>
        <v>65059.96</v>
      </c>
      <c r="AD161" s="4" t="s">
        <v>661</v>
      </c>
      <c r="AE161" s="4" t="s">
        <v>662</v>
      </c>
      <c r="AF161" s="4" t="s">
        <v>500</v>
      </c>
    </row>
    <row r="162" spans="1:35" ht="37.5" x14ac:dyDescent="0.25">
      <c r="A162" s="10" t="s">
        <v>663</v>
      </c>
      <c r="B162" s="10"/>
      <c r="C162" s="24" t="s">
        <v>217</v>
      </c>
      <c r="D162" s="12"/>
      <c r="E162" s="12"/>
      <c r="F162" s="18" t="s">
        <v>61</v>
      </c>
      <c r="G162" s="19">
        <v>0.15</v>
      </c>
      <c r="H162" s="20"/>
      <c r="I162" s="20">
        <v>172.215</v>
      </c>
      <c r="J162" s="21">
        <v>88.8</v>
      </c>
      <c r="M162" s="22">
        <f>ROUND(ROUND(J162, 2)*I162, 2)</f>
        <v>15292.69</v>
      </c>
      <c r="P162" s="23">
        <v>88.8</v>
      </c>
      <c r="S162" s="22">
        <f>ROUND(ROUND(P162, 2)*I162, 2)</f>
        <v>15292.69</v>
      </c>
      <c r="V162" s="9">
        <f>ROUND(ROUND(P162, 2)/1.2, 2)</f>
        <v>74</v>
      </c>
      <c r="Y162" s="9">
        <f t="shared" si="19"/>
        <v>12743.91</v>
      </c>
      <c r="AD162" s="4" t="s">
        <v>664</v>
      </c>
      <c r="AE162" s="4" t="s">
        <v>665</v>
      </c>
      <c r="AF162" s="4" t="s">
        <v>220</v>
      </c>
    </row>
    <row r="163" spans="1:35" ht="56.25" x14ac:dyDescent="0.25">
      <c r="A163" s="10" t="s">
        <v>666</v>
      </c>
      <c r="B163" s="10" t="s">
        <v>638</v>
      </c>
      <c r="C163" s="11" t="s">
        <v>639</v>
      </c>
      <c r="D163" s="12"/>
      <c r="E163" s="12"/>
      <c r="F163" s="12" t="s">
        <v>55</v>
      </c>
      <c r="G163" s="13">
        <v>1</v>
      </c>
      <c r="H163" s="13"/>
      <c r="I163" s="13">
        <v>1148.5999999999999</v>
      </c>
      <c r="J163" s="14">
        <f>IFERROR(ROUND(SUM(M164,M165)/I163, 2),0)</f>
        <v>81.319999999999993</v>
      </c>
      <c r="K163" s="15">
        <v>306</v>
      </c>
      <c r="L163" s="14">
        <f>J163+ROUND(K163, 2)</f>
        <v>387.32</v>
      </c>
      <c r="M163" s="14">
        <f>ROUND(J163*I163, 2)</f>
        <v>93404.15</v>
      </c>
      <c r="N163" s="14">
        <f>ROUND(I163*ROUND(K163, 2), 2)</f>
        <v>351471.6</v>
      </c>
      <c r="O163" s="14">
        <f>M163+N163</f>
        <v>444875.75</v>
      </c>
      <c r="P163" s="14">
        <f>IFERROR(ROUND(SUM(S164,S165)/I163, 2),0)</f>
        <v>93.68</v>
      </c>
      <c r="Q163" s="16">
        <v>306</v>
      </c>
      <c r="R163" s="14">
        <f>P163+ROUND(Q163, 2)</f>
        <v>399.68</v>
      </c>
      <c r="S163" s="14">
        <f>ROUND(P163*I163, 2)</f>
        <v>107600.85</v>
      </c>
      <c r="T163" s="14">
        <f>ROUND(I163*ROUND(Q163, 2), 2)</f>
        <v>351471.6</v>
      </c>
      <c r="U163" s="14">
        <f>S163+T163</f>
        <v>459072.44999999995</v>
      </c>
      <c r="V163" s="9">
        <f>ROUND(P163 / 1.2, 2)</f>
        <v>78.069999999999993</v>
      </c>
      <c r="W163" s="9">
        <f>ROUND(Q163 / 1.2, 2)</f>
        <v>255</v>
      </c>
      <c r="X163" s="9">
        <f>ROUND(R163 / 1.2, 2)</f>
        <v>333.07</v>
      </c>
      <c r="Y163" s="9">
        <f t="shared" si="19"/>
        <v>89667.38</v>
      </c>
      <c r="Z163" s="9">
        <f>ROUND(T163 / 1.2, 2)</f>
        <v>292893</v>
      </c>
      <c r="AA163" s="9">
        <f>Y163+Z163</f>
        <v>382560.38</v>
      </c>
      <c r="AD163" s="4">
        <v>254801942</v>
      </c>
      <c r="AE163" s="4">
        <v>17929456</v>
      </c>
      <c r="AG163" s="4" t="s">
        <v>641</v>
      </c>
      <c r="AH163" s="4" t="s">
        <v>642</v>
      </c>
      <c r="AI163" s="4" t="s">
        <v>58</v>
      </c>
    </row>
    <row r="164" spans="1:35" ht="37.5" x14ac:dyDescent="0.25">
      <c r="A164" s="10" t="s">
        <v>667</v>
      </c>
      <c r="B164" s="10"/>
      <c r="C164" s="24" t="s">
        <v>217</v>
      </c>
      <c r="D164" s="12"/>
      <c r="E164" s="12"/>
      <c r="F164" s="18" t="s">
        <v>61</v>
      </c>
      <c r="G164" s="19">
        <v>0.15</v>
      </c>
      <c r="H164" s="20"/>
      <c r="I164" s="20">
        <v>172.29</v>
      </c>
      <c r="J164" s="21">
        <v>88.8</v>
      </c>
      <c r="M164" s="22">
        <f>ROUND(ROUND(J164, 2)*I164, 2)</f>
        <v>15299.35</v>
      </c>
      <c r="P164" s="23">
        <v>88.8</v>
      </c>
      <c r="S164" s="22">
        <f>ROUND(ROUND(P164, 2)*I164, 2)</f>
        <v>15299.35</v>
      </c>
      <c r="V164" s="9">
        <f>ROUND(ROUND(P164, 2)/1.2, 2)</f>
        <v>74</v>
      </c>
      <c r="Y164" s="9">
        <f t="shared" si="19"/>
        <v>12749.46</v>
      </c>
      <c r="AD164" s="4" t="s">
        <v>668</v>
      </c>
      <c r="AE164" s="4" t="s">
        <v>669</v>
      </c>
      <c r="AF164" s="4" t="s">
        <v>220</v>
      </c>
    </row>
    <row r="165" spans="1:35" ht="225" x14ac:dyDescent="0.25">
      <c r="A165" s="10" t="s">
        <v>670</v>
      </c>
      <c r="B165" s="10"/>
      <c r="C165" s="24" t="s">
        <v>496</v>
      </c>
      <c r="D165" s="12"/>
      <c r="E165" s="12" t="s">
        <v>671</v>
      </c>
      <c r="F165" s="18" t="s">
        <v>61</v>
      </c>
      <c r="G165" s="19">
        <v>0.3</v>
      </c>
      <c r="H165" s="20"/>
      <c r="I165" s="20">
        <v>344.58</v>
      </c>
      <c r="J165" s="21">
        <v>226.67</v>
      </c>
      <c r="M165" s="22">
        <f>ROUND(ROUND(J165, 2)*I165, 2)</f>
        <v>78105.95</v>
      </c>
      <c r="P165" s="23">
        <v>267.88</v>
      </c>
      <c r="S165" s="22">
        <f>ROUND(ROUND(P165, 2)*I165, 2)</f>
        <v>92306.09</v>
      </c>
      <c r="V165" s="9">
        <f>ROUND(ROUND(P165, 2)/1.2, 2)</f>
        <v>223.23</v>
      </c>
      <c r="Y165" s="9">
        <f t="shared" si="19"/>
        <v>76921.740000000005</v>
      </c>
      <c r="AD165" s="4" t="s">
        <v>672</v>
      </c>
      <c r="AE165" s="4" t="s">
        <v>673</v>
      </c>
      <c r="AF165" s="4" t="s">
        <v>500</v>
      </c>
    </row>
    <row r="166" spans="1:35" ht="56.25" x14ac:dyDescent="0.25">
      <c r="A166" s="10" t="s">
        <v>674</v>
      </c>
      <c r="B166" s="10" t="s">
        <v>638</v>
      </c>
      <c r="C166" s="11" t="s">
        <v>639</v>
      </c>
      <c r="D166" s="12"/>
      <c r="E166" s="12"/>
      <c r="F166" s="12" t="s">
        <v>55</v>
      </c>
      <c r="G166" s="13">
        <v>1</v>
      </c>
      <c r="H166" s="13"/>
      <c r="I166" s="13">
        <v>72.2</v>
      </c>
      <c r="J166" s="14">
        <f>IFERROR(ROUND(SUM(M167,M168)/I166, 2),0)</f>
        <v>81.319999999999993</v>
      </c>
      <c r="K166" s="15">
        <v>306</v>
      </c>
      <c r="L166" s="14">
        <f>J166+ROUND(K166, 2)</f>
        <v>387.32</v>
      </c>
      <c r="M166" s="14">
        <f>ROUND(J166*I166, 2)</f>
        <v>5871.3</v>
      </c>
      <c r="N166" s="14">
        <f>ROUND(I166*ROUND(K166, 2), 2)</f>
        <v>22093.200000000001</v>
      </c>
      <c r="O166" s="14">
        <f>M166+N166</f>
        <v>27964.5</v>
      </c>
      <c r="P166" s="14">
        <f>IFERROR(ROUND(SUM(S167,S168)/I166, 2),0)</f>
        <v>93.68</v>
      </c>
      <c r="Q166" s="16">
        <v>306</v>
      </c>
      <c r="R166" s="14">
        <f>P166+ROUND(Q166, 2)</f>
        <v>399.68</v>
      </c>
      <c r="S166" s="14">
        <f>ROUND(P166*I166, 2)</f>
        <v>6763.7</v>
      </c>
      <c r="T166" s="14">
        <f>ROUND(I166*ROUND(Q166, 2), 2)</f>
        <v>22093.200000000001</v>
      </c>
      <c r="U166" s="14">
        <f>S166+T166</f>
        <v>28856.9</v>
      </c>
      <c r="V166" s="9">
        <f>ROUND(P166 / 1.2, 2)</f>
        <v>78.069999999999993</v>
      </c>
      <c r="W166" s="9">
        <f>ROUND(Q166 / 1.2, 2)</f>
        <v>255</v>
      </c>
      <c r="X166" s="9">
        <f>ROUND(R166 / 1.2, 2)</f>
        <v>333.07</v>
      </c>
      <c r="Y166" s="9">
        <f t="shared" si="19"/>
        <v>5636.42</v>
      </c>
      <c r="Z166" s="9">
        <f>ROUND(T166 / 1.2, 2)</f>
        <v>18411</v>
      </c>
      <c r="AA166" s="9">
        <f>Y166+Z166</f>
        <v>24047.42</v>
      </c>
      <c r="AD166" s="4">
        <v>254801943</v>
      </c>
      <c r="AE166" s="4">
        <v>17929457</v>
      </c>
      <c r="AG166" s="4" t="s">
        <v>641</v>
      </c>
      <c r="AH166" s="4" t="s">
        <v>642</v>
      </c>
      <c r="AI166" s="4" t="s">
        <v>58</v>
      </c>
    </row>
    <row r="167" spans="1:35" ht="225" x14ac:dyDescent="0.25">
      <c r="A167" s="10" t="s">
        <v>675</v>
      </c>
      <c r="B167" s="10"/>
      <c r="C167" s="24" t="s">
        <v>496</v>
      </c>
      <c r="D167" s="12"/>
      <c r="E167" s="12" t="s">
        <v>676</v>
      </c>
      <c r="F167" s="18" t="s">
        <v>61</v>
      </c>
      <c r="G167" s="19">
        <v>0.3</v>
      </c>
      <c r="H167" s="20"/>
      <c r="I167" s="20">
        <v>21.66</v>
      </c>
      <c r="J167" s="21">
        <v>226.67</v>
      </c>
      <c r="M167" s="22">
        <f>ROUND(ROUND(J167, 2)*I167, 2)</f>
        <v>4909.67</v>
      </c>
      <c r="P167" s="23">
        <v>267.88</v>
      </c>
      <c r="S167" s="22">
        <f>ROUND(ROUND(P167, 2)*I167, 2)</f>
        <v>5802.28</v>
      </c>
      <c r="V167" s="9">
        <f>ROUND(ROUND(P167, 2)/1.2, 2)</f>
        <v>223.23</v>
      </c>
      <c r="Y167" s="9">
        <f t="shared" si="19"/>
        <v>4835.2299999999996</v>
      </c>
      <c r="AD167" s="4" t="s">
        <v>677</v>
      </c>
      <c r="AE167" s="4" t="s">
        <v>678</v>
      </c>
      <c r="AF167" s="4" t="s">
        <v>500</v>
      </c>
    </row>
    <row r="168" spans="1:35" ht="37.5" x14ac:dyDescent="0.25">
      <c r="A168" s="10" t="s">
        <v>679</v>
      </c>
      <c r="B168" s="10"/>
      <c r="C168" s="24" t="s">
        <v>217</v>
      </c>
      <c r="D168" s="12"/>
      <c r="E168" s="12"/>
      <c r="F168" s="18" t="s">
        <v>61</v>
      </c>
      <c r="G168" s="19">
        <v>0.15</v>
      </c>
      <c r="H168" s="20"/>
      <c r="I168" s="20">
        <v>10.83</v>
      </c>
      <c r="J168" s="21">
        <v>88.8</v>
      </c>
      <c r="M168" s="22">
        <f>ROUND(ROUND(J168, 2)*I168, 2)</f>
        <v>961.7</v>
      </c>
      <c r="P168" s="23">
        <v>88.8</v>
      </c>
      <c r="S168" s="22">
        <f>ROUND(ROUND(P168, 2)*I168, 2)</f>
        <v>961.7</v>
      </c>
      <c r="V168" s="9">
        <f>ROUND(ROUND(P168, 2)/1.2, 2)</f>
        <v>74</v>
      </c>
      <c r="Y168" s="9">
        <f t="shared" si="19"/>
        <v>801.42</v>
      </c>
      <c r="AD168" s="4" t="s">
        <v>680</v>
      </c>
      <c r="AE168" s="4" t="s">
        <v>681</v>
      </c>
      <c r="AF168" s="4" t="s">
        <v>220</v>
      </c>
    </row>
    <row r="169" spans="1:35" ht="17.100000000000001" customHeight="1" x14ac:dyDescent="0.25">
      <c r="A169" s="10" t="s">
        <v>682</v>
      </c>
      <c r="B169" s="10" t="s">
        <v>683</v>
      </c>
      <c r="C169" s="42" t="s">
        <v>684</v>
      </c>
      <c r="D169" s="43"/>
      <c r="E169" s="43"/>
      <c r="F169" s="43"/>
      <c r="G169" s="43"/>
      <c r="H169" s="43"/>
      <c r="I169" s="44"/>
      <c r="M169" s="6">
        <f>SUM(M170,M173,M177)</f>
        <v>13568325.229999999</v>
      </c>
      <c r="N169" s="6">
        <f>SUM(N170,N173,N177)</f>
        <v>2114285.9</v>
      </c>
      <c r="O169" s="6">
        <f>SUM(O170,O173,O177)</f>
        <v>15682611.129999999</v>
      </c>
      <c r="S169" s="6">
        <f>SUM(S170,S173,S177)</f>
        <v>13568325.229999999</v>
      </c>
      <c r="T169" s="6">
        <f>SUM(T170,T173,T177)</f>
        <v>2114285.9</v>
      </c>
      <c r="U169" s="6">
        <f>SUM(U170,U173,U177)</f>
        <v>15682611.129999999</v>
      </c>
      <c r="Y169" s="9">
        <f>SUM(Y170,Y173,Y177)</f>
        <v>11306937.699999999</v>
      </c>
      <c r="Z169" s="9">
        <f>SUM(Z170,Z173,Z177)</f>
        <v>1761904.92</v>
      </c>
      <c r="AA169" s="9">
        <f>SUM(AA170,AA173,AA177)</f>
        <v>13068842.619999999</v>
      </c>
      <c r="AD169" s="4">
        <v>254801924</v>
      </c>
      <c r="AE169" s="4">
        <v>17929983</v>
      </c>
    </row>
    <row r="170" spans="1:35" ht="409.5" x14ac:dyDescent="0.25">
      <c r="A170" s="10" t="s">
        <v>685</v>
      </c>
      <c r="B170" s="10" t="s">
        <v>686</v>
      </c>
      <c r="C170" s="11" t="s">
        <v>687</v>
      </c>
      <c r="D170" s="12"/>
      <c r="E170" s="12" t="s">
        <v>688</v>
      </c>
      <c r="F170" s="12" t="s">
        <v>55</v>
      </c>
      <c r="G170" s="13">
        <v>1</v>
      </c>
      <c r="H170" s="13"/>
      <c r="I170" s="13">
        <v>147</v>
      </c>
      <c r="J170" s="14">
        <f>IFERROR(ROUND(SUM(M171,M172)/I170, 2),0)</f>
        <v>988.99</v>
      </c>
      <c r="K170" s="15">
        <v>1359</v>
      </c>
      <c r="L170" s="14">
        <f>J170+ROUND(K170, 2)</f>
        <v>2347.9899999999998</v>
      </c>
      <c r="M170" s="14">
        <f>ROUND(J170*I170, 2)</f>
        <v>145381.53</v>
      </c>
      <c r="N170" s="14">
        <f>ROUND(I170*ROUND(K170, 2), 2)</f>
        <v>199773</v>
      </c>
      <c r="O170" s="14">
        <f>M170+N170</f>
        <v>345154.53</v>
      </c>
      <c r="P170" s="14">
        <f>IFERROR(ROUND(SUM(S171,S172)/I170, 2),0)</f>
        <v>988.99</v>
      </c>
      <c r="Q170" s="16">
        <v>1359</v>
      </c>
      <c r="R170" s="14">
        <f>P170+ROUND(Q170, 2)</f>
        <v>2347.9899999999998</v>
      </c>
      <c r="S170" s="14">
        <f>ROUND(P170*I170, 2)</f>
        <v>145381.53</v>
      </c>
      <c r="T170" s="14">
        <f>ROUND(I170*ROUND(Q170, 2), 2)</f>
        <v>199773</v>
      </c>
      <c r="U170" s="14">
        <f>S170+T170</f>
        <v>345154.53</v>
      </c>
      <c r="V170" s="9">
        <f>ROUND(P170 / 1.2, 2)</f>
        <v>824.16</v>
      </c>
      <c r="W170" s="9">
        <f>ROUND(Q170 / 1.2, 2)</f>
        <v>1132.5</v>
      </c>
      <c r="X170" s="9">
        <f>ROUND(R170 / 1.2, 2)</f>
        <v>1956.66</v>
      </c>
      <c r="Y170" s="9">
        <f>ROUND(S170 / 1.2, 2)</f>
        <v>121151.28</v>
      </c>
      <c r="Z170" s="9">
        <f>ROUND(T170 / 1.2, 2)</f>
        <v>166477.5</v>
      </c>
      <c r="AA170" s="9">
        <f>Y170+Z170</f>
        <v>287628.78000000003</v>
      </c>
      <c r="AD170" s="4">
        <v>254801926</v>
      </c>
      <c r="AE170" s="4">
        <v>17929986</v>
      </c>
      <c r="AG170" s="4" t="s">
        <v>689</v>
      </c>
      <c r="AH170" s="4" t="s">
        <v>690</v>
      </c>
      <c r="AI170" s="4" t="s">
        <v>58</v>
      </c>
    </row>
    <row r="171" spans="1:35" ht="18.75" x14ac:dyDescent="0.25">
      <c r="A171" s="10" t="s">
        <v>691</v>
      </c>
      <c r="B171" s="10"/>
      <c r="C171" s="24" t="s">
        <v>692</v>
      </c>
      <c r="D171" s="12"/>
      <c r="E171" s="12"/>
      <c r="F171" s="18" t="s">
        <v>580</v>
      </c>
      <c r="G171" s="19">
        <v>1</v>
      </c>
      <c r="H171" s="19"/>
      <c r="I171" s="19">
        <v>147</v>
      </c>
      <c r="J171" s="21">
        <v>109</v>
      </c>
      <c r="M171" s="22">
        <f>ROUND(ROUND(J171, 2)*I171, 2)</f>
        <v>16023</v>
      </c>
      <c r="P171" s="23">
        <v>109</v>
      </c>
      <c r="S171" s="22">
        <f>ROUND(ROUND(P171, 2)*I171, 2)</f>
        <v>16023</v>
      </c>
      <c r="V171" s="9">
        <f>ROUND(ROUND(P171, 2)/1.2, 2)</f>
        <v>90.83</v>
      </c>
      <c r="Y171" s="9">
        <f t="shared" ref="Y171:Y176" si="20">ROUND(S171 / 1.2, 2)</f>
        <v>13352.5</v>
      </c>
      <c r="AD171" s="4" t="s">
        <v>693</v>
      </c>
      <c r="AE171" s="4" t="s">
        <v>694</v>
      </c>
      <c r="AF171" s="4" t="s">
        <v>695</v>
      </c>
    </row>
    <row r="172" spans="1:35" ht="18.75" x14ac:dyDescent="0.25">
      <c r="A172" s="10" t="s">
        <v>696</v>
      </c>
      <c r="B172" s="10"/>
      <c r="C172" s="24" t="s">
        <v>697</v>
      </c>
      <c r="D172" s="12"/>
      <c r="E172" s="12"/>
      <c r="F172" s="18" t="s">
        <v>55</v>
      </c>
      <c r="G172" s="19">
        <v>1.05</v>
      </c>
      <c r="H172" s="19"/>
      <c r="I172" s="19">
        <v>154.35</v>
      </c>
      <c r="J172" s="21">
        <v>838.09</v>
      </c>
      <c r="M172" s="22">
        <f>ROUND(ROUND(J172, 2)*I172, 2)</f>
        <v>129359.19</v>
      </c>
      <c r="P172" s="23">
        <v>838.09</v>
      </c>
      <c r="S172" s="22">
        <f>ROUND(ROUND(P172, 2)*I172, 2)</f>
        <v>129359.19</v>
      </c>
      <c r="V172" s="9">
        <f>ROUND(ROUND(P172, 2)/1.2, 2)</f>
        <v>698.41</v>
      </c>
      <c r="Y172" s="9">
        <f t="shared" si="20"/>
        <v>107799.33</v>
      </c>
      <c r="AD172" s="4" t="s">
        <v>698</v>
      </c>
      <c r="AE172" s="4" t="s">
        <v>699</v>
      </c>
      <c r="AF172" s="4" t="s">
        <v>700</v>
      </c>
    </row>
    <row r="173" spans="1:35" ht="37.5" x14ac:dyDescent="0.25">
      <c r="A173" s="10" t="s">
        <v>701</v>
      </c>
      <c r="B173" s="10" t="s">
        <v>702</v>
      </c>
      <c r="C173" s="11" t="s">
        <v>703</v>
      </c>
      <c r="D173" s="12"/>
      <c r="E173" s="12"/>
      <c r="F173" s="12" t="s">
        <v>55</v>
      </c>
      <c r="G173" s="13">
        <v>1</v>
      </c>
      <c r="H173" s="13"/>
      <c r="I173" s="13">
        <v>1990.2</v>
      </c>
      <c r="J173" s="14">
        <f>IFERROR(ROUND(SUM(M174,M175,M176)/I173, 2),0)</f>
        <v>6744.52</v>
      </c>
      <c r="K173" s="15">
        <v>837</v>
      </c>
      <c r="L173" s="14">
        <f>J173+ROUND(K173, 2)</f>
        <v>7581.52</v>
      </c>
      <c r="M173" s="14">
        <f>ROUND(J173*I173, 2)</f>
        <v>13422943.699999999</v>
      </c>
      <c r="N173" s="14">
        <f>ROUND(I173*ROUND(K173, 2), 2)</f>
        <v>1665797.4</v>
      </c>
      <c r="O173" s="14">
        <f>M173+N173</f>
        <v>15088741.1</v>
      </c>
      <c r="P173" s="14">
        <f>IFERROR(ROUND(SUM(S174,S175,S176)/I173, 2),0)</f>
        <v>6744.52</v>
      </c>
      <c r="Q173" s="16">
        <v>837</v>
      </c>
      <c r="R173" s="14">
        <f>P173+ROUND(Q173, 2)</f>
        <v>7581.52</v>
      </c>
      <c r="S173" s="14">
        <f>ROUND(P173*I173, 2)</f>
        <v>13422943.699999999</v>
      </c>
      <c r="T173" s="14">
        <f>ROUND(I173*ROUND(Q173, 2), 2)</f>
        <v>1665797.4</v>
      </c>
      <c r="U173" s="14">
        <f>S173+T173</f>
        <v>15088741.1</v>
      </c>
      <c r="V173" s="9">
        <f>ROUND(P173 / 1.2, 2)</f>
        <v>5620.43</v>
      </c>
      <c r="W173" s="9">
        <f>ROUND(Q173 / 1.2, 2)</f>
        <v>697.5</v>
      </c>
      <c r="X173" s="9">
        <f>ROUND(R173 / 1.2, 2)</f>
        <v>6317.93</v>
      </c>
      <c r="Y173" s="9">
        <f t="shared" si="20"/>
        <v>11185786.42</v>
      </c>
      <c r="Z173" s="9">
        <f>ROUND(T173 / 1.2, 2)</f>
        <v>1388164.5</v>
      </c>
      <c r="AA173" s="9">
        <f>Y173+Z173</f>
        <v>12573950.92</v>
      </c>
      <c r="AD173" s="4">
        <v>254801927</v>
      </c>
      <c r="AE173" s="4">
        <v>17929985</v>
      </c>
      <c r="AG173" s="4" t="s">
        <v>704</v>
      </c>
      <c r="AH173" s="4" t="s">
        <v>705</v>
      </c>
      <c r="AI173" s="4" t="s">
        <v>58</v>
      </c>
    </row>
    <row r="174" spans="1:35" ht="409.5" x14ac:dyDescent="0.25">
      <c r="A174" s="10" t="s">
        <v>706</v>
      </c>
      <c r="B174" s="10"/>
      <c r="C174" s="24" t="s">
        <v>707</v>
      </c>
      <c r="D174" s="12"/>
      <c r="E174" s="12" t="s">
        <v>708</v>
      </c>
      <c r="F174" s="18" t="s">
        <v>55</v>
      </c>
      <c r="G174" s="19">
        <v>1.1000000000000001</v>
      </c>
      <c r="H174" s="20"/>
      <c r="I174" s="20">
        <v>2042.26</v>
      </c>
      <c r="J174" s="21">
        <v>6479</v>
      </c>
      <c r="M174" s="22">
        <f>ROUND(ROUND(J174, 2)*I174, 2)</f>
        <v>13231802.539999999</v>
      </c>
      <c r="P174" s="23">
        <v>6479</v>
      </c>
      <c r="S174" s="22">
        <f>ROUND(ROUND(P174, 2)*I174, 2)</f>
        <v>13231802.539999999</v>
      </c>
      <c r="V174" s="9">
        <f>ROUND(ROUND(P174, 2)/1.2, 2)</f>
        <v>5399.17</v>
      </c>
      <c r="Y174" s="9">
        <f t="shared" si="20"/>
        <v>11026502.119999999</v>
      </c>
      <c r="AD174" s="4" t="s">
        <v>709</v>
      </c>
      <c r="AE174" s="4" t="s">
        <v>710</v>
      </c>
      <c r="AF174" s="4" t="s">
        <v>711</v>
      </c>
    </row>
    <row r="175" spans="1:35" ht="37.5" x14ac:dyDescent="0.25">
      <c r="A175" s="10" t="s">
        <v>712</v>
      </c>
      <c r="B175" s="10"/>
      <c r="C175" s="17" t="s">
        <v>713</v>
      </c>
      <c r="D175" s="12"/>
      <c r="E175" s="12"/>
      <c r="F175" s="18" t="s">
        <v>55</v>
      </c>
      <c r="G175" s="19">
        <v>1.1000000000000001</v>
      </c>
      <c r="H175" s="20"/>
      <c r="I175" s="20">
        <v>55</v>
      </c>
      <c r="J175" s="21">
        <v>1300.5899999999999</v>
      </c>
      <c r="M175" s="22">
        <f>ROUND(ROUND(J175, 2)*I175, 2)</f>
        <v>71532.45</v>
      </c>
      <c r="P175" s="23">
        <v>1300.5899999999999</v>
      </c>
      <c r="S175" s="22">
        <f>ROUND(ROUND(P175, 2)*I175, 2)</f>
        <v>71532.45</v>
      </c>
      <c r="V175" s="9">
        <f>ROUND(ROUND(P175, 2)/1.2, 2)</f>
        <v>1083.83</v>
      </c>
      <c r="Y175" s="9">
        <f t="shared" si="20"/>
        <v>59610.38</v>
      </c>
      <c r="AD175" s="4" t="s">
        <v>714</v>
      </c>
      <c r="AE175" s="4" t="s">
        <v>715</v>
      </c>
      <c r="AF175" s="4" t="s">
        <v>716</v>
      </c>
    </row>
    <row r="176" spans="1:35" ht="37.5" x14ac:dyDescent="0.25">
      <c r="A176" s="10" t="s">
        <v>717</v>
      </c>
      <c r="B176" s="10"/>
      <c r="C176" s="17" t="s">
        <v>718</v>
      </c>
      <c r="D176" s="12"/>
      <c r="E176" s="12"/>
      <c r="F176" s="18" t="s">
        <v>55</v>
      </c>
      <c r="G176" s="19">
        <v>1.1000000000000001</v>
      </c>
      <c r="H176" s="20"/>
      <c r="I176" s="20">
        <v>91.96</v>
      </c>
      <c r="J176" s="21">
        <v>1300.5899999999999</v>
      </c>
      <c r="M176" s="22">
        <f>ROUND(ROUND(J176, 2)*I176, 2)</f>
        <v>119602.26</v>
      </c>
      <c r="P176" s="23">
        <v>1300.5899999999999</v>
      </c>
      <c r="S176" s="22">
        <f>ROUND(ROUND(P176, 2)*I176, 2)</f>
        <v>119602.26</v>
      </c>
      <c r="V176" s="9">
        <f>ROUND(ROUND(P176, 2)/1.2, 2)</f>
        <v>1083.83</v>
      </c>
      <c r="Y176" s="9">
        <f t="shared" si="20"/>
        <v>99668.55</v>
      </c>
      <c r="AD176" s="4" t="s">
        <v>719</v>
      </c>
      <c r="AE176" s="4" t="s">
        <v>720</v>
      </c>
      <c r="AF176" s="4" t="s">
        <v>721</v>
      </c>
    </row>
    <row r="177" spans="1:35" ht="56.25" x14ac:dyDescent="0.25">
      <c r="A177" s="10" t="s">
        <v>722</v>
      </c>
      <c r="B177" s="10" t="s">
        <v>723</v>
      </c>
      <c r="C177" s="11" t="s">
        <v>724</v>
      </c>
      <c r="D177" s="12"/>
      <c r="E177" s="12"/>
      <c r="F177" s="12" t="s">
        <v>55</v>
      </c>
      <c r="G177" s="13">
        <v>1</v>
      </c>
      <c r="H177" s="13"/>
      <c r="I177" s="13">
        <v>2055.5</v>
      </c>
      <c r="J177" s="14">
        <v>0</v>
      </c>
      <c r="K177" s="15">
        <v>121</v>
      </c>
      <c r="L177" s="14">
        <f>J177+ROUND(K177, 2)</f>
        <v>121</v>
      </c>
      <c r="M177" s="14">
        <v>0</v>
      </c>
      <c r="N177" s="14">
        <f>ROUND(I177*ROUND(K177, 2), 2)</f>
        <v>248715.5</v>
      </c>
      <c r="O177" s="14">
        <f>M177+N177</f>
        <v>248715.5</v>
      </c>
      <c r="P177" s="14">
        <v>0</v>
      </c>
      <c r="Q177" s="16">
        <v>121</v>
      </c>
      <c r="R177" s="14">
        <f>P177+ROUND(Q177, 2)</f>
        <v>121</v>
      </c>
      <c r="S177" s="14">
        <v>0</v>
      </c>
      <c r="T177" s="14">
        <f>ROUND(I177*ROUND(Q177, 2), 2)</f>
        <v>248715.5</v>
      </c>
      <c r="U177" s="14">
        <f>S177+T177</f>
        <v>248715.5</v>
      </c>
      <c r="V177" s="9"/>
      <c r="W177" s="9">
        <f>ROUND(Q177 / 1.2, 2)</f>
        <v>100.83</v>
      </c>
      <c r="X177" s="9">
        <f>ROUND(R177 / 1.2, 2)</f>
        <v>100.83</v>
      </c>
      <c r="Y177" s="9"/>
      <c r="Z177" s="9">
        <f>ROUND(T177 / 1.2, 2)</f>
        <v>207262.92</v>
      </c>
      <c r="AA177" s="9">
        <f>Y177+Z177</f>
        <v>207262.92</v>
      </c>
      <c r="AD177" s="4">
        <v>254801929</v>
      </c>
      <c r="AE177" s="4">
        <v>17929980</v>
      </c>
      <c r="AG177" s="4" t="s">
        <v>725</v>
      </c>
      <c r="AH177" s="4" t="s">
        <v>726</v>
      </c>
      <c r="AI177" s="4" t="s">
        <v>58</v>
      </c>
    </row>
    <row r="178" spans="1:35" ht="24" customHeight="1" x14ac:dyDescent="0.25">
      <c r="A178" s="26"/>
      <c r="B178" s="26"/>
      <c r="C178" s="26"/>
      <c r="D178" s="27" t="s">
        <v>727</v>
      </c>
      <c r="E178" s="26"/>
      <c r="F178" s="26"/>
      <c r="G178" s="26"/>
      <c r="H178" s="26"/>
      <c r="I178" s="26"/>
      <c r="J178" s="26"/>
      <c r="K178" s="26"/>
      <c r="L178" s="26"/>
      <c r="M178" s="28">
        <f>SUM(M8)</f>
        <v>21909487.239999998</v>
      </c>
      <c r="N178" s="28">
        <f>SUM(N8)</f>
        <v>31848249.939999998</v>
      </c>
      <c r="O178" s="28">
        <f>M178+N178</f>
        <v>53757737.179999992</v>
      </c>
      <c r="P178" s="26"/>
      <c r="Q178" s="26"/>
      <c r="R178" s="26"/>
      <c r="S178" s="28">
        <f>SUM(S8)</f>
        <v>29701197.920000002</v>
      </c>
      <c r="T178" s="28">
        <f>SUM(T8)</f>
        <v>31848249.939999998</v>
      </c>
      <c r="U178" s="28">
        <f>S178+T178</f>
        <v>61549447.859999999</v>
      </c>
      <c r="Y178" s="9">
        <f>SUM(Y8)</f>
        <v>24750998.329999998</v>
      </c>
      <c r="Z178" s="9">
        <f>SUM(Z8)</f>
        <v>26540208.289999999</v>
      </c>
      <c r="AA178" s="9">
        <f>Y178+Z178</f>
        <v>51291206.619999997</v>
      </c>
    </row>
    <row r="179" spans="1:35" ht="22.5" x14ac:dyDescent="0.25">
      <c r="A179" s="45" t="s">
        <v>728</v>
      </c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7"/>
    </row>
    <row r="180" spans="1:35" ht="15.75" x14ac:dyDescent="0.25">
      <c r="A180" s="30"/>
      <c r="B180" s="5" t="s">
        <v>729</v>
      </c>
      <c r="C180" s="29" t="s">
        <v>730</v>
      </c>
      <c r="D180" s="29" t="s">
        <v>731</v>
      </c>
      <c r="E180" s="31"/>
      <c r="F180" s="31"/>
      <c r="G180" s="31"/>
      <c r="H180" s="39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1"/>
    </row>
    <row r="181" spans="1:35" ht="15.75" x14ac:dyDescent="0.25">
      <c r="A181" s="30"/>
      <c r="B181" s="5" t="s">
        <v>732</v>
      </c>
      <c r="C181" s="29" t="s">
        <v>733</v>
      </c>
      <c r="D181" s="29" t="s">
        <v>734</v>
      </c>
      <c r="E181" s="31"/>
      <c r="F181" s="31"/>
      <c r="G181" s="31"/>
      <c r="H181" s="39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1"/>
    </row>
    <row r="182" spans="1:35" ht="31.5" x14ac:dyDescent="0.25">
      <c r="A182" s="30"/>
      <c r="B182" s="5" t="s">
        <v>735</v>
      </c>
      <c r="C182" s="29" t="s">
        <v>736</v>
      </c>
      <c r="D182" s="29" t="s">
        <v>737</v>
      </c>
      <c r="E182" s="31"/>
      <c r="F182" s="31"/>
      <c r="G182" s="31"/>
      <c r="H182" s="39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1"/>
    </row>
    <row r="183" spans="1:35" ht="15.75" x14ac:dyDescent="0.25">
      <c r="A183" s="30"/>
      <c r="B183" s="5" t="s">
        <v>738</v>
      </c>
      <c r="C183" s="29" t="s">
        <v>739</v>
      </c>
      <c r="D183" s="29" t="s">
        <v>740</v>
      </c>
      <c r="E183" s="31"/>
      <c r="F183" s="31"/>
      <c r="G183" s="31"/>
      <c r="H183" s="39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1"/>
    </row>
    <row r="184" spans="1:35" ht="15.75" x14ac:dyDescent="0.25">
      <c r="A184" s="30"/>
      <c r="B184" s="5" t="s">
        <v>741</v>
      </c>
      <c r="C184" s="29" t="s">
        <v>742</v>
      </c>
      <c r="D184" s="29" t="s">
        <v>734</v>
      </c>
      <c r="E184" s="31"/>
      <c r="F184" s="31"/>
      <c r="G184" s="31"/>
      <c r="H184" s="39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1"/>
    </row>
    <row r="185" spans="1:35" ht="31.5" x14ac:dyDescent="0.25">
      <c r="A185" s="30"/>
      <c r="B185" s="5" t="s">
        <v>743</v>
      </c>
      <c r="C185" s="29" t="s">
        <v>744</v>
      </c>
      <c r="D185" s="29" t="s">
        <v>745</v>
      </c>
      <c r="E185" s="31"/>
      <c r="F185" s="31"/>
      <c r="G185" s="31"/>
      <c r="H185" s="39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1"/>
    </row>
    <row r="186" spans="1:35" ht="31.5" x14ac:dyDescent="0.25">
      <c r="A186" s="30"/>
      <c r="B186" s="5" t="s">
        <v>746</v>
      </c>
      <c r="C186" s="29" t="s">
        <v>747</v>
      </c>
      <c r="D186" s="29" t="s">
        <v>748</v>
      </c>
      <c r="E186" s="31"/>
      <c r="F186" s="31"/>
      <c r="G186" s="31"/>
      <c r="H186" s="39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1"/>
    </row>
    <row r="187" spans="1:35" ht="15.75" x14ac:dyDescent="0.25">
      <c r="A187" s="30"/>
      <c r="B187" s="5" t="s">
        <v>749</v>
      </c>
      <c r="C187" s="29" t="s">
        <v>750</v>
      </c>
      <c r="D187" s="29" t="s">
        <v>751</v>
      </c>
      <c r="E187" s="31"/>
      <c r="F187" s="31"/>
      <c r="G187" s="31"/>
      <c r="H187" s="39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1"/>
    </row>
    <row r="188" spans="1:35" ht="31.5" x14ac:dyDescent="0.25">
      <c r="A188" s="30"/>
      <c r="B188" s="5" t="s">
        <v>752</v>
      </c>
      <c r="C188" s="29" t="s">
        <v>753</v>
      </c>
      <c r="D188" s="29" t="s">
        <v>754</v>
      </c>
      <c r="E188" s="31"/>
      <c r="F188" s="31"/>
      <c r="G188" s="31"/>
      <c r="H188" s="39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1"/>
    </row>
    <row r="189" spans="1:35" ht="47.25" x14ac:dyDescent="0.25">
      <c r="A189" s="30"/>
      <c r="B189" s="5" t="s">
        <v>755</v>
      </c>
      <c r="C189" s="29" t="s">
        <v>756</v>
      </c>
      <c r="D189" s="29" t="s">
        <v>757</v>
      </c>
      <c r="E189" s="31"/>
      <c r="F189" s="31"/>
      <c r="G189" s="31"/>
      <c r="H189" s="39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1"/>
    </row>
    <row r="190" spans="1:35" ht="47.25" x14ac:dyDescent="0.25">
      <c r="A190" s="30"/>
      <c r="B190" s="5" t="s">
        <v>758</v>
      </c>
      <c r="C190" s="29" t="s">
        <v>759</v>
      </c>
      <c r="D190" s="29" t="s">
        <v>760</v>
      </c>
      <c r="E190" s="31"/>
      <c r="F190" s="31"/>
      <c r="G190" s="31"/>
      <c r="H190" s="39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1"/>
    </row>
    <row r="191" spans="1:35" ht="31.5" x14ac:dyDescent="0.25">
      <c r="A191" s="30"/>
      <c r="B191" s="5" t="s">
        <v>761</v>
      </c>
      <c r="C191" s="29" t="s">
        <v>762</v>
      </c>
      <c r="D191" s="29" t="s">
        <v>763</v>
      </c>
      <c r="E191" s="31"/>
      <c r="F191" s="31"/>
      <c r="G191" s="31"/>
      <c r="H191" s="39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1"/>
    </row>
    <row r="192" spans="1:35" ht="15.75" x14ac:dyDescent="0.25">
      <c r="A192" s="30"/>
      <c r="B192" s="5" t="s">
        <v>764</v>
      </c>
      <c r="C192" s="29" t="s">
        <v>765</v>
      </c>
      <c r="D192" s="29" t="s">
        <v>766</v>
      </c>
      <c r="E192" s="31"/>
      <c r="F192" s="31"/>
      <c r="G192" s="31"/>
      <c r="H192" s="39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1"/>
    </row>
    <row r="193" spans="1:21" ht="48" customHeight="1" x14ac:dyDescent="0.25">
      <c r="A193" s="30"/>
      <c r="B193" s="5" t="s">
        <v>767</v>
      </c>
      <c r="C193" s="29" t="s">
        <v>768</v>
      </c>
      <c r="D193" s="29" t="s">
        <v>769</v>
      </c>
      <c r="E193" s="31"/>
      <c r="F193" s="31"/>
      <c r="G193" s="31"/>
      <c r="H193" s="39" t="s">
        <v>770</v>
      </c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1"/>
    </row>
    <row r="194" spans="1:21" ht="15.75" x14ac:dyDescent="0.25">
      <c r="A194" s="30"/>
      <c r="B194" s="5" t="s">
        <v>771</v>
      </c>
      <c r="C194" s="29" t="s">
        <v>772</v>
      </c>
      <c r="D194" s="29" t="s">
        <v>773</v>
      </c>
      <c r="E194" s="31"/>
      <c r="F194" s="31"/>
      <c r="G194" s="31"/>
      <c r="H194" s="39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1"/>
    </row>
    <row r="195" spans="1:21" ht="15.75" x14ac:dyDescent="0.25">
      <c r="A195" s="30"/>
      <c r="B195" s="5" t="s">
        <v>774</v>
      </c>
      <c r="C195" s="29" t="s">
        <v>775</v>
      </c>
      <c r="D195" s="31"/>
      <c r="E195" s="31"/>
      <c r="F195" s="31"/>
      <c r="G195" s="31"/>
      <c r="H195" s="39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1"/>
    </row>
    <row r="196" spans="1:21" ht="15.75" x14ac:dyDescent="0.25">
      <c r="A196" s="30"/>
      <c r="B196" s="5" t="s">
        <v>776</v>
      </c>
      <c r="C196" s="29" t="s">
        <v>777</v>
      </c>
      <c r="D196" s="31"/>
      <c r="E196" s="31"/>
      <c r="F196" s="31"/>
      <c r="G196" s="31"/>
      <c r="H196" s="39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1"/>
    </row>
    <row r="197" spans="1:21" ht="15.75" x14ac:dyDescent="0.25">
      <c r="A197" s="30"/>
      <c r="B197" s="5" t="s">
        <v>778</v>
      </c>
      <c r="C197" s="29" t="s">
        <v>779</v>
      </c>
      <c r="D197" s="31"/>
      <c r="E197" s="31"/>
      <c r="F197" s="31"/>
      <c r="G197" s="31"/>
      <c r="H197" s="39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1"/>
    </row>
  </sheetData>
  <mergeCells count="63">
    <mergeCell ref="H195:U195"/>
    <mergeCell ref="H196:U196"/>
    <mergeCell ref="H197:U197"/>
    <mergeCell ref="D25:D26"/>
    <mergeCell ref="D33:D34"/>
    <mergeCell ref="H189:U189"/>
    <mergeCell ref="H190:U190"/>
    <mergeCell ref="H191:U191"/>
    <mergeCell ref="H192:U192"/>
    <mergeCell ref="H193:U193"/>
    <mergeCell ref="H194:U194"/>
    <mergeCell ref="H183:U183"/>
    <mergeCell ref="H184:U184"/>
    <mergeCell ref="H185:U185"/>
    <mergeCell ref="H186:U186"/>
    <mergeCell ref="H187:U187"/>
    <mergeCell ref="C128:I128"/>
    <mergeCell ref="C148:I148"/>
    <mergeCell ref="H188:U188"/>
    <mergeCell ref="C153:I153"/>
    <mergeCell ref="C169:I169"/>
    <mergeCell ref="A179:U179"/>
    <mergeCell ref="H180:U180"/>
    <mergeCell ref="H181:U181"/>
    <mergeCell ref="H182:U182"/>
    <mergeCell ref="S6:T6"/>
    <mergeCell ref="U6:U7"/>
    <mergeCell ref="A8:I8"/>
    <mergeCell ref="C9:I9"/>
    <mergeCell ref="C149:I149"/>
    <mergeCell ref="C11:I11"/>
    <mergeCell ref="C12:I12"/>
    <mergeCell ref="C13:I13"/>
    <mergeCell ref="C14:I14"/>
    <mergeCell ref="C37:I37"/>
    <mergeCell ref="C45:I45"/>
    <mergeCell ref="E25:E26"/>
    <mergeCell ref="E33:E34"/>
    <mergeCell ref="C66:I66"/>
    <mergeCell ref="C67:I67"/>
    <mergeCell ref="C97:I97"/>
    <mergeCell ref="C10:I10"/>
    <mergeCell ref="H5:H7"/>
    <mergeCell ref="I5:I7"/>
    <mergeCell ref="J5:O5"/>
    <mergeCell ref="P5:R5"/>
    <mergeCell ref="R6:R7"/>
    <mergeCell ref="A2:U2"/>
    <mergeCell ref="A3:U3"/>
    <mergeCell ref="A4:U4"/>
    <mergeCell ref="A5:A7"/>
    <mergeCell ref="B5:B7"/>
    <mergeCell ref="C5:C7"/>
    <mergeCell ref="D5:D7"/>
    <mergeCell ref="E5:E7"/>
    <mergeCell ref="F5:F7"/>
    <mergeCell ref="G5:G7"/>
    <mergeCell ref="S5:U5"/>
    <mergeCell ref="J6:K6"/>
    <mergeCell ref="L6:L7"/>
    <mergeCell ref="M6:N6"/>
    <mergeCell ref="O6:O7"/>
    <mergeCell ref="P6:Q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ТКП</vt:lpstr>
      <vt:lpstr>Лист1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МирзаяновИИ</cp:lastModifiedBy>
  <dcterms:created xsi:type="dcterms:W3CDTF">2025-08-27T14:03:38Z</dcterms:created>
  <dcterms:modified xsi:type="dcterms:W3CDTF">2025-09-24T14:22:33Z</dcterms:modified>
  <cp:category/>
</cp:coreProperties>
</file>