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acbook/Desktop/STATISTICS/Assignment/"/>
    </mc:Choice>
  </mc:AlternateContent>
  <xr:revisionPtr revIDLastSave="0" documentId="13_ncr:1_{AC42A821-D3BF-4245-8180-92B91D3C7D06}" xr6:coauthVersionLast="47" xr6:coauthVersionMax="47" xr10:uidLastSave="{00000000-0000-0000-0000-000000000000}"/>
  <bookViews>
    <workbookView xWindow="0" yWindow="500" windowWidth="33600" windowHeight="18940" activeTab="2" xr2:uid="{F7EFCFD4-D29A-894E-925B-CDABB1DBFEE7}"/>
  </bookViews>
  <sheets>
    <sheet name="Central tendency" sheetId="1" r:id="rId1"/>
    <sheet name="Measure of dispersion" sheetId="2" r:id="rId2"/>
    <sheet name="Statistiscs" sheetId="3" r:id="rId3"/>
    <sheet name="Skewness" sheetId="4" r:id="rId4"/>
    <sheet name="% Quartile" sheetId="5" r:id="rId5"/>
    <sheet name="Discrete &amp; Continous" sheetId="6" r:id="rId6"/>
    <sheet name="Distribution" sheetId="7" r:id="rId7"/>
    <sheet name="Confidence Interval" sheetId="8" r:id="rId8"/>
    <sheet name="Hypothesis Testing" sheetId="9" r:id="rId9"/>
    <sheet name="Correlation and Covariance" sheetId="10" r:id="rId10"/>
  </sheets>
  <definedNames>
    <definedName name="_xlnm._FilterDatabase" localSheetId="4" hidden="1">'% Quartile'!$R$9:$DM$110</definedName>
    <definedName name="_xlnm._FilterDatabase" localSheetId="0" hidden="1">'Central tendency'!$M$44:$Q$54</definedName>
    <definedName name="_xlnm._FilterDatabase" localSheetId="3" hidden="1">Skewness!$L$15:$L$65</definedName>
    <definedName name="_xlnm._FilterDatabase" localSheetId="2" hidden="1">Statistiscs!$L$99:$L$123</definedName>
    <definedName name="_xlchart.v1.0" hidden="1">Statistiscs!$M$127</definedName>
    <definedName name="_xlchart.v1.1" hidden="1">Statistiscs!$M$128:$M$145</definedName>
    <definedName name="_xlchart.v1.10" hidden="1">Statistiscs!$M$100:$M$123</definedName>
    <definedName name="_xlchart.v1.11" hidden="1">Statistiscs!$M$99</definedName>
    <definedName name="_xlchart.v1.12" hidden="1">Statistiscs!$L$100:$L$123</definedName>
    <definedName name="_xlchart.v1.13" hidden="1">Statistiscs!$L$99</definedName>
    <definedName name="_xlchart.v1.14" hidden="1">Statistiscs!$M$100:$M$123</definedName>
    <definedName name="_xlchart.v1.15" hidden="1">Statistiscs!$M$99</definedName>
    <definedName name="_xlchart.v1.16" hidden="1">Statistiscs!$L$100:$L$123</definedName>
    <definedName name="_xlchart.v1.17" hidden="1">Statistiscs!$L$99</definedName>
    <definedName name="_xlchart.v1.18" hidden="1">Statistiscs!$M$100:$M$123</definedName>
    <definedName name="_xlchart.v1.19" hidden="1">Statistiscs!$M$99</definedName>
    <definedName name="_xlchart.v1.2" hidden="1">Statistiscs!$N$127</definedName>
    <definedName name="_xlchart.v1.20" hidden="1">Statistiscs!$L$100:$L$123</definedName>
    <definedName name="_xlchart.v1.21" hidden="1">Statistiscs!$L$99</definedName>
    <definedName name="_xlchart.v1.22" hidden="1">Statistiscs!$M$100:$M$123</definedName>
    <definedName name="_xlchart.v1.23" hidden="1">Statistiscs!$M$99</definedName>
    <definedName name="_xlchart.v1.3" hidden="1">Statistiscs!$N$128:$N$145</definedName>
    <definedName name="_xlchart.v1.4" hidden="1">Statistiscs!$L$100:$L$123</definedName>
    <definedName name="_xlchart.v1.5" hidden="1">Statistiscs!$L$99</definedName>
    <definedName name="_xlchart.v1.6" hidden="1">Statistiscs!$M$100:$M$123</definedName>
    <definedName name="_xlchart.v1.7" hidden="1">Statistiscs!$M$99</definedName>
    <definedName name="_xlchart.v1.8" hidden="1">Statistiscs!$L$100:$L$123</definedName>
    <definedName name="_xlchart.v1.9" hidden="1">Statistiscs!$L$99</definedName>
    <definedName name="solver_eng" localSheetId="3" hidden="1">1</definedName>
    <definedName name="solver_lin" localSheetId="3" hidden="1">2</definedName>
    <definedName name="solver_neg" localSheetId="3" hidden="1">1</definedName>
    <definedName name="solver_num" localSheetId="3" hidden="1">0</definedName>
    <definedName name="solver_opt" localSheetId="3" hidden="1">Skewness!$O$10</definedName>
    <definedName name="solver_typ" localSheetId="3" hidden="1">1</definedName>
    <definedName name="solver_val" localSheetId="3" hidden="1">0</definedName>
    <definedName name="solver_ver" localSheetId="3"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19" i="5" l="1"/>
  <c r="I19" i="5"/>
  <c r="H19" i="5"/>
  <c r="N128" i="3"/>
  <c r="N129" i="3"/>
  <c r="N130" i="3"/>
  <c r="N131" i="3"/>
  <c r="N132" i="3"/>
  <c r="N133" i="3"/>
  <c r="N134" i="3"/>
  <c r="N135" i="3"/>
  <c r="N136" i="3"/>
  <c r="N137" i="3"/>
  <c r="N138" i="3"/>
  <c r="N139" i="3"/>
  <c r="N140" i="3"/>
  <c r="N141" i="3"/>
  <c r="N142" i="3"/>
  <c r="N143" i="3"/>
  <c r="N144" i="3"/>
  <c r="N145" i="3"/>
  <c r="M100" i="3"/>
  <c r="M101" i="3"/>
  <c r="M102" i="3"/>
  <c r="M103" i="3"/>
  <c r="M104" i="3"/>
  <c r="M105" i="3"/>
  <c r="M106" i="3"/>
  <c r="M107" i="3"/>
  <c r="M108" i="3"/>
  <c r="M109" i="3"/>
  <c r="M110" i="3"/>
  <c r="M111" i="3"/>
  <c r="M112" i="3"/>
  <c r="M113" i="3"/>
  <c r="M114" i="3"/>
  <c r="M115" i="3"/>
  <c r="M116" i="3"/>
  <c r="M117" i="3"/>
  <c r="M118" i="3"/>
  <c r="M119" i="3"/>
  <c r="M120" i="3"/>
  <c r="M121" i="3"/>
  <c r="M122" i="3"/>
  <c r="M123" i="3"/>
  <c r="M77" i="3"/>
  <c r="M78" i="3"/>
  <c r="M79" i="3"/>
  <c r="M80" i="3"/>
  <c r="M81" i="3"/>
  <c r="M82" i="3"/>
  <c r="M83" i="3"/>
  <c r="M84" i="3"/>
  <c r="M85" i="3"/>
  <c r="M86" i="3"/>
  <c r="M87" i="3"/>
  <c r="M88" i="3"/>
  <c r="M89" i="3"/>
  <c r="M90" i="3"/>
  <c r="M91" i="3"/>
  <c r="M92" i="3"/>
  <c r="M93" i="3"/>
  <c r="M94" i="3"/>
  <c r="M95" i="3"/>
  <c r="M65" i="3"/>
  <c r="M66" i="3"/>
  <c r="M67" i="3"/>
  <c r="M6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N5" i="3"/>
  <c r="N6" i="3"/>
  <c r="N7" i="3"/>
  <c r="N8" i="3"/>
  <c r="N9" i="3"/>
  <c r="N10" i="3"/>
  <c r="N11" i="3"/>
  <c r="N12" i="3"/>
  <c r="N13" i="3"/>
  <c r="N14" i="3"/>
  <c r="N15" i="3"/>
  <c r="N16" i="3"/>
  <c r="N17" i="3"/>
  <c r="N18" i="3"/>
  <c r="N19" i="3"/>
  <c r="N20" i="3"/>
  <c r="N21" i="3"/>
  <c r="N22" i="3"/>
  <c r="N23" i="3"/>
  <c r="C49" i="10"/>
  <c r="C75" i="10"/>
  <c r="C31" i="10"/>
  <c r="J31" i="9"/>
  <c r="L28" i="9"/>
  <c r="J28" i="9"/>
  <c r="C20" i="8"/>
  <c r="C21" i="8"/>
  <c r="C33" i="8"/>
  <c r="C32" i="8"/>
  <c r="C31" i="8"/>
  <c r="C28" i="8"/>
  <c r="C27" i="8"/>
  <c r="C19" i="8"/>
  <c r="H26" i="7"/>
  <c r="D23" i="7"/>
  <c r="D18" i="7"/>
  <c r="I14" i="7"/>
  <c r="G11" i="7"/>
  <c r="G21" i="6"/>
  <c r="F19" i="6"/>
  <c r="L17" i="6"/>
  <c r="C13" i="6"/>
  <c r="I15" i="6"/>
  <c r="A15" i="7"/>
  <c r="X10" i="6"/>
  <c r="W9" i="6"/>
  <c r="I8" i="6"/>
  <c r="H6" i="6"/>
  <c r="D4" i="6"/>
  <c r="K128" i="5"/>
  <c r="J128" i="5"/>
  <c r="I128" i="5"/>
  <c r="K126" i="5"/>
  <c r="J126" i="5"/>
  <c r="I126" i="5"/>
  <c r="K101" i="5"/>
  <c r="J101" i="5"/>
  <c r="I101" i="5"/>
  <c r="K99" i="5"/>
  <c r="J99" i="5"/>
  <c r="I99" i="5"/>
  <c r="J72" i="5"/>
  <c r="K72" i="5"/>
  <c r="K74" i="5"/>
  <c r="J74" i="5"/>
  <c r="I74" i="5"/>
  <c r="I72" i="5"/>
  <c r="K47" i="5"/>
  <c r="J47" i="5"/>
  <c r="I47" i="5"/>
  <c r="K45" i="5"/>
  <c r="J45" i="5"/>
  <c r="I45" i="5"/>
  <c r="K21" i="5"/>
  <c r="J21" i="5"/>
  <c r="I21" i="5"/>
  <c r="H21" i="5"/>
  <c r="H109" i="4"/>
  <c r="H108" i="4"/>
  <c r="H86" i="4"/>
  <c r="H85" i="4"/>
  <c r="H62" i="4"/>
  <c r="H61" i="4"/>
  <c r="H40" i="4"/>
  <c r="H39" i="4"/>
  <c r="H15" i="4"/>
  <c r="H14" i="4"/>
  <c r="H134" i="3"/>
  <c r="H132" i="3"/>
  <c r="H116" i="3"/>
  <c r="H94" i="3"/>
  <c r="H76" i="3"/>
  <c r="H55" i="3" l="1"/>
  <c r="H43" i="3"/>
  <c r="H41" i="3"/>
  <c r="H40" i="3"/>
  <c r="H21" i="3"/>
  <c r="H22" i="3"/>
  <c r="H20" i="3"/>
  <c r="O125" i="2"/>
  <c r="O124" i="2"/>
  <c r="O122" i="2"/>
  <c r="O106" i="2"/>
  <c r="O104" i="2"/>
  <c r="O102" i="2"/>
  <c r="O82" i="2"/>
  <c r="O81" i="2"/>
  <c r="O66" i="2"/>
  <c r="O65" i="2"/>
  <c r="O55" i="2"/>
  <c r="O54" i="2"/>
  <c r="O53" i="2"/>
  <c r="O37" i="2"/>
  <c r="O36" i="2"/>
  <c r="O35" i="2"/>
  <c r="O21" i="2"/>
  <c r="O20" i="2"/>
  <c r="O19" i="2"/>
  <c r="I53" i="1"/>
  <c r="I52" i="1"/>
  <c r="I51" i="1"/>
  <c r="O34" i="1"/>
  <c r="O33" i="1"/>
  <c r="O32" i="1"/>
  <c r="I15" i="1"/>
  <c r="I11" i="1"/>
  <c r="I10" i="1"/>
  <c r="I17" i="1"/>
  <c r="I1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FF131E-18E1-8641-914E-BBA0953948DB}" keepAlive="1" name="Query - Statistiscs" description="Connection to the 'Statistiscs' query in the workbook." type="5" refreshedVersion="8" background="1" saveData="1">
    <dbPr connection="Provider=Microsoft.Mashup.OleDb.1;Data Source=$Workbook$;Location=Statistiscs;Extended Properties=&quot;&quot;" command="SELECT * FROM [Statistiscs]"/>
  </connection>
  <connection id="2" xr16:uid="{B6AAFC9B-CCA4-FA42-84B5-747891CA53BC}" keepAlive="1" name="Query - Statistiscs (2)" description="Connection to the 'Statistiscs (2)' query in the workbook." type="5" refreshedVersion="8" background="1" saveData="1">
    <dbPr connection="Provider=Microsoft.Mashup.OleDb.1;Data Source=$Workbook$;Location=&quot;Statistiscs (2)&quot;;Extended Properties=&quot;&quot;" command="SELECT * FROM [Statistiscs (2)]"/>
  </connection>
</connections>
</file>

<file path=xl/sharedStrings.xml><?xml version="1.0" encoding="utf-8"?>
<sst xmlns="http://schemas.openxmlformats.org/spreadsheetml/2006/main" count="681" uniqueCount="495">
  <si>
    <t xml:space="preserve">1) Business Problem: A retail store wants to analyze the sales data of a particular </t>
  </si>
  <si>
    <t xml:space="preserve">product category to understand the typical sales performance and make strategic </t>
  </si>
  <si>
    <t xml:space="preserve">decisions. </t>
  </si>
  <si>
    <t xml:space="preserve">Data: </t>
  </si>
  <si>
    <t xml:space="preserve">Let's consider the weekly sales data (in units) for the past month for a specific product </t>
  </si>
  <si>
    <t xml:space="preserve">category: </t>
  </si>
  <si>
    <t xml:space="preserve">Question: </t>
  </si>
  <si>
    <t xml:space="preserve">1. Mean: What is the average weekly sales of the product category? </t>
  </si>
  <si>
    <t xml:space="preserve">2. Median: What is the typical or central sales value for the product category? </t>
  </si>
  <si>
    <t xml:space="preserve">3. Mode: Are there any recurring or most frequently occurring sales figures for the </t>
  </si>
  <si>
    <t xml:space="preserve">product category? </t>
  </si>
  <si>
    <t xml:space="preserve">By answering these questions using the mean, median, and mode, the retail store can </t>
  </si>
  <si>
    <t xml:space="preserve">gain insights into the sales performance of the product category, identify any patterns or </t>
  </si>
  <si>
    <t xml:space="preserve">outliers, and make informed decisions regarding stock management, marketing </t>
  </si>
  <si>
    <t xml:space="preserve">strategies, and product placement. </t>
  </si>
  <si>
    <t xml:space="preserve">2) Business Problem: A restaurant wants to analyze the waiting times of its </t>
  </si>
  <si>
    <t xml:space="preserve">customers to understand the typical waiting experience and improve service </t>
  </si>
  <si>
    <t xml:space="preserve">efficiency. </t>
  </si>
  <si>
    <t xml:space="preserve">Let's consider the waiting times (in minutes) for the past 20 customers: </t>
  </si>
  <si>
    <t xml:space="preserve">1. Mean: What is the average waiting time for customers at the restaurant? </t>
  </si>
  <si>
    <t xml:space="preserve">2. Median: What is the typical or central waiting time experienced by customers?3. Mode: Are there any recurring or most frequently occurring waiting times for </t>
  </si>
  <si>
    <t xml:space="preserve">customers? </t>
  </si>
  <si>
    <t xml:space="preserve">By answering these questions using the mean, median, and mode, the restaurant can </t>
  </si>
  <si>
    <t xml:space="preserve">gain insights into the average waiting time, identify any common or peak waiting periods, </t>
  </si>
  <si>
    <t xml:space="preserve">and make informed decisions to optimize the customer service process, such as </t>
  </si>
  <si>
    <t xml:space="preserve">adjusting staffing levels, streamlining operations, or implementing strategies to reduce </t>
  </si>
  <si>
    <t xml:space="preserve">waiting times. </t>
  </si>
  <si>
    <t xml:space="preserve">3) Business Problem: A car rental company wants to analyze the rental durations of </t>
  </si>
  <si>
    <t xml:space="preserve">its customers to understand the typical rental period and optimize its pricing and </t>
  </si>
  <si>
    <t xml:space="preserve">fleet management strategies. </t>
  </si>
  <si>
    <t xml:space="preserve">Let's consider the rental durations (in days) for a sample of 50 customers: </t>
  </si>
  <si>
    <t xml:space="preserve">1. Mean: What is the average rental duration for customers at the car rental company? </t>
  </si>
  <si>
    <t xml:space="preserve">2. Median: What is the typical or central rental duration experienced by customers? </t>
  </si>
  <si>
    <t xml:space="preserve">3. Mode: Are there any recurring or most frequently occurring rental durations for </t>
  </si>
  <si>
    <t xml:space="preserve">By answering these questions using the mean, median, and mode, the car rental </t>
  </si>
  <si>
    <t xml:space="preserve">company can gain insights into the average rental duration, understand the most </t>
  </si>
  <si>
    <t xml:space="preserve">common rental periods, and make informed decisions regarding pricing, fleet size, and </t>
  </si>
  <si>
    <t xml:space="preserve">availability. Additionally, this analysis can help the company optimize resource allocation, </t>
  </si>
  <si>
    <t xml:space="preserve">plan for peak demand periods, and enhance customer satisfaction by aligning service </t>
  </si>
  <si>
    <t>offerings with customers' typical rental needs</t>
  </si>
  <si>
    <t xml:space="preserve">Questions on measure of central tendency </t>
  </si>
  <si>
    <t>Week</t>
  </si>
  <si>
    <t>units</t>
  </si>
  <si>
    <t>max</t>
  </si>
  <si>
    <t>min</t>
  </si>
  <si>
    <t xml:space="preserve">1) Problem: A manufacturing company wants to analyze the production output of a </t>
  </si>
  <si>
    <t xml:space="preserve">specific machine to understand the variability or spread in its performance. </t>
  </si>
  <si>
    <t xml:space="preserve">Let's consider the number of units produced per hour by the machine for a sample of 10 </t>
  </si>
  <si>
    <t xml:space="preserve">working days: </t>
  </si>
  <si>
    <t xml:space="preserve">1. Range: What is the range of the production output for the machine? </t>
  </si>
  <si>
    <t xml:space="preserve">2. Variance: What is the variance of the production output for the machine? </t>
  </si>
  <si>
    <t xml:space="preserve">3. Standard Deviation: What is the standard deviation of the production output for the </t>
  </si>
  <si>
    <t xml:space="preserve">machine? </t>
  </si>
  <si>
    <t xml:space="preserve">By answering these questions using different measures of dispersion, the manufacturing </t>
  </si>
  <si>
    <t xml:space="preserve">company can gain insights into the variability in the machine's production output. This </t>
  </si>
  <si>
    <t xml:space="preserve">information can help identify any fluctuations, assess the consistency of performance, </t>
  </si>
  <si>
    <t xml:space="preserve">and make informed decisions regarding quality control, scheduling, and resource </t>
  </si>
  <si>
    <t xml:space="preserve">allocation. </t>
  </si>
  <si>
    <t xml:space="preserve">2) Problem: A retail store wants to analyze the sales of a specific product to </t>
  </si>
  <si>
    <t xml:space="preserve">understand the variability in daily sales and assess its inventory management. </t>
  </si>
  <si>
    <t xml:space="preserve">Let's consider the daily sales (in dollars) for the past 30 days: </t>
  </si>
  <si>
    <t xml:space="preserve">Questions: </t>
  </si>
  <si>
    <t xml:space="preserve">1. Range: What is the range of the daily sales? </t>
  </si>
  <si>
    <t xml:space="preserve">2. Variance: What is the variance of the daily sales? </t>
  </si>
  <si>
    <t xml:space="preserve">3. Standard Deviation: What is the standard deviation of the daily sales? </t>
  </si>
  <si>
    <t xml:space="preserve">By answering these questions using different measures of dispersion, the retail store can </t>
  </si>
  <si>
    <t xml:space="preserve">gain insights into the variability in daily sales, assess the consistency of demand, and </t>
  </si>
  <si>
    <t xml:space="preserve">make informed decisions regarding inventory stocking levels, sales forecasting, and </t>
  </si>
  <si>
    <t xml:space="preserve">pricing strategies. </t>
  </si>
  <si>
    <t xml:space="preserve">3) Problem: An e-commerce platform wants to analyze the delivery times of its </t>
  </si>
  <si>
    <t xml:space="preserve">shipments to understand the variability in order fulfillment and optimize its </t>
  </si>
  <si>
    <t xml:space="preserve">logistics operations. </t>
  </si>
  <si>
    <t xml:space="preserve">Let's consider the delivery times (in days) for a sample of 50 shipments: </t>
  </si>
  <si>
    <t xml:space="preserve">1. Range: What is the range of the delivery times? </t>
  </si>
  <si>
    <t xml:space="preserve">2. Variance: What is the variance of the delivery times? </t>
  </si>
  <si>
    <t xml:space="preserve">3. Standard Deviation: What is the standard deviation of the delivery times? </t>
  </si>
  <si>
    <t xml:space="preserve">By answering these questions using different measures of dispersion, the e-commerce </t>
  </si>
  <si>
    <t xml:space="preserve">platform can gain insights into the variability in delivery times, identify any bottlenecks in </t>
  </si>
  <si>
    <t xml:space="preserve">the logistics process, and make informed decisions regarding shipment tracking, </t>
  </si>
  <si>
    <t xml:space="preserve">customer expectations, and service level agreements. </t>
  </si>
  <si>
    <t xml:space="preserve">4) Problem : A company wants to analyze the monthly revenue generated by one of </t>
  </si>
  <si>
    <r>
      <t>its products to understand its performance and variability.</t>
    </r>
    <r>
      <rPr>
        <sz val="11"/>
        <color rgb="FF000000"/>
        <rFont val="ArialMT"/>
      </rPr>
      <t xml:space="preserve">Data: </t>
    </r>
  </si>
  <si>
    <t xml:space="preserve">Let's consider the monthly revenue (in thousands of dollars) for the past 12 months: </t>
  </si>
  <si>
    <t xml:space="preserve">1. Measure of Central Tendency: What is the average monthly revenue for the product? </t>
  </si>
  <si>
    <t xml:space="preserve">2. Measure of Dispersion: What is the range of monthly revenue for the product? </t>
  </si>
  <si>
    <t xml:space="preserve">By answering these questions, the company can gain insights into the average revenue </t>
  </si>
  <si>
    <t xml:space="preserve">generated by the product and understand the range or variability in its monthly revenue, </t>
  </si>
  <si>
    <t xml:space="preserve">which can help with financial planning, forecasting, and evaluating the product's </t>
  </si>
  <si>
    <t xml:space="preserve">performance. </t>
  </si>
  <si>
    <t xml:space="preserve">5) Problem : A survey was conducted to gather feedback from customers regarding </t>
  </si>
  <si>
    <t xml:space="preserve">their satisfaction with a particular service on a scale of 1 to 10. </t>
  </si>
  <si>
    <t xml:space="preserve">Let's consider the satisfaction ratings from 50 customers: </t>
  </si>
  <si>
    <t xml:space="preserve">1. Measure of Central Tendency: What is the average satisfaction rating? </t>
  </si>
  <si>
    <t xml:space="preserve">2. Measure of Dispersion: What is the standard deviation of the satisfaction ratings? </t>
  </si>
  <si>
    <t xml:space="preserve">By answering these questions, the company can gain insights into the average </t>
  </si>
  <si>
    <t xml:space="preserve">satisfaction rating of customers and understand the spread or variability in their ratings. </t>
  </si>
  <si>
    <t xml:space="preserve">This information can help identify areas for improvement, evaluate customer perception, </t>
  </si>
  <si>
    <t xml:space="preserve">and make informed decisions to enhance the service quality. </t>
  </si>
  <si>
    <t xml:space="preserve">6) Problem :A company wants to analyze the customer wait times at its call center to </t>
  </si>
  <si>
    <t xml:space="preserve">assess the efficiency of its customer service operations. </t>
  </si>
  <si>
    <t xml:space="preserve">Let's consider the wait times (in minutes) for a sample of 100 randomly selected </t>
  </si>
  <si>
    <t xml:space="preserve">customer calls:10, 15, 12, 18, 20, 25, 8, 14, 16, 22, </t>
  </si>
  <si>
    <t xml:space="preserve">1. Measure of Central Tendency: What is the average wait time for customers at the call </t>
  </si>
  <si>
    <t xml:space="preserve">center? </t>
  </si>
  <si>
    <t xml:space="preserve">2. Measure of Dispersion: What is the range of wait times for customers at the call </t>
  </si>
  <si>
    <t xml:space="preserve">3. Measure of Dispersion: What is the standard deviation of the wait times for customers </t>
  </si>
  <si>
    <t xml:space="preserve">at the call center? </t>
  </si>
  <si>
    <t xml:space="preserve">By answering these questions, the company can gain insights into the average wait time </t>
  </si>
  <si>
    <t xml:space="preserve">experienced by customers, assess the variability or spread in the wait times, and make </t>
  </si>
  <si>
    <t xml:space="preserve">informed decisions regarding staffing levels, call center efficiency, and customer </t>
  </si>
  <si>
    <t xml:space="preserve">satisfaction. </t>
  </si>
  <si>
    <t xml:space="preserve">7) Problem : A transportation company wants to analyze the fuel efficiency of its </t>
  </si>
  <si>
    <t xml:space="preserve">vehicle fleet to identify any variations across different vehicle models. </t>
  </si>
  <si>
    <t xml:space="preserve">Let's consider the fuel efficiency (in miles per gallon, mpg) for a sample of 50 vehicles: </t>
  </si>
  <si>
    <t xml:space="preserve">1. Measure of Central Tendency: What is the average fuel efficiency for each vehicle </t>
  </si>
  <si>
    <t xml:space="preserve">model? </t>
  </si>
  <si>
    <t xml:space="preserve">2. Measure of Dispersion: What is the range of fuel efficiency for each vehicle model? </t>
  </si>
  <si>
    <t xml:space="preserve">3. Measure of Dispersion: What is the variance of the fuel efficiency for each vehicle </t>
  </si>
  <si>
    <t xml:space="preserve">By answering these questions, the transportation company cangain insights into the average fuel efficiency of different vehicle models, understand the </t>
  </si>
  <si>
    <t xml:space="preserve">variations or spread in the fuel efficiency, and make informed decisions regarding fleet </t>
  </si>
  <si>
    <t>management, vehicle selection, and fuel consumption optimization.</t>
  </si>
  <si>
    <t>Day</t>
  </si>
  <si>
    <t xml:space="preserve"> </t>
  </si>
  <si>
    <t xml:space="preserve">questions on measure of dispersion </t>
  </si>
  <si>
    <t>Model A</t>
  </si>
  <si>
    <t>Model B</t>
  </si>
  <si>
    <t>Model C</t>
  </si>
  <si>
    <t>Model D</t>
  </si>
  <si>
    <t>Model E</t>
  </si>
  <si>
    <t xml:space="preserve">8) Problem : A company wants to analyze the ages of its employees to understand </t>
  </si>
  <si>
    <t xml:space="preserve">the age distribution and demographics within the organization. </t>
  </si>
  <si>
    <t xml:space="preserve">Let's consider the ages of 100 employees: </t>
  </si>
  <si>
    <t xml:space="preserve">1. Frequency Distribution: Create a frequency distribution table for the ages of the </t>
  </si>
  <si>
    <t xml:space="preserve">employees. </t>
  </si>
  <si>
    <t xml:space="preserve">2. Mode: What is the mode (most common age) among the employees? </t>
  </si>
  <si>
    <t xml:space="preserve">3. Median: What is the median age of the employees? </t>
  </si>
  <si>
    <t xml:space="preserve">4. Range: What is the range of ages among the employees? </t>
  </si>
  <si>
    <t xml:space="preserve">By answering these questions using frequency distribution and other measures, the </t>
  </si>
  <si>
    <t xml:space="preserve">company can gain insights into the age distribution of its workforce, identify the most </t>
  </si>
  <si>
    <t xml:space="preserve">common age group, understand the central tendency, and assess the spread of ages. </t>
  </si>
  <si>
    <t xml:space="preserve">This information can be useful for workforce planning, diversity initiatives, and </t>
  </si>
  <si>
    <t xml:space="preserve">understanding the generational dynamics within the organization. </t>
  </si>
  <si>
    <t xml:space="preserve">9) Problem :A retail store wants to analyze the purchase amounts made by </t>
  </si>
  <si>
    <t xml:space="preserve">customers to understand their spending habits. </t>
  </si>
  <si>
    <t xml:space="preserve">1. Frequency Distribution: Create a frequency distribution table for the purchase </t>
  </si>
  <si>
    <t xml:space="preserve">amounts. </t>
  </si>
  <si>
    <t xml:space="preserve">2. Mode: What is the mode (most common purchase amount) among the customers? </t>
  </si>
  <si>
    <t xml:space="preserve">3. Median: What is the median purchase amount among the customers? </t>
  </si>
  <si>
    <t xml:space="preserve">4. Interquartile Range: What is the interquartile range of the purchase amounts? </t>
  </si>
  <si>
    <t xml:space="preserve">By answering these questions using frequency distribution and other measures, the retail </t>
  </si>
  <si>
    <t xml:space="preserve">store can gain insights into the spending habits of its customers, identify the most </t>
  </si>
  <si>
    <t xml:space="preserve">common purchase amount </t>
  </si>
  <si>
    <t xml:space="preserve">10) Problem : A manufacturing company wants to analyze the defect rates of its </t>
  </si>
  <si>
    <t xml:space="preserve">production line to identify the frequency of different types of defects. </t>
  </si>
  <si>
    <t xml:space="preserve">Let's consider the types of defects and their corresponding frequencies observed in a </t>
  </si>
  <si>
    <t xml:space="preserve">sample of 200 products: </t>
  </si>
  <si>
    <t xml:space="preserve">1. Bar Chart: Create a bar chart to visualize the frequency of different defect types. </t>
  </si>
  <si>
    <t xml:space="preserve">2. Most Common Defect: Which defect type has the highest frequency? </t>
  </si>
  <si>
    <t xml:space="preserve">3. Histogram: Create a histogram to represent the defect frequencies. </t>
  </si>
  <si>
    <t xml:space="preserve">By answering these questions using a bar chart and histogram, the manufacturing </t>
  </si>
  <si>
    <t xml:space="preserve">company can visually understand the distribution of defect types, identify the most </t>
  </si>
  <si>
    <t xml:space="preserve">common defect, and prioritize quality control efforts to address the prevalent issues. </t>
  </si>
  <si>
    <t xml:space="preserve">11) Problem : A survey was conducted to gather feedback from customers about their </t>
  </si>
  <si>
    <t xml:space="preserve">satisfaction levels with a specific service on a scale of 1 to 5. </t>
  </si>
  <si>
    <t xml:space="preserve">1. Histogram: Create a histogram to visualize the distribution of satisfaction ratings. </t>
  </si>
  <si>
    <t xml:space="preserve">2. Mode: Which satisfaction rating has the highest frequency? </t>
  </si>
  <si>
    <t xml:space="preserve">3. Bar Chart: Create a bar chart to display the frequency of each satisfaction rating. </t>
  </si>
  <si>
    <t xml:space="preserve">By answering these questions using a histogram and bar chart, the organization can </t>
  </si>
  <si>
    <t xml:space="preserve">gain insights into the distribution of satisfaction ratings, identify the most common </t>
  </si>
  <si>
    <t xml:space="preserve">satisfaction level, and assess overall customer satisfaction. </t>
  </si>
  <si>
    <t xml:space="preserve">12) Problem : A company wants to analyze the monthly sales figures of its products to </t>
  </si>
  <si>
    <t xml:space="preserve">understand the sales distribution across different price ranges. </t>
  </si>
  <si>
    <t xml:space="preserve">Let's consider the monthly sales figures (in thousands of dollars) for a sample of 50 </t>
  </si>
  <si>
    <t xml:space="preserve">products: </t>
  </si>
  <si>
    <t xml:space="preserve">1. Histogram: Create a histogram to visualize the sales distribution across different price </t>
  </si>
  <si>
    <t xml:space="preserve">ranges. </t>
  </si>
  <si>
    <t xml:space="preserve">2. Measure of Central Tendency: What is the average monthly sales figure? </t>
  </si>
  <si>
    <t xml:space="preserve">3. Bar Chart: Create a bar chart to display the frequency of sales in different price </t>
  </si>
  <si>
    <t xml:space="preserve">understand the distribution of sales figures, determine the average sales performance, </t>
  </si>
  <si>
    <t xml:space="preserve">and identify the price ranges where sales are concentrated or lacking. </t>
  </si>
  <si>
    <t xml:space="preserve">13) Problem : A study was conducted to analyze the response times of a website for </t>
  </si>
  <si>
    <t xml:space="preserve">different user locations. </t>
  </si>
  <si>
    <t xml:space="preserve">Let's consider the response times (in milliseconds) for a sample of 200 user requests: </t>
  </si>
  <si>
    <t xml:space="preserve">1. Histogram: Create a histogram to visualize the distribution of response times. </t>
  </si>
  <si>
    <t xml:space="preserve">2. Measure of Central Tendency: What is the median response time? </t>
  </si>
  <si>
    <t xml:space="preserve">3. Bar Chart: Create a bar chart to display the frequency of response times within </t>
  </si>
  <si>
    <t xml:space="preserve">different ranges. </t>
  </si>
  <si>
    <t xml:space="preserve">By answering these questions using a histogram and bar chart, the study can gain </t>
  </si>
  <si>
    <t xml:space="preserve">insights into the distribution of response times, understand the typical response time </t>
  </si>
  <si>
    <t xml:space="preserve">experienced by users, and assess the performance of the website. </t>
  </si>
  <si>
    <t xml:space="preserve">14) Problem : A company wants to analyze the sales performance of its products </t>
  </si>
  <si>
    <t xml:space="preserve">across different regions. </t>
  </si>
  <si>
    <t xml:space="preserve">Let's consider the sales figures (in thousands of dollars) for a sample of 50 products in </t>
  </si>
  <si>
    <t xml:space="preserve">three regions: </t>
  </si>
  <si>
    <t xml:space="preserve">2. Measure of Central Tendency: What is the average sales figure for each region? </t>
  </si>
  <si>
    <t xml:space="preserve">3. Measure of Dispersion </t>
  </si>
  <si>
    <t xml:space="preserve">: What is the range of sales figures in each region? </t>
  </si>
  <si>
    <t xml:space="preserve">By answering these questions using a bar chart and measures of central tendency and </t>
  </si>
  <si>
    <t xml:space="preserve">dispersion, the company can compare the sales performance across different regions, </t>
  </si>
  <si>
    <t xml:space="preserve">identify the average sales figures, and understand the variability in sales within each </t>
  </si>
  <si>
    <t xml:space="preserve">region. This information can be used for regional sales analysis, resource allocation, and </t>
  </si>
  <si>
    <t xml:space="preserve">Let's consider the purchase amounts (in dollars) for a sample of 50 customers: </t>
  </si>
  <si>
    <t xml:space="preserve">Let's consider the satisfaction ratings from 100 customers: </t>
  </si>
  <si>
    <t xml:space="preserve">By answering these questions using a histogram and bar chart, the company can </t>
  </si>
  <si>
    <t xml:space="preserve">1. Bar Chart: Create a bar chart to compare the sales figures across the three regions. </t>
  </si>
  <si>
    <t>decision-making processes</t>
  </si>
  <si>
    <t xml:space="preserve">more Statistics Questions </t>
  </si>
  <si>
    <t>Defect Type</t>
  </si>
  <si>
    <t xml:space="preserve"> A</t>
  </si>
  <si>
    <t xml:space="preserve"> B</t>
  </si>
  <si>
    <t xml:space="preserve"> C</t>
  </si>
  <si>
    <t xml:space="preserve"> D</t>
  </si>
  <si>
    <t xml:space="preserve"> E</t>
  </si>
  <si>
    <t xml:space="preserve"> F</t>
  </si>
  <si>
    <t xml:space="preserve"> G </t>
  </si>
  <si>
    <t>Frequency</t>
  </si>
  <si>
    <t>Region</t>
  </si>
  <si>
    <t xml:space="preserve">Questions on Measure of Skewness and Kurtosis </t>
  </si>
  <si>
    <t xml:space="preserve">1) Question : A company wants to analyze the monthly returns of its investment </t>
  </si>
  <si>
    <t xml:space="preserve">portfolio to understand the distribution and risk associated with the returns. </t>
  </si>
  <si>
    <t xml:space="preserve">Let's consider the monthly returns (%) for the portfolio over a one-year period: </t>
  </si>
  <si>
    <t xml:space="preserve">1. Skewness: Calculate the skewness of the monthly returns. </t>
  </si>
  <si>
    <t xml:space="preserve">2. Kurtosis: Calculate the kurtosis of the monthly returns. </t>
  </si>
  <si>
    <t xml:space="preserve">3. Interpretation: Based on the skewness and kurtosis values, what can be said about </t>
  </si>
  <si>
    <t xml:space="preserve">the distribution of returns? </t>
  </si>
  <si>
    <t xml:space="preserve">By answering these questions using measures of skewness and kurtosis, the company </t>
  </si>
  <si>
    <t xml:space="preserve">can understand the shape and symmetry of the return distribution, assess the level of </t>
  </si>
  <si>
    <t xml:space="preserve">risk and potential outliers, and make informed decisions regarding portfolio management </t>
  </si>
  <si>
    <t xml:space="preserve">and risk mitigation strategies. </t>
  </si>
  <si>
    <t xml:space="preserve">2) Question : A research study wants to analyze the income distribution of a </t>
  </si>
  <si>
    <t xml:space="preserve">population to understand the level of income inequality. </t>
  </si>
  <si>
    <t xml:space="preserve">Let's consider the monthly incomes (in thousands of dollars) of a sample of 100 </t>
  </si>
  <si>
    <t xml:space="preserve">individuals: </t>
  </si>
  <si>
    <t xml:space="preserve">1. Skewness: Calculate the skewness of the income distribution. </t>
  </si>
  <si>
    <t xml:space="preserve">2. Kurtosis: Calculate the kurtosis of the income distribution. </t>
  </si>
  <si>
    <t xml:space="preserve">3. Interpretation: Based on the skewness and kurtosis values, what can be inferred </t>
  </si>
  <si>
    <t xml:space="preserve">about the income inequality? </t>
  </si>
  <si>
    <t xml:space="preserve">By answering these questions using measures of skewness and kurtosis, the research </t>
  </si>
  <si>
    <t xml:space="preserve">study can assess the level of income inequality, determine the shape of the income </t>
  </si>
  <si>
    <t xml:space="preserve">distribution, and make informed policy recommendations to address income disparities. </t>
  </si>
  <si>
    <t xml:space="preserve">3) Question : A survey was conducted to analyze the satisfaction ratings of </t>
  </si>
  <si>
    <t xml:space="preserve">customers on a scale of 1 to 5 for a specific product. </t>
  </si>
  <si>
    <t xml:space="preserve">Let's consider the satisfaction ratings from 200 customers: </t>
  </si>
  <si>
    <t xml:space="preserve">1. Skewness: Calculate the skewness of the satisfaction ratings. </t>
  </si>
  <si>
    <t xml:space="preserve">2. Kurtosis: Calculate the kurtosis of the satisfaction ratings. </t>
  </si>
  <si>
    <t xml:space="preserve">about the satisfaction ratings distribution? </t>
  </si>
  <si>
    <t xml:space="preserve">By answering these questions using measures of skewness and kurtosis, the survey can </t>
  </si>
  <si>
    <t xml:space="preserve">assess the skewness and peakedness of the satisfaction ratings, determine if the ratings </t>
  </si>
  <si>
    <t xml:space="preserve">are skewed towards positive or negative evaluations, and understand the distribution </t>
  </si>
  <si>
    <t xml:space="preserve">characteristics of customer satisfaction. </t>
  </si>
  <si>
    <t xml:space="preserve">4) Question : A study wants to analyze the distribution of house prices in a specific </t>
  </si>
  <si>
    <t xml:space="preserve">city to understand the market trends. </t>
  </si>
  <si>
    <t xml:space="preserve">Let's consider the house prices (in thousands of dollars) for </t>
  </si>
  <si>
    <t xml:space="preserve">a sample of 150 houses: </t>
  </si>
  <si>
    <t xml:space="preserve">1. Skewness: Calculate the skewness of the house price distribution. </t>
  </si>
  <si>
    <t xml:space="preserve">2. Kurtosis: Calculate the kurtosis of the house price distribution. </t>
  </si>
  <si>
    <t xml:space="preserve">about the distribution of house prices? </t>
  </si>
  <si>
    <t xml:space="preserve">By answering these questions using measures of skewness and kurtosis, the study can </t>
  </si>
  <si>
    <t xml:space="preserve">assess the symmetry and peakedness of the house price distribution, identify any </t>
  </si>
  <si>
    <t xml:space="preserve">outliers or extreme values, and gain insights into the market trends and pricing </t>
  </si>
  <si>
    <t xml:space="preserve">dynamics. </t>
  </si>
  <si>
    <t xml:space="preserve">5) Question : A company wants to analyze the waiting times of customers at a </t>
  </si>
  <si>
    <t xml:space="preserve">service center to improve operational efficiency. </t>
  </si>
  <si>
    <t xml:space="preserve">Let's consider the waiting times (in minutes) for a sample of 100 customers: </t>
  </si>
  <si>
    <t xml:space="preserve">1. Skewness: Calculate the skewness of the waiting time distribution. </t>
  </si>
  <si>
    <t xml:space="preserve">2. Kurtosis </t>
  </si>
  <si>
    <t xml:space="preserve">: Calculate the kurtosis of the waiting time distribution. </t>
  </si>
  <si>
    <t xml:space="preserve">about the waiting time distribution? </t>
  </si>
  <si>
    <t xml:space="preserve">can assess the symmetry and tail behavior of the waiting time distribution, identify any </t>
  </si>
  <si>
    <t xml:space="preserve">patterns or anomalies in customer waiting times, and make improvements to streamline </t>
  </si>
  <si>
    <t>the service process and enhance customer satisfaction.</t>
  </si>
  <si>
    <t xml:space="preserve">Questions on Percentile and Quartiles </t>
  </si>
  <si>
    <t xml:space="preserve">1) Question : A company wants to analyze the salary distribution of its employees to </t>
  </si>
  <si>
    <t xml:space="preserve">determine the income levels at different percentiles. </t>
  </si>
  <si>
    <t xml:space="preserve">Let's consider the monthly salaries (in thousands of dollars) of a sample of 200 </t>
  </si>
  <si>
    <t xml:space="preserve">employees: </t>
  </si>
  <si>
    <t xml:space="preserve">1. Quartiles: Calculate the first quartile (Q1), median (Q2), and third quartile (Q3) of the </t>
  </si>
  <si>
    <t xml:space="preserve">salary distribution. </t>
  </si>
  <si>
    <t xml:space="preserve">2. Percentiles: Calculate the 10th percentile, 25th percentile, 75th percentile, and 90th </t>
  </si>
  <si>
    <t xml:space="preserve">percentile of the salary distribution. </t>
  </si>
  <si>
    <t xml:space="preserve">3. Interpretation: Based on the quartiles and percentiles, what can be inferred about the </t>
  </si>
  <si>
    <t xml:space="preserve">income distribution of the employees? </t>
  </si>
  <si>
    <t xml:space="preserve">By answering these questions using quartiles and percentiles, the company can </t>
  </si>
  <si>
    <t xml:space="preserve">understand the income levels at different points in the distribution, identify the median </t>
  </si>
  <si>
    <t xml:space="preserve">salary and the spread of salaries, and make informed decisions related to compensation, </t>
  </si>
  <si>
    <t xml:space="preserve">employee benefits, and salary structures. </t>
  </si>
  <si>
    <t xml:space="preserve">2) Question : A research study wants to analyze the weight distribution of a sample </t>
  </si>
  <si>
    <t xml:space="preserve">of individuals to assess their health and body composition. </t>
  </si>
  <si>
    <t xml:space="preserve">Let's consider the weights (in kilograms) of a sample of 100 individuals: </t>
  </si>
  <si>
    <t xml:space="preserve">weight distribution. </t>
  </si>
  <si>
    <t xml:space="preserve">2. Percentiles: Calculate the 15th percentile, 50th percentile, and 85th percentile of the </t>
  </si>
  <si>
    <t xml:space="preserve">weight distribution of the individuals? </t>
  </si>
  <si>
    <t xml:space="preserve">By answering these questions using quartiles and percentiles, the research study can </t>
  </si>
  <si>
    <t xml:space="preserve">understand the weight distribution and identify the weight ranges at different percentiles, </t>
  </si>
  <si>
    <t xml:space="preserve">such as underweight, normal weight, overweight, and obese categories. This information </t>
  </si>
  <si>
    <t xml:space="preserve">can be used for evaluating health risks, designing appropriate interventions, and </t>
  </si>
  <si>
    <t xml:space="preserve">providing personalized recommendations for weight management. </t>
  </si>
  <si>
    <t xml:space="preserve">3) Question : A retail store wants to analyze the distribution of customer purchase </t>
  </si>
  <si>
    <t xml:space="preserve">amounts to identify their spending patterns. </t>
  </si>
  <si>
    <t xml:space="preserve">Let's consider the purchase amounts (in dollars) of a sample of 150 customers: </t>
  </si>
  <si>
    <t xml:space="preserve">purchase amount distribution. </t>
  </si>
  <si>
    <t xml:space="preserve">2. Percentiles: Calculate the 20th percentile, 40th percentile, and 80th percentile of the </t>
  </si>
  <si>
    <t xml:space="preserve">spending patterns of the customers? </t>
  </si>
  <si>
    <t xml:space="preserve">By answering these questions using quartiles and percentiles, the retail store can </t>
  </si>
  <si>
    <t xml:space="preserve">understand the distribution of purchase amounts, identify the spending ranges at </t>
  </si>
  <si>
    <t xml:space="preserve">different percentiles, analyze customer segments based on their spending behavior, and </t>
  </si>
  <si>
    <t xml:space="preserve">tailor marketing strategies to target specific customer groups. </t>
  </si>
  <si>
    <t xml:space="preserve">4) Question : A study wants to analyze the distribution of commute times of </t>
  </si>
  <si>
    <t xml:space="preserve">employees to determine the average time spent traveling to work. </t>
  </si>
  <si>
    <t xml:space="preserve">Let's consider the commute times (in minutes) of a sample of 250 employees: </t>
  </si>
  <si>
    <t xml:space="preserve">commute time distribution. </t>
  </si>
  <si>
    <t xml:space="preserve">2. Percentiles: Calculate the 30th percentile, 50th percentile, and 70th percentile of the </t>
  </si>
  <si>
    <t xml:space="preserve">average commute time of the employees? </t>
  </si>
  <si>
    <t xml:space="preserve">By answering these questions using quartiles and percentiles, the study can determine </t>
  </si>
  <si>
    <t xml:space="preserve">the typical commute times, understand the spread of commute times, identify any </t>
  </si>
  <si>
    <t xml:space="preserve">outliers or extreme values, and provide insights for transportation planning, scheduling, </t>
  </si>
  <si>
    <t xml:space="preserve">and employee well-being initiatives. </t>
  </si>
  <si>
    <t xml:space="preserve">5) Question : A manufacturing company wants to analyze the defect rates in its </t>
  </si>
  <si>
    <t xml:space="preserve">production process to evaluate product quality. </t>
  </si>
  <si>
    <t xml:space="preserve">Let's consider the defect rates (in percentage) for a sample of 300 products: </t>
  </si>
  <si>
    <t xml:space="preserve">defect rate distribution. </t>
  </si>
  <si>
    <t xml:space="preserve">2. Percentiles: Calculate the 25th percentile, 50th percentile, and 75th percentile of the </t>
  </si>
  <si>
    <t xml:space="preserve">quality of the products? </t>
  </si>
  <si>
    <t xml:space="preserve">By answering these questions using quartiles and percentiles, the manufacturing </t>
  </si>
  <si>
    <t xml:space="preserve">company can evaluate the defect rates, understand the spread of defects, identify any </t>
  </si>
  <si>
    <t xml:space="preserve">quality issues or deviations from standards, and take corrective actions to improve the </t>
  </si>
  <si>
    <t>production process and product quality.</t>
  </si>
  <si>
    <t>Data: Mean time (μ) = 20 minutes, Time threshold (x) = 15 minutes</t>
  </si>
  <si>
    <r>
      <t>Discrete Random Variable</t>
    </r>
    <r>
      <rPr>
        <sz val="12"/>
        <color rgb="FF000000"/>
        <rFont val="Arial"/>
        <family val="2"/>
      </rPr>
      <t>:</t>
    </r>
  </si>
  <si>
    <r>
      <t>1.</t>
    </r>
    <r>
      <rPr>
        <sz val="7"/>
        <color rgb="FF000000"/>
        <rFont val="Times New Roman"/>
        <family val="1"/>
      </rPr>
      <t xml:space="preserve">             </t>
    </r>
    <r>
      <rPr>
        <sz val="12"/>
        <color rgb="FF000000"/>
        <rFont val="Arial"/>
        <family val="2"/>
      </rPr>
      <t>Problem: A fair six-sided die is rolled 100 times. What is the probability of rolling exactly five 3's?</t>
    </r>
  </si>
  <si>
    <t>Data: Number of rolls (n) = 100</t>
  </si>
  <si>
    <r>
      <t>2.</t>
    </r>
    <r>
      <rPr>
        <sz val="7"/>
        <color rgb="FF000000"/>
        <rFont val="Times New Roman"/>
        <family val="1"/>
      </rPr>
      <t xml:space="preserve">             </t>
    </r>
    <r>
      <rPr>
        <sz val="12"/>
        <color rgb="FF000000"/>
        <rFont val="Arial"/>
        <family val="2"/>
      </rPr>
      <t>Problem: In a deck of 52 playing cards, five cards are randomly drawn without replacement. What is the probability of getting two hearts?</t>
    </r>
  </si>
  <si>
    <t>Data: Number of hearts in the deck (N) = 13, Number of cards drawn (n) = 5</t>
  </si>
  <si>
    <r>
      <t>3.</t>
    </r>
    <r>
      <rPr>
        <sz val="7"/>
        <color rgb="FF000000"/>
        <rFont val="Times New Roman"/>
        <family val="1"/>
      </rPr>
      <t xml:space="preserve">             </t>
    </r>
    <r>
      <rPr>
        <sz val="12"/>
        <color rgb="FF000000"/>
        <rFont val="Arial"/>
        <family val="2"/>
      </rPr>
      <t>Problem: A multiple-choice test consists of 10 questions, each with four possible answers. If a student randomly guesses on each question, what is the probability of getting at least 8 questions correct?</t>
    </r>
  </si>
  <si>
    <t>Data: Number of questions (n) = 10, Number of possible answers per question (k) = 4</t>
  </si>
  <si>
    <r>
      <t>4.</t>
    </r>
    <r>
      <rPr>
        <sz val="7"/>
        <color rgb="FF000000"/>
        <rFont val="Times New Roman"/>
        <family val="1"/>
      </rPr>
      <t xml:space="preserve">             </t>
    </r>
    <r>
      <rPr>
        <sz val="12"/>
        <color rgb="FF000000"/>
        <rFont val="Arial"/>
        <family val="2"/>
      </rPr>
      <t>Problem: A bag contains 30 red balls, 20 blue balls, and 10 green balls. Three balls are drawn without replacement. What is the probability that all three balls are blue? Data: Number of blue balls in the bag (N) = 20, Number of balls drawn (n) = 3</t>
    </r>
  </si>
  <si>
    <r>
      <t>5.</t>
    </r>
    <r>
      <rPr>
        <sz val="7"/>
        <color rgb="FF000000"/>
        <rFont val="Times New Roman"/>
        <family val="1"/>
      </rPr>
      <t xml:space="preserve">             </t>
    </r>
    <r>
      <rPr>
        <sz val="12"/>
        <color rgb="FF000000"/>
        <rFont val="Arial"/>
        <family val="2"/>
      </rPr>
      <t xml:space="preserve">Problem: In a football match, a player scores a goal with a 0.3 probability per shot. If the player takes 10 shots, what is the probability of scoring exactly three goals? Data: Number of shots (n) = 10, Probability of scoring per shot (p) = 0.3 </t>
    </r>
    <r>
      <rPr>
        <b/>
        <i/>
        <sz val="12"/>
        <color rgb="FF000000"/>
        <rFont val="Arial"/>
        <family val="2"/>
      </rPr>
      <t>Continuous Random Variable</t>
    </r>
    <r>
      <rPr>
        <sz val="12"/>
        <color rgb="FF000000"/>
        <rFont val="Arial"/>
        <family val="2"/>
      </rPr>
      <t>:</t>
    </r>
  </si>
  <si>
    <r>
      <t>1.</t>
    </r>
    <r>
      <rPr>
        <sz val="7"/>
        <color rgb="FF000000"/>
        <rFont val="Times New Roman"/>
        <family val="1"/>
      </rPr>
      <t xml:space="preserve">             </t>
    </r>
    <r>
      <rPr>
        <sz val="12"/>
        <color rgb="FF000000"/>
        <rFont val="Arial"/>
        <family val="2"/>
      </rPr>
      <t>Problem: The heights of students in a class are normally distributed with a mean of 165 cm and a standard deviation of 10 cm. What is the probability that a randomly selected student is taller than 180 cm?</t>
    </r>
  </si>
  <si>
    <t>Data: Mean height (μ) = 165 cm, Standard deviation (σ) = 10 cm, Height threshold (x)</t>
  </si>
  <si>
    <t>= 180 cm</t>
  </si>
  <si>
    <r>
      <t>2.</t>
    </r>
    <r>
      <rPr>
        <sz val="7"/>
        <color rgb="FF000000"/>
        <rFont val="Times New Roman"/>
        <family val="1"/>
      </rPr>
      <t xml:space="preserve">             </t>
    </r>
    <r>
      <rPr>
        <sz val="12"/>
        <color rgb="FF000000"/>
        <rFont val="Arial"/>
        <family val="2"/>
      </rPr>
      <t>Problem: The waiting times at a coffee shop are exponentially distributed with a mean of 5 minutes. What is the probability that a customer waits less than 3 minutes?</t>
    </r>
  </si>
  <si>
    <t>Data: Mean waiting time (μ) = 5 minutes, Waiting time threshold (x) = 3 minutes</t>
  </si>
  <si>
    <r>
      <t>3.</t>
    </r>
    <r>
      <rPr>
        <sz val="7"/>
        <color rgb="FF000000"/>
        <rFont val="Times New Roman"/>
        <family val="1"/>
      </rPr>
      <t xml:space="preserve">             </t>
    </r>
    <r>
      <rPr>
        <sz val="12"/>
        <color rgb="FF000000"/>
        <rFont val="Arial"/>
        <family val="2"/>
      </rPr>
      <t>Problem: The lifetimes of a certain brand of light bulbs are normally distributed with a mean of 1000 hours and a standard deviation of 100 hours. What is the probability that a randomly selected light bulb lasts between 900 and 1100 hours?</t>
    </r>
  </si>
  <si>
    <t>Data: Mean lifetime (μ) = 1000 hours, Standard deviation (σ) = 100 hours, Lifetime range (lower limit x1, upper limit x2)</t>
  </si>
  <si>
    <r>
      <t>4.</t>
    </r>
    <r>
      <rPr>
        <sz val="7"/>
        <color rgb="FF000000"/>
        <rFont val="Times New Roman"/>
        <family val="1"/>
      </rPr>
      <t xml:space="preserve">             </t>
    </r>
    <r>
      <rPr>
        <sz val="12"/>
        <color rgb="FF000000"/>
        <rFont val="Arial"/>
        <family val="2"/>
      </rPr>
      <t>Problem: The weights of apples in a basket follow a uniform distribution between 100 grams and 200 grams. What is the probability that a randomly selected apple weighs between 150 and 170 grams?</t>
    </r>
  </si>
  <si>
    <t>Data: Weight range (lower limit x1, upper limit x2)</t>
  </si>
  <si>
    <r>
      <t>5.</t>
    </r>
    <r>
      <rPr>
        <sz val="7"/>
        <color rgb="FF000000"/>
        <rFont val="Times New Roman"/>
        <family val="1"/>
      </rPr>
      <t xml:space="preserve">             </t>
    </r>
    <r>
      <rPr>
        <sz val="12"/>
        <color rgb="FF000000"/>
        <rFont val="Arial"/>
        <family val="2"/>
      </rPr>
      <t>Problem: The time taken to complete a task is exponentially distributed with a mean of 20 minutes. What is the probability that the task is completed in less than 15 minutes?</t>
    </r>
  </si>
  <si>
    <r>
      <t>Discrete Distribution</t>
    </r>
    <r>
      <rPr>
        <sz val="12"/>
        <color rgb="FF000000"/>
        <rFont val="Arial"/>
        <family val="2"/>
      </rPr>
      <t>:</t>
    </r>
  </si>
  <si>
    <r>
      <t>1.</t>
    </r>
    <r>
      <rPr>
        <sz val="7"/>
        <color rgb="FF000000"/>
        <rFont val="Times New Roman"/>
        <family val="1"/>
      </rPr>
      <t xml:space="preserve">             </t>
    </r>
    <r>
      <rPr>
        <sz val="12"/>
        <color rgb="FF000000"/>
        <rFont val="Arial"/>
        <family val="2"/>
      </rPr>
      <t>Problem: A company sells smartphones, and the number of defects per batch follows a Poisson distribution with a mean of 2 defects. What is the probability of having exactly 3 defects in a randomly selected batch?</t>
    </r>
  </si>
  <si>
    <t>Data: Mean number of defects (λ) = 2, Number of defects (x) = 3</t>
  </si>
  <si>
    <t>Explanation: The problem involves a discrete distribution (Poisson) because we are dealing with the count of defects in a batch of smartphones. The Poisson distribution models the probability of a given number of events occurring within a fixed interval of time or space.</t>
  </si>
  <si>
    <r>
      <t>2.</t>
    </r>
    <r>
      <rPr>
        <sz val="7"/>
        <color rgb="FF000000"/>
        <rFont val="Times New Roman"/>
        <family val="1"/>
      </rPr>
      <t xml:space="preserve">             </t>
    </r>
    <r>
      <rPr>
        <sz val="12"/>
        <color rgb="FF000000"/>
        <rFont val="Arial"/>
        <family val="2"/>
      </rPr>
      <t>Problem: In a game, a player has a 0.3 probability of winning each round. If the player plays 10 rounds, what is the probability of winning exactly 3 rounds?</t>
    </r>
  </si>
  <si>
    <t>Data: Probability of winning (p) = 0.3, Number of rounds (n) = 10, Number of wins (x)</t>
  </si>
  <si>
    <t>Explanation: This problem also involves a discrete distribution (Binomial) because we are dealing with a fixed number of independent trials (rounds) with a probability of success (winning) in each trial. The Binomial distribution models the probability of achieving a certain number of successes in a fixed number of trials.</t>
  </si>
  <si>
    <r>
      <t>3.</t>
    </r>
    <r>
      <rPr>
        <sz val="7"/>
        <color rgb="FF000000"/>
        <rFont val="Times New Roman"/>
        <family val="1"/>
      </rPr>
      <t xml:space="preserve">             </t>
    </r>
    <r>
      <rPr>
        <sz val="12"/>
        <color rgb="FF000000"/>
        <rFont val="Arial"/>
        <family val="2"/>
      </rPr>
      <t>Problem: A six-sided fair die is rolled three times. What is the probability of obtaining at least one 6?</t>
    </r>
  </si>
  <si>
    <t>Data: Number of rolls (n) = 3</t>
  </si>
  <si>
    <t>Explanation: Here, we have a discrete distribution (Geometric) since we are interested in the number of trials required to achieve the first success (rolling a 6) in a sequence of independent trials. The Geometric distribution models the probability of achieving the first success on a specific trial.</t>
  </si>
  <si>
    <r>
      <t>Continuous Distribution</t>
    </r>
    <r>
      <rPr>
        <sz val="12"/>
        <color rgb="FF000000"/>
        <rFont val="Arial"/>
        <family val="2"/>
      </rPr>
      <t>:</t>
    </r>
  </si>
  <si>
    <r>
      <t>1.</t>
    </r>
    <r>
      <rPr>
        <sz val="7"/>
        <color rgb="FF000000"/>
        <rFont val="Times New Roman"/>
        <family val="1"/>
      </rPr>
      <t xml:space="preserve">             </t>
    </r>
    <r>
      <rPr>
        <sz val="12"/>
        <color rgb="FF000000"/>
        <rFont val="Arial"/>
        <family val="2"/>
      </rPr>
      <t>Problem: The weights of apples in a basket follow a normal distribution with a mean of 150 grams and a standard deviation of 10 grams. What is the probability that a randomly selected apple weighs between 140 and 160 grams?</t>
    </r>
  </si>
  <si>
    <t>Data: Mean weight (μ) = 150 grams, Standard deviation (σ) = 10 grams, Weight range</t>
  </si>
  <si>
    <t>(lower limit x1, upper limit x2)</t>
  </si>
  <si>
    <t>Explanation: This problem involves a continuous distribution (Normal) since we are dealing with the weights of apples, which can take on any value within a range. The Normal distribution is commonly used to model continuous variables with a symmetric bell-shaped distribution.</t>
  </si>
  <si>
    <r>
      <t>2.</t>
    </r>
    <r>
      <rPr>
        <sz val="7"/>
        <color rgb="FF000000"/>
        <rFont val="Times New Roman"/>
        <family val="1"/>
      </rPr>
      <t xml:space="preserve">             </t>
    </r>
    <r>
      <rPr>
        <sz val="12"/>
        <color rgb="FF000000"/>
        <rFont val="Arial"/>
        <family val="2"/>
      </rPr>
      <t>Problem: The lifetimes of a certain brand of light bulbs are exponentially distributed with a mean of 1000 hours. What is the probability that a randomly selected light bulb lasts more than 900 hours?</t>
    </r>
  </si>
  <si>
    <t>Data: Mean lifetime (μ) = 1000 hours, Lifetime threshold (x) = 900 hours</t>
  </si>
  <si>
    <t>Explanation: Here, we have a continuous distribution (Exponential) since we are interested in the time until an event (light bulb failure) occurs. The Exponential distribution models the probability of waiting a certain amount of time before the event happens.</t>
  </si>
  <si>
    <r>
      <t>Confidence Interval Problems</t>
    </r>
    <r>
      <rPr>
        <sz val="12"/>
        <color rgb="FF000000"/>
        <rFont val="Arial"/>
        <family val="2"/>
      </rPr>
      <t>:</t>
    </r>
  </si>
  <si>
    <t>1. Problem: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t>
  </si>
  <si>
    <t>Data: Sample size (n) = 100, Sample mean (x̄ ) = 170 cm, Sample standard deviation</t>
  </si>
  <si>
    <t>(s) = 8 cm, Confidence level = 95%</t>
  </si>
  <si>
    <t>Explanation: In this problem, we use a sample to estimate the population mean height. By calculating a confidence interval, we provide a range of plausible values for the population mean. The 95% confidence level indicates that we are 95% confident that the true population mean height falls within the calculated interval.</t>
  </si>
  <si>
    <r>
      <t>2.</t>
    </r>
    <r>
      <rPr>
        <sz val="7"/>
        <color rgb="FF000000"/>
        <rFont val="Times New Roman"/>
        <family val="1"/>
      </rPr>
      <t xml:space="preserve">             </t>
    </r>
    <r>
      <rPr>
        <sz val="12"/>
        <color rgb="FF000000"/>
        <rFont val="Arial"/>
        <family val="2"/>
      </rPr>
      <t>Problem: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t>
    </r>
  </si>
  <si>
    <t>Data: Sample size (n) = 500, Number of successes (x) = 320, Confidence level = 90%</t>
  </si>
  <si>
    <t>Explanation: In this problem, we aim to estimate the population proportion based on the sample proportion. By constructing a confidence interval, we provide a range of plausible values for the population proportion. The 90% confidence level indicates that we are 90% confident that the true population proportion falls within the calculated interval.</t>
  </si>
  <si>
    <t>Que 1</t>
  </si>
  <si>
    <t>Sample size</t>
  </si>
  <si>
    <t>Mean/Average</t>
  </si>
  <si>
    <t>STD D</t>
  </si>
  <si>
    <t>Confidence Level</t>
  </si>
  <si>
    <t>Lower Bound</t>
  </si>
  <si>
    <t>Upper Bound</t>
  </si>
  <si>
    <t>Confidence Interval</t>
  </si>
  <si>
    <t>Que 2</t>
  </si>
  <si>
    <r>
      <t>Hypothesis Testing Problems</t>
    </r>
    <r>
      <rPr>
        <sz val="12"/>
        <color rgb="FF000000"/>
        <rFont val="Arial"/>
        <family val="2"/>
      </rPr>
      <t>:</t>
    </r>
  </si>
  <si>
    <r>
      <t>2.</t>
    </r>
    <r>
      <rPr>
        <sz val="7"/>
        <color rgb="FF000000"/>
        <rFont val="Times New Roman"/>
        <family val="1"/>
      </rPr>
      <t xml:space="preserve">             </t>
    </r>
    <r>
      <rPr>
        <sz val="12"/>
        <color rgb="FF000000"/>
        <rFont val="Arial"/>
        <family val="2"/>
      </rPr>
      <t>Problem: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t>
    </r>
  </si>
  <si>
    <t>Data: Sample size (n) = 50, Test scores of the two groups</t>
  </si>
  <si>
    <t>Explanation: In this problem, we are interested in comparing the means of two groups</t>
  </si>
  <si>
    <t>(new method vs. traditional method). The null hypothesis (H0) states that there is no significant difference between the means, while the alternative hypothesis (Ha) suggests that there is a significant difference.</t>
  </si>
  <si>
    <r>
      <t>3.</t>
    </r>
    <r>
      <rPr>
        <sz val="7"/>
        <color rgb="FF000000"/>
        <rFont val="Times New Roman"/>
        <family val="1"/>
      </rPr>
      <t xml:space="preserve">             </t>
    </r>
    <r>
      <rPr>
        <sz val="12"/>
        <color rgb="FF000000"/>
        <rFont val="Arial"/>
        <family val="2"/>
      </rPr>
      <t>Problem: A manufacturing company claims that the average weight of its product is 500 grams. To test this claim, a random sample of 25 products is selected, and their weights are measured. The sample mean weight is found to be 510 grams with a sample standard deviation of 20 grams. Perform a hypothesis test to determine if there is evidence to support the company's claim.</t>
    </r>
  </si>
  <si>
    <t>Data: Sample size (n) = 25, Sample mean (x̄ ) = 510 grams, Sample standard deviation (s) = 20 grams, Population mean (μ) = 500 grams</t>
  </si>
  <si>
    <t>Explanation: In this problem, we are conducting a hypothesis test to assess whether the sample mean weight provides evidence to support the company's claim about the population mean weight. The null hypothesis (H0) assumes that the population mean weight is equal to the claimed value, while the alternative hypothesis (Ha) suggests otherwise.</t>
  </si>
  <si>
    <t xml:space="preserve">whereas this phrase is only used in 1% of non-spam emails. A new email has just arrived, which does mention “free money”. What is the probability that it is spam? </t>
  </si>
  <si>
    <r>
      <t>13.</t>
    </r>
    <r>
      <rPr>
        <sz val="7"/>
        <color rgb="FF000000"/>
        <rFont val="Times New Roman"/>
        <family val="1"/>
      </rPr>
      <t xml:space="preserve">           </t>
    </r>
    <r>
      <rPr>
        <sz val="12"/>
        <color rgb="FF000000"/>
        <rFont val="Calibri"/>
        <family val="2"/>
        <scheme val="minor"/>
      </rPr>
      <t xml:space="preserve">A crime is committed by one of two suspects, A and B. Initially, there is equal evidence against both of them. In further investigation at the crime scene, it is found that the guilty party had a blood type found in 10% of the population. Suspect A does match this blood type, whereas the blood type of Suspect B is unknown. (a) Given this new information, what is the probability that A is the guilty party? (b) Given this new information, what is the probability that B’s blood type matches that found at the crime scene? </t>
    </r>
  </si>
  <si>
    <r>
      <t>14.</t>
    </r>
    <r>
      <rPr>
        <sz val="7"/>
        <color rgb="FF000000"/>
        <rFont val="Times New Roman"/>
        <family val="1"/>
      </rPr>
      <t xml:space="preserve">           </t>
    </r>
    <r>
      <rPr>
        <sz val="12"/>
        <color rgb="FF000000"/>
        <rFont val="Calibri"/>
        <family val="2"/>
        <scheme val="minor"/>
      </rPr>
      <t xml:space="preserve">You are going to play 2 games of chess with an opponent whom you have never played against before (for the sake of this problem). Your opponent is equally likely to be a beginner, intermediate, or a master. Depending on </t>
    </r>
  </si>
  <si>
    <r>
      <t>(a)</t>
    </r>
    <r>
      <rPr>
        <sz val="7"/>
        <color rgb="FF000000"/>
        <rFont val="Times New Roman"/>
        <family val="1"/>
      </rPr>
      <t xml:space="preserve">            </t>
    </r>
    <r>
      <rPr>
        <sz val="12"/>
        <color rgb="FF000000"/>
        <rFont val="Calibri"/>
        <family val="2"/>
        <scheme val="minor"/>
      </rPr>
      <t xml:space="preserve">What is your probability of winning the first game? </t>
    </r>
  </si>
  <si>
    <r>
      <t>(b)</t>
    </r>
    <r>
      <rPr>
        <sz val="7"/>
        <color rgb="FF000000"/>
        <rFont val="Times New Roman"/>
        <family val="1"/>
      </rPr>
      <t xml:space="preserve">           </t>
    </r>
    <r>
      <rPr>
        <sz val="12"/>
        <color rgb="FF000000"/>
        <rFont val="Calibri"/>
        <family val="2"/>
        <scheme val="minor"/>
      </rPr>
      <t xml:space="preserve">Congratulations: you won the first game! Given this information, what is the probability that you will also win the second game </t>
    </r>
  </si>
  <si>
    <r>
      <t>(c)</t>
    </r>
    <r>
      <rPr>
        <sz val="7"/>
        <color rgb="FF000000"/>
        <rFont val="Times New Roman"/>
        <family val="1"/>
      </rPr>
      <t xml:space="preserve">            </t>
    </r>
    <r>
      <rPr>
        <sz val="12"/>
        <color rgb="FF000000"/>
        <rFont val="Calibri"/>
        <family val="2"/>
        <scheme val="minor"/>
      </rPr>
      <t xml:space="preserve">Explain the distinction between assuming that the outcomes of the games are independent and assuming that they are conditionally independent given the opponent’s skill level. Which of these assumptions seems more reasonable, and why? </t>
    </r>
  </si>
  <si>
    <r>
      <t xml:space="preserve">15. A chicken lays n eggs. Each egg independently does or doesn’t hatch, with probability p of hatching. For each egg that hatches, the chick does or doesn’t survive (independently of the other eggs), with probability s of survival. Let N </t>
    </r>
    <r>
      <rPr>
        <sz val="12"/>
        <color rgb="FF000000"/>
        <rFont val="Cambria Math"/>
        <family val="1"/>
      </rPr>
      <t>⇠</t>
    </r>
    <r>
      <rPr>
        <sz val="12"/>
        <color rgb="FF000000"/>
        <rFont val="Calibri"/>
        <family val="2"/>
        <scheme val="minor"/>
      </rPr>
      <t xml:space="preserve"> Bin(n, p) be the number of eggs which hatch, X be the number of chicks which survive, and Y be the number of chicks which hatch but don’t survive (so X + Y = N). Find the marginal PMF of X, and the joint PMF of X and Y . Are they independent ? </t>
    </r>
  </si>
  <si>
    <t>Questions on Correlation and Covariance</t>
  </si>
  <si>
    <t>1) Question : A marketing department wants to understand the relationship between advertising expenditure and sales revenue to assess the effectiveness of their advertising campaigns.</t>
  </si>
  <si>
    <t>Data:</t>
  </si>
  <si>
    <t>Let's consider the monthly advertising expenditure (in thousands of dollars) and corresponding sales revenue (in thousands of dollars) for a sample of 12 months:</t>
  </si>
  <si>
    <t>Advertising Expenditure: 10, 12, 15, 18, 20, 22, 25, 28, 30, 32, 35, 38</t>
  </si>
  <si>
    <t>Sales Revenue: 50, 55, 60, 65, 70, 75, 80, 85, 90, 95, 100, 105</t>
  </si>
  <si>
    <t>Question:</t>
  </si>
  <si>
    <t>Calculate the correlation coefficient between advertising expenditure and sales revenue. Interpret the value of the correlation coefficient and explain the nature of the relationship between advertising expenditure and sales revenue.</t>
  </si>
  <si>
    <t>By analyzing the correlation coefficient, the marketing department can determine the strength and direction of the relationship between advertising expenditure and sales revenue. This information can help them make informed decisions about allocating their advertising budget and optimizing their marketing strategies.</t>
  </si>
  <si>
    <t>2) Question : An investment analyst wants to assess the relationship between the stock prices of two companies to identify potential investment opportunities.</t>
  </si>
  <si>
    <t>Let's consider the daily closing prices (in dollars) of Company A and Company B for a sample of 20 trading days:</t>
  </si>
  <si>
    <t>Company A: 45, 47, 48, 50, 52, 53, 55, 56, 58, 60, 62, 64, 65, 67, 69, 70, 72, 74, 76, 77</t>
  </si>
  <si>
    <t>Company B: 52, 54, 55, 57, 59, 60, 61, 62, 64, 66, 67, 69, 71, 73, 74, 76, 78, 80, 82, 83 Question:</t>
  </si>
  <si>
    <t>Calculate the covariance between the stock prices of Company A and Company B. Interpret the value of the covariance and explain the nature of the relationship between the two stocks.</t>
  </si>
  <si>
    <t>By analyzing the covariance, the investment analyst can determine whether the stock prices of Company A and Company B move together (positive covariance) or in opposite directions (negative covariance). This information can assist in identifying potential investment opportunities and understanding the diversification benefits of combining these stocks in a portfolio.</t>
  </si>
  <si>
    <t>3) Question : A researcher wants to examine the relationship between the hours spent studying and the exam scores of a group of students.</t>
  </si>
  <si>
    <t>Let's consider the number of hours spent studying and the corresponding exam scores for a sample of 30 students:</t>
  </si>
  <si>
    <t>Hours Spent Studying: 10, 12, 15, 18, 20, 22, 25, 28, 30, 32, 35, 38, 40, 42, 45, 48, 50,</t>
  </si>
  <si>
    <t>52, 55, 58, 60, 62, 65, 68, 70, 72, 75, 78, 80, 82</t>
  </si>
  <si>
    <t>Exam Scores: 60, 65, 70, 75, 80, 82, 85, 88, 90, 92, 93, 95, 96, 97, 98, 99, 100, 102,</t>
  </si>
  <si>
    <t>105, 106, 107, 108, 110, 112, 114, 115, 116, 118, 120, 122</t>
  </si>
  <si>
    <t>Calculate the correlation coefficient between the hours spent studying and the exam scores. Interpret the value of the correlation coefficient and explain the nature of the relationship between studying hours and exam scores.</t>
  </si>
  <si>
    <t>By analyzing the correlation coefficient, the researcher can determine the strength and direction of the relationship between studying hours and exam scores. This information can provide insights into the effectiveness of studying and help students and educators make informed decisions about study habits and academic performance.</t>
  </si>
  <si>
    <t>Random Sample of 50 students divided into 2 groups</t>
  </si>
  <si>
    <t>Sample Size</t>
  </si>
  <si>
    <t>New Method</t>
  </si>
  <si>
    <t>Traditional Method</t>
  </si>
  <si>
    <t>t-Test: Paired Two Sample for Means</t>
  </si>
  <si>
    <t>Mean</t>
  </si>
  <si>
    <t>Variance</t>
  </si>
  <si>
    <t>Observations</t>
  </si>
  <si>
    <t>Pearson Correlation</t>
  </si>
  <si>
    <t>Hypothesized Mean Difference</t>
  </si>
  <si>
    <t>df</t>
  </si>
  <si>
    <t>t Stat</t>
  </si>
  <si>
    <t>P(T&lt;=t) one-tail</t>
  </si>
  <si>
    <t>t Critical one-tail</t>
  </si>
  <si>
    <t>P(T&lt;=t) two-tail</t>
  </si>
  <si>
    <t>t Critical two-tail</t>
  </si>
  <si>
    <t>T. Critical</t>
  </si>
  <si>
    <t>T State</t>
  </si>
  <si>
    <t>P Value</t>
  </si>
  <si>
    <t>Alpha</t>
  </si>
  <si>
    <t>&gt;</t>
  </si>
  <si>
    <t>=</t>
  </si>
  <si>
    <t>Fail To Reject Null Hypothesis</t>
  </si>
  <si>
    <t>Conclusion</t>
  </si>
  <si>
    <t>Since the P-Value (0.8875) is much greater than the significance level Aplha = 0.05,and the T-Statistic falls within the acceptance Region, So we fail to reject the. Null Hyphothesis.</t>
  </si>
  <si>
    <t>There is no significant difference in average test scores of New Methods and Traditional Methods</t>
  </si>
  <si>
    <t>Que 3</t>
  </si>
  <si>
    <t>Sample Mean</t>
  </si>
  <si>
    <t>STD</t>
  </si>
  <si>
    <t>Pop Mean</t>
  </si>
  <si>
    <t>Products Weights</t>
  </si>
  <si>
    <t>Dummy</t>
  </si>
  <si>
    <t>T Critical</t>
  </si>
  <si>
    <t>HYPOTHESIS</t>
  </si>
  <si>
    <t>Ho: X=500</t>
  </si>
  <si>
    <t>H1:X#500</t>
  </si>
  <si>
    <t>Summary</t>
  </si>
  <si>
    <t>Hypothesis</t>
  </si>
  <si>
    <t>Null Hypothesis</t>
  </si>
  <si>
    <t>Alternate. Hypothesis</t>
  </si>
  <si>
    <t>Since The P-Value (0.65) is greater than the Alpha Value (0.05), So we Fail to reject the Null Hypothesis.</t>
  </si>
  <si>
    <t>There is No Significant Difference between Both Sample Mean And Population Mean</t>
  </si>
  <si>
    <t>Que 15</t>
  </si>
  <si>
    <t>H1:X1#X2</t>
  </si>
  <si>
    <t>Ho: X1=X2</t>
  </si>
  <si>
    <t>Advertising Expenditure</t>
  </si>
  <si>
    <t>Sales Revenue</t>
  </si>
  <si>
    <t>Company A</t>
  </si>
  <si>
    <t>Company B</t>
  </si>
  <si>
    <t>Hours Spent Studying</t>
  </si>
  <si>
    <t>Exam Scores</t>
  </si>
  <si>
    <t>Month</t>
  </si>
  <si>
    <t>Days</t>
  </si>
  <si>
    <t>Total STUDENTS</t>
  </si>
  <si>
    <t>s</t>
  </si>
  <si>
    <t>Ages</t>
  </si>
  <si>
    <t xml:space="preserve">P Amount </t>
  </si>
  <si>
    <t>RATINGS</t>
  </si>
  <si>
    <t>Sales</t>
  </si>
  <si>
    <t>Sample</t>
  </si>
  <si>
    <t>The Dataset is approximately Symettrical and and kurtosis indicating a lack. Of outliers .</t>
  </si>
  <si>
    <r>
      <t xml:space="preserve">This suggests the data is fairly </t>
    </r>
    <r>
      <rPr>
        <b/>
        <sz val="12"/>
        <color theme="1"/>
        <rFont val="Calibri"/>
        <family val="2"/>
        <scheme val="minor"/>
      </rPr>
      <t>evenly spread out</t>
    </r>
    <r>
      <rPr>
        <sz val="12"/>
        <color theme="1"/>
        <rFont val="Calibri"/>
        <family val="2"/>
        <scheme val="minor"/>
      </rPr>
      <t xml:space="preserve"> and </t>
    </r>
    <r>
      <rPr>
        <b/>
        <sz val="12"/>
        <color theme="1"/>
        <rFont val="Calibri"/>
        <family val="2"/>
        <scheme val="minor"/>
      </rPr>
      <t>less concentrated around the mean</t>
    </r>
    <r>
      <rPr>
        <sz val="12"/>
        <color theme="1"/>
        <rFont val="Calibri"/>
        <family val="2"/>
        <scheme val="minor"/>
      </rPr>
      <t xml:space="preserve"> than a normal distribution.</t>
    </r>
  </si>
  <si>
    <r>
      <t xml:space="preserve">The data is </t>
    </r>
    <r>
      <rPr>
        <b/>
        <sz val="12"/>
        <color theme="1"/>
        <rFont val="Calibri"/>
        <family val="2"/>
        <scheme val="minor"/>
      </rPr>
      <t>nearly symmetric</t>
    </r>
    <r>
      <rPr>
        <sz val="12"/>
        <color theme="1"/>
        <rFont val="Calibri"/>
        <family val="2"/>
        <scheme val="minor"/>
      </rPr>
      <t xml:space="preserve"> with a </t>
    </r>
    <r>
      <rPr>
        <b/>
        <sz val="12"/>
        <color theme="1"/>
        <rFont val="Calibri"/>
        <family val="2"/>
        <scheme val="minor"/>
      </rPr>
      <t>slightly broader shape</t>
    </r>
    <r>
      <rPr>
        <sz val="12"/>
        <color theme="1"/>
        <rFont val="Calibri"/>
        <family val="2"/>
        <scheme val="minor"/>
      </rPr>
      <t xml:space="preserve"> than a normal distribution. </t>
    </r>
  </si>
  <si>
    <t>It shows no significant skew and has fewer extreme values (outliers), suggesting a stable and uniform dataset without large deviations.</t>
  </si>
  <si>
    <r>
      <t xml:space="preserve">The distribution is </t>
    </r>
    <r>
      <rPr>
        <b/>
        <sz val="12"/>
        <color theme="1"/>
        <rFont val="Calibri"/>
        <family val="2"/>
        <scheme val="minor"/>
      </rPr>
      <t>approximately symmetrical</t>
    </r>
    <r>
      <rPr>
        <sz val="12"/>
        <color theme="1"/>
        <rFont val="Calibri"/>
        <family val="2"/>
        <scheme val="minor"/>
      </rPr>
      <t xml:space="preserve"> and distribution is </t>
    </r>
    <r>
      <rPr>
        <b/>
        <sz val="12"/>
        <color theme="1"/>
        <rFont val="Calibri"/>
        <family val="2"/>
        <scheme val="minor"/>
      </rPr>
      <t>platykurtic</t>
    </r>
  </si>
  <si>
    <r>
      <t xml:space="preserve">Overall, the distribution is </t>
    </r>
    <r>
      <rPr>
        <b/>
        <sz val="12"/>
        <color theme="1"/>
        <rFont val="Calibri"/>
        <family val="2"/>
        <scheme val="minor"/>
      </rPr>
      <t>stable</t>
    </r>
  </si>
  <si>
    <r>
      <t xml:space="preserve">The data shows a </t>
    </r>
    <r>
      <rPr>
        <b/>
        <sz val="12"/>
        <color theme="1"/>
        <rFont val="Calibri"/>
        <family val="2"/>
        <scheme val="minor"/>
      </rPr>
      <t>nearly symmetric distribution</t>
    </r>
    <r>
      <rPr>
        <sz val="12"/>
        <color theme="1"/>
        <rFont val="Calibri"/>
        <family val="2"/>
        <scheme val="minor"/>
      </rPr>
      <t xml:space="preserve"> and The data distribution is </t>
    </r>
    <r>
      <rPr>
        <b/>
        <sz val="12"/>
        <color theme="1"/>
        <rFont val="Calibri"/>
        <family val="2"/>
        <scheme val="minor"/>
      </rPr>
      <t>flatter than normal</t>
    </r>
  </si>
  <si>
    <t>Overall, the distribution is stable and well-behaved.</t>
  </si>
  <si>
    <r>
      <t xml:space="preserve">The data distribution is </t>
    </r>
    <r>
      <rPr>
        <b/>
        <sz val="12"/>
        <color theme="1"/>
        <rFont val="Calibri"/>
        <family val="2"/>
        <scheme val="minor"/>
      </rPr>
      <t>nearly symmetric</t>
    </r>
    <r>
      <rPr>
        <sz val="12"/>
        <color theme="1"/>
        <rFont val="Calibri"/>
        <family val="2"/>
        <scheme val="minor"/>
      </rPr>
      <t xml:space="preserve"> and distribution is </t>
    </r>
    <r>
      <rPr>
        <b/>
        <sz val="12"/>
        <color theme="1"/>
        <rFont val="Calibri"/>
        <family val="2"/>
        <scheme val="minor"/>
      </rPr>
      <t>flatter than a normal curve</t>
    </r>
  </si>
  <si>
    <r>
      <t xml:space="preserve">This suggests </t>
    </r>
    <r>
      <rPr>
        <b/>
        <sz val="12"/>
        <color theme="1"/>
        <rFont val="Calibri"/>
        <family val="2"/>
        <scheme val="minor"/>
      </rPr>
      <t>income inequality</t>
    </r>
    <r>
      <rPr>
        <sz val="12"/>
        <color theme="1"/>
        <rFont val="Calibri"/>
        <family val="2"/>
        <scheme val="minor"/>
      </rPr>
      <t>, with a small portion of employees earning much higher than the rest.</t>
    </r>
  </si>
  <si>
    <r>
      <t xml:space="preserve">The weight distribution is </t>
    </r>
    <r>
      <rPr>
        <b/>
        <sz val="12"/>
        <color theme="1"/>
        <rFont val="Calibri"/>
        <family val="2"/>
        <scheme val="minor"/>
      </rPr>
      <t>broad and slightly right-skewed</t>
    </r>
    <r>
      <rPr>
        <sz val="12"/>
        <color theme="1"/>
        <rFont val="Calibri"/>
        <family val="2"/>
        <scheme val="minor"/>
      </rPr>
      <t>, suggesting most individuals have moderate weights, but a smaller portion weighs considerably more, possibly due to outliers.</t>
    </r>
  </si>
  <si>
    <t>Customer spending is broadly distributed and slightly right-skewed. Most customers are moderate spenders, but a small group spends significantly more, indicating the presence of high-value customers.</t>
  </si>
  <si>
    <r>
      <t xml:space="preserve">The average commute time is widely spread, with a </t>
    </r>
    <r>
      <rPr>
        <b/>
        <sz val="12"/>
        <color theme="1"/>
        <rFont val="Calibri"/>
        <family val="2"/>
        <scheme val="minor"/>
      </rPr>
      <t>median of 312.5 minutes</t>
    </r>
    <r>
      <rPr>
        <sz val="12"/>
        <color theme="1"/>
        <rFont val="Calibri"/>
        <family val="2"/>
        <scheme val="minor"/>
      </rPr>
      <t xml:space="preserve">. Commute times are </t>
    </r>
    <r>
      <rPr>
        <b/>
        <sz val="12"/>
        <color theme="1"/>
        <rFont val="Calibri"/>
        <family val="2"/>
        <scheme val="minor"/>
      </rPr>
      <t>fairly symmetrical</t>
    </r>
    <r>
      <rPr>
        <sz val="12"/>
        <color theme="1"/>
        <rFont val="Calibri"/>
        <family val="2"/>
        <scheme val="minor"/>
      </rPr>
      <t xml:space="preserve">, as both lower and upper percentiles are close to the quartiles, indicating a </t>
    </r>
    <r>
      <rPr>
        <b/>
        <sz val="12"/>
        <color theme="1"/>
        <rFont val="Calibri"/>
        <family val="2"/>
        <scheme val="minor"/>
      </rPr>
      <t>balanced distribution</t>
    </r>
    <r>
      <rPr>
        <sz val="12"/>
        <color theme="1"/>
        <rFont val="Calibri"/>
        <family val="2"/>
        <scheme val="minor"/>
      </rPr>
      <t xml:space="preserve"> with no strong skew</t>
    </r>
  </si>
  <si>
    <t>Most employees have commute times clustered around the median.</t>
  </si>
  <si>
    <r>
      <t xml:space="preserve">Overall, product quality is </t>
    </r>
    <r>
      <rPr>
        <b/>
        <sz val="12"/>
        <color theme="1"/>
        <rFont val="Calibri"/>
        <family val="2"/>
        <scheme val="minor"/>
      </rPr>
      <t>reliable and steady</t>
    </r>
    <r>
      <rPr>
        <sz val="12"/>
        <color theme="1"/>
        <rFont val="Calibri"/>
        <family val="2"/>
        <scheme val="minor"/>
      </rPr>
      <t xml:space="preserve"> across the range.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</si>
</sst>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21">
    <font>
      <sz val="12"/>
      <color theme="1"/>
      <name val="Calibri"/>
      <family val="2"/>
      <scheme val="minor"/>
    </font>
    <font>
      <b/>
      <sz val="13"/>
      <color rgb="FF000000"/>
      <name val="Arial-BoldMT"/>
    </font>
    <font>
      <b/>
      <i/>
      <sz val="11"/>
      <color rgb="FF000000"/>
      <name val="Arial-BoldItalicMT"/>
    </font>
    <font>
      <sz val="11"/>
      <color rgb="FF000000"/>
      <name val="ArialMT"/>
    </font>
    <font>
      <b/>
      <sz val="12"/>
      <color theme="1"/>
      <name val="Calibri"/>
      <family val="2"/>
      <scheme val="minor"/>
    </font>
    <font>
      <sz val="8"/>
      <name val="Calibri"/>
      <family val="2"/>
      <scheme val="minor"/>
    </font>
    <font>
      <b/>
      <i/>
      <sz val="12"/>
      <color rgb="FF000000"/>
      <name val="Arial-BoldItalicMT"/>
    </font>
    <font>
      <sz val="12"/>
      <color rgb="FF000000"/>
      <name val="ArialMT"/>
    </font>
    <font>
      <b/>
      <i/>
      <sz val="13"/>
      <color rgb="FF000000"/>
      <name val="Arial-BoldItalicMT"/>
    </font>
    <font>
      <sz val="11"/>
      <color rgb="FF000000"/>
      <name val="Arial"/>
      <family val="2"/>
    </font>
    <font>
      <b/>
      <i/>
      <sz val="12"/>
      <color rgb="FF000000"/>
      <name val="Arial"/>
      <family val="2"/>
    </font>
    <font>
      <sz val="12"/>
      <color rgb="FF000000"/>
      <name val="Arial"/>
      <family val="2"/>
    </font>
    <font>
      <sz val="7"/>
      <color rgb="FF000000"/>
      <name val="Times New Roman"/>
      <family val="1"/>
    </font>
    <font>
      <sz val="12"/>
      <color theme="1"/>
      <name val="Calibri"/>
      <family val="2"/>
      <scheme val="minor"/>
    </font>
    <font>
      <b/>
      <sz val="12"/>
      <color theme="0"/>
      <name val="Calibri"/>
      <family val="2"/>
      <scheme val="minor"/>
    </font>
    <font>
      <sz val="12"/>
      <color rgb="FF000000"/>
      <name val="Calibri"/>
      <family val="2"/>
      <scheme val="minor"/>
    </font>
    <font>
      <sz val="12"/>
      <color rgb="FF000000"/>
      <name val="Cambria Math"/>
      <family val="1"/>
    </font>
    <font>
      <b/>
      <sz val="13"/>
      <color rgb="FF000000"/>
      <name val="Arial"/>
      <family val="2"/>
    </font>
    <font>
      <b/>
      <i/>
      <sz val="11"/>
      <color rgb="FF000000"/>
      <name val="Arial"/>
      <family val="2"/>
    </font>
    <font>
      <b/>
      <sz val="12"/>
      <color rgb="FF000000"/>
      <name val="Calibri"/>
      <family val="2"/>
      <scheme val="minor"/>
    </font>
    <font>
      <i/>
      <sz val="12"/>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bgColor indexed="64"/>
      </patternFill>
    </fill>
    <fill>
      <patternFill patternType="solid">
        <fgColor theme="5"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3" fillId="0" borderId="0" applyFont="0" applyFill="0" applyBorder="0" applyAlignment="0" applyProtection="0"/>
  </cellStyleXfs>
  <cellXfs count="52">
    <xf numFmtId="0" fontId="0" fillId="0" borderId="0" xfId="0"/>
    <xf numFmtId="0" fontId="1" fillId="0" borderId="0" xfId="0" applyFont="1"/>
    <xf numFmtId="0" fontId="2" fillId="0" borderId="0" xfId="0" applyFont="1"/>
    <xf numFmtId="0" fontId="3" fillId="0" borderId="0" xfId="0" applyFont="1"/>
    <xf numFmtId="20" fontId="0" fillId="0" borderId="0" xfId="0" applyNumberFormat="1"/>
    <xf numFmtId="0" fontId="4" fillId="2" borderId="0" xfId="0" applyFont="1" applyFill="1"/>
    <xf numFmtId="2" fontId="4" fillId="2" borderId="0" xfId="0" applyNumberFormat="1" applyFont="1" applyFill="1"/>
    <xf numFmtId="0" fontId="3" fillId="0" borderId="0" xfId="0" applyFont="1" applyAlignment="1">
      <alignment horizontal="center"/>
    </xf>
    <xf numFmtId="0" fontId="0" fillId="0" borderId="0" xfId="0" applyAlignment="1">
      <alignment horizontal="center"/>
    </xf>
    <xf numFmtId="0" fontId="6" fillId="0" borderId="0" xfId="0" applyFont="1"/>
    <xf numFmtId="0" fontId="7" fillId="0" borderId="0" xfId="0" applyFont="1"/>
    <xf numFmtId="0" fontId="8" fillId="0" borderId="0" xfId="0" applyFont="1"/>
    <xf numFmtId="0" fontId="0" fillId="0" borderId="1" xfId="0" applyBorder="1"/>
    <xf numFmtId="0" fontId="4" fillId="3" borderId="1" xfId="0" applyFont="1" applyFill="1" applyBorder="1"/>
    <xf numFmtId="164" fontId="4" fillId="2" borderId="0" xfId="0" applyNumberFormat="1" applyFont="1" applyFill="1"/>
    <xf numFmtId="0" fontId="9" fillId="0" borderId="0" xfId="0" applyFont="1" applyAlignment="1">
      <alignment horizontal="left" vertical="center" indent="4"/>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horizontal="left" vertical="center" indent="1"/>
    </xf>
    <xf numFmtId="9" fontId="4" fillId="2" borderId="0" xfId="1" applyFont="1" applyFill="1"/>
    <xf numFmtId="0" fontId="4" fillId="2" borderId="0" xfId="1" applyNumberFormat="1" applyFont="1" applyFill="1"/>
    <xf numFmtId="0" fontId="4" fillId="3" borderId="0" xfId="0" applyFont="1" applyFill="1"/>
    <xf numFmtId="9" fontId="0" fillId="0" borderId="0" xfId="0" applyNumberFormat="1"/>
    <xf numFmtId="0" fontId="0" fillId="5" borderId="0" xfId="0" applyFill="1"/>
    <xf numFmtId="0" fontId="4" fillId="2" borderId="1" xfId="0" applyFont="1" applyFill="1" applyBorder="1"/>
    <xf numFmtId="0" fontId="0" fillId="2" borderId="1" xfId="0" applyFill="1" applyBorder="1"/>
    <xf numFmtId="0" fontId="0" fillId="4" borderId="1" xfId="0" applyFill="1" applyBorder="1"/>
    <xf numFmtId="0" fontId="0" fillId="5" borderId="1" xfId="0" applyFill="1" applyBorder="1"/>
    <xf numFmtId="0" fontId="15" fillId="0" borderId="0" xfId="0" applyFont="1" applyAlignment="1">
      <alignment vertical="center"/>
    </xf>
    <xf numFmtId="0" fontId="17" fillId="0" borderId="0" xfId="0" applyFont="1" applyAlignment="1">
      <alignment vertical="center"/>
    </xf>
    <xf numFmtId="0" fontId="18" fillId="0" borderId="0" xfId="0" applyFont="1" applyAlignment="1">
      <alignment horizontal="left" vertical="center" indent="4"/>
    </xf>
    <xf numFmtId="0" fontId="19" fillId="3" borderId="0" xfId="0" applyFont="1" applyFill="1" applyAlignment="1">
      <alignment vertical="center"/>
    </xf>
    <xf numFmtId="0" fontId="0" fillId="3" borderId="1" xfId="0" applyFill="1" applyBorder="1"/>
    <xf numFmtId="0" fontId="0" fillId="0" borderId="2" xfId="0" applyBorder="1"/>
    <xf numFmtId="0" fontId="20" fillId="0" borderId="3" xfId="0" applyFont="1" applyBorder="1" applyAlignment="1">
      <alignment horizontal="center"/>
    </xf>
    <xf numFmtId="0" fontId="14" fillId="6" borderId="0" xfId="0" applyFont="1" applyFill="1"/>
    <xf numFmtId="0" fontId="0" fillId="7" borderId="0" xfId="0" applyFill="1"/>
    <xf numFmtId="0" fontId="0" fillId="2" borderId="0" xfId="0" applyFill="1"/>
    <xf numFmtId="0" fontId="4" fillId="3" borderId="0" xfId="0" applyFont="1" applyFill="1" applyAlignment="1">
      <alignment horizontal="right" vertical="center"/>
    </xf>
    <xf numFmtId="0" fontId="9" fillId="0" borderId="1" xfId="0" applyFont="1" applyBorder="1" applyAlignment="1">
      <alignment horizontal="left" vertical="center" indent="4"/>
    </xf>
    <xf numFmtId="0" fontId="9" fillId="0" borderId="1" xfId="0" applyFont="1" applyBorder="1"/>
    <xf numFmtId="164" fontId="0" fillId="0" borderId="1" xfId="0" applyNumberFormat="1" applyBorder="1"/>
    <xf numFmtId="164" fontId="9" fillId="0" borderId="1" xfId="0" applyNumberFormat="1" applyFont="1" applyBorder="1" applyAlignment="1">
      <alignment vertical="top"/>
    </xf>
    <xf numFmtId="0" fontId="3" fillId="0" borderId="1" xfId="0" applyFont="1" applyBorder="1" applyAlignment="1">
      <alignment horizontal="center"/>
    </xf>
    <xf numFmtId="0" fontId="0" fillId="0" borderId="1" xfId="0" applyBorder="1" applyAlignment="1">
      <alignment horizontal="center"/>
    </xf>
    <xf numFmtId="0" fontId="9" fillId="0" borderId="1" xfId="0" applyFont="1" applyBorder="1" applyAlignment="1">
      <alignment vertic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2">
    <cellStyle name="Normal" xfId="0" builtinId="0"/>
    <cellStyle name="Per cent" xfId="1" builtinId="5"/>
  </cellStyles>
  <dxfs count="6">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Statistiscs!$A$52</c:f>
              <c:strCache>
                <c:ptCount val="1"/>
                <c:pt idx="0">
                  <c:v>Frequency</c:v>
                </c:pt>
              </c:strCache>
            </c:strRef>
          </c:tx>
          <c:spPr>
            <a:solidFill>
              <a:schemeClr val="accent1"/>
            </a:solidFill>
            <a:ln>
              <a:noFill/>
            </a:ln>
            <a:effectLst/>
          </c:spPr>
          <c:invertIfNegative val="0"/>
          <c:cat>
            <c:strRef>
              <c:f>Statistiscs!$B$51:$H$51</c:f>
              <c:strCache>
                <c:ptCount val="7"/>
                <c:pt idx="0">
                  <c:v> A</c:v>
                </c:pt>
                <c:pt idx="1">
                  <c:v> B</c:v>
                </c:pt>
                <c:pt idx="2">
                  <c:v> C</c:v>
                </c:pt>
                <c:pt idx="3">
                  <c:v> D</c:v>
                </c:pt>
                <c:pt idx="4">
                  <c:v> E</c:v>
                </c:pt>
                <c:pt idx="5">
                  <c:v> F</c:v>
                </c:pt>
                <c:pt idx="6">
                  <c:v> G </c:v>
                </c:pt>
              </c:strCache>
            </c:strRef>
          </c:cat>
          <c:val>
            <c:numRef>
              <c:f>Statistiscs!$B$52:$H$52</c:f>
              <c:numCache>
                <c:formatCode>General</c:formatCode>
                <c:ptCount val="7"/>
                <c:pt idx="0">
                  <c:v>10</c:v>
                </c:pt>
                <c:pt idx="1">
                  <c:v>20</c:v>
                </c:pt>
                <c:pt idx="2">
                  <c:v>25</c:v>
                </c:pt>
                <c:pt idx="3">
                  <c:v>30</c:v>
                </c:pt>
                <c:pt idx="4">
                  <c:v>30</c:v>
                </c:pt>
                <c:pt idx="5">
                  <c:v>40</c:v>
                </c:pt>
                <c:pt idx="6">
                  <c:v>45</c:v>
                </c:pt>
              </c:numCache>
            </c:numRef>
          </c:val>
          <c:extLst>
            <c:ext xmlns:c16="http://schemas.microsoft.com/office/drawing/2014/chart" uri="{C3380CC4-5D6E-409C-BE32-E72D297353CC}">
              <c16:uniqueId val="{00000000-0ADC-ED4B-B02A-459DBDBDBCBA}"/>
            </c:ext>
          </c:extLst>
        </c:ser>
        <c:dLbls>
          <c:showLegendKey val="0"/>
          <c:showVal val="0"/>
          <c:showCatName val="0"/>
          <c:showSerName val="0"/>
          <c:showPercent val="0"/>
          <c:showBubbleSize val="0"/>
        </c:dLbls>
        <c:gapWidth val="182"/>
        <c:axId val="381246111"/>
        <c:axId val="381251631"/>
      </c:barChart>
      <c:catAx>
        <c:axId val="381246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Defect</a:t>
                </a:r>
                <a:r>
                  <a:rPr lang="en-GB" baseline="0"/>
                  <a:t> Type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51631"/>
        <c:crosses val="autoZero"/>
        <c:auto val="1"/>
        <c:lblAlgn val="ctr"/>
        <c:lblOffset val="100"/>
        <c:noMultiLvlLbl val="0"/>
      </c:catAx>
      <c:valAx>
        <c:axId val="381251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solidFill>
                      <a:sysClr val="windowText" lastClr="000000">
                        <a:lumMod val="65000"/>
                        <a:lumOff val="35000"/>
                      </a:sysClr>
                    </a:solidFill>
                    <a:latin typeface="Calibri" panose="020F0502020204030204"/>
                  </a:rPr>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4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Statistiscs!$K$51</c:f>
              <c:strCache>
                <c:ptCount val="1"/>
                <c:pt idx="0">
                  <c:v>Frequency</c:v>
                </c:pt>
              </c:strCache>
            </c:strRef>
          </c:tx>
          <c:spPr>
            <a:solidFill>
              <a:schemeClr val="accent1"/>
            </a:solidFill>
            <a:ln>
              <a:noFill/>
            </a:ln>
            <a:effectLst/>
          </c:spPr>
          <c:invertIfNegative val="0"/>
          <c:cat>
            <c:strRef>
              <c:f>Statistiscs!$J$52:$J$58</c:f>
              <c:strCache>
                <c:ptCount val="7"/>
                <c:pt idx="0">
                  <c:v> A</c:v>
                </c:pt>
                <c:pt idx="1">
                  <c:v> B</c:v>
                </c:pt>
                <c:pt idx="2">
                  <c:v> C</c:v>
                </c:pt>
                <c:pt idx="3">
                  <c:v> D</c:v>
                </c:pt>
                <c:pt idx="4">
                  <c:v> E</c:v>
                </c:pt>
                <c:pt idx="5">
                  <c:v> F</c:v>
                </c:pt>
                <c:pt idx="6">
                  <c:v> G </c:v>
                </c:pt>
              </c:strCache>
            </c:strRef>
          </c:cat>
          <c:val>
            <c:numRef>
              <c:f>Statistiscs!$K$52:$K$58</c:f>
              <c:numCache>
                <c:formatCode>General</c:formatCode>
                <c:ptCount val="7"/>
                <c:pt idx="0">
                  <c:v>10</c:v>
                </c:pt>
                <c:pt idx="1">
                  <c:v>20</c:v>
                </c:pt>
                <c:pt idx="2">
                  <c:v>25</c:v>
                </c:pt>
                <c:pt idx="3">
                  <c:v>30</c:v>
                </c:pt>
                <c:pt idx="4">
                  <c:v>30</c:v>
                </c:pt>
                <c:pt idx="5">
                  <c:v>40</c:v>
                </c:pt>
                <c:pt idx="6">
                  <c:v>45</c:v>
                </c:pt>
              </c:numCache>
            </c:numRef>
          </c:val>
          <c:extLst>
            <c:ext xmlns:c16="http://schemas.microsoft.com/office/drawing/2014/chart" uri="{C3380CC4-5D6E-409C-BE32-E72D297353CC}">
              <c16:uniqueId val="{00000000-B15D-D14F-B090-32D5B156A014}"/>
            </c:ext>
          </c:extLst>
        </c:ser>
        <c:dLbls>
          <c:showLegendKey val="0"/>
          <c:showVal val="0"/>
          <c:showCatName val="0"/>
          <c:showSerName val="0"/>
          <c:showPercent val="0"/>
          <c:showBubbleSize val="0"/>
        </c:dLbls>
        <c:gapWidth val="0"/>
        <c:overlap val="-27"/>
        <c:axId val="324877599"/>
        <c:axId val="325001279"/>
      </c:barChart>
      <c:catAx>
        <c:axId val="32487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Defect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001279"/>
        <c:crosses val="autoZero"/>
        <c:auto val="1"/>
        <c:lblAlgn val="ctr"/>
        <c:lblOffset val="100"/>
        <c:noMultiLvlLbl val="0"/>
      </c:catAx>
      <c:valAx>
        <c:axId val="32500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87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Statistiscs!$M$64</c:f>
              <c:strCache>
                <c:ptCount val="1"/>
                <c:pt idx="0">
                  <c:v>Frequency</c:v>
                </c:pt>
              </c:strCache>
            </c:strRef>
          </c:tx>
          <c:spPr>
            <a:solidFill>
              <a:schemeClr val="accent1"/>
            </a:solidFill>
            <a:ln>
              <a:noFill/>
            </a:ln>
            <a:effectLst/>
          </c:spPr>
          <c:invertIfNegative val="0"/>
          <c:cat>
            <c:numRef>
              <c:f>Statistiscs!$L$65:$L$68</c:f>
              <c:numCache>
                <c:formatCode>General</c:formatCode>
                <c:ptCount val="4"/>
                <c:pt idx="0">
                  <c:v>2</c:v>
                </c:pt>
                <c:pt idx="1">
                  <c:v>3</c:v>
                </c:pt>
                <c:pt idx="2">
                  <c:v>4</c:v>
                </c:pt>
                <c:pt idx="3">
                  <c:v>5</c:v>
                </c:pt>
              </c:numCache>
            </c:numRef>
          </c:cat>
          <c:val>
            <c:numRef>
              <c:f>Statistiscs!$M$65:$M$68</c:f>
              <c:numCache>
                <c:formatCode>General</c:formatCode>
                <c:ptCount val="4"/>
                <c:pt idx="0">
                  <c:v>8</c:v>
                </c:pt>
                <c:pt idx="1">
                  <c:v>30</c:v>
                </c:pt>
                <c:pt idx="2">
                  <c:v>39</c:v>
                </c:pt>
                <c:pt idx="3">
                  <c:v>23</c:v>
                </c:pt>
              </c:numCache>
            </c:numRef>
          </c:val>
          <c:extLst>
            <c:ext xmlns:c16="http://schemas.microsoft.com/office/drawing/2014/chart" uri="{C3380CC4-5D6E-409C-BE32-E72D297353CC}">
              <c16:uniqueId val="{00000000-D0B3-7A46-84EE-A72B28BD0698}"/>
            </c:ext>
          </c:extLst>
        </c:ser>
        <c:dLbls>
          <c:showLegendKey val="0"/>
          <c:showVal val="0"/>
          <c:showCatName val="0"/>
          <c:showSerName val="0"/>
          <c:showPercent val="0"/>
          <c:showBubbleSize val="0"/>
        </c:dLbls>
        <c:gapWidth val="0"/>
        <c:overlap val="-27"/>
        <c:axId val="1299409263"/>
        <c:axId val="1299410991"/>
      </c:barChart>
      <c:catAx>
        <c:axId val="129940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10991"/>
        <c:crosses val="autoZero"/>
        <c:auto val="1"/>
        <c:lblAlgn val="ctr"/>
        <c:lblOffset val="100"/>
        <c:noMultiLvlLbl val="0"/>
      </c:catAx>
      <c:valAx>
        <c:axId val="1299410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GB" sz="1000" b="0" i="0" u="none" strike="noStrike" baseline="0">
                    <a:solidFill>
                      <a:sysClr val="windowText" lastClr="000000">
                        <a:lumMod val="65000"/>
                        <a:lumOff val="35000"/>
                      </a:sysClr>
                    </a:solidFill>
                    <a:latin typeface="Calibri" panose="020F0502020204030204"/>
                  </a:rPr>
                  <a:t>Frequency</a:t>
                </a:r>
                <a:endParaRPr lang="en-GB"/>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09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Statistiscs!$M$76</c:f>
              <c:strCache>
                <c:ptCount val="1"/>
                <c:pt idx="0">
                  <c:v>Frequency</c:v>
                </c:pt>
              </c:strCache>
            </c:strRef>
          </c:tx>
          <c:spPr>
            <a:solidFill>
              <a:schemeClr val="accent1"/>
            </a:solidFill>
            <a:ln>
              <a:noFill/>
            </a:ln>
            <a:effectLst/>
          </c:spPr>
          <c:invertIfNegative val="0"/>
          <c:cat>
            <c:numRef>
              <c:f>Statistiscs!$L$77:$L$95</c:f>
              <c:numCache>
                <c:formatCode>General</c:formatCode>
                <c:ptCount val="19"/>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45</c:v>
                </c:pt>
                <c:pt idx="17">
                  <c:v>46</c:v>
                </c:pt>
                <c:pt idx="18">
                  <c:v>47</c:v>
                </c:pt>
              </c:numCache>
            </c:numRef>
          </c:cat>
          <c:val>
            <c:numRef>
              <c:f>Statistiscs!$M$77:$M$95</c:f>
              <c:numCache>
                <c:formatCode>General</c:formatCode>
                <c:ptCount val="19"/>
                <c:pt idx="0">
                  <c:v>4</c:v>
                </c:pt>
                <c:pt idx="1">
                  <c:v>3</c:v>
                </c:pt>
                <c:pt idx="2">
                  <c:v>3</c:v>
                </c:pt>
                <c:pt idx="3">
                  <c:v>3</c:v>
                </c:pt>
                <c:pt idx="4">
                  <c:v>2</c:v>
                </c:pt>
                <c:pt idx="5">
                  <c:v>3</c:v>
                </c:pt>
                <c:pt idx="6">
                  <c:v>2</c:v>
                </c:pt>
                <c:pt idx="7">
                  <c:v>3</c:v>
                </c:pt>
                <c:pt idx="8">
                  <c:v>3</c:v>
                </c:pt>
                <c:pt idx="9">
                  <c:v>3</c:v>
                </c:pt>
                <c:pt idx="10">
                  <c:v>3</c:v>
                </c:pt>
                <c:pt idx="11">
                  <c:v>4</c:v>
                </c:pt>
                <c:pt idx="12">
                  <c:v>2</c:v>
                </c:pt>
                <c:pt idx="13">
                  <c:v>2</c:v>
                </c:pt>
                <c:pt idx="14">
                  <c:v>3</c:v>
                </c:pt>
                <c:pt idx="15">
                  <c:v>3</c:v>
                </c:pt>
                <c:pt idx="16">
                  <c:v>2</c:v>
                </c:pt>
                <c:pt idx="17">
                  <c:v>1</c:v>
                </c:pt>
                <c:pt idx="18">
                  <c:v>1</c:v>
                </c:pt>
              </c:numCache>
            </c:numRef>
          </c:val>
          <c:extLst>
            <c:ext xmlns:c16="http://schemas.microsoft.com/office/drawing/2014/chart" uri="{C3380CC4-5D6E-409C-BE32-E72D297353CC}">
              <c16:uniqueId val="{00000000-DC24-8D40-BF2E-2AC798AD77D6}"/>
            </c:ext>
          </c:extLst>
        </c:ser>
        <c:dLbls>
          <c:showLegendKey val="0"/>
          <c:showVal val="0"/>
          <c:showCatName val="0"/>
          <c:showSerName val="0"/>
          <c:showPercent val="0"/>
          <c:showBubbleSize val="0"/>
        </c:dLbls>
        <c:gapWidth val="182"/>
        <c:axId val="1344753695"/>
        <c:axId val="1344755423"/>
      </c:barChart>
      <c:catAx>
        <c:axId val="13447536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755423"/>
        <c:crosses val="autoZero"/>
        <c:auto val="1"/>
        <c:lblAlgn val="ctr"/>
        <c:lblOffset val="100"/>
        <c:noMultiLvlLbl val="0"/>
      </c:catAx>
      <c:valAx>
        <c:axId val="13447554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solidFill>
                      <a:sysClr val="windowText" lastClr="000000">
                        <a:lumMod val="65000"/>
                        <a:lumOff val="35000"/>
                      </a:sysClr>
                    </a:solidFill>
                    <a:latin typeface="Calibri" panose="020F0502020204030204"/>
                  </a:rPr>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753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Statistiscs!$M$64</c:f>
              <c:strCache>
                <c:ptCount val="1"/>
                <c:pt idx="0">
                  <c:v>Frequency</c:v>
                </c:pt>
              </c:strCache>
            </c:strRef>
          </c:tx>
          <c:spPr>
            <a:solidFill>
              <a:schemeClr val="accent1"/>
            </a:solidFill>
            <a:ln>
              <a:noFill/>
            </a:ln>
            <a:effectLst/>
          </c:spPr>
          <c:invertIfNegative val="0"/>
          <c:cat>
            <c:numRef>
              <c:f>Statistiscs!$L$65:$L$68</c:f>
              <c:numCache>
                <c:formatCode>General</c:formatCode>
                <c:ptCount val="4"/>
                <c:pt idx="0">
                  <c:v>2</c:v>
                </c:pt>
                <c:pt idx="1">
                  <c:v>3</c:v>
                </c:pt>
                <c:pt idx="2">
                  <c:v>4</c:v>
                </c:pt>
                <c:pt idx="3">
                  <c:v>5</c:v>
                </c:pt>
              </c:numCache>
            </c:numRef>
          </c:cat>
          <c:val>
            <c:numRef>
              <c:f>Statistiscs!$M$65:$M$68</c:f>
              <c:numCache>
                <c:formatCode>General</c:formatCode>
                <c:ptCount val="4"/>
                <c:pt idx="0">
                  <c:v>8</c:v>
                </c:pt>
                <c:pt idx="1">
                  <c:v>30</c:v>
                </c:pt>
                <c:pt idx="2">
                  <c:v>39</c:v>
                </c:pt>
                <c:pt idx="3">
                  <c:v>23</c:v>
                </c:pt>
              </c:numCache>
            </c:numRef>
          </c:val>
          <c:extLst>
            <c:ext xmlns:c16="http://schemas.microsoft.com/office/drawing/2014/chart" uri="{C3380CC4-5D6E-409C-BE32-E72D297353CC}">
              <c16:uniqueId val="{00000000-22D5-F140-936C-83AA3CC8F416}"/>
            </c:ext>
          </c:extLst>
        </c:ser>
        <c:dLbls>
          <c:showLegendKey val="0"/>
          <c:showVal val="0"/>
          <c:showCatName val="0"/>
          <c:showSerName val="0"/>
          <c:showPercent val="0"/>
          <c:showBubbleSize val="0"/>
        </c:dLbls>
        <c:gapWidth val="182"/>
        <c:axId val="1285222703"/>
        <c:axId val="1299159711"/>
      </c:barChart>
      <c:catAx>
        <c:axId val="12852227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Ratings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159711"/>
        <c:crosses val="autoZero"/>
        <c:auto val="1"/>
        <c:lblAlgn val="ctr"/>
        <c:lblOffset val="100"/>
        <c:noMultiLvlLbl val="0"/>
      </c:catAx>
      <c:valAx>
        <c:axId val="12991597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2227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Statistiscs!$M$76</c:f>
              <c:strCache>
                <c:ptCount val="1"/>
                <c:pt idx="0">
                  <c:v>Frequency</c:v>
                </c:pt>
              </c:strCache>
            </c:strRef>
          </c:tx>
          <c:spPr>
            <a:solidFill>
              <a:schemeClr val="accent1"/>
            </a:solidFill>
            <a:ln>
              <a:noFill/>
            </a:ln>
            <a:effectLst/>
          </c:spPr>
          <c:invertIfNegative val="0"/>
          <c:cat>
            <c:numRef>
              <c:f>Statistiscs!$L$77:$L$95</c:f>
              <c:numCache>
                <c:formatCode>General</c:formatCode>
                <c:ptCount val="19"/>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45</c:v>
                </c:pt>
                <c:pt idx="17">
                  <c:v>46</c:v>
                </c:pt>
                <c:pt idx="18">
                  <c:v>47</c:v>
                </c:pt>
              </c:numCache>
            </c:numRef>
          </c:cat>
          <c:val>
            <c:numRef>
              <c:f>Statistiscs!$M$77:$M$95</c:f>
              <c:numCache>
                <c:formatCode>General</c:formatCode>
                <c:ptCount val="19"/>
                <c:pt idx="0">
                  <c:v>4</c:v>
                </c:pt>
                <c:pt idx="1">
                  <c:v>3</c:v>
                </c:pt>
                <c:pt idx="2">
                  <c:v>3</c:v>
                </c:pt>
                <c:pt idx="3">
                  <c:v>3</c:v>
                </c:pt>
                <c:pt idx="4">
                  <c:v>2</c:v>
                </c:pt>
                <c:pt idx="5">
                  <c:v>3</c:v>
                </c:pt>
                <c:pt idx="6">
                  <c:v>2</c:v>
                </c:pt>
                <c:pt idx="7">
                  <c:v>3</c:v>
                </c:pt>
                <c:pt idx="8">
                  <c:v>3</c:v>
                </c:pt>
                <c:pt idx="9">
                  <c:v>3</c:v>
                </c:pt>
                <c:pt idx="10">
                  <c:v>3</c:v>
                </c:pt>
                <c:pt idx="11">
                  <c:v>4</c:v>
                </c:pt>
                <c:pt idx="12">
                  <c:v>2</c:v>
                </c:pt>
                <c:pt idx="13">
                  <c:v>2</c:v>
                </c:pt>
                <c:pt idx="14">
                  <c:v>3</c:v>
                </c:pt>
                <c:pt idx="15">
                  <c:v>3</c:v>
                </c:pt>
                <c:pt idx="16">
                  <c:v>2</c:v>
                </c:pt>
                <c:pt idx="17">
                  <c:v>1</c:v>
                </c:pt>
                <c:pt idx="18">
                  <c:v>1</c:v>
                </c:pt>
              </c:numCache>
            </c:numRef>
          </c:val>
          <c:extLst>
            <c:ext xmlns:c16="http://schemas.microsoft.com/office/drawing/2014/chart" uri="{C3380CC4-5D6E-409C-BE32-E72D297353CC}">
              <c16:uniqueId val="{00000000-9967-B743-BF7F-CDFACC19B788}"/>
            </c:ext>
          </c:extLst>
        </c:ser>
        <c:dLbls>
          <c:showLegendKey val="0"/>
          <c:showVal val="0"/>
          <c:showCatName val="0"/>
          <c:showSerName val="0"/>
          <c:showPercent val="0"/>
          <c:showBubbleSize val="0"/>
        </c:dLbls>
        <c:gapWidth val="0"/>
        <c:overlap val="-27"/>
        <c:axId val="888927151"/>
        <c:axId val="888516767"/>
      </c:barChart>
      <c:catAx>
        <c:axId val="88892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516767"/>
        <c:crosses val="autoZero"/>
        <c:auto val="1"/>
        <c:lblAlgn val="ctr"/>
        <c:lblOffset val="100"/>
        <c:noMultiLvlLbl val="0"/>
      </c:catAx>
      <c:valAx>
        <c:axId val="888516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solidFill>
                      <a:sysClr val="windowText" lastClr="000000">
                        <a:lumMod val="65000"/>
                        <a:lumOff val="35000"/>
                      </a:sysClr>
                    </a:solidFill>
                    <a:latin typeface="Calibri" panose="020F0502020204030204"/>
                  </a:rPr>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271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Bar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Statistiscs!$L$99</c:f>
              <c:strCache>
                <c:ptCount val="1"/>
                <c:pt idx="0">
                  <c:v>Sample</c:v>
                </c:pt>
              </c:strCache>
            </c:strRef>
          </c:tx>
          <c:spPr>
            <a:solidFill>
              <a:schemeClr val="accent1"/>
            </a:solidFill>
            <a:ln>
              <a:noFill/>
            </a:ln>
            <a:effectLst/>
          </c:spPr>
          <c:invertIfNegative val="0"/>
          <c:val>
            <c:numRef>
              <c:f>Statistiscs!$L$100:$L$123</c:f>
              <c:numCache>
                <c:formatCode>General</c:formatCode>
                <c:ptCount val="24"/>
                <c:pt idx="0">
                  <c:v>118</c:v>
                </c:pt>
                <c:pt idx="1">
                  <c:v>119</c:v>
                </c:pt>
                <c:pt idx="2">
                  <c:v>120</c:v>
                </c:pt>
                <c:pt idx="3">
                  <c:v>122</c:v>
                </c:pt>
                <c:pt idx="4">
                  <c:v>123</c:v>
                </c:pt>
                <c:pt idx="5">
                  <c:v>124</c:v>
                </c:pt>
                <c:pt idx="6">
                  <c:v>125</c:v>
                </c:pt>
                <c:pt idx="7">
                  <c:v>126</c:v>
                </c:pt>
                <c:pt idx="8">
                  <c:v>127</c:v>
                </c:pt>
                <c:pt idx="9">
                  <c:v>128</c:v>
                </c:pt>
                <c:pt idx="10">
                  <c:v>129</c:v>
                </c:pt>
                <c:pt idx="11">
                  <c:v>130</c:v>
                </c:pt>
                <c:pt idx="12">
                  <c:v>131</c:v>
                </c:pt>
                <c:pt idx="13">
                  <c:v>132</c:v>
                </c:pt>
                <c:pt idx="14">
                  <c:v>133</c:v>
                </c:pt>
                <c:pt idx="15">
                  <c:v>134</c:v>
                </c:pt>
                <c:pt idx="16">
                  <c:v>135</c:v>
                </c:pt>
                <c:pt idx="17">
                  <c:v>136</c:v>
                </c:pt>
                <c:pt idx="18">
                  <c:v>137</c:v>
                </c:pt>
                <c:pt idx="19">
                  <c:v>138</c:v>
                </c:pt>
                <c:pt idx="20">
                  <c:v>140</c:v>
                </c:pt>
                <c:pt idx="21">
                  <c:v>141</c:v>
                </c:pt>
                <c:pt idx="22">
                  <c:v>145</c:v>
                </c:pt>
                <c:pt idx="23">
                  <c:v>148</c:v>
                </c:pt>
              </c:numCache>
            </c:numRef>
          </c:val>
          <c:extLst>
            <c:ext xmlns:c16="http://schemas.microsoft.com/office/drawing/2014/chart" uri="{C3380CC4-5D6E-409C-BE32-E72D297353CC}">
              <c16:uniqueId val="{00000000-CCBF-1743-922F-BB693647FDE9}"/>
            </c:ext>
          </c:extLst>
        </c:ser>
        <c:ser>
          <c:idx val="1"/>
          <c:order val="1"/>
          <c:tx>
            <c:strRef>
              <c:f>Statistiscs!$M$99</c:f>
              <c:strCache>
                <c:ptCount val="1"/>
                <c:pt idx="0">
                  <c:v>Frequency</c:v>
                </c:pt>
              </c:strCache>
            </c:strRef>
          </c:tx>
          <c:spPr>
            <a:solidFill>
              <a:schemeClr val="accent2"/>
            </a:solidFill>
            <a:ln>
              <a:noFill/>
            </a:ln>
            <a:effectLst/>
          </c:spPr>
          <c:invertIfNegative val="0"/>
          <c:val>
            <c:numRef>
              <c:f>Statistiscs!$M$100:$M$123</c:f>
              <c:numCache>
                <c:formatCode>General</c:formatCode>
                <c:ptCount val="24"/>
                <c:pt idx="0">
                  <c:v>1</c:v>
                </c:pt>
                <c:pt idx="1">
                  <c:v>4</c:v>
                </c:pt>
                <c:pt idx="2">
                  <c:v>1</c:v>
                </c:pt>
                <c:pt idx="3">
                  <c:v>5</c:v>
                </c:pt>
                <c:pt idx="4">
                  <c:v>1</c:v>
                </c:pt>
                <c:pt idx="5">
                  <c:v>4</c:v>
                </c:pt>
                <c:pt idx="6">
                  <c:v>10</c:v>
                </c:pt>
                <c:pt idx="7">
                  <c:v>5</c:v>
                </c:pt>
                <c:pt idx="8">
                  <c:v>4</c:v>
                </c:pt>
                <c:pt idx="9">
                  <c:v>5</c:v>
                </c:pt>
                <c:pt idx="10">
                  <c:v>1</c:v>
                </c:pt>
                <c:pt idx="11">
                  <c:v>9</c:v>
                </c:pt>
                <c:pt idx="12">
                  <c:v>4</c:v>
                </c:pt>
                <c:pt idx="13">
                  <c:v>7</c:v>
                </c:pt>
                <c:pt idx="14">
                  <c:v>8</c:v>
                </c:pt>
                <c:pt idx="15">
                  <c:v>4</c:v>
                </c:pt>
                <c:pt idx="16">
                  <c:v>5</c:v>
                </c:pt>
                <c:pt idx="17">
                  <c:v>9</c:v>
                </c:pt>
                <c:pt idx="18">
                  <c:v>1</c:v>
                </c:pt>
                <c:pt idx="19">
                  <c:v>1</c:v>
                </c:pt>
                <c:pt idx="20">
                  <c:v>4</c:v>
                </c:pt>
                <c:pt idx="21">
                  <c:v>5</c:v>
                </c:pt>
                <c:pt idx="22">
                  <c:v>1</c:v>
                </c:pt>
                <c:pt idx="23">
                  <c:v>1</c:v>
                </c:pt>
              </c:numCache>
            </c:numRef>
          </c:val>
          <c:extLst>
            <c:ext xmlns:c16="http://schemas.microsoft.com/office/drawing/2014/chart" uri="{C3380CC4-5D6E-409C-BE32-E72D297353CC}">
              <c16:uniqueId val="{00000001-CCBF-1743-922F-BB693647FDE9}"/>
            </c:ext>
          </c:extLst>
        </c:ser>
        <c:dLbls>
          <c:showLegendKey val="0"/>
          <c:showVal val="0"/>
          <c:showCatName val="0"/>
          <c:showSerName val="0"/>
          <c:showPercent val="0"/>
          <c:showBubbleSize val="0"/>
        </c:dLbls>
        <c:gapWidth val="182"/>
        <c:axId val="913856479"/>
        <c:axId val="913098927"/>
      </c:barChart>
      <c:catAx>
        <c:axId val="91385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098927"/>
        <c:crosses val="autoZero"/>
        <c:auto val="1"/>
        <c:lblAlgn val="ctr"/>
        <c:lblOffset val="100"/>
        <c:noMultiLvlLbl val="0"/>
      </c:catAx>
      <c:valAx>
        <c:axId val="91309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856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Bar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Statistiscs!$M$127</c:f>
              <c:strCache>
                <c:ptCount val="1"/>
                <c:pt idx="0">
                  <c:v>Sales</c:v>
                </c:pt>
              </c:strCache>
            </c:strRef>
          </c:tx>
          <c:spPr>
            <a:solidFill>
              <a:schemeClr val="accent1"/>
            </a:solidFill>
            <a:ln>
              <a:noFill/>
            </a:ln>
            <a:effectLst/>
          </c:spPr>
          <c:invertIfNegative val="0"/>
          <c:val>
            <c:numRef>
              <c:f>Statistiscs!$M$128:$M$145</c:f>
              <c:numCache>
                <c:formatCode>General</c:formatCode>
                <c:ptCount val="18"/>
                <c:pt idx="0">
                  <c:v>45</c:v>
                </c:pt>
                <c:pt idx="1">
                  <c:v>35</c:v>
                </c:pt>
                <c:pt idx="2">
                  <c:v>40</c:v>
                </c:pt>
                <c:pt idx="3">
                  <c:v>38</c:v>
                </c:pt>
                <c:pt idx="4">
                  <c:v>42</c:v>
                </c:pt>
                <c:pt idx="5">
                  <c:v>37</c:v>
                </c:pt>
                <c:pt idx="6">
                  <c:v>39</c:v>
                </c:pt>
                <c:pt idx="7">
                  <c:v>43</c:v>
                </c:pt>
                <c:pt idx="8">
                  <c:v>44</c:v>
                </c:pt>
                <c:pt idx="9">
                  <c:v>41</c:v>
                </c:pt>
                <c:pt idx="10">
                  <c:v>32</c:v>
                </c:pt>
                <c:pt idx="11">
                  <c:v>28</c:v>
                </c:pt>
                <c:pt idx="12">
                  <c:v>30</c:v>
                </c:pt>
                <c:pt idx="13">
                  <c:v>34</c:v>
                </c:pt>
                <c:pt idx="14">
                  <c:v>33</c:v>
                </c:pt>
                <c:pt idx="15">
                  <c:v>31</c:v>
                </c:pt>
                <c:pt idx="16">
                  <c:v>29</c:v>
                </c:pt>
                <c:pt idx="17">
                  <c:v>36</c:v>
                </c:pt>
              </c:numCache>
            </c:numRef>
          </c:val>
          <c:extLst>
            <c:ext xmlns:c16="http://schemas.microsoft.com/office/drawing/2014/chart" uri="{C3380CC4-5D6E-409C-BE32-E72D297353CC}">
              <c16:uniqueId val="{00000000-1B0F-054F-A776-BF47D90C4844}"/>
            </c:ext>
          </c:extLst>
        </c:ser>
        <c:ser>
          <c:idx val="1"/>
          <c:order val="1"/>
          <c:tx>
            <c:strRef>
              <c:f>Statistiscs!$N$127</c:f>
              <c:strCache>
                <c:ptCount val="1"/>
                <c:pt idx="0">
                  <c:v>Frequency</c:v>
                </c:pt>
              </c:strCache>
            </c:strRef>
          </c:tx>
          <c:spPr>
            <a:solidFill>
              <a:schemeClr val="accent2"/>
            </a:solidFill>
            <a:ln>
              <a:noFill/>
            </a:ln>
            <a:effectLst/>
          </c:spPr>
          <c:invertIfNegative val="0"/>
          <c:val>
            <c:numRef>
              <c:f>Statistiscs!$N$128:$N$145</c:f>
              <c:numCache>
                <c:formatCode>General</c:formatCode>
                <c:ptCount val="18"/>
                <c:pt idx="0">
                  <c:v>2</c:v>
                </c:pt>
                <c:pt idx="1">
                  <c:v>2</c:v>
                </c:pt>
                <c:pt idx="2">
                  <c:v>2</c:v>
                </c:pt>
                <c:pt idx="3">
                  <c:v>2</c:v>
                </c:pt>
                <c:pt idx="4">
                  <c:v>2</c:v>
                </c:pt>
                <c:pt idx="5">
                  <c:v>1</c:v>
                </c:pt>
                <c:pt idx="6">
                  <c:v>2</c:v>
                </c:pt>
                <c:pt idx="7">
                  <c:v>2</c:v>
                </c:pt>
                <c:pt idx="8">
                  <c:v>2</c:v>
                </c:pt>
                <c:pt idx="9">
                  <c:v>2</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1-1B0F-054F-A776-BF47D90C4844}"/>
            </c:ext>
          </c:extLst>
        </c:ser>
        <c:dLbls>
          <c:showLegendKey val="0"/>
          <c:showVal val="0"/>
          <c:showCatName val="0"/>
          <c:showSerName val="0"/>
          <c:showPercent val="0"/>
          <c:showBubbleSize val="0"/>
        </c:dLbls>
        <c:gapWidth val="182"/>
        <c:axId val="916067439"/>
        <c:axId val="916064127"/>
      </c:barChart>
      <c:catAx>
        <c:axId val="916067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064127"/>
        <c:crosses val="autoZero"/>
        <c:auto val="1"/>
        <c:lblAlgn val="ctr"/>
        <c:lblOffset val="100"/>
        <c:noMultiLvlLbl val="0"/>
      </c:catAx>
      <c:valAx>
        <c:axId val="916064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067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_xlchart.v1.6</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9939601E-996D-A145-BA00-D68A043816D4}" formatIdx="0">
          <cx:tx>
            <cx:txData>
              <cx:f>_xlchart.v1.5</cx:f>
              <cx:v>Sample</cx:v>
            </cx:txData>
          </cx:tx>
          <cx:dataId val="0"/>
          <cx:layoutPr>
            <cx:binning intervalClosed="r"/>
          </cx:layoutPr>
        </cx:series>
        <cx:series layoutId="clusteredColumn" hidden="1" uniqueId="{9D81A9B6-9F5A-0542-8CC1-60869D6194C4}" formatIdx="1">
          <cx:tx>
            <cx:txData>
              <cx:f>_xlchart.v1.7</cx:f>
              <cx:v>Frequency</cx:v>
            </cx:txData>
          </cx:tx>
          <cx:dataId val="1"/>
          <cx:layoutPr>
            <cx:binning intervalClosed="r"/>
          </cx:layoutPr>
        </cx:series>
      </cx:plotAreaRegion>
      <cx:axis id="0">
        <cx:catScaling gapWidth="0"/>
        <cx:title>
          <cx:tx>
            <cx:txData>
              <cx:v>Sample</cx:v>
            </cx:txData>
          </cx:tx>
          <cx:txPr>
            <a:bodyPr spcFirstLastPara="1" vertOverflow="ellipsis" horzOverflow="overflow" wrap="square" lIns="0" tIns="0" rIns="0" bIns="0" anchor="ctr" anchorCtr="1"/>
            <a:lstStyle/>
            <a:p>
              <a:pPr algn="ctr" rtl="0">
                <a:defRPr/>
              </a:pPr>
              <a:r>
                <a:rPr lang="en-GB" sz="900" b="0" i="0" u="none" strike="noStrike" baseline="0">
                  <a:solidFill>
                    <a:sysClr val="windowText" lastClr="000000">
                      <a:lumMod val="65000"/>
                      <a:lumOff val="35000"/>
                    </a:sysClr>
                  </a:solidFill>
                  <a:latin typeface="Calibri" panose="020F0502020204030204"/>
                </a:rPr>
                <a:t>Sample</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GB"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14</xdr:col>
      <xdr:colOff>702411</xdr:colOff>
      <xdr:row>48</xdr:row>
      <xdr:rowOff>192798</xdr:rowOff>
    </xdr:from>
    <xdr:to>
      <xdr:col>18</xdr:col>
      <xdr:colOff>565251</xdr:colOff>
      <xdr:row>60</xdr:row>
      <xdr:rowOff>11531</xdr:rowOff>
    </xdr:to>
    <xdr:graphicFrame macro="">
      <xdr:nvGraphicFramePr>
        <xdr:cNvPr id="4" name="Chart 3">
          <a:extLst>
            <a:ext uri="{FF2B5EF4-FFF2-40B4-BE49-F238E27FC236}">
              <a16:creationId xmlns:a16="http://schemas.microsoft.com/office/drawing/2014/main" id="{C2EDD38A-015A-3F15-8F3A-CADB7741F3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116437</xdr:colOff>
      <xdr:row>49</xdr:row>
      <xdr:rowOff>10079</xdr:rowOff>
    </xdr:from>
    <xdr:to>
      <xdr:col>14</xdr:col>
      <xdr:colOff>439783</xdr:colOff>
      <xdr:row>60</xdr:row>
      <xdr:rowOff>20240</xdr:rowOff>
    </xdr:to>
    <xdr:graphicFrame macro="">
      <xdr:nvGraphicFramePr>
        <xdr:cNvPr id="5" name="Chart 4">
          <a:extLst>
            <a:ext uri="{FF2B5EF4-FFF2-40B4-BE49-F238E27FC236}">
              <a16:creationId xmlns:a16="http://schemas.microsoft.com/office/drawing/2014/main" id="{AD7D2898-539B-B70D-C281-E93CDA6DB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398605</xdr:colOff>
      <xdr:row>61</xdr:row>
      <xdr:rowOff>87013</xdr:rowOff>
    </xdr:from>
    <xdr:to>
      <xdr:col>17</xdr:col>
      <xdr:colOff>565842</xdr:colOff>
      <xdr:row>75</xdr:row>
      <xdr:rowOff>13580</xdr:rowOff>
    </xdr:to>
    <xdr:graphicFrame macro="">
      <xdr:nvGraphicFramePr>
        <xdr:cNvPr id="3" name="Chart 2">
          <a:extLst>
            <a:ext uri="{FF2B5EF4-FFF2-40B4-BE49-F238E27FC236}">
              <a16:creationId xmlns:a16="http://schemas.microsoft.com/office/drawing/2014/main" id="{21C5ACD8-FBCD-742E-EF29-FE1705ABF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712962</xdr:colOff>
      <xdr:row>77</xdr:row>
      <xdr:rowOff>200183</xdr:rowOff>
    </xdr:from>
    <xdr:to>
      <xdr:col>24</xdr:col>
      <xdr:colOff>37724</xdr:colOff>
      <xdr:row>91</xdr:row>
      <xdr:rowOff>126749</xdr:rowOff>
    </xdr:to>
    <xdr:graphicFrame macro="">
      <xdr:nvGraphicFramePr>
        <xdr:cNvPr id="6" name="Chart 5">
          <a:extLst>
            <a:ext uri="{FF2B5EF4-FFF2-40B4-BE49-F238E27FC236}">
              <a16:creationId xmlns:a16="http://schemas.microsoft.com/office/drawing/2014/main" id="{7362B967-6244-94CC-EDE0-0C9C5FBE5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172267</xdr:colOff>
      <xdr:row>61</xdr:row>
      <xdr:rowOff>61864</xdr:rowOff>
    </xdr:from>
    <xdr:to>
      <xdr:col>22</xdr:col>
      <xdr:colOff>540693</xdr:colOff>
      <xdr:row>74</xdr:row>
      <xdr:rowOff>189619</xdr:rowOff>
    </xdr:to>
    <xdr:graphicFrame macro="">
      <xdr:nvGraphicFramePr>
        <xdr:cNvPr id="7" name="Chart 6">
          <a:extLst>
            <a:ext uri="{FF2B5EF4-FFF2-40B4-BE49-F238E27FC236}">
              <a16:creationId xmlns:a16="http://schemas.microsoft.com/office/drawing/2014/main" id="{046ABECB-4551-76A7-8B5F-1DCE7B7DC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360881</xdr:colOff>
      <xdr:row>78</xdr:row>
      <xdr:rowOff>24142</xdr:rowOff>
    </xdr:from>
    <xdr:to>
      <xdr:col>18</xdr:col>
      <xdr:colOff>352080</xdr:colOff>
      <xdr:row>91</xdr:row>
      <xdr:rowOff>151897</xdr:rowOff>
    </xdr:to>
    <xdr:graphicFrame macro="">
      <xdr:nvGraphicFramePr>
        <xdr:cNvPr id="8" name="Chart 7">
          <a:extLst>
            <a:ext uri="{FF2B5EF4-FFF2-40B4-BE49-F238E27FC236}">
              <a16:creationId xmlns:a16="http://schemas.microsoft.com/office/drawing/2014/main" id="{8E0EA9E4-4738-23CA-66A0-526FD9FC0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536921</xdr:colOff>
      <xdr:row>101</xdr:row>
      <xdr:rowOff>187609</xdr:rowOff>
    </xdr:from>
    <xdr:to>
      <xdr:col>19</xdr:col>
      <xdr:colOff>129515</xdr:colOff>
      <xdr:row>115</xdr:row>
      <xdr:rowOff>114175</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D974ACB6-7573-622D-647D-C7B3D4C904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1687521" y="20723509"/>
              <a:ext cx="4545594" cy="2771366"/>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21377</xdr:colOff>
      <xdr:row>102</xdr:row>
      <xdr:rowOff>11569</xdr:rowOff>
    </xdr:from>
    <xdr:to>
      <xdr:col>25</xdr:col>
      <xdr:colOff>443872</xdr:colOff>
      <xdr:row>115</xdr:row>
      <xdr:rowOff>139323</xdr:rowOff>
    </xdr:to>
    <xdr:graphicFrame macro="">
      <xdr:nvGraphicFramePr>
        <xdr:cNvPr id="2" name="Chart 1">
          <a:extLst>
            <a:ext uri="{FF2B5EF4-FFF2-40B4-BE49-F238E27FC236}">
              <a16:creationId xmlns:a16="http://schemas.microsoft.com/office/drawing/2014/main" id="{D5B4AC5C-E815-4DBE-CE5C-9B12122CB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33951</xdr:colOff>
      <xdr:row>128</xdr:row>
      <xdr:rowOff>24143</xdr:rowOff>
    </xdr:from>
    <xdr:to>
      <xdr:col>20</xdr:col>
      <xdr:colOff>456446</xdr:colOff>
      <xdr:row>141</xdr:row>
      <xdr:rowOff>151897</xdr:rowOff>
    </xdr:to>
    <xdr:graphicFrame macro="">
      <xdr:nvGraphicFramePr>
        <xdr:cNvPr id="11" name="Chart 10">
          <a:extLst>
            <a:ext uri="{FF2B5EF4-FFF2-40B4-BE49-F238E27FC236}">
              <a16:creationId xmlns:a16="http://schemas.microsoft.com/office/drawing/2014/main" id="{40E813FF-E12D-6C9A-1C48-E025BC7BA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D367E2-E705-1147-974E-62EEE634B41E}" name="Table1" displayName="Table1" ref="L76:M95" totalsRowShown="0" headerRowDxfId="5" headerRowBorderDxfId="4" tableBorderDxfId="3" totalsRowBorderDxfId="2">
  <autoFilter ref="L76:M95" xr:uid="{91D367E2-E705-1147-974E-62EEE634B41E}"/>
  <tableColumns count="2">
    <tableColumn id="1" xr3:uid="{39CD76C9-BEE7-004C-AFD1-5510B3DB5805}" name="Sales" dataDxfId="1"/>
    <tableColumn id="2" xr3:uid="{3B55448D-2EED-B345-A1F3-EDA28EFA5E07}" name="Frequency" dataDxfId="0">
      <calculatedColumnFormula>COUNTIF($A$86:$J$90,L77)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7DFFA-0ED1-BF4B-83EB-B850E352CC7A}">
  <dimension ref="B2:Q60"/>
  <sheetViews>
    <sheetView topLeftCell="A41" zoomScale="111" workbookViewId="0">
      <selection activeCell="M15" sqref="M15"/>
    </sheetView>
  </sheetViews>
  <sheetFormatPr baseColWidth="10" defaultRowHeight="16"/>
  <sheetData>
    <row r="2" spans="2:9" ht="17">
      <c r="B2" s="1" t="s">
        <v>40</v>
      </c>
    </row>
    <row r="3" spans="2:9">
      <c r="B3" s="2" t="s">
        <v>0</v>
      </c>
    </row>
    <row r="4" spans="2:9">
      <c r="B4" s="2" t="s">
        <v>1</v>
      </c>
    </row>
    <row r="5" spans="2:9">
      <c r="B5" s="2" t="s">
        <v>2</v>
      </c>
    </row>
    <row r="6" spans="2:9">
      <c r="B6" s="2"/>
    </row>
    <row r="7" spans="2:9">
      <c r="B7" s="3" t="s">
        <v>3</v>
      </c>
    </row>
    <row r="8" spans="2:9">
      <c r="B8" s="3" t="s">
        <v>4</v>
      </c>
    </row>
    <row r="9" spans="2:9">
      <c r="B9" s="3" t="s">
        <v>5</v>
      </c>
    </row>
    <row r="10" spans="2:9">
      <c r="B10" s="3" t="s">
        <v>41</v>
      </c>
      <c r="C10" s="4">
        <v>4.1666666666666664E-2</v>
      </c>
      <c r="D10">
        <v>50</v>
      </c>
      <c r="E10" t="s">
        <v>42</v>
      </c>
      <c r="H10" t="s">
        <v>43</v>
      </c>
      <c r="I10">
        <f>MAX(D10:D13)</f>
        <v>70</v>
      </c>
    </row>
    <row r="11" spans="2:9">
      <c r="B11" s="3" t="s">
        <v>41</v>
      </c>
      <c r="C11" s="4">
        <v>0.125</v>
      </c>
      <c r="D11">
        <v>55</v>
      </c>
      <c r="E11" t="s">
        <v>42</v>
      </c>
      <c r="H11" t="s">
        <v>44</v>
      </c>
      <c r="I11">
        <f>MIN(D10:D13)</f>
        <v>50</v>
      </c>
    </row>
    <row r="12" spans="2:9">
      <c r="B12" s="3" t="s">
        <v>41</v>
      </c>
      <c r="C12" s="4">
        <v>8.3333333333333329E-2</v>
      </c>
      <c r="D12">
        <v>60</v>
      </c>
      <c r="E12" t="s">
        <v>42</v>
      </c>
    </row>
    <row r="13" spans="2:9">
      <c r="B13" s="3" t="s">
        <v>41</v>
      </c>
      <c r="C13" s="4">
        <v>0.16666666666666666</v>
      </c>
      <c r="D13">
        <v>70</v>
      </c>
      <c r="E13" t="s">
        <v>42</v>
      </c>
    </row>
    <row r="14" spans="2:9">
      <c r="B14" s="3" t="s">
        <v>6</v>
      </c>
    </row>
    <row r="15" spans="2:9">
      <c r="B15" s="3" t="s">
        <v>7</v>
      </c>
      <c r="I15" s="5">
        <f>AVERAGE(D10:D13)</f>
        <v>58.75</v>
      </c>
    </row>
    <row r="16" spans="2:9">
      <c r="B16" s="3" t="s">
        <v>8</v>
      </c>
      <c r="I16" s="5">
        <f>MEDIAN(D10:D13)</f>
        <v>57.5</v>
      </c>
    </row>
    <row r="17" spans="2:15">
      <c r="B17" s="3" t="s">
        <v>9</v>
      </c>
      <c r="I17" s="5">
        <f>MAX(D10:D13)</f>
        <v>70</v>
      </c>
    </row>
    <row r="18" spans="2:15">
      <c r="B18" s="3" t="s">
        <v>10</v>
      </c>
    </row>
    <row r="19" spans="2:15">
      <c r="B19" s="3" t="s">
        <v>11</v>
      </c>
    </row>
    <row r="20" spans="2:15">
      <c r="B20" s="3" t="s">
        <v>12</v>
      </c>
    </row>
    <row r="21" spans="2:15">
      <c r="B21" s="3" t="s">
        <v>13</v>
      </c>
    </row>
    <row r="22" spans="2:15">
      <c r="B22" s="3"/>
    </row>
    <row r="23" spans="2:15">
      <c r="B23" s="3" t="s">
        <v>14</v>
      </c>
    </row>
    <row r="24" spans="2:15">
      <c r="B24" s="2" t="s">
        <v>15</v>
      </c>
    </row>
    <row r="25" spans="2:15">
      <c r="B25" s="2" t="s">
        <v>16</v>
      </c>
    </row>
    <row r="26" spans="2:15">
      <c r="B26" s="2" t="s">
        <v>17</v>
      </c>
    </row>
    <row r="27" spans="2:15">
      <c r="B27" s="3" t="s">
        <v>3</v>
      </c>
    </row>
    <row r="28" spans="2:15">
      <c r="B28" s="3" t="s">
        <v>18</v>
      </c>
    </row>
    <row r="29" spans="2:15">
      <c r="B29">
        <v>10</v>
      </c>
      <c r="C29">
        <v>10</v>
      </c>
      <c r="D29">
        <v>10</v>
      </c>
      <c r="E29" s="3">
        <v>10</v>
      </c>
      <c r="F29">
        <v>10</v>
      </c>
      <c r="G29">
        <v>10</v>
      </c>
      <c r="H29" s="3">
        <v>15</v>
      </c>
      <c r="I29">
        <v>15</v>
      </c>
      <c r="J29">
        <v>15</v>
      </c>
      <c r="K29">
        <v>15</v>
      </c>
    </row>
    <row r="30" spans="2:15">
      <c r="B30">
        <v>15</v>
      </c>
      <c r="C30">
        <v>20</v>
      </c>
      <c r="D30">
        <v>20</v>
      </c>
      <c r="E30">
        <v>20</v>
      </c>
      <c r="F30">
        <v>20</v>
      </c>
      <c r="G30">
        <v>20</v>
      </c>
      <c r="H30">
        <v>25</v>
      </c>
      <c r="I30">
        <v>25</v>
      </c>
      <c r="J30">
        <v>25</v>
      </c>
      <c r="K30">
        <v>30</v>
      </c>
    </row>
    <row r="31" spans="2:15">
      <c r="B31" s="3" t="s">
        <v>6</v>
      </c>
    </row>
    <row r="32" spans="2:15">
      <c r="B32" s="3" t="s">
        <v>19</v>
      </c>
      <c r="M32" s="3"/>
      <c r="O32" s="5">
        <f>AVERAGE(B29:K30)</f>
        <v>17</v>
      </c>
    </row>
    <row r="33" spans="2:17">
      <c r="B33" s="3" t="s">
        <v>20</v>
      </c>
      <c r="O33" s="5">
        <f>MEDIAN(B29:K30)</f>
        <v>15</v>
      </c>
    </row>
    <row r="34" spans="2:17">
      <c r="B34" s="3" t="s">
        <v>21</v>
      </c>
      <c r="O34" s="5">
        <f>_xlfn.MODE.SNGL(B29:K30)</f>
        <v>10</v>
      </c>
    </row>
    <row r="35" spans="2:17">
      <c r="B35" s="3" t="s">
        <v>22</v>
      </c>
      <c r="M35" s="3"/>
    </row>
    <row r="36" spans="2:17">
      <c r="B36" s="3" t="s">
        <v>23</v>
      </c>
    </row>
    <row r="37" spans="2:17">
      <c r="B37" s="3" t="s">
        <v>24</v>
      </c>
    </row>
    <row r="38" spans="2:17">
      <c r="B38" s="3" t="s">
        <v>25</v>
      </c>
    </row>
    <row r="39" spans="2:17">
      <c r="B39" s="3" t="s">
        <v>26</v>
      </c>
    </row>
    <row r="40" spans="2:17">
      <c r="B40" s="2" t="s">
        <v>27</v>
      </c>
    </row>
    <row r="41" spans="2:17">
      <c r="B41" s="2" t="s">
        <v>28</v>
      </c>
    </row>
    <row r="42" spans="2:17">
      <c r="B42" s="2" t="s">
        <v>29</v>
      </c>
    </row>
    <row r="43" spans="2:17">
      <c r="B43" s="3" t="s">
        <v>3</v>
      </c>
    </row>
    <row r="44" spans="2:17">
      <c r="B44" s="3" t="s">
        <v>30</v>
      </c>
    </row>
    <row r="45" spans="2:17">
      <c r="B45" s="3">
        <v>3</v>
      </c>
      <c r="C45">
        <v>2</v>
      </c>
      <c r="D45">
        <v>5</v>
      </c>
      <c r="E45">
        <v>4</v>
      </c>
      <c r="F45">
        <v>7</v>
      </c>
      <c r="G45">
        <v>2</v>
      </c>
      <c r="H45">
        <v>3</v>
      </c>
      <c r="I45">
        <v>3</v>
      </c>
      <c r="J45">
        <v>1</v>
      </c>
      <c r="K45">
        <v>6</v>
      </c>
    </row>
    <row r="46" spans="2:17">
      <c r="B46" s="3">
        <v>4</v>
      </c>
      <c r="C46">
        <v>2</v>
      </c>
      <c r="D46">
        <v>3</v>
      </c>
      <c r="E46">
        <v>5</v>
      </c>
      <c r="F46">
        <v>2</v>
      </c>
      <c r="G46">
        <v>4</v>
      </c>
      <c r="H46">
        <v>2</v>
      </c>
      <c r="I46">
        <v>1</v>
      </c>
      <c r="J46">
        <v>3</v>
      </c>
      <c r="K46">
        <v>5</v>
      </c>
    </row>
    <row r="47" spans="2:17">
      <c r="B47" s="3">
        <v>6</v>
      </c>
      <c r="C47">
        <v>3</v>
      </c>
      <c r="D47">
        <v>2</v>
      </c>
      <c r="E47">
        <v>1</v>
      </c>
      <c r="F47">
        <v>4</v>
      </c>
      <c r="G47">
        <v>2</v>
      </c>
      <c r="H47">
        <v>4</v>
      </c>
      <c r="I47">
        <v>5</v>
      </c>
      <c r="J47">
        <v>3</v>
      </c>
      <c r="K47">
        <v>2</v>
      </c>
    </row>
    <row r="48" spans="2:17">
      <c r="B48" s="3">
        <v>7</v>
      </c>
      <c r="C48">
        <v>2</v>
      </c>
      <c r="D48">
        <v>3</v>
      </c>
      <c r="E48">
        <v>4</v>
      </c>
      <c r="F48">
        <v>5</v>
      </c>
      <c r="G48">
        <v>1</v>
      </c>
      <c r="H48">
        <v>6</v>
      </c>
      <c r="I48">
        <v>2</v>
      </c>
      <c r="J48">
        <v>4</v>
      </c>
      <c r="K48">
        <v>3</v>
      </c>
      <c r="M48" s="3"/>
      <c r="N48" s="3"/>
      <c r="O48" s="3"/>
      <c r="P48" s="3"/>
      <c r="Q48" s="3"/>
    </row>
    <row r="49" spans="2:11">
      <c r="B49" s="3">
        <v>5</v>
      </c>
      <c r="C49">
        <v>3</v>
      </c>
      <c r="D49">
        <v>2</v>
      </c>
      <c r="E49">
        <v>4</v>
      </c>
      <c r="F49">
        <v>2</v>
      </c>
      <c r="G49">
        <v>6</v>
      </c>
      <c r="H49">
        <v>3</v>
      </c>
      <c r="I49">
        <v>2</v>
      </c>
      <c r="J49">
        <v>4</v>
      </c>
      <c r="K49">
        <v>5</v>
      </c>
    </row>
    <row r="50" spans="2:11">
      <c r="B50" s="3" t="s">
        <v>6</v>
      </c>
    </row>
    <row r="51" spans="2:11">
      <c r="B51" s="3" t="s">
        <v>31</v>
      </c>
      <c r="I51" s="5">
        <f>AVERAGE(B45:K49)</f>
        <v>3.44</v>
      </c>
    </row>
    <row r="52" spans="2:11">
      <c r="B52" s="3" t="s">
        <v>32</v>
      </c>
      <c r="I52" s="5">
        <f>MEDIAN(B45:K49)</f>
        <v>3</v>
      </c>
    </row>
    <row r="53" spans="2:11">
      <c r="B53" s="3" t="s">
        <v>33</v>
      </c>
      <c r="I53" s="5">
        <f>_xlfn.MODE.SNGL(B45:K49)</f>
        <v>2</v>
      </c>
    </row>
    <row r="54" spans="2:11">
      <c r="B54" s="3" t="s">
        <v>21</v>
      </c>
    </row>
    <row r="55" spans="2:11">
      <c r="B55" s="3" t="s">
        <v>34</v>
      </c>
    </row>
    <row r="56" spans="2:11">
      <c r="B56" s="3" t="s">
        <v>35</v>
      </c>
    </row>
    <row r="57" spans="2:11">
      <c r="B57" s="3" t="s">
        <v>36</v>
      </c>
    </row>
    <row r="58" spans="2:11">
      <c r="B58" s="3" t="s">
        <v>37</v>
      </c>
    </row>
    <row r="59" spans="2:11">
      <c r="B59" s="3" t="s">
        <v>38</v>
      </c>
    </row>
    <row r="60" spans="2:11">
      <c r="B60" s="3" t="s">
        <v>39</v>
      </c>
    </row>
  </sheetData>
  <sortState xmlns:xlrd2="http://schemas.microsoft.com/office/spreadsheetml/2017/richdata2" ref="M46:Q54">
    <sortCondition ref="M46:M54"/>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D74DB-F72D-9B42-99DE-E2835CF34831}">
  <dimension ref="A2:D109"/>
  <sheetViews>
    <sheetView zoomScaleNormal="100" workbookViewId="0">
      <selection activeCell="C50" sqref="C50"/>
    </sheetView>
  </sheetViews>
  <sheetFormatPr baseColWidth="10" defaultRowHeight="16"/>
  <cols>
    <col min="2" max="2" width="14.6640625" bestFit="1" customWidth="1"/>
    <col min="3" max="3" width="20.6640625" bestFit="1" customWidth="1"/>
    <col min="4" max="4" width="20.1640625" bestFit="1" customWidth="1"/>
  </cols>
  <sheetData>
    <row r="2" spans="1:1" ht="17">
      <c r="A2" s="29" t="s">
        <v>397</v>
      </c>
    </row>
    <row r="3" spans="1:1">
      <c r="A3" s="30" t="s">
        <v>398</v>
      </c>
    </row>
    <row r="4" spans="1:1">
      <c r="A4" s="15" t="s">
        <v>399</v>
      </c>
    </row>
    <row r="5" spans="1:1">
      <c r="A5" s="15" t="s">
        <v>400</v>
      </c>
    </row>
    <row r="6" spans="1:1">
      <c r="A6" s="15" t="s">
        <v>401</v>
      </c>
    </row>
    <row r="7" spans="1:1">
      <c r="A7" s="15" t="s">
        <v>402</v>
      </c>
    </row>
    <row r="8" spans="1:1">
      <c r="A8" s="15" t="s">
        <v>403</v>
      </c>
    </row>
    <row r="9" spans="1:1">
      <c r="A9" s="15" t="s">
        <v>404</v>
      </c>
    </row>
    <row r="10" spans="1:1">
      <c r="A10" s="15" t="s">
        <v>405</v>
      </c>
    </row>
    <row r="11" spans="1:1">
      <c r="A11" s="30" t="s">
        <v>406</v>
      </c>
    </row>
    <row r="12" spans="1:1">
      <c r="A12" s="15" t="s">
        <v>399</v>
      </c>
    </row>
    <row r="13" spans="1:1">
      <c r="A13" s="15" t="s">
        <v>407</v>
      </c>
    </row>
    <row r="14" spans="1:1">
      <c r="A14" s="15" t="s">
        <v>408</v>
      </c>
    </row>
    <row r="15" spans="1:1">
      <c r="A15" s="15" t="s">
        <v>409</v>
      </c>
    </row>
    <row r="16" spans="1:1">
      <c r="A16" s="15" t="s">
        <v>410</v>
      </c>
    </row>
    <row r="17" spans="1:3">
      <c r="A17" s="15" t="s">
        <v>411</v>
      </c>
    </row>
    <row r="18" spans="1:3">
      <c r="A18" s="30" t="s">
        <v>412</v>
      </c>
    </row>
    <row r="19" spans="1:3">
      <c r="A19" s="15" t="s">
        <v>399</v>
      </c>
    </row>
    <row r="20" spans="1:3">
      <c r="A20" s="15" t="s">
        <v>413</v>
      </c>
    </row>
    <row r="21" spans="1:3">
      <c r="A21" s="15" t="s">
        <v>414</v>
      </c>
    </row>
    <row r="22" spans="1:3">
      <c r="A22" s="15" t="s">
        <v>415</v>
      </c>
    </row>
    <row r="23" spans="1:3">
      <c r="A23" s="15" t="s">
        <v>416</v>
      </c>
    </row>
    <row r="24" spans="1:3">
      <c r="A24" s="15" t="s">
        <v>417</v>
      </c>
    </row>
    <row r="25" spans="1:3">
      <c r="A25" s="15" t="s">
        <v>403</v>
      </c>
    </row>
    <row r="26" spans="1:3">
      <c r="A26" s="15" t="s">
        <v>418</v>
      </c>
    </row>
    <row r="27" spans="1:3">
      <c r="A27" s="15" t="s">
        <v>419</v>
      </c>
    </row>
    <row r="31" spans="1:3">
      <c r="A31" s="21" t="s">
        <v>373</v>
      </c>
      <c r="C31" s="6">
        <f>CORREL(C34:C46,D34:D46)</f>
        <v>0.99921031003664817</v>
      </c>
    </row>
    <row r="33" spans="2:4">
      <c r="C33" s="15"/>
    </row>
    <row r="34" spans="2:4">
      <c r="B34" t="s">
        <v>471</v>
      </c>
      <c r="C34" s="12" t="s">
        <v>465</v>
      </c>
      <c r="D34" s="39" t="s">
        <v>466</v>
      </c>
    </row>
    <row r="35" spans="2:4">
      <c r="B35">
        <v>1</v>
      </c>
      <c r="C35" s="12">
        <v>10</v>
      </c>
      <c r="D35" s="12">
        <v>50</v>
      </c>
    </row>
    <row r="36" spans="2:4">
      <c r="B36">
        <v>2</v>
      </c>
      <c r="C36" s="12">
        <v>12</v>
      </c>
      <c r="D36" s="12">
        <v>55</v>
      </c>
    </row>
    <row r="37" spans="2:4">
      <c r="B37">
        <v>3</v>
      </c>
      <c r="C37" s="12">
        <v>15</v>
      </c>
      <c r="D37" s="12">
        <v>60</v>
      </c>
    </row>
    <row r="38" spans="2:4">
      <c r="B38">
        <v>4</v>
      </c>
      <c r="C38" s="12">
        <v>18</v>
      </c>
      <c r="D38" s="12">
        <v>65</v>
      </c>
    </row>
    <row r="39" spans="2:4">
      <c r="B39">
        <v>5</v>
      </c>
      <c r="C39" s="12">
        <v>20</v>
      </c>
      <c r="D39" s="12">
        <v>70</v>
      </c>
    </row>
    <row r="40" spans="2:4">
      <c r="B40">
        <v>6</v>
      </c>
      <c r="C40" s="12">
        <v>22</v>
      </c>
      <c r="D40" s="12">
        <v>75</v>
      </c>
    </row>
    <row r="41" spans="2:4">
      <c r="B41">
        <v>7</v>
      </c>
      <c r="C41" s="12">
        <v>25</v>
      </c>
      <c r="D41" s="12">
        <v>80</v>
      </c>
    </row>
    <row r="42" spans="2:4">
      <c r="B42">
        <v>8</v>
      </c>
      <c r="C42" s="12">
        <v>28</v>
      </c>
      <c r="D42" s="12">
        <v>85</v>
      </c>
    </row>
    <row r="43" spans="2:4">
      <c r="B43">
        <v>9</v>
      </c>
      <c r="C43" s="12">
        <v>30</v>
      </c>
      <c r="D43" s="12">
        <v>90</v>
      </c>
    </row>
    <row r="44" spans="2:4">
      <c r="B44">
        <v>10</v>
      </c>
      <c r="C44" s="12">
        <v>32</v>
      </c>
      <c r="D44" s="12">
        <v>95</v>
      </c>
    </row>
    <row r="45" spans="2:4">
      <c r="B45">
        <v>11</v>
      </c>
      <c r="C45" s="12">
        <v>35</v>
      </c>
      <c r="D45" s="12">
        <v>100</v>
      </c>
    </row>
    <row r="46" spans="2:4">
      <c r="B46">
        <v>12</v>
      </c>
      <c r="C46" s="12">
        <v>38</v>
      </c>
      <c r="D46" s="12">
        <v>105</v>
      </c>
    </row>
    <row r="49" spans="1:4">
      <c r="A49" s="21" t="s">
        <v>381</v>
      </c>
      <c r="C49" s="6">
        <f>_xlfn.COVARIANCE.S(C53:C72,D53:D72)</f>
        <v>97.526315789473685</v>
      </c>
    </row>
    <row r="50" spans="1:4">
      <c r="C50" t="s">
        <v>474</v>
      </c>
    </row>
    <row r="51" spans="1:4">
      <c r="C51" s="15"/>
    </row>
    <row r="52" spans="1:4">
      <c r="B52" t="s">
        <v>472</v>
      </c>
      <c r="C52" s="12" t="s">
        <v>467</v>
      </c>
      <c r="D52" s="12" t="s">
        <v>468</v>
      </c>
    </row>
    <row r="53" spans="1:4">
      <c r="B53">
        <v>1</v>
      </c>
      <c r="C53" s="12">
        <v>45</v>
      </c>
      <c r="D53" s="12">
        <v>52</v>
      </c>
    </row>
    <row r="54" spans="1:4">
      <c r="B54">
        <v>2</v>
      </c>
      <c r="C54" s="12">
        <v>47</v>
      </c>
      <c r="D54" s="12">
        <v>54</v>
      </c>
    </row>
    <row r="55" spans="1:4">
      <c r="B55">
        <v>3</v>
      </c>
      <c r="C55" s="12">
        <v>48</v>
      </c>
      <c r="D55" s="12">
        <v>55</v>
      </c>
    </row>
    <row r="56" spans="1:4">
      <c r="B56">
        <v>4</v>
      </c>
      <c r="C56" s="12">
        <v>50</v>
      </c>
      <c r="D56" s="12">
        <v>57</v>
      </c>
    </row>
    <row r="57" spans="1:4">
      <c r="B57">
        <v>5</v>
      </c>
      <c r="C57" s="12">
        <v>52</v>
      </c>
      <c r="D57" s="12">
        <v>59</v>
      </c>
    </row>
    <row r="58" spans="1:4">
      <c r="B58">
        <v>6</v>
      </c>
      <c r="C58" s="12">
        <v>53</v>
      </c>
      <c r="D58" s="12">
        <v>60</v>
      </c>
    </row>
    <row r="59" spans="1:4">
      <c r="B59">
        <v>7</v>
      </c>
      <c r="C59" s="12">
        <v>55</v>
      </c>
      <c r="D59" s="12">
        <v>61</v>
      </c>
    </row>
    <row r="60" spans="1:4">
      <c r="B60">
        <v>8</v>
      </c>
      <c r="C60" s="12">
        <v>56</v>
      </c>
      <c r="D60" s="12">
        <v>62</v>
      </c>
    </row>
    <row r="61" spans="1:4">
      <c r="B61">
        <v>9</v>
      </c>
      <c r="C61" s="12">
        <v>58</v>
      </c>
      <c r="D61" s="12">
        <v>64</v>
      </c>
    </row>
    <row r="62" spans="1:4">
      <c r="B62">
        <v>10</v>
      </c>
      <c r="C62" s="12">
        <v>60</v>
      </c>
      <c r="D62" s="12">
        <v>66</v>
      </c>
    </row>
    <row r="63" spans="1:4">
      <c r="B63">
        <v>11</v>
      </c>
      <c r="C63" s="12">
        <v>62</v>
      </c>
      <c r="D63" s="12">
        <v>67</v>
      </c>
    </row>
    <row r="64" spans="1:4">
      <c r="B64">
        <v>12</v>
      </c>
      <c r="C64" s="12">
        <v>64</v>
      </c>
      <c r="D64" s="12">
        <v>69</v>
      </c>
    </row>
    <row r="65" spans="1:4">
      <c r="B65">
        <v>13</v>
      </c>
      <c r="C65" s="12">
        <v>65</v>
      </c>
      <c r="D65" s="12">
        <v>71</v>
      </c>
    </row>
    <row r="66" spans="1:4">
      <c r="B66">
        <v>14</v>
      </c>
      <c r="C66" s="12">
        <v>67</v>
      </c>
      <c r="D66" s="12">
        <v>73</v>
      </c>
    </row>
    <row r="67" spans="1:4">
      <c r="B67">
        <v>15</v>
      </c>
      <c r="C67" s="12">
        <v>69</v>
      </c>
      <c r="D67" s="12">
        <v>74</v>
      </c>
    </row>
    <row r="68" spans="1:4">
      <c r="B68">
        <v>16</v>
      </c>
      <c r="C68" s="12">
        <v>70</v>
      </c>
      <c r="D68" s="12">
        <v>76</v>
      </c>
    </row>
    <row r="69" spans="1:4">
      <c r="B69">
        <v>17</v>
      </c>
      <c r="C69" s="12">
        <v>72</v>
      </c>
      <c r="D69" s="12">
        <v>78</v>
      </c>
    </row>
    <row r="70" spans="1:4">
      <c r="B70">
        <v>18</v>
      </c>
      <c r="C70" s="12">
        <v>74</v>
      </c>
      <c r="D70" s="12">
        <v>80</v>
      </c>
    </row>
    <row r="71" spans="1:4">
      <c r="B71">
        <v>19</v>
      </c>
      <c r="C71" s="12">
        <v>76</v>
      </c>
      <c r="D71" s="12">
        <v>82</v>
      </c>
    </row>
    <row r="72" spans="1:4">
      <c r="B72">
        <v>20</v>
      </c>
      <c r="C72" s="12">
        <v>77</v>
      </c>
      <c r="D72" s="12">
        <v>83</v>
      </c>
    </row>
    <row r="75" spans="1:4">
      <c r="A75" s="21" t="s">
        <v>446</v>
      </c>
      <c r="C75" s="6">
        <f>CORREL(C80:C109,D80:D109)</f>
        <v>0.97729508301867352</v>
      </c>
    </row>
    <row r="77" spans="1:4">
      <c r="C77" s="15"/>
    </row>
    <row r="78" spans="1:4">
      <c r="C78" s="15"/>
    </row>
    <row r="79" spans="1:4">
      <c r="B79" t="s">
        <v>473</v>
      </c>
      <c r="C79" s="40" t="s">
        <v>469</v>
      </c>
      <c r="D79" s="12" t="s">
        <v>470</v>
      </c>
    </row>
    <row r="80" spans="1:4">
      <c r="B80">
        <v>1</v>
      </c>
      <c r="C80" s="12">
        <v>10</v>
      </c>
      <c r="D80" s="12">
        <v>60</v>
      </c>
    </row>
    <row r="81" spans="2:4">
      <c r="B81">
        <v>2</v>
      </c>
      <c r="C81" s="12">
        <v>12</v>
      </c>
      <c r="D81" s="12">
        <v>65</v>
      </c>
    </row>
    <row r="82" spans="2:4">
      <c r="B82">
        <v>3</v>
      </c>
      <c r="C82" s="12">
        <v>15</v>
      </c>
      <c r="D82" s="12">
        <v>70</v>
      </c>
    </row>
    <row r="83" spans="2:4">
      <c r="B83">
        <v>4</v>
      </c>
      <c r="C83" s="12">
        <v>18</v>
      </c>
      <c r="D83" s="12">
        <v>75</v>
      </c>
    </row>
    <row r="84" spans="2:4">
      <c r="B84">
        <v>5</v>
      </c>
      <c r="C84" s="12">
        <v>20</v>
      </c>
      <c r="D84" s="12">
        <v>80</v>
      </c>
    </row>
    <row r="85" spans="2:4">
      <c r="B85">
        <v>6</v>
      </c>
      <c r="C85" s="12">
        <v>22</v>
      </c>
      <c r="D85" s="12">
        <v>82</v>
      </c>
    </row>
    <row r="86" spans="2:4">
      <c r="B86">
        <v>7</v>
      </c>
      <c r="C86" s="12">
        <v>25</v>
      </c>
      <c r="D86" s="12">
        <v>85</v>
      </c>
    </row>
    <row r="87" spans="2:4">
      <c r="B87">
        <v>8</v>
      </c>
      <c r="C87" s="12">
        <v>28</v>
      </c>
      <c r="D87" s="12">
        <v>88</v>
      </c>
    </row>
    <row r="88" spans="2:4">
      <c r="B88">
        <v>9</v>
      </c>
      <c r="C88" s="12">
        <v>30</v>
      </c>
      <c r="D88" s="12">
        <v>90</v>
      </c>
    </row>
    <row r="89" spans="2:4">
      <c r="B89">
        <v>10</v>
      </c>
      <c r="C89" s="12">
        <v>32</v>
      </c>
      <c r="D89" s="12">
        <v>92</v>
      </c>
    </row>
    <row r="90" spans="2:4">
      <c r="B90">
        <v>11</v>
      </c>
      <c r="C90" s="12">
        <v>35</v>
      </c>
      <c r="D90" s="12">
        <v>93</v>
      </c>
    </row>
    <row r="91" spans="2:4">
      <c r="B91">
        <v>12</v>
      </c>
      <c r="C91" s="12">
        <v>38</v>
      </c>
      <c r="D91" s="12">
        <v>95</v>
      </c>
    </row>
    <row r="92" spans="2:4">
      <c r="B92">
        <v>13</v>
      </c>
      <c r="C92" s="12">
        <v>40</v>
      </c>
      <c r="D92" s="12">
        <v>96</v>
      </c>
    </row>
    <row r="93" spans="2:4">
      <c r="B93">
        <v>14</v>
      </c>
      <c r="C93" s="12">
        <v>42</v>
      </c>
      <c r="D93" s="12">
        <v>97</v>
      </c>
    </row>
    <row r="94" spans="2:4">
      <c r="B94">
        <v>15</v>
      </c>
      <c r="C94" s="12">
        <v>45</v>
      </c>
      <c r="D94" s="12">
        <v>98</v>
      </c>
    </row>
    <row r="95" spans="2:4">
      <c r="B95">
        <v>16</v>
      </c>
      <c r="C95" s="12">
        <v>48</v>
      </c>
      <c r="D95" s="12">
        <v>99</v>
      </c>
    </row>
    <row r="96" spans="2:4">
      <c r="B96">
        <v>17</v>
      </c>
      <c r="C96" s="12">
        <v>50</v>
      </c>
      <c r="D96" s="12">
        <v>100</v>
      </c>
    </row>
    <row r="97" spans="2:4">
      <c r="B97">
        <v>18</v>
      </c>
      <c r="C97" s="12">
        <v>52</v>
      </c>
      <c r="D97" s="12">
        <v>102</v>
      </c>
    </row>
    <row r="98" spans="2:4">
      <c r="B98">
        <v>19</v>
      </c>
      <c r="C98" s="12">
        <v>55</v>
      </c>
      <c r="D98" s="12">
        <v>105</v>
      </c>
    </row>
    <row r="99" spans="2:4">
      <c r="B99">
        <v>20</v>
      </c>
      <c r="C99" s="12">
        <v>58</v>
      </c>
      <c r="D99" s="12">
        <v>106</v>
      </c>
    </row>
    <row r="100" spans="2:4">
      <c r="B100">
        <v>21</v>
      </c>
      <c r="C100" s="12">
        <v>60</v>
      </c>
      <c r="D100" s="12">
        <v>107</v>
      </c>
    </row>
    <row r="101" spans="2:4">
      <c r="B101">
        <v>22</v>
      </c>
      <c r="C101" s="12">
        <v>62</v>
      </c>
      <c r="D101" s="12">
        <v>108</v>
      </c>
    </row>
    <row r="102" spans="2:4">
      <c r="B102">
        <v>23</v>
      </c>
      <c r="C102" s="12">
        <v>65</v>
      </c>
      <c r="D102" s="12">
        <v>110</v>
      </c>
    </row>
    <row r="103" spans="2:4">
      <c r="B103">
        <v>24</v>
      </c>
      <c r="C103" s="12">
        <v>68</v>
      </c>
      <c r="D103" s="12">
        <v>112</v>
      </c>
    </row>
    <row r="104" spans="2:4">
      <c r="B104">
        <v>25</v>
      </c>
      <c r="C104" s="12">
        <v>70</v>
      </c>
      <c r="D104" s="12">
        <v>114</v>
      </c>
    </row>
    <row r="105" spans="2:4">
      <c r="B105">
        <v>26</v>
      </c>
      <c r="C105" s="12">
        <v>72</v>
      </c>
      <c r="D105" s="12">
        <v>115</v>
      </c>
    </row>
    <row r="106" spans="2:4">
      <c r="B106">
        <v>27</v>
      </c>
      <c r="C106" s="12">
        <v>75</v>
      </c>
      <c r="D106" s="12">
        <v>116</v>
      </c>
    </row>
    <row r="107" spans="2:4">
      <c r="B107">
        <v>28</v>
      </c>
      <c r="C107" s="12">
        <v>78</v>
      </c>
      <c r="D107" s="12">
        <v>118</v>
      </c>
    </row>
    <row r="108" spans="2:4">
      <c r="B108">
        <v>29</v>
      </c>
      <c r="C108" s="12">
        <v>80</v>
      </c>
      <c r="D108" s="12">
        <v>120</v>
      </c>
    </row>
    <row r="109" spans="2:4">
      <c r="B109">
        <v>30</v>
      </c>
      <c r="C109" s="12">
        <v>82</v>
      </c>
      <c r="D109" s="12">
        <v>122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9DFD4-132E-9142-B453-006BA893774A}">
  <dimension ref="B2:V129"/>
  <sheetViews>
    <sheetView workbookViewId="0">
      <selection activeCell="O40" sqref="O40"/>
    </sheetView>
  </sheetViews>
  <sheetFormatPr baseColWidth="10" defaultRowHeight="16"/>
  <cols>
    <col min="2" max="2" width="5.1640625" bestFit="1" customWidth="1"/>
    <col min="3" max="10" width="5.6640625" bestFit="1" customWidth="1"/>
    <col min="11" max="11" width="6.1640625" bestFit="1" customWidth="1"/>
    <col min="12" max="12" width="5.1640625" bestFit="1" customWidth="1"/>
    <col min="13" max="14" width="5.6640625" bestFit="1" customWidth="1"/>
    <col min="15" max="15" width="8.1640625" bestFit="1" customWidth="1"/>
    <col min="16" max="21" width="5.6640625" bestFit="1" customWidth="1"/>
    <col min="22" max="22" width="1.6640625" bestFit="1" customWidth="1"/>
  </cols>
  <sheetData>
    <row r="2" spans="2:5" ht="17">
      <c r="B2" s="1" t="s">
        <v>123</v>
      </c>
    </row>
    <row r="3" spans="2:5">
      <c r="B3" s="2" t="s">
        <v>45</v>
      </c>
    </row>
    <row r="4" spans="2:5">
      <c r="B4" s="2" t="s">
        <v>46</v>
      </c>
    </row>
    <row r="5" spans="2:5">
      <c r="B5" s="3" t="s">
        <v>3</v>
      </c>
    </row>
    <row r="6" spans="2:5">
      <c r="B6" s="3" t="s">
        <v>47</v>
      </c>
    </row>
    <row r="7" spans="2:5">
      <c r="B7" s="3" t="s">
        <v>48</v>
      </c>
    </row>
    <row r="8" spans="2:5">
      <c r="B8" s="3" t="s">
        <v>121</v>
      </c>
      <c r="C8" s="4">
        <v>4.1666666666666664E-2</v>
      </c>
      <c r="D8">
        <v>120</v>
      </c>
      <c r="E8" t="s">
        <v>42</v>
      </c>
    </row>
    <row r="9" spans="2:5">
      <c r="B9" s="3" t="s">
        <v>121</v>
      </c>
      <c r="C9" s="4">
        <v>8.3333333333333329E-2</v>
      </c>
      <c r="D9">
        <v>110</v>
      </c>
      <c r="E9" t="s">
        <v>42</v>
      </c>
    </row>
    <row r="10" spans="2:5">
      <c r="B10" s="3" t="s">
        <v>121</v>
      </c>
      <c r="C10" s="4">
        <v>0.125</v>
      </c>
      <c r="D10">
        <v>130</v>
      </c>
      <c r="E10" t="s">
        <v>42</v>
      </c>
    </row>
    <row r="11" spans="2:5">
      <c r="B11" s="3" t="s">
        <v>121</v>
      </c>
      <c r="C11" s="4">
        <v>0.16666666666666666</v>
      </c>
      <c r="D11">
        <v>115</v>
      </c>
      <c r="E11" t="s">
        <v>42</v>
      </c>
    </row>
    <row r="12" spans="2:5">
      <c r="B12" s="3" t="s">
        <v>121</v>
      </c>
      <c r="C12" s="4">
        <v>0.20833333333333334</v>
      </c>
      <c r="D12">
        <v>125</v>
      </c>
      <c r="E12" t="s">
        <v>42</v>
      </c>
    </row>
    <row r="13" spans="2:5">
      <c r="B13" s="3" t="s">
        <v>121</v>
      </c>
      <c r="C13" s="4">
        <v>0.25</v>
      </c>
      <c r="D13">
        <v>105</v>
      </c>
      <c r="E13" t="s">
        <v>42</v>
      </c>
    </row>
    <row r="14" spans="2:5">
      <c r="B14" s="3" t="s">
        <v>121</v>
      </c>
      <c r="C14" s="4">
        <v>0.29166666666666669</v>
      </c>
      <c r="D14">
        <v>135</v>
      </c>
      <c r="E14" t="s">
        <v>42</v>
      </c>
    </row>
    <row r="15" spans="2:5">
      <c r="B15" s="3" t="s">
        <v>121</v>
      </c>
      <c r="C15" s="4">
        <v>0.33333333333333331</v>
      </c>
      <c r="D15">
        <v>115</v>
      </c>
      <c r="E15" t="s">
        <v>42</v>
      </c>
    </row>
    <row r="16" spans="2:5">
      <c r="B16" s="3" t="s">
        <v>121</v>
      </c>
      <c r="C16" s="4">
        <v>0.375</v>
      </c>
      <c r="D16">
        <v>125</v>
      </c>
      <c r="E16" t="s">
        <v>42</v>
      </c>
    </row>
    <row r="17" spans="2:22">
      <c r="B17" s="3" t="s">
        <v>121</v>
      </c>
      <c r="C17">
        <v>10</v>
      </c>
      <c r="D17">
        <v>140</v>
      </c>
      <c r="E17" t="s">
        <v>42</v>
      </c>
    </row>
    <row r="18" spans="2:22">
      <c r="B18" s="3" t="s">
        <v>6</v>
      </c>
    </row>
    <row r="19" spans="2:22">
      <c r="B19" s="3" t="s">
        <v>49</v>
      </c>
      <c r="O19" s="5">
        <f>MAX(D8:D17)-MIN(D8:D17)</f>
        <v>35</v>
      </c>
    </row>
    <row r="20" spans="2:22">
      <c r="B20" s="3" t="s">
        <v>50</v>
      </c>
      <c r="O20" s="5">
        <f>_xlfn.VAR.S(D8:D17)</f>
        <v>123.33333333333333</v>
      </c>
    </row>
    <row r="21" spans="2:22">
      <c r="B21" s="3" t="s">
        <v>51</v>
      </c>
      <c r="O21" s="5">
        <f>_xlfn.STDEV.S(D8:D17)</f>
        <v>11.105554165971787</v>
      </c>
    </row>
    <row r="22" spans="2:22">
      <c r="B22" s="3" t="s">
        <v>52</v>
      </c>
    </row>
    <row r="23" spans="2:22">
      <c r="B23" s="3" t="s">
        <v>53</v>
      </c>
    </row>
    <row r="24" spans="2:22">
      <c r="B24" s="3" t="s">
        <v>54</v>
      </c>
    </row>
    <row r="25" spans="2:22">
      <c r="B25" s="3" t="s">
        <v>55</v>
      </c>
    </row>
    <row r="26" spans="2:22">
      <c r="B26" s="3" t="s">
        <v>56</v>
      </c>
    </row>
    <row r="27" spans="2:22">
      <c r="B27" s="3" t="s">
        <v>57</v>
      </c>
    </row>
    <row r="28" spans="2:22">
      <c r="B28" s="2" t="s">
        <v>58</v>
      </c>
    </row>
    <row r="29" spans="2:22">
      <c r="B29" s="2" t="s">
        <v>59</v>
      </c>
    </row>
    <row r="30" spans="2:22">
      <c r="B30" s="3" t="s">
        <v>3</v>
      </c>
    </row>
    <row r="31" spans="2:22">
      <c r="B31" s="3" t="s">
        <v>60</v>
      </c>
    </row>
    <row r="32" spans="2:22">
      <c r="B32" s="3">
        <v>500</v>
      </c>
      <c r="C32">
        <v>700</v>
      </c>
      <c r="D32">
        <v>400</v>
      </c>
      <c r="E32">
        <v>600</v>
      </c>
      <c r="F32">
        <v>550</v>
      </c>
      <c r="G32">
        <v>750</v>
      </c>
      <c r="H32">
        <v>650</v>
      </c>
      <c r="I32">
        <v>500</v>
      </c>
      <c r="J32">
        <v>600</v>
      </c>
      <c r="K32">
        <v>550</v>
      </c>
      <c r="L32">
        <v>800</v>
      </c>
      <c r="M32">
        <v>450</v>
      </c>
      <c r="N32">
        <v>700</v>
      </c>
      <c r="O32">
        <v>550</v>
      </c>
      <c r="P32">
        <v>600</v>
      </c>
      <c r="Q32">
        <v>400</v>
      </c>
      <c r="R32">
        <v>650</v>
      </c>
      <c r="S32">
        <v>500</v>
      </c>
      <c r="T32">
        <v>750</v>
      </c>
      <c r="U32">
        <v>550</v>
      </c>
      <c r="V32" t="s">
        <v>122</v>
      </c>
    </row>
    <row r="33" spans="2:15">
      <c r="B33" s="3">
        <v>700</v>
      </c>
      <c r="C33">
        <v>600</v>
      </c>
      <c r="D33">
        <v>500</v>
      </c>
      <c r="E33">
        <v>800</v>
      </c>
      <c r="F33">
        <v>550</v>
      </c>
      <c r="G33">
        <v>650</v>
      </c>
      <c r="H33">
        <v>400</v>
      </c>
      <c r="I33">
        <v>600</v>
      </c>
      <c r="J33">
        <v>750</v>
      </c>
      <c r="K33">
        <v>550</v>
      </c>
    </row>
    <row r="34" spans="2:15">
      <c r="B34" s="3" t="s">
        <v>61</v>
      </c>
    </row>
    <row r="35" spans="2:15">
      <c r="B35" s="3" t="s">
        <v>62</v>
      </c>
      <c r="O35" s="5">
        <f>MAX(B32:U33)-MIN(B32:U33)</f>
        <v>400</v>
      </c>
    </row>
    <row r="36" spans="2:15">
      <c r="B36" s="3" t="s">
        <v>63</v>
      </c>
      <c r="O36" s="5">
        <f>_xlfn.VAR.S(B32:U33)</f>
        <v>13163.793103448275</v>
      </c>
    </row>
    <row r="37" spans="2:15">
      <c r="B37" s="3" t="s">
        <v>64</v>
      </c>
      <c r="O37" s="5">
        <f>_xlfn.STDEV.S(B32:U33)</f>
        <v>114.73357443855863</v>
      </c>
    </row>
    <row r="38" spans="2:15">
      <c r="B38" s="3" t="s">
        <v>65</v>
      </c>
    </row>
    <row r="39" spans="2:15">
      <c r="B39" s="3" t="s">
        <v>66</v>
      </c>
    </row>
    <row r="40" spans="2:15">
      <c r="B40" s="3" t="s">
        <v>67</v>
      </c>
    </row>
    <row r="41" spans="2:15">
      <c r="B41" s="3" t="s">
        <v>68</v>
      </c>
    </row>
    <row r="42" spans="2:15">
      <c r="B42" s="2" t="s">
        <v>69</v>
      </c>
    </row>
    <row r="43" spans="2:15">
      <c r="B43" s="2" t="s">
        <v>70</v>
      </c>
    </row>
    <row r="44" spans="2:15">
      <c r="B44" s="2" t="s">
        <v>71</v>
      </c>
    </row>
    <row r="45" spans="2:15">
      <c r="B45" s="3" t="s">
        <v>3</v>
      </c>
    </row>
    <row r="46" spans="2:15">
      <c r="B46" s="3" t="s">
        <v>72</v>
      </c>
    </row>
    <row r="47" spans="2:15">
      <c r="B47" s="3">
        <v>3</v>
      </c>
      <c r="C47">
        <v>5</v>
      </c>
      <c r="D47">
        <v>2</v>
      </c>
      <c r="E47">
        <v>4</v>
      </c>
      <c r="F47">
        <v>6</v>
      </c>
      <c r="G47">
        <v>2</v>
      </c>
      <c r="H47">
        <v>3</v>
      </c>
      <c r="I47">
        <v>4</v>
      </c>
      <c r="J47">
        <v>2</v>
      </c>
      <c r="K47">
        <v>5</v>
      </c>
      <c r="L47" t="s">
        <v>122</v>
      </c>
    </row>
    <row r="48" spans="2:15">
      <c r="B48" s="3">
        <v>7</v>
      </c>
      <c r="C48">
        <v>2</v>
      </c>
      <c r="D48">
        <v>3</v>
      </c>
      <c r="E48">
        <v>4</v>
      </c>
      <c r="F48">
        <v>2</v>
      </c>
      <c r="G48">
        <v>4</v>
      </c>
      <c r="H48">
        <v>2</v>
      </c>
      <c r="I48">
        <v>3</v>
      </c>
      <c r="J48">
        <v>5</v>
      </c>
      <c r="K48">
        <v>6</v>
      </c>
      <c r="L48" t="s">
        <v>122</v>
      </c>
    </row>
    <row r="49" spans="2:15">
      <c r="B49" s="3">
        <v>3</v>
      </c>
      <c r="C49">
        <v>2</v>
      </c>
      <c r="D49">
        <v>1</v>
      </c>
      <c r="E49">
        <v>4</v>
      </c>
      <c r="F49">
        <v>2</v>
      </c>
      <c r="G49">
        <v>4</v>
      </c>
      <c r="H49">
        <v>5</v>
      </c>
      <c r="I49">
        <v>3</v>
      </c>
      <c r="J49">
        <v>2</v>
      </c>
      <c r="K49">
        <v>7</v>
      </c>
      <c r="L49" t="s">
        <v>122</v>
      </c>
    </row>
    <row r="50" spans="2:15">
      <c r="B50" s="3">
        <v>2</v>
      </c>
      <c r="C50">
        <v>3</v>
      </c>
      <c r="D50">
        <v>4</v>
      </c>
      <c r="E50">
        <v>5</v>
      </c>
      <c r="F50">
        <v>1</v>
      </c>
      <c r="G50">
        <v>6</v>
      </c>
      <c r="H50">
        <v>2</v>
      </c>
      <c r="I50">
        <v>4</v>
      </c>
      <c r="J50">
        <v>3</v>
      </c>
      <c r="K50">
        <v>5</v>
      </c>
      <c r="L50" t="s">
        <v>122</v>
      </c>
    </row>
    <row r="51" spans="2:15">
      <c r="B51" s="3">
        <v>3</v>
      </c>
      <c r="C51">
        <v>2</v>
      </c>
      <c r="D51">
        <v>4</v>
      </c>
      <c r="E51">
        <v>2</v>
      </c>
      <c r="F51">
        <v>6</v>
      </c>
      <c r="G51">
        <v>3</v>
      </c>
      <c r="H51">
        <v>2</v>
      </c>
      <c r="I51">
        <v>4</v>
      </c>
      <c r="J51">
        <v>5</v>
      </c>
      <c r="K51">
        <v>3</v>
      </c>
    </row>
    <row r="52" spans="2:15">
      <c r="B52" s="3" t="s">
        <v>61</v>
      </c>
    </row>
    <row r="53" spans="2:15">
      <c r="B53" s="3" t="s">
        <v>73</v>
      </c>
      <c r="O53" s="5">
        <f>MAX(B47:K51)-MIN(B47:K51)</f>
        <v>6</v>
      </c>
    </row>
    <row r="54" spans="2:15">
      <c r="B54" s="3" t="s">
        <v>74</v>
      </c>
      <c r="O54" s="6">
        <f>_xlfn.VAR.P(B47:K51)</f>
        <v>2.2896000000000001</v>
      </c>
    </row>
    <row r="55" spans="2:15">
      <c r="B55" s="3" t="s">
        <v>75</v>
      </c>
      <c r="O55" s="6">
        <f>_xlfn.STDEV.P(B47:K51)</f>
        <v>1.5131424255502191</v>
      </c>
    </row>
    <row r="56" spans="2:15">
      <c r="B56" s="3" t="s">
        <v>76</v>
      </c>
    </row>
    <row r="57" spans="2:15">
      <c r="B57" s="3" t="s">
        <v>77</v>
      </c>
    </row>
    <row r="58" spans="2:15">
      <c r="B58" s="3" t="s">
        <v>78</v>
      </c>
    </row>
    <row r="59" spans="2:15">
      <c r="B59" s="3" t="s">
        <v>79</v>
      </c>
    </row>
    <row r="60" spans="2:15">
      <c r="B60" s="2" t="s">
        <v>80</v>
      </c>
    </row>
    <row r="61" spans="2:15">
      <c r="B61" s="2" t="s">
        <v>81</v>
      </c>
    </row>
    <row r="62" spans="2:15">
      <c r="B62" s="3" t="s">
        <v>82</v>
      </c>
    </row>
    <row r="63" spans="2:15">
      <c r="B63" s="3">
        <v>120</v>
      </c>
      <c r="C63">
        <v>150</v>
      </c>
      <c r="D63">
        <v>110</v>
      </c>
      <c r="E63">
        <v>135</v>
      </c>
      <c r="F63">
        <v>125</v>
      </c>
      <c r="G63">
        <v>140</v>
      </c>
      <c r="H63">
        <v>130</v>
      </c>
      <c r="I63">
        <v>155</v>
      </c>
      <c r="J63">
        <v>115</v>
      </c>
      <c r="K63">
        <v>145</v>
      </c>
      <c r="L63">
        <v>135</v>
      </c>
      <c r="M63">
        <v>130</v>
      </c>
    </row>
    <row r="64" spans="2:15">
      <c r="B64" s="3" t="s">
        <v>61</v>
      </c>
    </row>
    <row r="65" spans="2:15">
      <c r="B65" s="3" t="s">
        <v>83</v>
      </c>
      <c r="O65" s="5">
        <f>AVERAGE(B63:M63)</f>
        <v>132.5</v>
      </c>
    </row>
    <row r="66" spans="2:15">
      <c r="B66" s="3" t="s">
        <v>84</v>
      </c>
      <c r="O66" s="5">
        <f>MAX(B63:M63)-MIN(B63:M63)</f>
        <v>45</v>
      </c>
    </row>
    <row r="67" spans="2:15">
      <c r="B67" s="3" t="s">
        <v>85</v>
      </c>
    </row>
    <row r="68" spans="2:15">
      <c r="B68" s="3" t="s">
        <v>86</v>
      </c>
    </row>
    <row r="69" spans="2:15">
      <c r="B69" s="3" t="s">
        <v>87</v>
      </c>
    </row>
    <row r="70" spans="2:15">
      <c r="B70" s="3" t="s">
        <v>88</v>
      </c>
    </row>
    <row r="71" spans="2:15">
      <c r="B71" s="2" t="s">
        <v>89</v>
      </c>
    </row>
    <row r="72" spans="2:15">
      <c r="B72" s="2" t="s">
        <v>90</v>
      </c>
    </row>
    <row r="73" spans="2:15">
      <c r="B73" s="3" t="s">
        <v>3</v>
      </c>
    </row>
    <row r="74" spans="2:15">
      <c r="B74" s="3" t="s">
        <v>91</v>
      </c>
    </row>
    <row r="75" spans="2:15">
      <c r="B75" s="3">
        <v>8</v>
      </c>
      <c r="C75">
        <v>7</v>
      </c>
      <c r="D75">
        <v>9</v>
      </c>
      <c r="E75">
        <v>6</v>
      </c>
      <c r="F75">
        <v>7</v>
      </c>
      <c r="G75">
        <v>8</v>
      </c>
      <c r="H75">
        <v>9</v>
      </c>
      <c r="I75">
        <v>8</v>
      </c>
      <c r="J75">
        <v>7</v>
      </c>
      <c r="K75">
        <v>6</v>
      </c>
      <c r="L75" t="s">
        <v>122</v>
      </c>
    </row>
    <row r="76" spans="2:15">
      <c r="B76" s="3">
        <v>8</v>
      </c>
      <c r="C76">
        <v>9</v>
      </c>
      <c r="D76">
        <v>7</v>
      </c>
      <c r="E76">
        <v>8</v>
      </c>
      <c r="F76">
        <v>7</v>
      </c>
      <c r="G76">
        <v>6</v>
      </c>
      <c r="H76">
        <v>8</v>
      </c>
      <c r="I76">
        <v>9</v>
      </c>
      <c r="J76">
        <v>6</v>
      </c>
      <c r="K76">
        <v>7</v>
      </c>
      <c r="L76" t="s">
        <v>122</v>
      </c>
    </row>
    <row r="77" spans="2:15">
      <c r="B77" s="3">
        <v>8</v>
      </c>
      <c r="C77">
        <v>9</v>
      </c>
      <c r="D77">
        <v>7</v>
      </c>
      <c r="E77">
        <v>6</v>
      </c>
      <c r="F77">
        <v>7</v>
      </c>
      <c r="G77">
        <v>8</v>
      </c>
      <c r="H77">
        <v>9</v>
      </c>
      <c r="I77">
        <v>8</v>
      </c>
      <c r="J77">
        <v>7</v>
      </c>
      <c r="K77">
        <v>6</v>
      </c>
      <c r="L77" t="s">
        <v>122</v>
      </c>
    </row>
    <row r="78" spans="2:15">
      <c r="B78" s="3">
        <v>9</v>
      </c>
      <c r="C78">
        <v>8</v>
      </c>
      <c r="D78">
        <v>7</v>
      </c>
      <c r="E78">
        <v>6</v>
      </c>
      <c r="F78">
        <v>8</v>
      </c>
      <c r="G78">
        <v>9</v>
      </c>
      <c r="H78">
        <v>7</v>
      </c>
      <c r="I78">
        <v>8</v>
      </c>
      <c r="J78">
        <v>7</v>
      </c>
      <c r="K78">
        <v>6</v>
      </c>
      <c r="L78" t="s">
        <v>122</v>
      </c>
    </row>
    <row r="79" spans="2:15">
      <c r="B79" s="3">
        <v>9</v>
      </c>
      <c r="C79">
        <v>8</v>
      </c>
      <c r="D79">
        <v>7</v>
      </c>
      <c r="E79">
        <v>6</v>
      </c>
      <c r="F79">
        <v>7</v>
      </c>
      <c r="G79">
        <v>8</v>
      </c>
      <c r="H79">
        <v>9</v>
      </c>
      <c r="I79">
        <v>8</v>
      </c>
      <c r="J79">
        <v>7</v>
      </c>
      <c r="K79">
        <v>6</v>
      </c>
    </row>
    <row r="80" spans="2:15">
      <c r="B80" s="3" t="s">
        <v>61</v>
      </c>
    </row>
    <row r="81" spans="2:15">
      <c r="B81" s="3" t="s">
        <v>92</v>
      </c>
      <c r="O81" s="5">
        <f>AVERAGE(B75:K79)</f>
        <v>7.5</v>
      </c>
    </row>
    <row r="82" spans="2:15">
      <c r="B82" s="3" t="s">
        <v>93</v>
      </c>
      <c r="O82" s="6">
        <f>_xlfn.STDEV.P(B75:K79)</f>
        <v>1.0246950765959599</v>
      </c>
    </row>
    <row r="83" spans="2:15">
      <c r="B83" s="3" t="s">
        <v>94</v>
      </c>
    </row>
    <row r="84" spans="2:15">
      <c r="B84" s="3" t="s">
        <v>95</v>
      </c>
    </row>
    <row r="85" spans="2:15">
      <c r="B85" s="3" t="s">
        <v>96</v>
      </c>
    </row>
    <row r="86" spans="2:15">
      <c r="B86" s="3" t="s">
        <v>97</v>
      </c>
    </row>
    <row r="87" spans="2:15">
      <c r="B87" s="2" t="s">
        <v>98</v>
      </c>
    </row>
    <row r="88" spans="2:15">
      <c r="B88" s="2" t="s">
        <v>99</v>
      </c>
    </row>
    <row r="89" spans="2:15">
      <c r="B89" s="3" t="s">
        <v>3</v>
      </c>
    </row>
    <row r="90" spans="2:15">
      <c r="B90" s="3" t="s">
        <v>100</v>
      </c>
    </row>
    <row r="91" spans="2:15">
      <c r="B91" s="3" t="s">
        <v>101</v>
      </c>
    </row>
    <row r="92" spans="2:15">
      <c r="B92" s="3">
        <v>10</v>
      </c>
      <c r="C92">
        <v>15</v>
      </c>
      <c r="D92">
        <v>12</v>
      </c>
      <c r="E92">
        <v>18</v>
      </c>
      <c r="F92">
        <v>20</v>
      </c>
      <c r="G92">
        <v>25</v>
      </c>
      <c r="H92">
        <v>8</v>
      </c>
      <c r="I92">
        <v>14</v>
      </c>
      <c r="J92">
        <v>16</v>
      </c>
      <c r="K92">
        <v>22</v>
      </c>
      <c r="L92" t="s">
        <v>122</v>
      </c>
    </row>
    <row r="93" spans="2:15">
      <c r="B93" s="3">
        <v>9</v>
      </c>
      <c r="C93">
        <v>17</v>
      </c>
      <c r="D93">
        <v>11</v>
      </c>
      <c r="E93">
        <v>13</v>
      </c>
      <c r="F93">
        <v>19</v>
      </c>
      <c r="G93">
        <v>23</v>
      </c>
      <c r="H93">
        <v>21</v>
      </c>
      <c r="I93">
        <v>16</v>
      </c>
      <c r="J93">
        <v>24</v>
      </c>
      <c r="K93">
        <v>27</v>
      </c>
      <c r="L93" t="s">
        <v>122</v>
      </c>
    </row>
    <row r="94" spans="2:15">
      <c r="B94" s="3">
        <v>13</v>
      </c>
      <c r="C94">
        <v>10</v>
      </c>
      <c r="D94">
        <v>18</v>
      </c>
      <c r="E94">
        <v>16</v>
      </c>
      <c r="F94">
        <v>12</v>
      </c>
      <c r="G94">
        <v>14</v>
      </c>
      <c r="H94">
        <v>19</v>
      </c>
      <c r="I94">
        <v>21</v>
      </c>
      <c r="J94">
        <v>11</v>
      </c>
      <c r="K94">
        <v>17</v>
      </c>
      <c r="L94" t="s">
        <v>122</v>
      </c>
    </row>
    <row r="95" spans="2:15">
      <c r="B95" s="3">
        <v>15</v>
      </c>
      <c r="C95">
        <v>20</v>
      </c>
      <c r="D95">
        <v>26</v>
      </c>
      <c r="E95">
        <v>13</v>
      </c>
      <c r="F95">
        <v>12</v>
      </c>
      <c r="G95">
        <v>14</v>
      </c>
      <c r="H95">
        <v>22</v>
      </c>
      <c r="I95">
        <v>19</v>
      </c>
      <c r="J95">
        <v>16</v>
      </c>
      <c r="K95">
        <v>11</v>
      </c>
      <c r="L95" t="s">
        <v>122</v>
      </c>
    </row>
    <row r="96" spans="2:15">
      <c r="B96" s="3">
        <v>25</v>
      </c>
      <c r="C96">
        <v>18</v>
      </c>
      <c r="D96">
        <v>16</v>
      </c>
      <c r="E96">
        <v>13</v>
      </c>
      <c r="F96">
        <v>21</v>
      </c>
      <c r="G96">
        <v>20</v>
      </c>
      <c r="H96">
        <v>15</v>
      </c>
      <c r="I96">
        <v>12</v>
      </c>
      <c r="J96">
        <v>19</v>
      </c>
      <c r="K96">
        <v>17</v>
      </c>
      <c r="L96" t="s">
        <v>122</v>
      </c>
    </row>
    <row r="97" spans="2:15">
      <c r="B97" s="3">
        <v>14</v>
      </c>
      <c r="C97">
        <v>16</v>
      </c>
      <c r="D97">
        <v>23</v>
      </c>
      <c r="E97">
        <v>18</v>
      </c>
      <c r="F97">
        <v>15</v>
      </c>
      <c r="G97">
        <v>11</v>
      </c>
      <c r="H97">
        <v>19</v>
      </c>
      <c r="I97">
        <v>22</v>
      </c>
      <c r="J97">
        <v>17</v>
      </c>
      <c r="K97">
        <v>12</v>
      </c>
      <c r="L97" t="s">
        <v>122</v>
      </c>
    </row>
    <row r="98" spans="2:15">
      <c r="B98" s="3">
        <v>16</v>
      </c>
      <c r="C98">
        <v>14</v>
      </c>
      <c r="D98">
        <v>18</v>
      </c>
      <c r="E98">
        <v>20</v>
      </c>
      <c r="F98">
        <v>25</v>
      </c>
      <c r="G98">
        <v>13</v>
      </c>
      <c r="H98">
        <v>11</v>
      </c>
      <c r="I98">
        <v>22</v>
      </c>
      <c r="J98">
        <v>19</v>
      </c>
      <c r="K98">
        <v>17</v>
      </c>
      <c r="L98" t="s">
        <v>122</v>
      </c>
    </row>
    <row r="99" spans="2:15">
      <c r="B99" s="3">
        <v>15</v>
      </c>
      <c r="C99">
        <v>16</v>
      </c>
      <c r="D99">
        <v>13</v>
      </c>
      <c r="E99">
        <v>14</v>
      </c>
      <c r="F99">
        <v>18</v>
      </c>
      <c r="G99">
        <v>20</v>
      </c>
      <c r="H99">
        <v>19</v>
      </c>
      <c r="I99">
        <v>21</v>
      </c>
      <c r="J99">
        <v>17</v>
      </c>
      <c r="K99">
        <v>12</v>
      </c>
      <c r="L99" t="s">
        <v>122</v>
      </c>
    </row>
    <row r="100" spans="2:15">
      <c r="B100" s="3">
        <v>15</v>
      </c>
      <c r="C100">
        <v>13</v>
      </c>
      <c r="D100">
        <v>16</v>
      </c>
      <c r="E100">
        <v>14</v>
      </c>
      <c r="F100">
        <v>22</v>
      </c>
      <c r="G100">
        <v>21</v>
      </c>
      <c r="H100">
        <v>19</v>
      </c>
      <c r="I100">
        <v>18</v>
      </c>
      <c r="J100">
        <v>16</v>
      </c>
      <c r="K100">
        <v>11</v>
      </c>
      <c r="L100" t="s">
        <v>122</v>
      </c>
    </row>
    <row r="101" spans="2:15">
      <c r="B101" s="3">
        <v>17</v>
      </c>
      <c r="C101">
        <v>14</v>
      </c>
      <c r="D101">
        <v>12</v>
      </c>
      <c r="E101">
        <v>20</v>
      </c>
      <c r="F101">
        <v>23</v>
      </c>
      <c r="G101">
        <v>19</v>
      </c>
      <c r="H101">
        <v>15</v>
      </c>
      <c r="I101">
        <v>16</v>
      </c>
      <c r="J101">
        <v>13</v>
      </c>
      <c r="K101">
        <v>18</v>
      </c>
    </row>
    <row r="102" spans="2:15">
      <c r="B102" s="3" t="s">
        <v>102</v>
      </c>
      <c r="O102" s="5">
        <f>AVERAGE(B92:K101)</f>
        <v>16.739999999999998</v>
      </c>
    </row>
    <row r="103" spans="2:15">
      <c r="B103" s="3" t="s">
        <v>103</v>
      </c>
    </row>
    <row r="104" spans="2:15">
      <c r="B104" s="3" t="s">
        <v>104</v>
      </c>
      <c r="O104" s="5">
        <f>MAX(B92:K101)-MIN(B92:K101)</f>
        <v>19</v>
      </c>
    </row>
    <row r="105" spans="2:15">
      <c r="B105" s="3" t="s">
        <v>103</v>
      </c>
    </row>
    <row r="106" spans="2:15">
      <c r="B106" s="3" t="s">
        <v>105</v>
      </c>
      <c r="O106" s="5">
        <f>_xlfn.STDEV.P(B92:K101)</f>
        <v>4.1221838872131844</v>
      </c>
    </row>
    <row r="107" spans="2:15">
      <c r="B107" s="3" t="s">
        <v>106</v>
      </c>
    </row>
    <row r="108" spans="2:15">
      <c r="B108" s="3" t="s">
        <v>107</v>
      </c>
    </row>
    <row r="109" spans="2:15">
      <c r="B109" s="3" t="s">
        <v>108</v>
      </c>
    </row>
    <row r="110" spans="2:15">
      <c r="B110" s="3" t="s">
        <v>109</v>
      </c>
    </row>
    <row r="111" spans="2:15">
      <c r="B111" s="3" t="s">
        <v>110</v>
      </c>
    </row>
    <row r="112" spans="2:15">
      <c r="B112" s="2" t="s">
        <v>111</v>
      </c>
    </row>
    <row r="113" spans="2:15">
      <c r="B113" s="2" t="s">
        <v>112</v>
      </c>
    </row>
    <row r="114" spans="2:15">
      <c r="B114" s="3" t="s">
        <v>3</v>
      </c>
    </row>
    <row r="115" spans="2:15">
      <c r="B115" s="3" t="s">
        <v>113</v>
      </c>
    </row>
    <row r="116" spans="2:15">
      <c r="B116" s="3" t="s">
        <v>124</v>
      </c>
      <c r="C116">
        <v>30</v>
      </c>
      <c r="D116">
        <v>32</v>
      </c>
      <c r="E116">
        <v>33</v>
      </c>
      <c r="F116">
        <v>28</v>
      </c>
      <c r="G116">
        <v>31</v>
      </c>
      <c r="H116">
        <v>30</v>
      </c>
      <c r="I116">
        <v>29</v>
      </c>
      <c r="J116">
        <v>30</v>
      </c>
      <c r="K116">
        <v>32</v>
      </c>
      <c r="L116">
        <v>31</v>
      </c>
      <c r="M116" t="s">
        <v>122</v>
      </c>
    </row>
    <row r="117" spans="2:15">
      <c r="B117" s="3" t="s">
        <v>125</v>
      </c>
      <c r="C117">
        <v>25</v>
      </c>
      <c r="D117">
        <v>27</v>
      </c>
      <c r="E117">
        <v>26</v>
      </c>
      <c r="F117">
        <v>23</v>
      </c>
      <c r="G117">
        <v>28</v>
      </c>
      <c r="H117">
        <v>24</v>
      </c>
      <c r="I117">
        <v>26</v>
      </c>
      <c r="J117">
        <v>25</v>
      </c>
      <c r="K117">
        <v>27</v>
      </c>
      <c r="L117">
        <v>28</v>
      </c>
      <c r="M117" t="s">
        <v>122</v>
      </c>
    </row>
    <row r="118" spans="2:15">
      <c r="B118" s="3" t="s">
        <v>126</v>
      </c>
      <c r="C118">
        <v>22</v>
      </c>
      <c r="D118">
        <v>23</v>
      </c>
      <c r="E118">
        <v>20</v>
      </c>
      <c r="F118">
        <v>25</v>
      </c>
      <c r="G118">
        <v>21</v>
      </c>
      <c r="H118">
        <v>24</v>
      </c>
      <c r="I118">
        <v>23</v>
      </c>
      <c r="J118">
        <v>22</v>
      </c>
      <c r="K118">
        <v>25</v>
      </c>
      <c r="L118">
        <v>24</v>
      </c>
      <c r="M118" t="s">
        <v>122</v>
      </c>
    </row>
    <row r="119" spans="2:15">
      <c r="B119" s="3" t="s">
        <v>127</v>
      </c>
      <c r="C119">
        <v>18</v>
      </c>
      <c r="D119">
        <v>17</v>
      </c>
      <c r="E119">
        <v>19</v>
      </c>
      <c r="F119">
        <v>20</v>
      </c>
      <c r="G119">
        <v>21</v>
      </c>
      <c r="H119">
        <v>18</v>
      </c>
      <c r="I119">
        <v>19</v>
      </c>
      <c r="J119">
        <v>17</v>
      </c>
      <c r="K119">
        <v>20</v>
      </c>
      <c r="L119">
        <v>19</v>
      </c>
      <c r="M119" t="s">
        <v>122</v>
      </c>
    </row>
    <row r="120" spans="2:15">
      <c r="B120" s="3" t="s">
        <v>128</v>
      </c>
      <c r="C120">
        <v>35</v>
      </c>
      <c r="D120">
        <v>36</v>
      </c>
      <c r="E120">
        <v>34</v>
      </c>
      <c r="F120">
        <v>35</v>
      </c>
      <c r="G120">
        <v>33</v>
      </c>
      <c r="H120">
        <v>34</v>
      </c>
      <c r="I120">
        <v>32</v>
      </c>
      <c r="J120">
        <v>33</v>
      </c>
      <c r="K120">
        <v>36</v>
      </c>
      <c r="L120">
        <v>34</v>
      </c>
    </row>
    <row r="121" spans="2:15">
      <c r="B121" s="3" t="s">
        <v>61</v>
      </c>
    </row>
    <row r="122" spans="2:15">
      <c r="B122" s="3" t="s">
        <v>114</v>
      </c>
      <c r="O122" s="5">
        <f>AVERAGE(C116:L120)</f>
        <v>26.48</v>
      </c>
    </row>
    <row r="123" spans="2:15">
      <c r="B123" s="3" t="s">
        <v>115</v>
      </c>
    </row>
    <row r="124" spans="2:15">
      <c r="B124" s="3" t="s">
        <v>116</v>
      </c>
      <c r="O124" s="5">
        <f>MAX(C116:L120)-MIN(C116:L120)</f>
        <v>19</v>
      </c>
    </row>
    <row r="125" spans="2:15">
      <c r="B125" s="3" t="s">
        <v>117</v>
      </c>
      <c r="O125" s="5">
        <f>_xlfn.VAR.P(C116:L120)</f>
        <v>31.769600000000001</v>
      </c>
    </row>
    <row r="126" spans="2:15">
      <c r="B126" s="3" t="s">
        <v>115</v>
      </c>
    </row>
    <row r="127" spans="2:15">
      <c r="B127" s="3" t="s">
        <v>118</v>
      </c>
    </row>
    <row r="128" spans="2:15">
      <c r="B128" s="3" t="s">
        <v>119</v>
      </c>
    </row>
    <row r="129" spans="2:2">
      <c r="B129" s="3" t="s">
        <v>120</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B9F8-1AA7-5B43-86B7-A475BB385141}">
  <dimension ref="A2:CX145"/>
  <sheetViews>
    <sheetView tabSelected="1" zoomScale="102" zoomScaleNormal="100" workbookViewId="0">
      <selection activeCell="V56" sqref="V56"/>
    </sheetView>
  </sheetViews>
  <sheetFormatPr baseColWidth="10" defaultRowHeight="16"/>
  <cols>
    <col min="13" max="13" width="16.33203125" bestFit="1" customWidth="1"/>
  </cols>
  <sheetData>
    <row r="2" spans="1:14" ht="17">
      <c r="A2" s="1" t="s">
        <v>206</v>
      </c>
    </row>
    <row r="3" spans="1:14">
      <c r="A3" s="2" t="s">
        <v>129</v>
      </c>
    </row>
    <row r="4" spans="1:14">
      <c r="A4" s="2" t="s">
        <v>130</v>
      </c>
      <c r="M4" s="12" t="s">
        <v>475</v>
      </c>
      <c r="N4" s="12" t="s">
        <v>215</v>
      </c>
    </row>
    <row r="5" spans="1:14">
      <c r="A5" s="3" t="s">
        <v>3</v>
      </c>
      <c r="M5" s="12">
        <v>28</v>
      </c>
      <c r="N5" s="12">
        <f t="shared" ref="N5:N23" si="0">COUNTIF($A$7:$J$16,M5)</f>
        <v>5</v>
      </c>
    </row>
    <row r="6" spans="1:14">
      <c r="A6" s="3" t="s">
        <v>131</v>
      </c>
      <c r="M6" s="12">
        <v>32</v>
      </c>
      <c r="N6" s="12">
        <f t="shared" si="0"/>
        <v>5</v>
      </c>
    </row>
    <row r="7" spans="1:14">
      <c r="A7" s="3">
        <v>28</v>
      </c>
      <c r="B7">
        <v>28</v>
      </c>
      <c r="C7">
        <v>30</v>
      </c>
      <c r="D7">
        <v>32</v>
      </c>
      <c r="E7">
        <v>33</v>
      </c>
      <c r="F7">
        <v>35</v>
      </c>
      <c r="G7">
        <v>38</v>
      </c>
      <c r="H7">
        <v>40</v>
      </c>
      <c r="I7">
        <v>41</v>
      </c>
      <c r="J7">
        <v>42</v>
      </c>
      <c r="M7" s="12">
        <v>35</v>
      </c>
      <c r="N7" s="12">
        <f t="shared" si="0"/>
        <v>9</v>
      </c>
    </row>
    <row r="8" spans="1:14">
      <c r="A8" s="3">
        <v>37</v>
      </c>
      <c r="B8">
        <v>43</v>
      </c>
      <c r="C8">
        <v>35</v>
      </c>
      <c r="D8">
        <v>31</v>
      </c>
      <c r="E8">
        <v>39</v>
      </c>
      <c r="F8">
        <v>34</v>
      </c>
      <c r="G8">
        <v>27</v>
      </c>
      <c r="H8">
        <v>29</v>
      </c>
      <c r="I8">
        <v>31</v>
      </c>
      <c r="J8">
        <v>36</v>
      </c>
      <c r="M8" s="12">
        <v>40</v>
      </c>
      <c r="N8" s="12">
        <f t="shared" si="0"/>
        <v>6</v>
      </c>
    </row>
    <row r="9" spans="1:14">
      <c r="A9" s="3">
        <v>39</v>
      </c>
      <c r="B9">
        <v>40</v>
      </c>
      <c r="C9">
        <v>31</v>
      </c>
      <c r="D9">
        <v>45</v>
      </c>
      <c r="E9">
        <v>36</v>
      </c>
      <c r="F9">
        <v>29</v>
      </c>
      <c r="G9">
        <v>29</v>
      </c>
      <c r="H9">
        <v>33</v>
      </c>
      <c r="I9">
        <v>38</v>
      </c>
      <c r="J9">
        <v>37</v>
      </c>
      <c r="M9" s="12">
        <v>42</v>
      </c>
      <c r="N9" s="12">
        <f t="shared" si="0"/>
        <v>2</v>
      </c>
    </row>
    <row r="10" spans="1:14">
      <c r="A10" s="3">
        <v>35</v>
      </c>
      <c r="B10">
        <v>30</v>
      </c>
      <c r="C10">
        <v>41</v>
      </c>
      <c r="D10">
        <v>44</v>
      </c>
      <c r="E10">
        <v>33</v>
      </c>
      <c r="F10">
        <v>32</v>
      </c>
      <c r="G10">
        <v>28</v>
      </c>
      <c r="H10">
        <v>39</v>
      </c>
      <c r="I10">
        <v>35</v>
      </c>
      <c r="J10">
        <v>36</v>
      </c>
      <c r="M10" s="12">
        <v>33</v>
      </c>
      <c r="N10" s="12">
        <f t="shared" si="0"/>
        <v>7</v>
      </c>
    </row>
    <row r="11" spans="1:14">
      <c r="A11" s="3">
        <v>31</v>
      </c>
      <c r="B11">
        <v>40</v>
      </c>
      <c r="C11">
        <v>38</v>
      </c>
      <c r="D11">
        <v>37</v>
      </c>
      <c r="E11">
        <v>31</v>
      </c>
      <c r="F11">
        <v>42</v>
      </c>
      <c r="G11">
        <v>33</v>
      </c>
      <c r="H11">
        <v>29</v>
      </c>
      <c r="I11">
        <v>36</v>
      </c>
      <c r="J11">
        <v>34</v>
      </c>
      <c r="M11" s="12">
        <v>38</v>
      </c>
      <c r="N11" s="12">
        <f t="shared" si="0"/>
        <v>6</v>
      </c>
    </row>
    <row r="12" spans="1:14">
      <c r="A12" s="3">
        <v>39</v>
      </c>
      <c r="B12">
        <v>29</v>
      </c>
      <c r="C12">
        <v>31</v>
      </c>
      <c r="D12">
        <v>27</v>
      </c>
      <c r="E12">
        <v>32</v>
      </c>
      <c r="F12">
        <v>35</v>
      </c>
      <c r="G12">
        <v>36</v>
      </c>
      <c r="H12">
        <v>30</v>
      </c>
      <c r="I12">
        <v>40</v>
      </c>
      <c r="J12">
        <v>43</v>
      </c>
      <c r="M12" s="12">
        <v>30</v>
      </c>
      <c r="N12" s="12">
        <f t="shared" si="0"/>
        <v>6</v>
      </c>
    </row>
    <row r="13" spans="1:14">
      <c r="A13" s="3">
        <v>38</v>
      </c>
      <c r="B13">
        <v>41</v>
      </c>
      <c r="C13">
        <v>39</v>
      </c>
      <c r="D13">
        <v>44</v>
      </c>
      <c r="E13">
        <v>30</v>
      </c>
      <c r="F13">
        <v>37</v>
      </c>
      <c r="G13">
        <v>31</v>
      </c>
      <c r="H13">
        <v>33</v>
      </c>
      <c r="I13">
        <v>28</v>
      </c>
      <c r="J13">
        <v>35</v>
      </c>
      <c r="M13" s="12">
        <v>41</v>
      </c>
      <c r="N13" s="12">
        <f t="shared" si="0"/>
        <v>4</v>
      </c>
    </row>
    <row r="14" spans="1:14">
      <c r="A14" s="3">
        <v>45</v>
      </c>
      <c r="B14">
        <v>32</v>
      </c>
      <c r="C14">
        <v>40</v>
      </c>
      <c r="D14">
        <v>29</v>
      </c>
      <c r="E14">
        <v>35</v>
      </c>
      <c r="F14">
        <v>33</v>
      </c>
      <c r="G14">
        <v>31</v>
      </c>
      <c r="H14">
        <v>38</v>
      </c>
      <c r="I14">
        <v>36</v>
      </c>
      <c r="J14">
        <v>34</v>
      </c>
      <c r="M14" s="12">
        <v>37</v>
      </c>
      <c r="N14" s="12">
        <f t="shared" si="0"/>
        <v>5</v>
      </c>
    </row>
    <row r="15" spans="1:14">
      <c r="A15" s="3">
        <v>39</v>
      </c>
      <c r="B15">
        <v>29</v>
      </c>
      <c r="C15">
        <v>31</v>
      </c>
      <c r="D15">
        <v>27</v>
      </c>
      <c r="E15">
        <v>32</v>
      </c>
      <c r="F15">
        <v>35</v>
      </c>
      <c r="G15">
        <v>36</v>
      </c>
      <c r="H15">
        <v>30</v>
      </c>
      <c r="I15">
        <v>40</v>
      </c>
      <c r="J15">
        <v>43</v>
      </c>
      <c r="M15" s="12">
        <v>31</v>
      </c>
      <c r="N15" s="12">
        <f t="shared" si="0"/>
        <v>10</v>
      </c>
    </row>
    <row r="16" spans="1:14">
      <c r="A16" s="3">
        <v>38</v>
      </c>
      <c r="B16">
        <v>41</v>
      </c>
      <c r="C16">
        <v>39</v>
      </c>
      <c r="D16">
        <v>44</v>
      </c>
      <c r="E16">
        <v>30</v>
      </c>
      <c r="F16">
        <v>37</v>
      </c>
      <c r="G16">
        <v>31</v>
      </c>
      <c r="H16">
        <v>33</v>
      </c>
      <c r="I16">
        <v>28</v>
      </c>
      <c r="J16">
        <v>35</v>
      </c>
      <c r="M16" s="12">
        <v>34</v>
      </c>
      <c r="N16" s="12">
        <f t="shared" si="0"/>
        <v>3</v>
      </c>
    </row>
    <row r="17" spans="1:102">
      <c r="A17" s="3" t="s">
        <v>61</v>
      </c>
      <c r="M17" s="12">
        <v>29</v>
      </c>
      <c r="N17" s="12">
        <f t="shared" si="0"/>
        <v>7</v>
      </c>
    </row>
    <row r="18" spans="1:102">
      <c r="A18" s="3" t="s">
        <v>132</v>
      </c>
      <c r="M18" s="12">
        <v>36</v>
      </c>
      <c r="N18" s="12">
        <f t="shared" si="0"/>
        <v>7</v>
      </c>
      <c r="P18" s="12" t="s">
        <v>476</v>
      </c>
      <c r="Q18" s="12" t="s">
        <v>215</v>
      </c>
    </row>
    <row r="19" spans="1:102">
      <c r="A19" s="3" t="s">
        <v>133</v>
      </c>
      <c r="M19" s="12">
        <v>43</v>
      </c>
      <c r="N19" s="12">
        <f t="shared" si="0"/>
        <v>3</v>
      </c>
      <c r="P19" s="41">
        <v>56</v>
      </c>
      <c r="Q19" s="12">
        <f t="shared" ref="Q19:Q47" si="1">COUNTIF($A$32:$J$36,P19)</f>
        <v>2</v>
      </c>
    </row>
    <row r="20" spans="1:102">
      <c r="A20" s="3" t="s">
        <v>134</v>
      </c>
      <c r="H20" s="5">
        <f>_xlfn.MODE.SNGL(A7:J16)</f>
        <v>31</v>
      </c>
      <c r="M20" s="12">
        <v>39</v>
      </c>
      <c r="N20" s="12">
        <f t="shared" si="0"/>
        <v>7</v>
      </c>
      <c r="P20" s="42">
        <v>40</v>
      </c>
      <c r="Q20" s="12">
        <f t="shared" si="1"/>
        <v>3</v>
      </c>
    </row>
    <row r="21" spans="1:102">
      <c r="A21" s="3" t="s">
        <v>135</v>
      </c>
      <c r="H21" s="5">
        <f>MEDIAN(A7:J16)</f>
        <v>35</v>
      </c>
      <c r="M21" s="12">
        <v>27</v>
      </c>
      <c r="N21" s="12">
        <f t="shared" si="0"/>
        <v>3</v>
      </c>
      <c r="P21" s="41">
        <v>28</v>
      </c>
      <c r="Q21" s="12">
        <f t="shared" si="1"/>
        <v>1</v>
      </c>
    </row>
    <row r="22" spans="1:102">
      <c r="A22" s="3" t="s">
        <v>136</v>
      </c>
      <c r="H22" s="5">
        <f>MAX(A7:J16)-MIN(A7:J16)</f>
        <v>18</v>
      </c>
      <c r="M22" s="12">
        <v>45</v>
      </c>
      <c r="N22" s="12">
        <f t="shared" si="0"/>
        <v>2</v>
      </c>
      <c r="P22" s="41">
        <v>73</v>
      </c>
      <c r="Q22" s="12">
        <f t="shared" si="1"/>
        <v>1</v>
      </c>
    </row>
    <row r="23" spans="1:102">
      <c r="A23" s="3" t="s">
        <v>137</v>
      </c>
      <c r="M23" s="12">
        <v>44</v>
      </c>
      <c r="N23" s="12">
        <f t="shared" si="0"/>
        <v>3</v>
      </c>
      <c r="P23" s="41">
        <v>52</v>
      </c>
      <c r="Q23" s="12">
        <f t="shared" si="1"/>
        <v>3</v>
      </c>
    </row>
    <row r="24" spans="1:102">
      <c r="A24" s="3" t="s">
        <v>138</v>
      </c>
      <c r="P24" s="41">
        <v>61</v>
      </c>
      <c r="Q24" s="12">
        <f t="shared" si="1"/>
        <v>1</v>
      </c>
    </row>
    <row r="25" spans="1:102">
      <c r="A25" s="3" t="s">
        <v>139</v>
      </c>
      <c r="P25" s="41">
        <v>35</v>
      </c>
      <c r="Q25" s="12">
        <f t="shared" si="1"/>
        <v>1</v>
      </c>
    </row>
    <row r="26" spans="1:102">
      <c r="A26" s="3" t="s">
        <v>140</v>
      </c>
      <c r="P26" s="41">
        <v>47</v>
      </c>
      <c r="Q26" s="12">
        <f t="shared" si="1"/>
        <v>3</v>
      </c>
    </row>
    <row r="27" spans="1:102">
      <c r="A27" s="3" t="s">
        <v>141</v>
      </c>
      <c r="P27" s="41">
        <v>65</v>
      </c>
      <c r="Q27" s="12">
        <f t="shared" si="1"/>
        <v>3</v>
      </c>
    </row>
    <row r="28" spans="1:102">
      <c r="A28" s="2" t="s">
        <v>142</v>
      </c>
      <c r="P28" s="41">
        <v>44</v>
      </c>
      <c r="Q28" s="12">
        <f t="shared" si="1"/>
        <v>1</v>
      </c>
    </row>
    <row r="29" spans="1:102">
      <c r="A29" s="2" t="s">
        <v>143</v>
      </c>
      <c r="P29" s="41">
        <v>38</v>
      </c>
      <c r="Q29" s="12">
        <f t="shared" si="1"/>
        <v>1</v>
      </c>
    </row>
    <row r="30" spans="1:102">
      <c r="A30" s="3" t="s">
        <v>3</v>
      </c>
      <c r="L30" s="15"/>
      <c r="P30" s="41">
        <v>60</v>
      </c>
      <c r="Q30" s="12">
        <f t="shared" si="1"/>
        <v>1</v>
      </c>
    </row>
    <row r="31" spans="1:102">
      <c r="A31" s="3" t="s">
        <v>201</v>
      </c>
      <c r="P31" s="41">
        <v>56</v>
      </c>
      <c r="Q31" s="12">
        <f t="shared" si="1"/>
        <v>2</v>
      </c>
      <c r="CJ31">
        <v>29</v>
      </c>
      <c r="CK31">
        <v>32</v>
      </c>
      <c r="CL31">
        <v>36</v>
      </c>
      <c r="CM31">
        <v>31</v>
      </c>
      <c r="CN31">
        <v>40</v>
      </c>
      <c r="CO31">
        <v>38</v>
      </c>
      <c r="CP31">
        <v>44</v>
      </c>
      <c r="CQ31">
        <v>37</v>
      </c>
      <c r="CR31">
        <v>33</v>
      </c>
      <c r="CS31">
        <v>35</v>
      </c>
      <c r="CT31">
        <v>41</v>
      </c>
      <c r="CU31">
        <v>30</v>
      </c>
      <c r="CV31">
        <v>31</v>
      </c>
      <c r="CW31">
        <v>39</v>
      </c>
      <c r="CX31">
        <v>28</v>
      </c>
    </row>
    <row r="32" spans="1:102">
      <c r="A32">
        <v>28</v>
      </c>
      <c r="B32">
        <v>35</v>
      </c>
      <c r="C32">
        <v>40</v>
      </c>
      <c r="D32">
        <v>40</v>
      </c>
      <c r="E32">
        <v>47</v>
      </c>
      <c r="F32">
        <v>52</v>
      </c>
      <c r="G32" s="3">
        <v>56</v>
      </c>
      <c r="H32">
        <v>61</v>
      </c>
      <c r="I32">
        <v>65</v>
      </c>
      <c r="J32">
        <v>73</v>
      </c>
      <c r="P32" s="41">
        <v>36</v>
      </c>
      <c r="Q32" s="12">
        <f t="shared" si="1"/>
        <v>1</v>
      </c>
    </row>
    <row r="33" spans="1:17">
      <c r="A33">
        <v>38</v>
      </c>
      <c r="B33">
        <v>36</v>
      </c>
      <c r="C33">
        <v>44</v>
      </c>
      <c r="D33">
        <v>49</v>
      </c>
      <c r="E33">
        <v>68</v>
      </c>
      <c r="F33">
        <v>56</v>
      </c>
      <c r="G33" s="3">
        <v>52</v>
      </c>
      <c r="H33">
        <v>40</v>
      </c>
      <c r="I33">
        <v>57</v>
      </c>
      <c r="J33">
        <v>60</v>
      </c>
      <c r="P33" s="41">
        <v>49</v>
      </c>
      <c r="Q33" s="12">
        <f t="shared" si="1"/>
        <v>3</v>
      </c>
    </row>
    <row r="34" spans="1:17">
      <c r="A34">
        <v>41</v>
      </c>
      <c r="B34">
        <v>39</v>
      </c>
      <c r="C34">
        <v>63</v>
      </c>
      <c r="D34">
        <v>58</v>
      </c>
      <c r="E34">
        <v>62</v>
      </c>
      <c r="F34">
        <v>55</v>
      </c>
      <c r="G34" s="3">
        <v>52</v>
      </c>
      <c r="H34">
        <v>42</v>
      </c>
      <c r="I34">
        <v>49</v>
      </c>
      <c r="J34">
        <v>48</v>
      </c>
      <c r="K34" t="s">
        <v>122</v>
      </c>
      <c r="P34" s="41">
        <v>68</v>
      </c>
      <c r="Q34" s="12">
        <f t="shared" si="1"/>
        <v>1</v>
      </c>
    </row>
    <row r="35" spans="1:17">
      <c r="A35">
        <v>47</v>
      </c>
      <c r="B35">
        <v>48</v>
      </c>
      <c r="C35">
        <v>45</v>
      </c>
      <c r="D35">
        <v>55</v>
      </c>
      <c r="E35">
        <v>42</v>
      </c>
      <c r="F35">
        <v>65</v>
      </c>
      <c r="G35" s="3">
        <v>59</v>
      </c>
      <c r="H35">
        <v>41</v>
      </c>
      <c r="I35">
        <v>39</v>
      </c>
      <c r="J35">
        <v>51</v>
      </c>
      <c r="K35" t="s">
        <v>122</v>
      </c>
      <c r="P35" s="41">
        <v>57</v>
      </c>
      <c r="Q35" s="12">
        <f t="shared" si="1"/>
        <v>1</v>
      </c>
    </row>
    <row r="36" spans="1:17">
      <c r="A36">
        <v>49</v>
      </c>
      <c r="B36">
        <v>51</v>
      </c>
      <c r="C36">
        <v>62</v>
      </c>
      <c r="D36">
        <v>65</v>
      </c>
      <c r="E36">
        <v>43</v>
      </c>
      <c r="F36">
        <v>45</v>
      </c>
      <c r="G36" s="3">
        <v>58</v>
      </c>
      <c r="H36">
        <v>47</v>
      </c>
      <c r="I36">
        <v>58</v>
      </c>
      <c r="J36">
        <v>59</v>
      </c>
      <c r="P36" s="41">
        <v>63</v>
      </c>
      <c r="Q36" s="12">
        <f t="shared" si="1"/>
        <v>1</v>
      </c>
    </row>
    <row r="37" spans="1:17">
      <c r="A37" s="3" t="s">
        <v>61</v>
      </c>
      <c r="P37" s="41">
        <v>41</v>
      </c>
      <c r="Q37" s="12">
        <f t="shared" si="1"/>
        <v>2</v>
      </c>
    </row>
    <row r="38" spans="1:17">
      <c r="A38" s="3" t="s">
        <v>144</v>
      </c>
      <c r="P38" s="41">
        <v>48</v>
      </c>
      <c r="Q38" s="12">
        <f t="shared" si="1"/>
        <v>2</v>
      </c>
    </row>
    <row r="39" spans="1:17">
      <c r="A39" s="3" t="s">
        <v>145</v>
      </c>
      <c r="P39" s="41">
        <v>55</v>
      </c>
      <c r="Q39" s="12">
        <f t="shared" si="1"/>
        <v>2</v>
      </c>
    </row>
    <row r="40" spans="1:17">
      <c r="A40" s="3" t="s">
        <v>146</v>
      </c>
      <c r="H40" s="14">
        <f>_xlfn.MODE.SNGL(A32:J36)</f>
        <v>40</v>
      </c>
      <c r="P40" s="41">
        <v>42</v>
      </c>
      <c r="Q40" s="12">
        <f t="shared" si="1"/>
        <v>2</v>
      </c>
    </row>
    <row r="41" spans="1:17">
      <c r="A41" s="3" t="s">
        <v>147</v>
      </c>
      <c r="H41" s="14">
        <f>MEDIAN(A32:J36)</f>
        <v>50</v>
      </c>
      <c r="P41" s="41">
        <v>39</v>
      </c>
      <c r="Q41" s="12">
        <f t="shared" si="1"/>
        <v>2</v>
      </c>
    </row>
    <row r="42" spans="1:17">
      <c r="A42" s="3" t="s">
        <v>148</v>
      </c>
      <c r="P42" s="41">
        <v>58</v>
      </c>
      <c r="Q42" s="12">
        <f t="shared" si="1"/>
        <v>3</v>
      </c>
    </row>
    <row r="43" spans="1:17">
      <c r="A43" s="3" t="s">
        <v>149</v>
      </c>
      <c r="H43" s="5">
        <f>QUARTILE(A32:J36,3)-QUARTILE(A32:J36,1)</f>
        <v>15.75</v>
      </c>
      <c r="P43" s="41">
        <v>62</v>
      </c>
      <c r="Q43" s="12">
        <f t="shared" si="1"/>
        <v>2</v>
      </c>
    </row>
    <row r="44" spans="1:17">
      <c r="A44" s="3" t="s">
        <v>150</v>
      </c>
      <c r="P44" s="41">
        <v>59</v>
      </c>
      <c r="Q44" s="12">
        <f t="shared" si="1"/>
        <v>2</v>
      </c>
    </row>
    <row r="45" spans="1:17">
      <c r="A45" s="3" t="s">
        <v>151</v>
      </c>
      <c r="P45" s="41">
        <v>45</v>
      </c>
      <c r="Q45" s="12">
        <f t="shared" si="1"/>
        <v>2</v>
      </c>
    </row>
    <row r="46" spans="1:17">
      <c r="A46" s="2" t="s">
        <v>152</v>
      </c>
      <c r="P46" s="41">
        <v>51</v>
      </c>
      <c r="Q46" s="12">
        <f t="shared" si="1"/>
        <v>2</v>
      </c>
    </row>
    <row r="47" spans="1:17">
      <c r="A47" s="2" t="s">
        <v>153</v>
      </c>
      <c r="P47" s="41">
        <v>43</v>
      </c>
      <c r="Q47" s="12">
        <f t="shared" si="1"/>
        <v>1</v>
      </c>
    </row>
    <row r="48" spans="1:17">
      <c r="A48" s="3" t="s">
        <v>3</v>
      </c>
    </row>
    <row r="49" spans="1:13">
      <c r="A49" s="3" t="s">
        <v>154</v>
      </c>
    </row>
    <row r="50" spans="1:13">
      <c r="A50" s="3" t="s">
        <v>155</v>
      </c>
    </row>
    <row r="51" spans="1:13">
      <c r="A51" s="7" t="s">
        <v>207</v>
      </c>
      <c r="B51" s="8" t="s">
        <v>208</v>
      </c>
      <c r="C51" s="8" t="s">
        <v>209</v>
      </c>
      <c r="D51" s="8" t="s">
        <v>210</v>
      </c>
      <c r="E51" s="8" t="s">
        <v>211</v>
      </c>
      <c r="F51" s="8" t="s">
        <v>212</v>
      </c>
      <c r="G51" s="8" t="s">
        <v>213</v>
      </c>
      <c r="H51" s="8" t="s">
        <v>214</v>
      </c>
      <c r="J51" s="43" t="s">
        <v>207</v>
      </c>
      <c r="K51" s="43" t="s">
        <v>215</v>
      </c>
    </row>
    <row r="52" spans="1:13">
      <c r="A52" s="7" t="s">
        <v>215</v>
      </c>
      <c r="B52" s="8">
        <v>10</v>
      </c>
      <c r="C52" s="8">
        <v>20</v>
      </c>
      <c r="D52" s="8">
        <v>25</v>
      </c>
      <c r="E52" s="8">
        <v>30</v>
      </c>
      <c r="F52" s="8">
        <v>30</v>
      </c>
      <c r="G52" s="8">
        <v>40</v>
      </c>
      <c r="H52" s="8">
        <v>45</v>
      </c>
      <c r="J52" s="44" t="s">
        <v>208</v>
      </c>
      <c r="K52" s="44">
        <v>10</v>
      </c>
    </row>
    <row r="53" spans="1:13">
      <c r="A53" s="3" t="s">
        <v>61</v>
      </c>
      <c r="J53" s="44" t="s">
        <v>209</v>
      </c>
      <c r="K53" s="44">
        <v>20</v>
      </c>
    </row>
    <row r="54" spans="1:13">
      <c r="A54" s="3" t="s">
        <v>156</v>
      </c>
      <c r="J54" s="44" t="s">
        <v>210</v>
      </c>
      <c r="K54" s="44">
        <v>25</v>
      </c>
    </row>
    <row r="55" spans="1:13">
      <c r="A55" s="3" t="s">
        <v>157</v>
      </c>
      <c r="H55" s="5">
        <f>MAX(B52:H52)</f>
        <v>45</v>
      </c>
      <c r="J55" s="44" t="s">
        <v>211</v>
      </c>
      <c r="K55" s="44">
        <v>30</v>
      </c>
    </row>
    <row r="56" spans="1:13">
      <c r="A56" s="3" t="s">
        <v>158</v>
      </c>
      <c r="J56" s="44" t="s">
        <v>212</v>
      </c>
      <c r="K56" s="44">
        <v>30</v>
      </c>
    </row>
    <row r="57" spans="1:13">
      <c r="A57" s="3" t="s">
        <v>159</v>
      </c>
      <c r="J57" s="44" t="s">
        <v>213</v>
      </c>
      <c r="K57" s="44">
        <v>40</v>
      </c>
    </row>
    <row r="58" spans="1:13">
      <c r="A58" s="3" t="s">
        <v>160</v>
      </c>
      <c r="J58" s="44" t="s">
        <v>214</v>
      </c>
      <c r="K58" s="44">
        <v>45</v>
      </c>
    </row>
    <row r="59" spans="1:13">
      <c r="A59" s="3" t="s">
        <v>161</v>
      </c>
    </row>
    <row r="60" spans="1:13">
      <c r="A60" s="2" t="s">
        <v>162</v>
      </c>
    </row>
    <row r="61" spans="1:13">
      <c r="A61" s="2" t="s">
        <v>163</v>
      </c>
    </row>
    <row r="62" spans="1:13">
      <c r="A62" s="3" t="s">
        <v>3</v>
      </c>
    </row>
    <row r="63" spans="1:13">
      <c r="A63" s="3" t="s">
        <v>202</v>
      </c>
    </row>
    <row r="64" spans="1:13">
      <c r="A64">
        <v>2</v>
      </c>
      <c r="B64">
        <v>3</v>
      </c>
      <c r="C64">
        <v>3</v>
      </c>
      <c r="D64">
        <v>3</v>
      </c>
      <c r="E64">
        <v>4</v>
      </c>
      <c r="F64">
        <v>4</v>
      </c>
      <c r="G64">
        <v>4</v>
      </c>
      <c r="H64">
        <v>4</v>
      </c>
      <c r="I64">
        <v>5</v>
      </c>
      <c r="J64">
        <v>5</v>
      </c>
      <c r="L64" s="12" t="s">
        <v>477</v>
      </c>
      <c r="M64" s="12" t="s">
        <v>215</v>
      </c>
    </row>
    <row r="65" spans="1:16">
      <c r="A65">
        <v>4</v>
      </c>
      <c r="B65" s="3">
        <v>5</v>
      </c>
      <c r="C65">
        <v>3</v>
      </c>
      <c r="D65">
        <v>3</v>
      </c>
      <c r="E65">
        <v>4</v>
      </c>
      <c r="F65">
        <v>4</v>
      </c>
      <c r="G65">
        <v>5</v>
      </c>
      <c r="H65">
        <v>3</v>
      </c>
      <c r="I65">
        <v>2</v>
      </c>
      <c r="J65">
        <v>5</v>
      </c>
      <c r="L65" s="12">
        <v>2</v>
      </c>
      <c r="M65" s="12">
        <f t="shared" ref="M65:M68" si="2">COUNTIF($A$64:$J$73,L65)</f>
        <v>8</v>
      </c>
    </row>
    <row r="66" spans="1:16">
      <c r="A66">
        <v>5</v>
      </c>
      <c r="B66" s="3">
        <v>4</v>
      </c>
      <c r="C66">
        <v>4</v>
      </c>
      <c r="D66">
        <v>4</v>
      </c>
      <c r="E66">
        <v>3</v>
      </c>
      <c r="F66">
        <v>5</v>
      </c>
      <c r="G66">
        <v>3</v>
      </c>
      <c r="H66">
        <v>3</v>
      </c>
      <c r="I66">
        <v>2</v>
      </c>
      <c r="J66">
        <v>4</v>
      </c>
      <c r="L66" s="12">
        <v>3</v>
      </c>
      <c r="M66" s="12">
        <f t="shared" si="2"/>
        <v>30</v>
      </c>
    </row>
    <row r="67" spans="1:16">
      <c r="A67">
        <v>3</v>
      </c>
      <c r="B67" s="3">
        <v>3</v>
      </c>
      <c r="C67">
        <v>2</v>
      </c>
      <c r="D67">
        <v>4</v>
      </c>
      <c r="E67">
        <v>4</v>
      </c>
      <c r="F67">
        <v>3</v>
      </c>
      <c r="G67">
        <v>4</v>
      </c>
      <c r="H67">
        <v>4</v>
      </c>
      <c r="I67">
        <v>5</v>
      </c>
      <c r="J67">
        <v>5</v>
      </c>
      <c r="L67" s="12">
        <v>4</v>
      </c>
      <c r="M67" s="12">
        <f t="shared" si="2"/>
        <v>39</v>
      </c>
    </row>
    <row r="68" spans="1:16">
      <c r="A68">
        <v>5</v>
      </c>
      <c r="B68" s="3">
        <v>3</v>
      </c>
      <c r="C68">
        <v>4</v>
      </c>
      <c r="D68">
        <v>4</v>
      </c>
      <c r="E68">
        <v>4</v>
      </c>
      <c r="F68">
        <v>2</v>
      </c>
      <c r="G68">
        <v>3</v>
      </c>
      <c r="H68">
        <v>4</v>
      </c>
      <c r="I68">
        <v>5</v>
      </c>
      <c r="J68">
        <v>3</v>
      </c>
      <c r="L68" s="12">
        <v>5</v>
      </c>
      <c r="M68" s="12">
        <f t="shared" si="2"/>
        <v>23</v>
      </c>
    </row>
    <row r="69" spans="1:16">
      <c r="A69">
        <v>5</v>
      </c>
      <c r="B69" s="3">
        <v>5</v>
      </c>
      <c r="C69">
        <v>4</v>
      </c>
      <c r="D69">
        <v>4</v>
      </c>
      <c r="E69">
        <v>4</v>
      </c>
      <c r="F69">
        <v>5</v>
      </c>
      <c r="G69">
        <v>3</v>
      </c>
      <c r="H69">
        <v>3</v>
      </c>
      <c r="I69">
        <v>3</v>
      </c>
      <c r="J69">
        <v>4</v>
      </c>
    </row>
    <row r="70" spans="1:16">
      <c r="A70">
        <v>3</v>
      </c>
      <c r="B70" s="3">
        <v>3</v>
      </c>
      <c r="C70">
        <v>2</v>
      </c>
      <c r="D70">
        <v>4</v>
      </c>
      <c r="E70">
        <v>4</v>
      </c>
      <c r="F70">
        <v>3</v>
      </c>
      <c r="G70">
        <v>4</v>
      </c>
      <c r="H70">
        <v>4</v>
      </c>
      <c r="I70">
        <v>5</v>
      </c>
      <c r="J70">
        <v>5</v>
      </c>
    </row>
    <row r="71" spans="1:16">
      <c r="A71">
        <v>5</v>
      </c>
      <c r="B71" s="3">
        <v>3</v>
      </c>
      <c r="C71">
        <v>4</v>
      </c>
      <c r="D71">
        <v>4</v>
      </c>
      <c r="E71">
        <v>4</v>
      </c>
      <c r="F71">
        <v>2</v>
      </c>
      <c r="G71">
        <v>3</v>
      </c>
      <c r="H71">
        <v>4</v>
      </c>
      <c r="I71">
        <v>5</v>
      </c>
      <c r="J71">
        <v>3</v>
      </c>
    </row>
    <row r="72" spans="1:16">
      <c r="A72">
        <v>5</v>
      </c>
      <c r="B72" s="3">
        <v>5</v>
      </c>
      <c r="C72">
        <v>4</v>
      </c>
      <c r="D72">
        <v>4</v>
      </c>
      <c r="E72">
        <v>4</v>
      </c>
      <c r="F72">
        <v>5</v>
      </c>
      <c r="G72">
        <v>3</v>
      </c>
      <c r="H72">
        <v>3</v>
      </c>
      <c r="I72">
        <v>3</v>
      </c>
      <c r="J72">
        <v>4</v>
      </c>
    </row>
    <row r="73" spans="1:16">
      <c r="A73">
        <v>3</v>
      </c>
      <c r="B73" s="3">
        <v>3</v>
      </c>
      <c r="C73">
        <v>2</v>
      </c>
      <c r="D73">
        <v>4</v>
      </c>
      <c r="E73">
        <v>4</v>
      </c>
      <c r="F73">
        <v>3</v>
      </c>
      <c r="G73">
        <v>4</v>
      </c>
      <c r="H73">
        <v>4</v>
      </c>
      <c r="I73">
        <v>5</v>
      </c>
      <c r="J73">
        <v>5</v>
      </c>
    </row>
    <row r="74" spans="1:16">
      <c r="A74" s="3" t="s">
        <v>61</v>
      </c>
      <c r="P74" t="s">
        <v>122</v>
      </c>
    </row>
    <row r="75" spans="1:16">
      <c r="A75" s="3" t="s">
        <v>164</v>
      </c>
    </row>
    <row r="76" spans="1:16">
      <c r="A76" s="3" t="s">
        <v>165</v>
      </c>
      <c r="H76" s="5">
        <f>MODE(A64:J73)</f>
        <v>4</v>
      </c>
      <c r="L76" s="48" t="s">
        <v>478</v>
      </c>
      <c r="M76" s="49" t="s">
        <v>215</v>
      </c>
    </row>
    <row r="77" spans="1:16">
      <c r="A77" s="3" t="s">
        <v>166</v>
      </c>
      <c r="L77" s="46">
        <v>28</v>
      </c>
      <c r="M77" s="47">
        <f t="shared" ref="M77:M95" si="3">COUNTIF($A$86:$J$90,L77)</f>
        <v>4</v>
      </c>
    </row>
    <row r="78" spans="1:16">
      <c r="A78" s="3" t="s">
        <v>167</v>
      </c>
      <c r="L78" s="46">
        <v>29</v>
      </c>
      <c r="M78" s="47">
        <f t="shared" si="3"/>
        <v>3</v>
      </c>
    </row>
    <row r="79" spans="1:16">
      <c r="A79" s="3" t="s">
        <v>168</v>
      </c>
      <c r="L79" s="46">
        <v>30</v>
      </c>
      <c r="M79" s="47">
        <f t="shared" si="3"/>
        <v>3</v>
      </c>
    </row>
    <row r="80" spans="1:16">
      <c r="A80" s="3" t="s">
        <v>169</v>
      </c>
      <c r="L80" s="46">
        <v>31</v>
      </c>
      <c r="M80" s="47">
        <f t="shared" si="3"/>
        <v>3</v>
      </c>
    </row>
    <row r="81" spans="1:13">
      <c r="A81" s="2" t="s">
        <v>170</v>
      </c>
      <c r="L81" s="46">
        <v>32</v>
      </c>
      <c r="M81" s="47">
        <f t="shared" si="3"/>
        <v>2</v>
      </c>
    </row>
    <row r="82" spans="1:13">
      <c r="A82" s="2" t="s">
        <v>171</v>
      </c>
      <c r="L82" s="46">
        <v>33</v>
      </c>
      <c r="M82" s="47">
        <f t="shared" si="3"/>
        <v>3</v>
      </c>
    </row>
    <row r="83" spans="1:13">
      <c r="A83" s="3" t="s">
        <v>3</v>
      </c>
      <c r="L83" s="46">
        <v>34</v>
      </c>
      <c r="M83" s="47">
        <f t="shared" si="3"/>
        <v>2</v>
      </c>
    </row>
    <row r="84" spans="1:13">
      <c r="A84" s="3" t="s">
        <v>172</v>
      </c>
      <c r="L84" s="46">
        <v>35</v>
      </c>
      <c r="M84" s="47">
        <f t="shared" si="3"/>
        <v>3</v>
      </c>
    </row>
    <row r="85" spans="1:13">
      <c r="A85" s="3" t="s">
        <v>173</v>
      </c>
      <c r="L85" s="46">
        <v>36</v>
      </c>
      <c r="M85" s="47">
        <f t="shared" si="3"/>
        <v>3</v>
      </c>
    </row>
    <row r="86" spans="1:13">
      <c r="A86" s="3">
        <v>31</v>
      </c>
      <c r="B86">
        <v>37</v>
      </c>
      <c r="C86">
        <v>40</v>
      </c>
      <c r="D86">
        <v>42</v>
      </c>
      <c r="E86">
        <v>33</v>
      </c>
      <c r="F86">
        <v>39</v>
      </c>
      <c r="G86">
        <v>28</v>
      </c>
      <c r="H86">
        <v>35</v>
      </c>
      <c r="I86">
        <v>38</v>
      </c>
      <c r="J86">
        <v>43</v>
      </c>
      <c r="L86" s="46">
        <v>37</v>
      </c>
      <c r="M86" s="47">
        <f t="shared" si="3"/>
        <v>3</v>
      </c>
    </row>
    <row r="87" spans="1:13">
      <c r="A87" s="3">
        <v>34</v>
      </c>
      <c r="B87">
        <v>46</v>
      </c>
      <c r="C87">
        <v>30</v>
      </c>
      <c r="D87">
        <v>39</v>
      </c>
      <c r="E87">
        <v>43</v>
      </c>
      <c r="F87">
        <v>28</v>
      </c>
      <c r="G87">
        <v>32</v>
      </c>
      <c r="H87">
        <v>36</v>
      </c>
      <c r="I87">
        <v>29</v>
      </c>
      <c r="J87" s="3">
        <v>37</v>
      </c>
      <c r="L87" s="46">
        <v>38</v>
      </c>
      <c r="M87" s="47">
        <f t="shared" si="3"/>
        <v>3</v>
      </c>
    </row>
    <row r="88" spans="1:13">
      <c r="A88" s="3">
        <v>36</v>
      </c>
      <c r="B88">
        <v>40</v>
      </c>
      <c r="C88">
        <v>42</v>
      </c>
      <c r="D88">
        <v>29</v>
      </c>
      <c r="E88">
        <v>31</v>
      </c>
      <c r="F88">
        <v>45</v>
      </c>
      <c r="G88">
        <v>38</v>
      </c>
      <c r="H88">
        <v>33</v>
      </c>
      <c r="I88">
        <v>41</v>
      </c>
      <c r="J88">
        <v>35</v>
      </c>
      <c r="L88" s="46">
        <v>39</v>
      </c>
      <c r="M88" s="47">
        <f t="shared" si="3"/>
        <v>4</v>
      </c>
    </row>
    <row r="89" spans="1:13">
      <c r="A89">
        <v>41</v>
      </c>
      <c r="B89">
        <v>35</v>
      </c>
      <c r="C89">
        <v>28</v>
      </c>
      <c r="D89">
        <v>32</v>
      </c>
      <c r="E89">
        <v>45</v>
      </c>
      <c r="F89">
        <v>38</v>
      </c>
      <c r="G89">
        <v>29</v>
      </c>
      <c r="H89">
        <v>42</v>
      </c>
      <c r="I89">
        <v>30</v>
      </c>
      <c r="J89">
        <v>36</v>
      </c>
      <c r="L89" s="46">
        <v>40</v>
      </c>
      <c r="M89" s="47">
        <f t="shared" si="3"/>
        <v>2</v>
      </c>
    </row>
    <row r="90" spans="1:13">
      <c r="A90" s="3">
        <v>47</v>
      </c>
      <c r="B90">
        <v>31</v>
      </c>
      <c r="C90">
        <v>39</v>
      </c>
      <c r="D90">
        <v>43</v>
      </c>
      <c r="E90">
        <v>37</v>
      </c>
      <c r="F90">
        <v>30</v>
      </c>
      <c r="G90">
        <v>34</v>
      </c>
      <c r="H90">
        <v>39</v>
      </c>
      <c r="I90">
        <v>28</v>
      </c>
      <c r="J90">
        <v>33</v>
      </c>
      <c r="L90" s="46">
        <v>41</v>
      </c>
      <c r="M90" s="47">
        <f t="shared" si="3"/>
        <v>2</v>
      </c>
    </row>
    <row r="91" spans="1:13">
      <c r="A91" s="3" t="s">
        <v>61</v>
      </c>
      <c r="L91" s="46">
        <v>42</v>
      </c>
      <c r="M91" s="47">
        <f t="shared" si="3"/>
        <v>3</v>
      </c>
    </row>
    <row r="92" spans="1:13">
      <c r="A92" s="3" t="s">
        <v>174</v>
      </c>
      <c r="L92" s="46">
        <v>43</v>
      </c>
      <c r="M92" s="47">
        <f t="shared" si="3"/>
        <v>3</v>
      </c>
    </row>
    <row r="93" spans="1:13">
      <c r="A93" s="3" t="s">
        <v>175</v>
      </c>
      <c r="L93" s="46">
        <v>45</v>
      </c>
      <c r="M93" s="47">
        <f t="shared" si="3"/>
        <v>2</v>
      </c>
    </row>
    <row r="94" spans="1:13">
      <c r="A94" s="3" t="s">
        <v>176</v>
      </c>
      <c r="H94" s="5">
        <f>AVERAGE(A86:J90)</f>
        <v>36.14</v>
      </c>
      <c r="L94" s="46">
        <v>46</v>
      </c>
      <c r="M94" s="47">
        <f t="shared" si="3"/>
        <v>1</v>
      </c>
    </row>
    <row r="95" spans="1:13">
      <c r="A95" s="3" t="s">
        <v>177</v>
      </c>
      <c r="L95" s="50">
        <v>47</v>
      </c>
      <c r="M95" s="51">
        <f t="shared" si="3"/>
        <v>1</v>
      </c>
    </row>
    <row r="96" spans="1:13">
      <c r="A96" s="3" t="s">
        <v>175</v>
      </c>
    </row>
    <row r="97" spans="1:13">
      <c r="A97" s="3" t="s">
        <v>203</v>
      </c>
    </row>
    <row r="98" spans="1:13">
      <c r="A98" s="3" t="s">
        <v>178</v>
      </c>
    </row>
    <row r="99" spans="1:13">
      <c r="A99" s="3" t="s">
        <v>179</v>
      </c>
      <c r="L99" s="12" t="s">
        <v>479</v>
      </c>
      <c r="M99" s="12" t="s">
        <v>215</v>
      </c>
    </row>
    <row r="100" spans="1:13">
      <c r="A100" s="2" t="s">
        <v>180</v>
      </c>
      <c r="L100" s="12">
        <v>118</v>
      </c>
      <c r="M100" s="12">
        <f t="shared" ref="M100:M123" si="4">COUNTIF($A$104:$J$113,L100)</f>
        <v>1</v>
      </c>
    </row>
    <row r="101" spans="1:13">
      <c r="A101" s="2" t="s">
        <v>181</v>
      </c>
      <c r="L101" s="12">
        <v>119</v>
      </c>
      <c r="M101" s="12">
        <f t="shared" si="4"/>
        <v>4</v>
      </c>
    </row>
    <row r="102" spans="1:13">
      <c r="A102" s="3" t="s">
        <v>3</v>
      </c>
      <c r="L102" s="45">
        <v>120</v>
      </c>
      <c r="M102" s="12">
        <f t="shared" si="4"/>
        <v>1</v>
      </c>
    </row>
    <row r="103" spans="1:13">
      <c r="A103" s="3" t="s">
        <v>182</v>
      </c>
      <c r="L103" s="12">
        <v>122</v>
      </c>
      <c r="M103" s="12">
        <f t="shared" si="4"/>
        <v>5</v>
      </c>
    </row>
    <row r="104" spans="1:13">
      <c r="A104">
        <v>130</v>
      </c>
      <c r="B104">
        <v>141</v>
      </c>
      <c r="C104">
        <v>125</v>
      </c>
      <c r="D104">
        <v>148</v>
      </c>
      <c r="E104">
        <v>137</v>
      </c>
      <c r="F104">
        <v>120</v>
      </c>
      <c r="G104">
        <v>135</v>
      </c>
      <c r="H104">
        <v>132</v>
      </c>
      <c r="I104">
        <v>145</v>
      </c>
      <c r="J104">
        <v>122</v>
      </c>
      <c r="L104" s="12">
        <v>123</v>
      </c>
      <c r="M104" s="12">
        <f t="shared" si="4"/>
        <v>1</v>
      </c>
    </row>
    <row r="105" spans="1:13">
      <c r="A105" s="3">
        <v>118</v>
      </c>
      <c r="B105">
        <v>125</v>
      </c>
      <c r="C105">
        <v>132</v>
      </c>
      <c r="D105">
        <v>136</v>
      </c>
      <c r="E105">
        <v>128</v>
      </c>
      <c r="F105">
        <v>123</v>
      </c>
      <c r="G105">
        <v>132</v>
      </c>
      <c r="H105">
        <v>138</v>
      </c>
      <c r="I105">
        <v>126</v>
      </c>
      <c r="J105">
        <v>129</v>
      </c>
      <c r="L105" s="12">
        <v>124</v>
      </c>
      <c r="M105" s="12">
        <f t="shared" si="4"/>
        <v>4</v>
      </c>
    </row>
    <row r="106" spans="1:13">
      <c r="A106" s="3">
        <v>136</v>
      </c>
      <c r="B106">
        <v>127</v>
      </c>
      <c r="C106">
        <v>130</v>
      </c>
      <c r="D106">
        <v>122</v>
      </c>
      <c r="E106">
        <v>125</v>
      </c>
      <c r="F106">
        <v>133</v>
      </c>
      <c r="G106">
        <v>140</v>
      </c>
      <c r="H106">
        <v>126</v>
      </c>
      <c r="I106">
        <v>133</v>
      </c>
      <c r="J106">
        <v>135</v>
      </c>
      <c r="L106" s="45">
        <v>125</v>
      </c>
      <c r="M106" s="12">
        <f t="shared" si="4"/>
        <v>10</v>
      </c>
    </row>
    <row r="107" spans="1:13">
      <c r="A107" s="3">
        <v>130</v>
      </c>
      <c r="B107">
        <v>134</v>
      </c>
      <c r="C107">
        <v>141</v>
      </c>
      <c r="D107">
        <v>119</v>
      </c>
      <c r="E107">
        <v>125</v>
      </c>
      <c r="F107">
        <v>131</v>
      </c>
      <c r="G107">
        <v>136</v>
      </c>
      <c r="H107">
        <v>128</v>
      </c>
      <c r="I107">
        <v>124</v>
      </c>
      <c r="J107">
        <v>132</v>
      </c>
      <c r="L107" s="12">
        <v>126</v>
      </c>
      <c r="M107" s="12">
        <f t="shared" si="4"/>
        <v>5</v>
      </c>
    </row>
    <row r="108" spans="1:13">
      <c r="A108" s="3">
        <v>136</v>
      </c>
      <c r="B108">
        <v>127</v>
      </c>
      <c r="C108">
        <v>130</v>
      </c>
      <c r="D108">
        <v>122</v>
      </c>
      <c r="E108">
        <v>125</v>
      </c>
      <c r="F108">
        <v>133</v>
      </c>
      <c r="G108">
        <v>140</v>
      </c>
      <c r="H108">
        <v>126</v>
      </c>
      <c r="I108">
        <v>133</v>
      </c>
      <c r="J108">
        <v>135</v>
      </c>
      <c r="L108" s="12">
        <v>127</v>
      </c>
      <c r="M108" s="12">
        <f t="shared" si="4"/>
        <v>4</v>
      </c>
    </row>
    <row r="109" spans="1:13">
      <c r="A109" s="3">
        <v>130</v>
      </c>
      <c r="B109">
        <v>134</v>
      </c>
      <c r="C109">
        <v>141</v>
      </c>
      <c r="D109">
        <v>119</v>
      </c>
      <c r="E109">
        <v>125</v>
      </c>
      <c r="F109">
        <v>131</v>
      </c>
      <c r="G109">
        <v>136</v>
      </c>
      <c r="H109">
        <v>128</v>
      </c>
      <c r="I109">
        <v>124</v>
      </c>
      <c r="J109">
        <v>132</v>
      </c>
      <c r="L109" s="12">
        <v>128</v>
      </c>
      <c r="M109" s="12">
        <f t="shared" si="4"/>
        <v>5</v>
      </c>
    </row>
    <row r="110" spans="1:13">
      <c r="A110" s="3">
        <v>136</v>
      </c>
      <c r="B110">
        <v>127</v>
      </c>
      <c r="C110">
        <v>130</v>
      </c>
      <c r="D110">
        <v>122</v>
      </c>
      <c r="E110">
        <v>125</v>
      </c>
      <c r="F110">
        <v>133</v>
      </c>
      <c r="G110">
        <v>140</v>
      </c>
      <c r="H110">
        <v>126</v>
      </c>
      <c r="I110">
        <v>133</v>
      </c>
      <c r="J110">
        <v>135</v>
      </c>
      <c r="L110" s="12">
        <v>129</v>
      </c>
      <c r="M110" s="12">
        <f t="shared" si="4"/>
        <v>1</v>
      </c>
    </row>
    <row r="111" spans="1:13">
      <c r="A111" s="3">
        <v>130</v>
      </c>
      <c r="B111">
        <v>134</v>
      </c>
      <c r="C111">
        <v>141</v>
      </c>
      <c r="D111">
        <v>119</v>
      </c>
      <c r="E111">
        <v>125</v>
      </c>
      <c r="F111">
        <v>131</v>
      </c>
      <c r="G111">
        <v>136</v>
      </c>
      <c r="H111">
        <v>128</v>
      </c>
      <c r="I111">
        <v>124</v>
      </c>
      <c r="J111">
        <v>132</v>
      </c>
      <c r="L111" s="12">
        <v>130</v>
      </c>
      <c r="M111" s="12">
        <f t="shared" si="4"/>
        <v>9</v>
      </c>
    </row>
    <row r="112" spans="1:13">
      <c r="A112" s="3">
        <v>136</v>
      </c>
      <c r="B112">
        <v>127</v>
      </c>
      <c r="C112">
        <v>130</v>
      </c>
      <c r="D112">
        <v>122</v>
      </c>
      <c r="E112">
        <v>125</v>
      </c>
      <c r="F112">
        <v>133</v>
      </c>
      <c r="G112">
        <v>140</v>
      </c>
      <c r="H112">
        <v>126</v>
      </c>
      <c r="I112">
        <v>133</v>
      </c>
      <c r="J112">
        <v>135</v>
      </c>
      <c r="L112" s="12">
        <v>131</v>
      </c>
      <c r="M112" s="12">
        <f t="shared" si="4"/>
        <v>4</v>
      </c>
    </row>
    <row r="113" spans="1:14">
      <c r="A113" s="3">
        <v>130</v>
      </c>
      <c r="B113">
        <v>134</v>
      </c>
      <c r="C113">
        <v>141</v>
      </c>
      <c r="D113">
        <v>119</v>
      </c>
      <c r="E113">
        <v>125</v>
      </c>
      <c r="F113">
        <v>131</v>
      </c>
      <c r="G113">
        <v>136</v>
      </c>
      <c r="H113">
        <v>128</v>
      </c>
      <c r="I113">
        <v>124</v>
      </c>
      <c r="J113">
        <v>132</v>
      </c>
      <c r="L113" s="45">
        <v>132</v>
      </c>
      <c r="M113" s="12">
        <f t="shared" si="4"/>
        <v>7</v>
      </c>
    </row>
    <row r="114" spans="1:14">
      <c r="A114" s="3" t="s">
        <v>61</v>
      </c>
      <c r="L114" s="12">
        <v>133</v>
      </c>
      <c r="M114" s="12">
        <f t="shared" si="4"/>
        <v>8</v>
      </c>
    </row>
    <row r="115" spans="1:14">
      <c r="A115" s="3" t="s">
        <v>183</v>
      </c>
      <c r="L115" s="12">
        <v>134</v>
      </c>
      <c r="M115" s="12">
        <f t="shared" si="4"/>
        <v>4</v>
      </c>
    </row>
    <row r="116" spans="1:14">
      <c r="A116" s="3" t="s">
        <v>184</v>
      </c>
      <c r="H116" s="5">
        <f>MEDIAN(A104:J113)</f>
        <v>130.5</v>
      </c>
      <c r="L116" s="45">
        <v>135</v>
      </c>
      <c r="M116" s="12">
        <f t="shared" si="4"/>
        <v>5</v>
      </c>
    </row>
    <row r="117" spans="1:14">
      <c r="A117" s="3" t="s">
        <v>185</v>
      </c>
      <c r="L117" s="12">
        <v>136</v>
      </c>
      <c r="M117" s="12">
        <f t="shared" si="4"/>
        <v>9</v>
      </c>
    </row>
    <row r="118" spans="1:14">
      <c r="A118" s="3" t="s">
        <v>186</v>
      </c>
      <c r="L118" s="45">
        <v>137</v>
      </c>
      <c r="M118" s="12">
        <f t="shared" si="4"/>
        <v>1</v>
      </c>
    </row>
    <row r="119" spans="1:14">
      <c r="A119" s="3" t="s">
        <v>187</v>
      </c>
      <c r="L119" s="12">
        <v>138</v>
      </c>
      <c r="M119" s="12">
        <f t="shared" si="4"/>
        <v>1</v>
      </c>
    </row>
    <row r="120" spans="1:14">
      <c r="A120" s="3" t="s">
        <v>188</v>
      </c>
      <c r="L120" s="12">
        <v>140</v>
      </c>
      <c r="M120" s="12">
        <f t="shared" si="4"/>
        <v>4</v>
      </c>
    </row>
    <row r="121" spans="1:14">
      <c r="A121" s="3" t="s">
        <v>189</v>
      </c>
      <c r="L121" s="12">
        <v>141</v>
      </c>
      <c r="M121" s="12">
        <f t="shared" si="4"/>
        <v>5</v>
      </c>
    </row>
    <row r="122" spans="1:14">
      <c r="A122" s="2" t="s">
        <v>190</v>
      </c>
      <c r="L122" s="45">
        <v>145</v>
      </c>
      <c r="M122" s="12">
        <f t="shared" si="4"/>
        <v>1</v>
      </c>
    </row>
    <row r="123" spans="1:14">
      <c r="A123" s="2" t="s">
        <v>191</v>
      </c>
      <c r="L123" s="45">
        <v>148</v>
      </c>
      <c r="M123" s="12">
        <f t="shared" si="4"/>
        <v>1</v>
      </c>
    </row>
    <row r="124" spans="1:14">
      <c r="A124" s="3" t="s">
        <v>3</v>
      </c>
    </row>
    <row r="125" spans="1:14">
      <c r="A125" s="3" t="s">
        <v>192</v>
      </c>
    </row>
    <row r="126" spans="1:14">
      <c r="A126" s="3" t="s">
        <v>193</v>
      </c>
    </row>
    <row r="127" spans="1:14">
      <c r="A127" s="3" t="s">
        <v>216</v>
      </c>
      <c r="B127">
        <v>1</v>
      </c>
      <c r="C127">
        <v>45</v>
      </c>
      <c r="D127">
        <v>35</v>
      </c>
      <c r="E127">
        <v>40</v>
      </c>
      <c r="F127">
        <v>38</v>
      </c>
      <c r="G127">
        <v>42</v>
      </c>
      <c r="H127">
        <v>37</v>
      </c>
      <c r="I127">
        <v>39</v>
      </c>
      <c r="J127">
        <v>43</v>
      </c>
      <c r="K127">
        <v>44</v>
      </c>
      <c r="M127" s="12" t="s">
        <v>478</v>
      </c>
      <c r="N127" s="12" t="s">
        <v>215</v>
      </c>
    </row>
    <row r="128" spans="1:14">
      <c r="A128" s="3" t="s">
        <v>216</v>
      </c>
      <c r="B128">
        <v>2</v>
      </c>
      <c r="C128">
        <v>32</v>
      </c>
      <c r="D128">
        <v>28</v>
      </c>
      <c r="E128">
        <v>30</v>
      </c>
      <c r="F128">
        <v>34</v>
      </c>
      <c r="G128">
        <v>33</v>
      </c>
      <c r="H128">
        <v>35</v>
      </c>
      <c r="I128">
        <v>31</v>
      </c>
      <c r="J128">
        <v>29</v>
      </c>
      <c r="K128">
        <v>36</v>
      </c>
      <c r="M128" s="12">
        <v>45</v>
      </c>
      <c r="N128" s="12">
        <f t="shared" ref="N128:N145" si="5">COUNTIF($C$127:$K$129,M128)</f>
        <v>2</v>
      </c>
    </row>
    <row r="129" spans="1:14">
      <c r="A129" s="3" t="s">
        <v>216</v>
      </c>
      <c r="B129">
        <v>3</v>
      </c>
      <c r="C129">
        <v>40</v>
      </c>
      <c r="D129">
        <v>39</v>
      </c>
      <c r="E129">
        <v>42</v>
      </c>
      <c r="F129">
        <v>41</v>
      </c>
      <c r="G129">
        <v>38</v>
      </c>
      <c r="H129">
        <v>43</v>
      </c>
      <c r="I129">
        <v>45</v>
      </c>
      <c r="J129">
        <v>44</v>
      </c>
      <c r="K129">
        <v>41</v>
      </c>
      <c r="M129" s="12">
        <v>35</v>
      </c>
      <c r="N129" s="12">
        <f t="shared" si="5"/>
        <v>2</v>
      </c>
    </row>
    <row r="130" spans="1:14">
      <c r="A130" s="3" t="s">
        <v>61</v>
      </c>
      <c r="M130" s="12">
        <v>40</v>
      </c>
      <c r="N130" s="12">
        <f t="shared" si="5"/>
        <v>2</v>
      </c>
    </row>
    <row r="131" spans="1:14">
      <c r="A131" s="3" t="s">
        <v>204</v>
      </c>
      <c r="M131" s="12">
        <v>38</v>
      </c>
      <c r="N131" s="12">
        <f t="shared" si="5"/>
        <v>2</v>
      </c>
    </row>
    <row r="132" spans="1:14">
      <c r="A132" s="3" t="s">
        <v>194</v>
      </c>
      <c r="H132" s="5">
        <f>AVERAGE(B127:K129)</f>
        <v>34.333333333333336</v>
      </c>
      <c r="M132" s="12">
        <v>42</v>
      </c>
      <c r="N132" s="12">
        <f t="shared" si="5"/>
        <v>2</v>
      </c>
    </row>
    <row r="133" spans="1:14">
      <c r="A133" s="3" t="s">
        <v>195</v>
      </c>
      <c r="M133" s="12">
        <v>37</v>
      </c>
      <c r="N133" s="12">
        <f t="shared" si="5"/>
        <v>1</v>
      </c>
    </row>
    <row r="134" spans="1:14">
      <c r="A134" s="3" t="s">
        <v>196</v>
      </c>
      <c r="H134" s="5">
        <f>MAX(B127:K129)-MIN(B127:K129)</f>
        <v>44</v>
      </c>
      <c r="M134" s="12">
        <v>39</v>
      </c>
      <c r="N134" s="12">
        <f t="shared" si="5"/>
        <v>2</v>
      </c>
    </row>
    <row r="135" spans="1:14">
      <c r="A135" s="3" t="s">
        <v>197</v>
      </c>
      <c r="M135" s="12">
        <v>43</v>
      </c>
      <c r="N135" s="12">
        <f t="shared" si="5"/>
        <v>2</v>
      </c>
    </row>
    <row r="136" spans="1:14">
      <c r="A136" s="3" t="s">
        <v>198</v>
      </c>
      <c r="M136" s="12">
        <v>44</v>
      </c>
      <c r="N136" s="12">
        <f t="shared" si="5"/>
        <v>2</v>
      </c>
    </row>
    <row r="137" spans="1:14">
      <c r="A137" s="3" t="s">
        <v>199</v>
      </c>
      <c r="M137" s="12">
        <v>41</v>
      </c>
      <c r="N137" s="12">
        <f t="shared" si="5"/>
        <v>2</v>
      </c>
    </row>
    <row r="138" spans="1:14">
      <c r="A138" s="3" t="s">
        <v>200</v>
      </c>
      <c r="M138" s="12">
        <v>32</v>
      </c>
      <c r="N138" s="12">
        <f t="shared" si="5"/>
        <v>1</v>
      </c>
    </row>
    <row r="139" spans="1:14">
      <c r="A139" s="3" t="s">
        <v>205</v>
      </c>
      <c r="M139" s="12">
        <v>28</v>
      </c>
      <c r="N139" s="12">
        <f t="shared" si="5"/>
        <v>1</v>
      </c>
    </row>
    <row r="140" spans="1:14">
      <c r="M140" s="12">
        <v>30</v>
      </c>
      <c r="N140" s="12">
        <f t="shared" si="5"/>
        <v>1</v>
      </c>
    </row>
    <row r="141" spans="1:14">
      <c r="M141" s="12">
        <v>34</v>
      </c>
      <c r="N141" s="12">
        <f t="shared" si="5"/>
        <v>1</v>
      </c>
    </row>
    <row r="142" spans="1:14">
      <c r="M142" s="12">
        <v>33</v>
      </c>
      <c r="N142" s="12">
        <f t="shared" si="5"/>
        <v>1</v>
      </c>
    </row>
    <row r="143" spans="1:14">
      <c r="M143" s="12">
        <v>31</v>
      </c>
      <c r="N143" s="12">
        <f t="shared" si="5"/>
        <v>1</v>
      </c>
    </row>
    <row r="144" spans="1:14">
      <c r="M144" s="12">
        <v>29</v>
      </c>
      <c r="N144" s="12">
        <f t="shared" si="5"/>
        <v>1</v>
      </c>
    </row>
    <row r="145" spans="13:14">
      <c r="M145" s="12">
        <v>36</v>
      </c>
      <c r="N145" s="12">
        <f t="shared" si="5"/>
        <v>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05441-E022-1C47-B898-1EA738DEB125}">
  <dimension ref="A3:R116"/>
  <sheetViews>
    <sheetView topLeftCell="A4" zoomScale="101" workbookViewId="0">
      <selection activeCell="H112" sqref="H112"/>
    </sheetView>
  </sheetViews>
  <sheetFormatPr baseColWidth="10" defaultRowHeight="16"/>
  <sheetData>
    <row r="3" spans="1:16" ht="17">
      <c r="A3" s="1" t="s">
        <v>217</v>
      </c>
    </row>
    <row r="4" spans="1:16">
      <c r="A4" s="2" t="s">
        <v>218</v>
      </c>
    </row>
    <row r="5" spans="1:16">
      <c r="A5" s="2" t="s">
        <v>219</v>
      </c>
    </row>
    <row r="6" spans="1:16">
      <c r="A6" s="3" t="s">
        <v>3</v>
      </c>
    </row>
    <row r="7" spans="1:16">
      <c r="A7" s="3" t="s">
        <v>220</v>
      </c>
    </row>
    <row r="8" spans="1:16">
      <c r="A8">
        <v>2.2999999999999998</v>
      </c>
      <c r="B8">
        <v>-2.5</v>
      </c>
      <c r="C8">
        <v>1.3</v>
      </c>
      <c r="D8">
        <v>-0.8</v>
      </c>
      <c r="E8">
        <v>-1.9</v>
      </c>
      <c r="F8">
        <v>2.1</v>
      </c>
      <c r="G8">
        <v>0.5</v>
      </c>
      <c r="H8">
        <v>-1.2</v>
      </c>
      <c r="I8">
        <v>1.8</v>
      </c>
      <c r="J8">
        <v>-0.5</v>
      </c>
      <c r="L8" s="15"/>
    </row>
    <row r="9" spans="1:16">
      <c r="A9" s="3">
        <v>-0.7</v>
      </c>
      <c r="B9">
        <v>1.2</v>
      </c>
      <c r="C9">
        <v>-1.5</v>
      </c>
      <c r="D9">
        <v>-0.3</v>
      </c>
      <c r="E9">
        <v>2.6</v>
      </c>
      <c r="F9">
        <v>1.1000000000000001</v>
      </c>
      <c r="G9">
        <v>-1.7</v>
      </c>
      <c r="H9">
        <v>0.9</v>
      </c>
      <c r="I9">
        <v>-1.4</v>
      </c>
      <c r="J9">
        <v>0.3</v>
      </c>
      <c r="L9" s="15"/>
    </row>
    <row r="10" spans="1:16">
      <c r="A10" s="3">
        <v>1.9</v>
      </c>
      <c r="B10">
        <v>-1.1000000000000001</v>
      </c>
      <c r="C10">
        <v>-0.4</v>
      </c>
      <c r="D10">
        <v>2.2000000000000002</v>
      </c>
      <c r="E10">
        <v>-0.9</v>
      </c>
      <c r="F10">
        <v>1.6</v>
      </c>
      <c r="G10">
        <v>-0.6</v>
      </c>
      <c r="H10">
        <v>-1.3</v>
      </c>
      <c r="I10">
        <v>2.4</v>
      </c>
      <c r="J10">
        <v>0.7</v>
      </c>
      <c r="L10" s="15"/>
    </row>
    <row r="11" spans="1:16">
      <c r="A11" s="3">
        <v>-1.8</v>
      </c>
      <c r="B11">
        <v>1.5</v>
      </c>
      <c r="C11">
        <v>-0.2</v>
      </c>
      <c r="D11">
        <v>-2.1</v>
      </c>
      <c r="E11">
        <v>2.8</v>
      </c>
      <c r="F11">
        <v>0.8</v>
      </c>
      <c r="G11">
        <v>-1.6</v>
      </c>
      <c r="H11">
        <v>1.4</v>
      </c>
      <c r="I11">
        <v>-0.1</v>
      </c>
      <c r="J11">
        <v>2.5</v>
      </c>
      <c r="L11" s="15"/>
    </row>
    <row r="12" spans="1:16">
      <c r="A12" s="3">
        <v>-1</v>
      </c>
      <c r="B12">
        <v>1.7</v>
      </c>
      <c r="C12">
        <v>-0.9</v>
      </c>
      <c r="D12">
        <v>-2</v>
      </c>
      <c r="E12">
        <v>2.7</v>
      </c>
      <c r="F12">
        <v>0.6</v>
      </c>
      <c r="G12">
        <v>-1.4</v>
      </c>
      <c r="H12">
        <v>1.1000000000000001</v>
      </c>
      <c r="I12">
        <v>-0.3</v>
      </c>
      <c r="J12">
        <v>2</v>
      </c>
    </row>
    <row r="13" spans="1:16">
      <c r="A13" s="3" t="s">
        <v>61</v>
      </c>
      <c r="L13" s="15"/>
      <c r="M13" s="15"/>
      <c r="N13" s="15"/>
      <c r="O13" s="15"/>
    </row>
    <row r="14" spans="1:16">
      <c r="A14" s="3" t="s">
        <v>221</v>
      </c>
      <c r="H14" s="5">
        <f>SKEW(A8:J12)</f>
        <v>5.4546017084340592E-2</v>
      </c>
    </row>
    <row r="15" spans="1:16">
      <c r="A15" s="3" t="s">
        <v>222</v>
      </c>
      <c r="H15" s="5">
        <f>KURT(A8:J12)</f>
        <v>-1.3042496425917365</v>
      </c>
    </row>
    <row r="16" spans="1:16">
      <c r="A16" s="3" t="s">
        <v>223</v>
      </c>
      <c r="H16" s="37" t="s">
        <v>480</v>
      </c>
      <c r="I16" s="37"/>
      <c r="J16" s="37"/>
      <c r="K16" s="37"/>
      <c r="L16" s="37"/>
      <c r="M16" s="37"/>
      <c r="N16" s="37"/>
      <c r="O16" s="37"/>
      <c r="P16" s="37"/>
    </row>
    <row r="17" spans="1:16">
      <c r="A17" s="3" t="s">
        <v>224</v>
      </c>
      <c r="H17" s="37" t="s">
        <v>481</v>
      </c>
      <c r="I17" s="37"/>
      <c r="J17" s="37"/>
      <c r="K17" s="37"/>
      <c r="L17" s="37"/>
      <c r="M17" s="37"/>
      <c r="N17" s="37"/>
      <c r="O17" s="37"/>
      <c r="P17" s="37"/>
    </row>
    <row r="18" spans="1:16">
      <c r="A18" s="3" t="s">
        <v>225</v>
      </c>
    </row>
    <row r="19" spans="1:16">
      <c r="A19" s="3" t="s">
        <v>226</v>
      </c>
    </row>
    <row r="20" spans="1:16">
      <c r="A20" s="3" t="s">
        <v>227</v>
      </c>
    </row>
    <row r="21" spans="1:16">
      <c r="A21" s="3" t="s">
        <v>228</v>
      </c>
    </row>
    <row r="22" spans="1:16">
      <c r="A22" s="2" t="s">
        <v>229</v>
      </c>
    </row>
    <row r="23" spans="1:16">
      <c r="A23" s="2" t="s">
        <v>230</v>
      </c>
    </row>
    <row r="24" spans="1:16">
      <c r="A24" s="3" t="s">
        <v>3</v>
      </c>
    </row>
    <row r="25" spans="1:16">
      <c r="A25" s="3" t="s">
        <v>231</v>
      </c>
    </row>
    <row r="26" spans="1:16">
      <c r="A26" s="3" t="s">
        <v>232</v>
      </c>
    </row>
    <row r="27" spans="1:16">
      <c r="A27">
        <v>3.9</v>
      </c>
      <c r="B27">
        <v>2.5</v>
      </c>
      <c r="C27">
        <v>4.8</v>
      </c>
      <c r="D27">
        <v>3.2</v>
      </c>
      <c r="E27">
        <v>2.1</v>
      </c>
      <c r="F27">
        <v>4.5</v>
      </c>
      <c r="G27">
        <v>2.9</v>
      </c>
      <c r="H27">
        <v>2.2999999999999998</v>
      </c>
      <c r="I27">
        <v>3.1</v>
      </c>
      <c r="J27">
        <v>4.2</v>
      </c>
    </row>
    <row r="28" spans="1:16">
      <c r="A28" s="3">
        <v>2.8</v>
      </c>
      <c r="B28">
        <v>4.0999999999999996</v>
      </c>
      <c r="C28">
        <v>2.6</v>
      </c>
      <c r="D28">
        <v>2.4</v>
      </c>
      <c r="E28">
        <v>4.7</v>
      </c>
      <c r="F28">
        <v>3.3</v>
      </c>
      <c r="G28">
        <v>2.7</v>
      </c>
      <c r="H28">
        <v>3</v>
      </c>
      <c r="I28">
        <v>4.3</v>
      </c>
      <c r="J28">
        <v>3.7</v>
      </c>
    </row>
    <row r="29" spans="1:16">
      <c r="A29" s="3">
        <v>2.2000000000000002</v>
      </c>
      <c r="B29">
        <v>3.6</v>
      </c>
      <c r="C29">
        <v>4</v>
      </c>
      <c r="D29">
        <v>2.7</v>
      </c>
      <c r="E29">
        <v>3.8</v>
      </c>
      <c r="F29">
        <v>3.5</v>
      </c>
      <c r="G29">
        <v>3.2</v>
      </c>
      <c r="H29">
        <v>4.4000000000000004</v>
      </c>
      <c r="I29">
        <v>2</v>
      </c>
      <c r="J29">
        <v>3.4</v>
      </c>
    </row>
    <row r="30" spans="1:16">
      <c r="A30" s="3">
        <v>3.1</v>
      </c>
      <c r="B30">
        <v>2.9</v>
      </c>
      <c r="C30">
        <v>4.5999999999999996</v>
      </c>
      <c r="D30">
        <v>3.3</v>
      </c>
      <c r="E30">
        <v>2.5</v>
      </c>
      <c r="F30">
        <v>4.9000000000000004</v>
      </c>
      <c r="G30">
        <v>2.8</v>
      </c>
      <c r="H30">
        <v>3</v>
      </c>
      <c r="I30">
        <v>4.2</v>
      </c>
      <c r="J30">
        <v>3.9</v>
      </c>
    </row>
    <row r="31" spans="1:16">
      <c r="A31" s="3">
        <v>2.8</v>
      </c>
      <c r="B31">
        <v>4.0999999999999996</v>
      </c>
      <c r="C31">
        <v>2.6</v>
      </c>
      <c r="D31">
        <v>2.4</v>
      </c>
      <c r="E31">
        <v>4.7</v>
      </c>
      <c r="F31">
        <v>3.3</v>
      </c>
      <c r="G31">
        <v>2.7</v>
      </c>
      <c r="H31">
        <v>3</v>
      </c>
      <c r="I31">
        <v>4.3</v>
      </c>
      <c r="J31">
        <v>3.7</v>
      </c>
    </row>
    <row r="32" spans="1:16">
      <c r="A32" s="3">
        <v>2.2000000000000002</v>
      </c>
      <c r="B32">
        <v>3.6</v>
      </c>
      <c r="C32">
        <v>4</v>
      </c>
      <c r="D32">
        <v>2.7</v>
      </c>
      <c r="E32">
        <v>3.8</v>
      </c>
      <c r="F32">
        <v>3.5</v>
      </c>
      <c r="G32">
        <v>3.2</v>
      </c>
      <c r="H32">
        <v>4.4000000000000004</v>
      </c>
    </row>
    <row r="33" spans="1:18">
      <c r="A33" s="3">
        <v>2</v>
      </c>
      <c r="B33">
        <v>3.4</v>
      </c>
    </row>
    <row r="34" spans="1:18">
      <c r="A34" s="3">
        <v>3.1</v>
      </c>
      <c r="B34">
        <v>2.9</v>
      </c>
      <c r="C34">
        <v>4.5999999999999996</v>
      </c>
      <c r="D34">
        <v>3.3</v>
      </c>
      <c r="E34">
        <v>2.5</v>
      </c>
      <c r="F34">
        <v>4.9000000000000004</v>
      </c>
      <c r="G34">
        <v>2.8</v>
      </c>
      <c r="H34">
        <v>3</v>
      </c>
      <c r="I34">
        <v>4.2</v>
      </c>
      <c r="J34">
        <v>3.9</v>
      </c>
    </row>
    <row r="35" spans="1:18">
      <c r="A35" s="3">
        <v>2.8</v>
      </c>
      <c r="B35">
        <v>4.0999999999999996</v>
      </c>
      <c r="C35">
        <v>2.6</v>
      </c>
      <c r="D35">
        <v>2.4</v>
      </c>
      <c r="E35">
        <v>4.7</v>
      </c>
      <c r="F35">
        <v>3.3</v>
      </c>
      <c r="G35">
        <v>2.7</v>
      </c>
      <c r="H35">
        <v>3</v>
      </c>
      <c r="I35">
        <v>4.3</v>
      </c>
      <c r="J35">
        <v>3.7</v>
      </c>
    </row>
    <row r="36" spans="1:18">
      <c r="A36" s="3">
        <v>2.2000000000000002</v>
      </c>
      <c r="B36">
        <v>3.6</v>
      </c>
      <c r="C36">
        <v>4</v>
      </c>
      <c r="D36">
        <v>2.7</v>
      </c>
      <c r="E36">
        <v>3.8</v>
      </c>
      <c r="F36">
        <v>3.5</v>
      </c>
      <c r="G36">
        <v>3.2</v>
      </c>
      <c r="H36">
        <v>4.4000000000000004</v>
      </c>
      <c r="I36">
        <v>2</v>
      </c>
      <c r="J36">
        <v>3.4</v>
      </c>
    </row>
    <row r="37" spans="1:18">
      <c r="A37" s="3">
        <v>3.1</v>
      </c>
      <c r="B37">
        <v>2.9</v>
      </c>
      <c r="C37">
        <v>4.5999999999999996</v>
      </c>
      <c r="D37">
        <v>3.3</v>
      </c>
      <c r="E37">
        <v>2.5</v>
      </c>
      <c r="F37">
        <v>4.9000000000000004</v>
      </c>
    </row>
    <row r="38" spans="1:18">
      <c r="A38" s="3" t="s">
        <v>61</v>
      </c>
    </row>
    <row r="39" spans="1:18">
      <c r="A39" s="3" t="s">
        <v>233</v>
      </c>
      <c r="H39" s="5">
        <f>SKEW(A27:J36)</f>
        <v>0.18281190405104372</v>
      </c>
    </row>
    <row r="40" spans="1:18">
      <c r="A40" s="3" t="s">
        <v>234</v>
      </c>
      <c r="H40" s="5">
        <f>KURT(A27:J36)</f>
        <v>-0.93743320474299985</v>
      </c>
    </row>
    <row r="41" spans="1:18">
      <c r="A41" s="3" t="s">
        <v>235</v>
      </c>
      <c r="H41" s="37" t="s">
        <v>482</v>
      </c>
      <c r="I41" s="37"/>
      <c r="J41" s="37"/>
      <c r="K41" s="37"/>
      <c r="L41" s="37"/>
      <c r="M41" s="37"/>
      <c r="N41" s="37"/>
      <c r="O41" s="37"/>
      <c r="P41" s="37"/>
      <c r="Q41" s="37"/>
      <c r="R41" s="37"/>
    </row>
    <row r="42" spans="1:18">
      <c r="A42" s="3" t="s">
        <v>236</v>
      </c>
      <c r="H42" s="37" t="s">
        <v>483</v>
      </c>
      <c r="I42" s="37"/>
      <c r="J42" s="37"/>
      <c r="K42" s="37"/>
      <c r="L42" s="37"/>
      <c r="M42" s="37"/>
      <c r="N42" s="37"/>
      <c r="O42" s="37"/>
      <c r="P42" s="37"/>
      <c r="Q42" s="37"/>
      <c r="R42" s="37"/>
    </row>
    <row r="43" spans="1:18">
      <c r="A43" s="3" t="s">
        <v>237</v>
      </c>
    </row>
    <row r="44" spans="1:18">
      <c r="A44" s="3" t="s">
        <v>238</v>
      </c>
    </row>
    <row r="45" spans="1:18">
      <c r="A45" s="3" t="s">
        <v>239</v>
      </c>
    </row>
    <row r="46" spans="1:18">
      <c r="A46" s="2" t="s">
        <v>240</v>
      </c>
    </row>
    <row r="47" spans="1:18">
      <c r="A47" s="2" t="s">
        <v>241</v>
      </c>
    </row>
    <row r="48" spans="1:18">
      <c r="A48" s="3" t="s">
        <v>3</v>
      </c>
    </row>
    <row r="49" spans="1:13">
      <c r="A49" s="3" t="s">
        <v>242</v>
      </c>
    </row>
    <row r="50" spans="1:13">
      <c r="A50">
        <v>3</v>
      </c>
      <c r="B50">
        <v>4</v>
      </c>
      <c r="C50">
        <v>5</v>
      </c>
      <c r="D50">
        <v>3</v>
      </c>
      <c r="E50">
        <v>4</v>
      </c>
      <c r="F50">
        <v>4</v>
      </c>
      <c r="G50">
        <v>3</v>
      </c>
      <c r="H50">
        <v>2</v>
      </c>
      <c r="I50">
        <v>5</v>
      </c>
      <c r="J50">
        <v>4</v>
      </c>
    </row>
    <row r="51" spans="1:13">
      <c r="A51" s="3">
        <v>5</v>
      </c>
      <c r="B51">
        <v>4</v>
      </c>
      <c r="C51">
        <v>2</v>
      </c>
      <c r="D51">
        <v>3</v>
      </c>
      <c r="E51">
        <v>4</v>
      </c>
      <c r="F51">
        <v>5</v>
      </c>
      <c r="G51">
        <v>3</v>
      </c>
      <c r="H51">
        <v>4</v>
      </c>
      <c r="I51">
        <v>5</v>
      </c>
      <c r="J51">
        <v>3</v>
      </c>
    </row>
    <row r="52" spans="1:13">
      <c r="A52" s="3">
        <v>4</v>
      </c>
      <c r="B52">
        <v>3</v>
      </c>
      <c r="C52">
        <v>2</v>
      </c>
      <c r="D52">
        <v>4</v>
      </c>
      <c r="E52">
        <v>5</v>
      </c>
      <c r="F52">
        <v>3</v>
      </c>
      <c r="G52">
        <v>4</v>
      </c>
      <c r="H52">
        <v>5</v>
      </c>
      <c r="I52">
        <v>4</v>
      </c>
      <c r="J52">
        <v>3</v>
      </c>
    </row>
    <row r="53" spans="1:13">
      <c r="A53" s="3">
        <v>3</v>
      </c>
      <c r="B53">
        <v>4</v>
      </c>
      <c r="C53">
        <v>5</v>
      </c>
      <c r="D53">
        <v>2</v>
      </c>
      <c r="E53">
        <v>3</v>
      </c>
      <c r="F53">
        <v>4</v>
      </c>
      <c r="G53">
        <v>4</v>
      </c>
      <c r="H53">
        <v>3</v>
      </c>
      <c r="I53">
        <v>5</v>
      </c>
      <c r="J53">
        <v>4</v>
      </c>
    </row>
    <row r="54" spans="1:13">
      <c r="A54" s="3">
        <v>3</v>
      </c>
      <c r="B54">
        <v>4</v>
      </c>
      <c r="C54">
        <v>5</v>
      </c>
      <c r="D54">
        <v>4</v>
      </c>
      <c r="E54">
        <v>2</v>
      </c>
      <c r="F54">
        <v>3</v>
      </c>
      <c r="G54">
        <v>4</v>
      </c>
      <c r="H54">
        <v>5</v>
      </c>
      <c r="I54">
        <v>3</v>
      </c>
      <c r="J54">
        <v>4</v>
      </c>
    </row>
    <row r="55" spans="1:13">
      <c r="A55" s="3">
        <v>5</v>
      </c>
      <c r="B55">
        <v>4</v>
      </c>
      <c r="C55">
        <v>3</v>
      </c>
      <c r="D55">
        <v>4</v>
      </c>
      <c r="E55">
        <v>5</v>
      </c>
      <c r="F55">
        <v>3</v>
      </c>
      <c r="G55">
        <v>4</v>
      </c>
      <c r="H55">
        <v>5</v>
      </c>
      <c r="I55">
        <v>4</v>
      </c>
      <c r="J55">
        <v>3</v>
      </c>
    </row>
    <row r="56" spans="1:13">
      <c r="A56" s="3">
        <v>3</v>
      </c>
      <c r="B56">
        <v>4</v>
      </c>
      <c r="C56">
        <v>5</v>
      </c>
      <c r="D56">
        <v>2</v>
      </c>
      <c r="E56">
        <v>3</v>
      </c>
      <c r="F56">
        <v>4</v>
      </c>
      <c r="G56">
        <v>4</v>
      </c>
      <c r="H56">
        <v>3</v>
      </c>
      <c r="I56">
        <v>5</v>
      </c>
      <c r="J56">
        <v>4</v>
      </c>
    </row>
    <row r="57" spans="1:13">
      <c r="A57" s="3">
        <v>3</v>
      </c>
      <c r="B57">
        <v>4</v>
      </c>
      <c r="C57">
        <v>5</v>
      </c>
      <c r="D57">
        <v>4</v>
      </c>
      <c r="E57">
        <v>2</v>
      </c>
      <c r="F57">
        <v>3</v>
      </c>
      <c r="G57">
        <v>4</v>
      </c>
      <c r="H57">
        <v>5</v>
      </c>
      <c r="I57">
        <v>3</v>
      </c>
      <c r="J57">
        <v>4</v>
      </c>
    </row>
    <row r="58" spans="1:13">
      <c r="A58" s="3">
        <v>5</v>
      </c>
      <c r="B58">
        <v>4</v>
      </c>
      <c r="C58">
        <v>3</v>
      </c>
      <c r="D58">
        <v>4</v>
      </c>
      <c r="E58">
        <v>5</v>
      </c>
      <c r="F58">
        <v>3</v>
      </c>
      <c r="G58">
        <v>4</v>
      </c>
      <c r="H58">
        <v>5</v>
      </c>
      <c r="I58">
        <v>4</v>
      </c>
      <c r="J58">
        <v>3</v>
      </c>
    </row>
    <row r="59" spans="1:13">
      <c r="A59" s="3">
        <v>3</v>
      </c>
      <c r="B59">
        <v>4</v>
      </c>
      <c r="C59">
        <v>5</v>
      </c>
      <c r="D59">
        <v>2</v>
      </c>
      <c r="E59">
        <v>3</v>
      </c>
      <c r="F59">
        <v>4</v>
      </c>
      <c r="G59">
        <v>4</v>
      </c>
      <c r="H59">
        <v>3</v>
      </c>
      <c r="I59">
        <v>5</v>
      </c>
      <c r="J59">
        <v>4</v>
      </c>
    </row>
    <row r="60" spans="1:13">
      <c r="A60" s="3" t="s">
        <v>61</v>
      </c>
    </row>
    <row r="61" spans="1:13">
      <c r="A61" s="3" t="s">
        <v>243</v>
      </c>
      <c r="H61" s="5">
        <f>SKEW(A50:J59)</f>
        <v>-0.21090973977304464</v>
      </c>
    </row>
    <row r="62" spans="1:13">
      <c r="A62" s="3" t="s">
        <v>244</v>
      </c>
      <c r="H62" s="5">
        <f>KURT(A50:J59)</f>
        <v>-0.74525627211662515</v>
      </c>
    </row>
    <row r="63" spans="1:13">
      <c r="A63" s="3" t="s">
        <v>235</v>
      </c>
      <c r="H63" s="37" t="s">
        <v>484</v>
      </c>
      <c r="I63" s="37"/>
      <c r="J63" s="37"/>
      <c r="K63" s="37"/>
      <c r="L63" s="37"/>
      <c r="M63" s="37"/>
    </row>
    <row r="64" spans="1:13">
      <c r="A64" s="3" t="s">
        <v>245</v>
      </c>
      <c r="H64" s="37" t="s">
        <v>485</v>
      </c>
      <c r="I64" s="37"/>
      <c r="J64" s="37"/>
      <c r="K64" s="37"/>
      <c r="L64" s="37"/>
      <c r="M64" s="37"/>
    </row>
    <row r="65" spans="1:10">
      <c r="A65" s="3" t="s">
        <v>246</v>
      </c>
    </row>
    <row r="66" spans="1:10">
      <c r="A66" s="3" t="s">
        <v>247</v>
      </c>
    </row>
    <row r="67" spans="1:10">
      <c r="A67" s="3" t="s">
        <v>248</v>
      </c>
    </row>
    <row r="68" spans="1:10">
      <c r="A68" s="3" t="s">
        <v>249</v>
      </c>
    </row>
    <row r="69" spans="1:10">
      <c r="A69" s="2" t="s">
        <v>250</v>
      </c>
    </row>
    <row r="70" spans="1:10">
      <c r="A70" s="2" t="s">
        <v>251</v>
      </c>
    </row>
    <row r="71" spans="1:10">
      <c r="A71" s="3" t="s">
        <v>3</v>
      </c>
    </row>
    <row r="72" spans="1:10">
      <c r="A72" s="3" t="s">
        <v>252</v>
      </c>
    </row>
    <row r="73" spans="1:10">
      <c r="A73" s="3" t="s">
        <v>253</v>
      </c>
    </row>
    <row r="74" spans="1:10">
      <c r="A74">
        <v>310</v>
      </c>
      <c r="B74">
        <v>380</v>
      </c>
      <c r="C74">
        <v>280</v>
      </c>
      <c r="D74">
        <v>350</v>
      </c>
      <c r="E74">
        <v>310</v>
      </c>
      <c r="F74">
        <v>270</v>
      </c>
      <c r="G74">
        <v>390</v>
      </c>
      <c r="H74">
        <v>320</v>
      </c>
      <c r="I74">
        <v>290</v>
      </c>
      <c r="J74">
        <v>340</v>
      </c>
    </row>
    <row r="75" spans="1:10">
      <c r="A75" s="3">
        <v>270</v>
      </c>
      <c r="B75">
        <v>350</v>
      </c>
      <c r="C75">
        <v>300</v>
      </c>
      <c r="D75">
        <v>330</v>
      </c>
      <c r="E75">
        <v>370</v>
      </c>
      <c r="F75">
        <v>310</v>
      </c>
      <c r="G75">
        <v>280</v>
      </c>
      <c r="H75">
        <v>320</v>
      </c>
      <c r="I75">
        <v>350</v>
      </c>
      <c r="J75">
        <v>290</v>
      </c>
    </row>
    <row r="76" spans="1:10">
      <c r="A76" s="3">
        <v>270</v>
      </c>
      <c r="B76">
        <v>350</v>
      </c>
      <c r="C76">
        <v>300</v>
      </c>
      <c r="D76">
        <v>330</v>
      </c>
      <c r="E76">
        <v>370</v>
      </c>
      <c r="F76">
        <v>310</v>
      </c>
      <c r="G76">
        <v>280</v>
      </c>
      <c r="H76">
        <v>320</v>
      </c>
      <c r="I76">
        <v>350</v>
      </c>
      <c r="J76">
        <v>290</v>
      </c>
    </row>
    <row r="77" spans="1:10">
      <c r="A77" s="3">
        <v>270</v>
      </c>
      <c r="B77">
        <v>350</v>
      </c>
      <c r="C77">
        <v>300</v>
      </c>
      <c r="D77">
        <v>330</v>
      </c>
      <c r="E77">
        <v>370</v>
      </c>
      <c r="F77">
        <v>310</v>
      </c>
      <c r="G77">
        <v>280</v>
      </c>
      <c r="H77">
        <v>320</v>
      </c>
      <c r="I77">
        <v>350</v>
      </c>
      <c r="J77">
        <v>290</v>
      </c>
    </row>
    <row r="78" spans="1:10">
      <c r="A78" s="3">
        <v>270</v>
      </c>
      <c r="B78">
        <v>350</v>
      </c>
      <c r="C78">
        <v>300</v>
      </c>
      <c r="D78">
        <v>330</v>
      </c>
      <c r="E78">
        <v>370</v>
      </c>
      <c r="F78">
        <v>310</v>
      </c>
      <c r="G78">
        <v>280</v>
      </c>
      <c r="H78">
        <v>320</v>
      </c>
      <c r="I78">
        <v>350</v>
      </c>
      <c r="J78">
        <v>290</v>
      </c>
    </row>
    <row r="79" spans="1:10">
      <c r="A79" s="3">
        <v>270</v>
      </c>
      <c r="B79">
        <v>350</v>
      </c>
      <c r="C79">
        <v>300</v>
      </c>
      <c r="D79">
        <v>330</v>
      </c>
      <c r="E79">
        <v>370</v>
      </c>
      <c r="F79">
        <v>310</v>
      </c>
      <c r="G79">
        <v>280</v>
      </c>
      <c r="H79">
        <v>320</v>
      </c>
      <c r="I79">
        <v>350</v>
      </c>
      <c r="J79">
        <v>290</v>
      </c>
    </row>
    <row r="80" spans="1:10">
      <c r="A80" s="3">
        <v>270</v>
      </c>
      <c r="B80">
        <v>350</v>
      </c>
      <c r="C80">
        <v>300</v>
      </c>
      <c r="D80">
        <v>330</v>
      </c>
      <c r="E80">
        <v>370</v>
      </c>
      <c r="F80">
        <v>310</v>
      </c>
      <c r="G80">
        <v>280</v>
      </c>
      <c r="H80">
        <v>320</v>
      </c>
      <c r="I80">
        <v>350</v>
      </c>
      <c r="J80">
        <v>290</v>
      </c>
    </row>
    <row r="81" spans="1:15">
      <c r="A81" s="3">
        <v>270</v>
      </c>
      <c r="B81">
        <v>350</v>
      </c>
      <c r="C81">
        <v>300</v>
      </c>
      <c r="D81">
        <v>330</v>
      </c>
      <c r="E81">
        <v>370</v>
      </c>
      <c r="F81">
        <v>310</v>
      </c>
      <c r="G81">
        <v>280</v>
      </c>
      <c r="H81">
        <v>320</v>
      </c>
      <c r="I81">
        <v>350</v>
      </c>
      <c r="J81">
        <v>290</v>
      </c>
    </row>
    <row r="82" spans="1:15">
      <c r="A82" s="3">
        <v>270</v>
      </c>
      <c r="B82">
        <v>350</v>
      </c>
      <c r="C82">
        <v>300</v>
      </c>
      <c r="D82">
        <v>330</v>
      </c>
      <c r="E82">
        <v>370</v>
      </c>
      <c r="F82">
        <v>310</v>
      </c>
      <c r="G82">
        <v>280</v>
      </c>
      <c r="H82">
        <v>320</v>
      </c>
      <c r="I82">
        <v>350</v>
      </c>
      <c r="J82">
        <v>290</v>
      </c>
    </row>
    <row r="83" spans="1:15">
      <c r="A83" s="3">
        <v>270</v>
      </c>
      <c r="B83">
        <v>350</v>
      </c>
      <c r="C83">
        <v>300</v>
      </c>
      <c r="D83">
        <v>330</v>
      </c>
      <c r="E83">
        <v>370</v>
      </c>
      <c r="F83">
        <v>310</v>
      </c>
      <c r="G83">
        <v>280</v>
      </c>
      <c r="H83">
        <v>320</v>
      </c>
      <c r="I83">
        <v>350</v>
      </c>
      <c r="J83">
        <v>290</v>
      </c>
    </row>
    <row r="84" spans="1:15">
      <c r="A84" s="3" t="s">
        <v>61</v>
      </c>
    </row>
    <row r="85" spans="1:15">
      <c r="A85" s="3" t="s">
        <v>254</v>
      </c>
      <c r="H85" s="5">
        <f>SKEW(A74:J83)</f>
        <v>0.2092186247974063</v>
      </c>
    </row>
    <row r="86" spans="1:15">
      <c r="A86" s="3" t="s">
        <v>255</v>
      </c>
      <c r="H86" s="5">
        <f>KURT(A74:J83)</f>
        <v>-1.0374244845101974</v>
      </c>
    </row>
    <row r="87" spans="1:15">
      <c r="A87" s="3" t="s">
        <v>235</v>
      </c>
      <c r="H87" s="37" t="s">
        <v>486</v>
      </c>
      <c r="I87" s="37"/>
      <c r="J87" s="37"/>
      <c r="K87" s="37"/>
      <c r="L87" s="37"/>
      <c r="M87" s="37"/>
      <c r="N87" s="37"/>
      <c r="O87" s="37"/>
    </row>
    <row r="88" spans="1:15">
      <c r="A88" s="3" t="s">
        <v>256</v>
      </c>
      <c r="H88" s="37" t="s">
        <v>487</v>
      </c>
      <c r="I88" s="37"/>
      <c r="J88" s="37"/>
      <c r="K88" s="37"/>
      <c r="L88" s="37"/>
      <c r="M88" s="37"/>
      <c r="N88" s="37"/>
      <c r="O88" s="37"/>
    </row>
    <row r="89" spans="1:15">
      <c r="A89" s="3" t="s">
        <v>257</v>
      </c>
    </row>
    <row r="90" spans="1:15">
      <c r="A90" s="3" t="s">
        <v>258</v>
      </c>
    </row>
    <row r="91" spans="1:15">
      <c r="A91" s="3" t="s">
        <v>259</v>
      </c>
    </row>
    <row r="92" spans="1:15">
      <c r="A92" s="3" t="s">
        <v>260</v>
      </c>
    </row>
    <row r="93" spans="1:15">
      <c r="A93" s="2" t="s">
        <v>261</v>
      </c>
    </row>
    <row r="94" spans="1:15">
      <c r="A94" s="2" t="s">
        <v>262</v>
      </c>
    </row>
    <row r="95" spans="1:15">
      <c r="A95" s="3" t="s">
        <v>3</v>
      </c>
    </row>
    <row r="96" spans="1:15">
      <c r="A96" s="3" t="s">
        <v>263</v>
      </c>
    </row>
    <row r="97" spans="1:14">
      <c r="A97">
        <v>19</v>
      </c>
      <c r="B97">
        <v>17</v>
      </c>
      <c r="C97">
        <v>12</v>
      </c>
      <c r="D97">
        <v>18</v>
      </c>
      <c r="E97">
        <v>15</v>
      </c>
      <c r="F97">
        <v>22</v>
      </c>
      <c r="G97">
        <v>20</v>
      </c>
      <c r="H97">
        <v>14</v>
      </c>
      <c r="I97">
        <v>16</v>
      </c>
      <c r="J97">
        <v>21</v>
      </c>
    </row>
    <row r="98" spans="1:14">
      <c r="A98" s="3">
        <v>22</v>
      </c>
      <c r="B98">
        <v>19</v>
      </c>
      <c r="C98">
        <v>13</v>
      </c>
      <c r="D98">
        <v>16</v>
      </c>
      <c r="E98">
        <v>21</v>
      </c>
      <c r="F98">
        <v>22</v>
      </c>
      <c r="G98">
        <v>17</v>
      </c>
      <c r="H98">
        <v>19</v>
      </c>
      <c r="I98">
        <v>22</v>
      </c>
      <c r="J98">
        <v>18</v>
      </c>
    </row>
    <row r="99" spans="1:14">
      <c r="A99" s="3">
        <v>14</v>
      </c>
      <c r="B99">
        <v>20</v>
      </c>
      <c r="C99">
        <v>19</v>
      </c>
      <c r="D99">
        <v>17</v>
      </c>
      <c r="E99">
        <v>22</v>
      </c>
      <c r="F99">
        <v>18</v>
      </c>
      <c r="G99">
        <v>15</v>
      </c>
      <c r="H99">
        <v>21</v>
      </c>
      <c r="I99">
        <v>20</v>
      </c>
      <c r="J99">
        <v>16</v>
      </c>
    </row>
    <row r="100" spans="1:14">
      <c r="A100" s="3">
        <v>12</v>
      </c>
      <c r="B100">
        <v>18</v>
      </c>
      <c r="C100">
        <v>15</v>
      </c>
      <c r="D100">
        <v>22</v>
      </c>
      <c r="E100">
        <v>20</v>
      </c>
      <c r="F100">
        <v>14</v>
      </c>
      <c r="G100">
        <v>16</v>
      </c>
      <c r="H100">
        <v>21</v>
      </c>
      <c r="I100">
        <v>19</v>
      </c>
      <c r="J100">
        <v>17</v>
      </c>
    </row>
    <row r="101" spans="1:14">
      <c r="A101" s="3">
        <v>22</v>
      </c>
      <c r="B101">
        <v>19</v>
      </c>
      <c r="C101">
        <v>13</v>
      </c>
      <c r="D101">
        <v>16</v>
      </c>
      <c r="E101">
        <v>21</v>
      </c>
      <c r="F101">
        <v>22</v>
      </c>
      <c r="G101">
        <v>17</v>
      </c>
      <c r="H101">
        <v>19</v>
      </c>
      <c r="I101">
        <v>22</v>
      </c>
      <c r="J101">
        <v>18</v>
      </c>
    </row>
    <row r="102" spans="1:14">
      <c r="A102" s="3">
        <v>14</v>
      </c>
      <c r="B102">
        <v>20</v>
      </c>
      <c r="C102">
        <v>19</v>
      </c>
      <c r="D102">
        <v>17</v>
      </c>
      <c r="E102">
        <v>22</v>
      </c>
      <c r="F102">
        <v>18</v>
      </c>
      <c r="G102">
        <v>15</v>
      </c>
      <c r="H102">
        <v>21</v>
      </c>
      <c r="I102">
        <v>20</v>
      </c>
      <c r="J102">
        <v>16</v>
      </c>
    </row>
    <row r="103" spans="1:14">
      <c r="A103" s="3">
        <v>12</v>
      </c>
      <c r="B103">
        <v>18</v>
      </c>
      <c r="C103">
        <v>15</v>
      </c>
      <c r="D103">
        <v>22</v>
      </c>
      <c r="E103">
        <v>20</v>
      </c>
      <c r="F103">
        <v>14</v>
      </c>
      <c r="G103">
        <v>16</v>
      </c>
      <c r="H103">
        <v>21</v>
      </c>
      <c r="I103">
        <v>19</v>
      </c>
      <c r="J103">
        <v>17</v>
      </c>
    </row>
    <row r="104" spans="1:14">
      <c r="A104" s="3">
        <v>22</v>
      </c>
      <c r="B104">
        <v>19</v>
      </c>
      <c r="C104">
        <v>13</v>
      </c>
      <c r="D104">
        <v>16</v>
      </c>
      <c r="E104">
        <v>21</v>
      </c>
      <c r="F104">
        <v>22</v>
      </c>
      <c r="G104">
        <v>17</v>
      </c>
      <c r="H104">
        <v>19</v>
      </c>
      <c r="I104">
        <v>22</v>
      </c>
      <c r="J104">
        <v>18</v>
      </c>
    </row>
    <row r="105" spans="1:14">
      <c r="A105" s="3">
        <v>14</v>
      </c>
      <c r="B105">
        <v>20</v>
      </c>
      <c r="C105">
        <v>19</v>
      </c>
      <c r="D105">
        <v>17</v>
      </c>
      <c r="E105">
        <v>22</v>
      </c>
      <c r="F105">
        <v>18</v>
      </c>
      <c r="G105">
        <v>15</v>
      </c>
      <c r="H105">
        <v>21</v>
      </c>
      <c r="I105">
        <v>20</v>
      </c>
      <c r="J105">
        <v>16</v>
      </c>
    </row>
    <row r="106" spans="1:14">
      <c r="A106" s="3">
        <v>12</v>
      </c>
      <c r="B106">
        <v>18</v>
      </c>
      <c r="C106">
        <v>15</v>
      </c>
      <c r="D106">
        <v>22</v>
      </c>
      <c r="E106">
        <v>20</v>
      </c>
      <c r="F106">
        <v>14</v>
      </c>
      <c r="G106">
        <v>16</v>
      </c>
      <c r="H106">
        <v>21</v>
      </c>
      <c r="I106">
        <v>19</v>
      </c>
      <c r="J106">
        <v>17</v>
      </c>
    </row>
    <row r="107" spans="1:14">
      <c r="A107" s="3" t="s">
        <v>61</v>
      </c>
    </row>
    <row r="108" spans="1:14">
      <c r="A108" s="3" t="s">
        <v>264</v>
      </c>
      <c r="H108" s="5">
        <f>SKEW(A97:J106)</f>
        <v>-0.3350128722188207</v>
      </c>
    </row>
    <row r="109" spans="1:14">
      <c r="A109" s="3" t="s">
        <v>265</v>
      </c>
      <c r="H109" s="5">
        <f>KURT(A97:J106)</f>
        <v>-0.88101144669010489</v>
      </c>
    </row>
    <row r="110" spans="1:14">
      <c r="A110" s="3" t="s">
        <v>266</v>
      </c>
    </row>
    <row r="111" spans="1:14">
      <c r="A111" s="3" t="s">
        <v>235</v>
      </c>
      <c r="H111" s="37" t="s">
        <v>488</v>
      </c>
      <c r="I111" s="37"/>
      <c r="J111" s="37"/>
      <c r="K111" s="37"/>
      <c r="L111" s="37"/>
      <c r="M111" s="37"/>
      <c r="N111" s="37"/>
    </row>
    <row r="112" spans="1:14">
      <c r="A112" s="3" t="s">
        <v>267</v>
      </c>
    </row>
    <row r="113" spans="1:1">
      <c r="A113" s="3" t="s">
        <v>225</v>
      </c>
    </row>
    <row r="114" spans="1:1">
      <c r="A114" s="3" t="s">
        <v>268</v>
      </c>
    </row>
    <row r="115" spans="1:1">
      <c r="A115" s="3" t="s">
        <v>269</v>
      </c>
    </row>
    <row r="116" spans="1:1">
      <c r="A116" s="3" t="s">
        <v>270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234CD-D31C-3647-BC46-C64B60A8721D}">
  <dimension ref="A2:AA135"/>
  <sheetViews>
    <sheetView zoomScale="96" workbookViewId="0">
      <selection activeCell="L136" sqref="L136"/>
    </sheetView>
  </sheetViews>
  <sheetFormatPr baseColWidth="10" defaultRowHeight="16"/>
  <cols>
    <col min="18" max="18" width="10.83203125" customWidth="1"/>
  </cols>
  <sheetData>
    <row r="2" spans="1:27" ht="17">
      <c r="A2" s="1" t="s">
        <v>271</v>
      </c>
    </row>
    <row r="3" spans="1:27">
      <c r="A3" s="2" t="s">
        <v>272</v>
      </c>
    </row>
    <row r="4" spans="1:27">
      <c r="A4" s="2" t="s">
        <v>273</v>
      </c>
    </row>
    <row r="5" spans="1:27">
      <c r="A5" s="3" t="s">
        <v>3</v>
      </c>
    </row>
    <row r="6" spans="1:27">
      <c r="A6" s="3" t="s">
        <v>274</v>
      </c>
    </row>
    <row r="7" spans="1:27">
      <c r="A7" s="3" t="s">
        <v>275</v>
      </c>
    </row>
    <row r="8" spans="1:27">
      <c r="A8">
        <v>72</v>
      </c>
      <c r="B8">
        <v>40</v>
      </c>
      <c r="C8">
        <v>45</v>
      </c>
      <c r="D8">
        <v>50</v>
      </c>
      <c r="E8">
        <v>55</v>
      </c>
      <c r="F8">
        <v>60</v>
      </c>
      <c r="G8">
        <v>62</v>
      </c>
      <c r="H8">
        <v>65</v>
      </c>
      <c r="I8">
        <v>68</v>
      </c>
      <c r="J8">
        <v>70</v>
      </c>
      <c r="M8" s="15"/>
      <c r="R8" s="15"/>
      <c r="S8" s="15"/>
      <c r="T8" s="15"/>
      <c r="U8" s="15"/>
      <c r="V8" s="15"/>
      <c r="W8" s="15"/>
      <c r="X8" s="15"/>
      <c r="Y8" s="15"/>
      <c r="Z8" s="15"/>
      <c r="AA8" s="15"/>
    </row>
    <row r="9" spans="1:27">
      <c r="A9" s="3">
        <v>75</v>
      </c>
      <c r="B9">
        <v>78</v>
      </c>
      <c r="C9">
        <v>80</v>
      </c>
      <c r="D9">
        <v>82</v>
      </c>
      <c r="E9">
        <v>85</v>
      </c>
      <c r="F9">
        <v>88</v>
      </c>
      <c r="G9">
        <v>90</v>
      </c>
      <c r="H9">
        <v>92</v>
      </c>
      <c r="I9">
        <v>95</v>
      </c>
      <c r="J9">
        <v>100</v>
      </c>
      <c r="M9" s="15"/>
    </row>
    <row r="10" spans="1:27">
      <c r="A10" s="3">
        <v>105</v>
      </c>
      <c r="B10">
        <v>110</v>
      </c>
      <c r="C10">
        <v>115</v>
      </c>
      <c r="D10">
        <v>120</v>
      </c>
      <c r="E10">
        <v>125</v>
      </c>
      <c r="F10">
        <v>130</v>
      </c>
      <c r="G10">
        <v>135</v>
      </c>
      <c r="H10">
        <v>140</v>
      </c>
      <c r="I10">
        <v>145</v>
      </c>
      <c r="J10">
        <v>150</v>
      </c>
      <c r="M10" s="15"/>
    </row>
    <row r="11" spans="1:27">
      <c r="A11" s="3">
        <v>155</v>
      </c>
      <c r="B11">
        <v>160</v>
      </c>
      <c r="C11">
        <v>165</v>
      </c>
      <c r="D11">
        <v>170</v>
      </c>
      <c r="E11">
        <v>175</v>
      </c>
      <c r="F11">
        <v>180</v>
      </c>
      <c r="G11">
        <v>185</v>
      </c>
      <c r="H11">
        <v>190</v>
      </c>
      <c r="I11">
        <v>195</v>
      </c>
      <c r="J11">
        <v>200</v>
      </c>
      <c r="M11" s="15"/>
    </row>
    <row r="12" spans="1:27">
      <c r="A12" s="3">
        <v>205</v>
      </c>
      <c r="B12">
        <v>210</v>
      </c>
      <c r="C12">
        <v>215</v>
      </c>
      <c r="D12">
        <v>220</v>
      </c>
      <c r="E12">
        <v>225</v>
      </c>
      <c r="F12">
        <v>230</v>
      </c>
      <c r="G12">
        <v>235</v>
      </c>
      <c r="H12">
        <v>240</v>
      </c>
      <c r="I12">
        <v>245</v>
      </c>
      <c r="J12">
        <v>250</v>
      </c>
      <c r="M12" s="15"/>
    </row>
    <row r="13" spans="1:27">
      <c r="A13" s="3">
        <v>255</v>
      </c>
      <c r="B13">
        <v>260</v>
      </c>
      <c r="C13">
        <v>265</v>
      </c>
      <c r="D13">
        <v>270</v>
      </c>
      <c r="E13">
        <v>275</v>
      </c>
      <c r="F13">
        <v>280</v>
      </c>
      <c r="G13">
        <v>285</v>
      </c>
      <c r="H13">
        <v>290</v>
      </c>
      <c r="I13">
        <v>295</v>
      </c>
      <c r="J13">
        <v>300</v>
      </c>
      <c r="M13" s="15"/>
    </row>
    <row r="14" spans="1:27">
      <c r="A14" s="3">
        <v>305</v>
      </c>
      <c r="B14">
        <v>310</v>
      </c>
      <c r="C14">
        <v>315</v>
      </c>
      <c r="D14">
        <v>320</v>
      </c>
      <c r="E14">
        <v>325</v>
      </c>
      <c r="F14">
        <v>330</v>
      </c>
      <c r="G14">
        <v>335</v>
      </c>
      <c r="H14">
        <v>340</v>
      </c>
      <c r="I14">
        <v>345</v>
      </c>
      <c r="J14">
        <v>350</v>
      </c>
      <c r="M14" s="15"/>
    </row>
    <row r="15" spans="1:27">
      <c r="A15" s="3">
        <v>355</v>
      </c>
      <c r="B15">
        <v>360</v>
      </c>
      <c r="C15">
        <v>365</v>
      </c>
      <c r="D15">
        <v>370</v>
      </c>
      <c r="E15">
        <v>375</v>
      </c>
      <c r="F15">
        <v>380</v>
      </c>
      <c r="G15">
        <v>385</v>
      </c>
      <c r="H15">
        <v>390</v>
      </c>
      <c r="I15">
        <v>395</v>
      </c>
      <c r="J15">
        <v>400</v>
      </c>
      <c r="M15" s="15"/>
    </row>
    <row r="16" spans="1:27">
      <c r="A16" s="3">
        <v>405</v>
      </c>
      <c r="B16">
        <v>410</v>
      </c>
      <c r="C16">
        <v>415</v>
      </c>
      <c r="D16">
        <v>420</v>
      </c>
      <c r="E16">
        <v>425</v>
      </c>
      <c r="F16">
        <v>430</v>
      </c>
      <c r="G16">
        <v>435</v>
      </c>
      <c r="H16">
        <v>440</v>
      </c>
      <c r="I16">
        <v>445</v>
      </c>
      <c r="J16">
        <v>450</v>
      </c>
      <c r="M16" s="15"/>
    </row>
    <row r="17" spans="1:16">
      <c r="A17" s="3">
        <v>455</v>
      </c>
      <c r="B17">
        <v>460</v>
      </c>
      <c r="C17">
        <v>465</v>
      </c>
      <c r="D17">
        <v>470</v>
      </c>
      <c r="E17">
        <v>475</v>
      </c>
      <c r="F17">
        <v>480</v>
      </c>
      <c r="G17">
        <v>485</v>
      </c>
      <c r="H17">
        <v>490</v>
      </c>
      <c r="I17">
        <v>495</v>
      </c>
      <c r="J17">
        <v>500</v>
      </c>
      <c r="M17" s="15"/>
    </row>
    <row r="18" spans="1:16">
      <c r="A18" s="3" t="s">
        <v>61</v>
      </c>
    </row>
    <row r="19" spans="1:16">
      <c r="A19" s="3" t="s">
        <v>276</v>
      </c>
      <c r="H19" s="5">
        <f>QUARTILE(A8:J17,1)</f>
        <v>128.75</v>
      </c>
      <c r="I19" s="5">
        <f>QUARTILE(A8:J17,2)</f>
        <v>252.5</v>
      </c>
      <c r="J19" s="5">
        <f>QUARTILE(A8:J17,3)</f>
        <v>376.25</v>
      </c>
    </row>
    <row r="20" spans="1:16">
      <c r="A20" s="3" t="s">
        <v>277</v>
      </c>
    </row>
    <row r="21" spans="1:16">
      <c r="A21" s="3" t="s">
        <v>278</v>
      </c>
      <c r="H21" s="5">
        <f t="shared" ref="H21" si="0">_xlfn.PERCENTILE.INC($A$8:$J$17,0.1)</f>
        <v>74.7</v>
      </c>
      <c r="I21" s="5">
        <f>_xlfn.PERCENTILE.INC($A$8:$J$17,0.25)</f>
        <v>128.75</v>
      </c>
      <c r="J21" s="5">
        <f>_xlfn.PERCENTILE.INC($A$8:$J$17,0.75)</f>
        <v>376.25</v>
      </c>
      <c r="K21" s="5">
        <f>_xlfn.PERCENTILE.INC($A$8:$J$17,0.9)</f>
        <v>450.50000000000006</v>
      </c>
    </row>
    <row r="22" spans="1:16">
      <c r="A22" s="3" t="s">
        <v>279</v>
      </c>
    </row>
    <row r="23" spans="1:16">
      <c r="A23" s="3" t="s">
        <v>280</v>
      </c>
      <c r="H23" s="37" t="s">
        <v>489</v>
      </c>
      <c r="I23" s="37"/>
      <c r="J23" s="37"/>
      <c r="K23" s="37"/>
      <c r="L23" s="37"/>
      <c r="M23" s="37"/>
      <c r="N23" s="37"/>
      <c r="O23" s="37"/>
      <c r="P23" s="37"/>
    </row>
    <row r="24" spans="1:16">
      <c r="A24" s="3" t="s">
        <v>281</v>
      </c>
    </row>
    <row r="25" spans="1:16">
      <c r="A25" s="3" t="s">
        <v>282</v>
      </c>
    </row>
    <row r="26" spans="1:16">
      <c r="A26" s="3" t="s">
        <v>283</v>
      </c>
    </row>
    <row r="27" spans="1:16">
      <c r="A27" s="3" t="s">
        <v>284</v>
      </c>
    </row>
    <row r="28" spans="1:16">
      <c r="A28" s="3" t="s">
        <v>285</v>
      </c>
    </row>
    <row r="29" spans="1:16">
      <c r="A29" s="2" t="s">
        <v>286</v>
      </c>
    </row>
    <row r="30" spans="1:16">
      <c r="A30" s="2" t="s">
        <v>287</v>
      </c>
    </row>
    <row r="31" spans="1:16">
      <c r="A31" s="3" t="s">
        <v>3</v>
      </c>
    </row>
    <row r="32" spans="1:16">
      <c r="A32" s="3" t="s">
        <v>288</v>
      </c>
    </row>
    <row r="33" spans="1:11">
      <c r="A33">
        <v>80</v>
      </c>
      <c r="B33">
        <v>55</v>
      </c>
      <c r="C33">
        <v>60</v>
      </c>
      <c r="D33">
        <v>62</v>
      </c>
      <c r="E33">
        <v>65</v>
      </c>
      <c r="F33">
        <v>68</v>
      </c>
      <c r="G33">
        <v>70</v>
      </c>
      <c r="H33">
        <v>72</v>
      </c>
      <c r="I33">
        <v>75</v>
      </c>
      <c r="J33">
        <v>78</v>
      </c>
    </row>
    <row r="34" spans="1:11">
      <c r="A34" s="3">
        <v>82</v>
      </c>
      <c r="B34">
        <v>85</v>
      </c>
      <c r="C34">
        <v>88</v>
      </c>
      <c r="D34">
        <v>90</v>
      </c>
      <c r="E34">
        <v>92</v>
      </c>
      <c r="F34">
        <v>95</v>
      </c>
      <c r="G34">
        <v>100</v>
      </c>
      <c r="H34">
        <v>105</v>
      </c>
      <c r="I34">
        <v>110</v>
      </c>
      <c r="J34">
        <v>115</v>
      </c>
    </row>
    <row r="35" spans="1:11">
      <c r="A35" s="3">
        <v>120</v>
      </c>
      <c r="B35">
        <v>125</v>
      </c>
      <c r="C35">
        <v>130</v>
      </c>
      <c r="D35">
        <v>135</v>
      </c>
      <c r="E35">
        <v>140</v>
      </c>
      <c r="F35">
        <v>145</v>
      </c>
      <c r="G35">
        <v>150</v>
      </c>
      <c r="H35">
        <v>155</v>
      </c>
      <c r="I35">
        <v>160</v>
      </c>
      <c r="J35">
        <v>165</v>
      </c>
    </row>
    <row r="36" spans="1:11">
      <c r="A36" s="3">
        <v>170</v>
      </c>
      <c r="B36">
        <v>175</v>
      </c>
      <c r="C36">
        <v>180</v>
      </c>
      <c r="D36">
        <v>185</v>
      </c>
      <c r="E36">
        <v>190</v>
      </c>
      <c r="F36">
        <v>195</v>
      </c>
      <c r="G36">
        <v>200</v>
      </c>
      <c r="H36">
        <v>205</v>
      </c>
      <c r="I36">
        <v>210</v>
      </c>
      <c r="J36">
        <v>215</v>
      </c>
    </row>
    <row r="37" spans="1:11">
      <c r="A37" s="3">
        <v>220</v>
      </c>
      <c r="B37">
        <v>225</v>
      </c>
      <c r="C37">
        <v>230</v>
      </c>
      <c r="D37">
        <v>235</v>
      </c>
      <c r="E37">
        <v>240</v>
      </c>
      <c r="F37">
        <v>245</v>
      </c>
      <c r="G37">
        <v>250</v>
      </c>
      <c r="H37">
        <v>255</v>
      </c>
      <c r="I37">
        <v>260</v>
      </c>
      <c r="J37">
        <v>265</v>
      </c>
    </row>
    <row r="38" spans="1:11">
      <c r="A38" s="3">
        <v>270</v>
      </c>
      <c r="B38">
        <v>275</v>
      </c>
      <c r="C38">
        <v>280</v>
      </c>
      <c r="D38">
        <v>285</v>
      </c>
      <c r="E38">
        <v>290</v>
      </c>
      <c r="F38">
        <v>295</v>
      </c>
      <c r="G38">
        <v>300</v>
      </c>
      <c r="H38">
        <v>305</v>
      </c>
      <c r="I38">
        <v>310</v>
      </c>
      <c r="J38">
        <v>315</v>
      </c>
    </row>
    <row r="39" spans="1:11">
      <c r="A39" s="3">
        <v>320</v>
      </c>
      <c r="B39">
        <v>325</v>
      </c>
      <c r="C39">
        <v>330</v>
      </c>
      <c r="D39">
        <v>335</v>
      </c>
      <c r="E39">
        <v>340</v>
      </c>
      <c r="F39">
        <v>345</v>
      </c>
      <c r="G39">
        <v>350</v>
      </c>
      <c r="H39">
        <v>355</v>
      </c>
      <c r="I39">
        <v>360</v>
      </c>
      <c r="J39">
        <v>365</v>
      </c>
    </row>
    <row r="40" spans="1:11">
      <c r="A40" s="3">
        <v>370</v>
      </c>
      <c r="B40">
        <v>375</v>
      </c>
    </row>
    <row r="41" spans="1:11">
      <c r="A41" s="3">
        <v>380</v>
      </c>
      <c r="B41">
        <v>385</v>
      </c>
      <c r="C41">
        <v>390</v>
      </c>
      <c r="D41">
        <v>395</v>
      </c>
      <c r="E41">
        <v>400</v>
      </c>
      <c r="F41">
        <v>405</v>
      </c>
      <c r="G41">
        <v>410</v>
      </c>
      <c r="H41">
        <v>415</v>
      </c>
    </row>
    <row r="42" spans="1:11">
      <c r="A42" s="3">
        <v>420</v>
      </c>
      <c r="B42">
        <v>425</v>
      </c>
      <c r="C42">
        <v>430</v>
      </c>
      <c r="D42">
        <v>435</v>
      </c>
      <c r="E42">
        <v>440</v>
      </c>
      <c r="F42">
        <v>445</v>
      </c>
      <c r="G42">
        <v>450</v>
      </c>
      <c r="H42">
        <v>455</v>
      </c>
      <c r="I42">
        <v>460</v>
      </c>
      <c r="J42">
        <v>465</v>
      </c>
    </row>
    <row r="43" spans="1:11">
      <c r="A43" s="3">
        <v>470</v>
      </c>
      <c r="B43">
        <v>475</v>
      </c>
      <c r="C43">
        <v>480</v>
      </c>
      <c r="D43">
        <v>485</v>
      </c>
      <c r="E43">
        <v>490</v>
      </c>
      <c r="F43">
        <v>495</v>
      </c>
      <c r="G43">
        <v>500</v>
      </c>
      <c r="H43">
        <v>505</v>
      </c>
      <c r="I43">
        <v>510</v>
      </c>
      <c r="J43">
        <v>515</v>
      </c>
    </row>
    <row r="44" spans="1:11">
      <c r="A44" s="3" t="s">
        <v>61</v>
      </c>
    </row>
    <row r="45" spans="1:11">
      <c r="A45" s="3" t="s">
        <v>276</v>
      </c>
      <c r="I45" s="5">
        <f>_xlfn.QUARTILE.INC($A$33:$J$43,1)</f>
        <v>143.75</v>
      </c>
      <c r="J45" s="5">
        <f>_xlfn.QUARTILE.INC($A$33:$J$43,2)</f>
        <v>267.5</v>
      </c>
      <c r="K45" s="5">
        <f>_xlfn.QUARTILE.INC($A$33:$J$43,3)</f>
        <v>391.25</v>
      </c>
    </row>
    <row r="46" spans="1:11">
      <c r="A46" s="3" t="s">
        <v>289</v>
      </c>
    </row>
    <row r="47" spans="1:11">
      <c r="A47" s="3" t="s">
        <v>290</v>
      </c>
      <c r="I47" s="5">
        <f>_xlfn.PERCENTILE.INC($A$33:$J$43,0.15)</f>
        <v>94.55</v>
      </c>
      <c r="J47" s="5">
        <f>_xlfn.PERCENTILE.INC($A$33:$J$43,0.5)</f>
        <v>267.5</v>
      </c>
      <c r="K47" s="5">
        <f>_xlfn.PERCENTILE.INC($A$33:$J$43,0.85)</f>
        <v>440.74999999999994</v>
      </c>
    </row>
    <row r="48" spans="1:11">
      <c r="A48" s="3" t="s">
        <v>289</v>
      </c>
    </row>
    <row r="49" spans="1:24">
      <c r="A49" s="3" t="s">
        <v>280</v>
      </c>
      <c r="I49" s="37" t="s">
        <v>490</v>
      </c>
      <c r="J49" s="37"/>
      <c r="K49" s="37"/>
      <c r="L49" s="37"/>
      <c r="M49" s="37"/>
      <c r="N49" s="37"/>
      <c r="O49" s="37"/>
      <c r="P49" s="37"/>
      <c r="Q49" s="37"/>
      <c r="R49" s="37"/>
      <c r="S49" s="37"/>
      <c r="T49" s="37"/>
      <c r="U49" s="37"/>
      <c r="V49" s="37"/>
      <c r="W49" s="37"/>
      <c r="X49" s="37"/>
    </row>
    <row r="50" spans="1:24">
      <c r="A50" s="3" t="s">
        <v>291</v>
      </c>
    </row>
    <row r="51" spans="1:24">
      <c r="A51" s="3" t="s">
        <v>292</v>
      </c>
    </row>
    <row r="52" spans="1:24">
      <c r="A52" s="3" t="s">
        <v>293</v>
      </c>
    </row>
    <row r="53" spans="1:24">
      <c r="A53" s="3" t="s">
        <v>294</v>
      </c>
    </row>
    <row r="54" spans="1:24">
      <c r="A54" s="3" t="s">
        <v>295</v>
      </c>
    </row>
    <row r="55" spans="1:24">
      <c r="A55" s="3" t="s">
        <v>296</v>
      </c>
    </row>
    <row r="56" spans="1:24">
      <c r="A56" s="2" t="s">
        <v>297</v>
      </c>
    </row>
    <row r="57" spans="1:24">
      <c r="A57" s="2" t="s">
        <v>298</v>
      </c>
    </row>
    <row r="58" spans="1:24">
      <c r="A58" s="3" t="s">
        <v>3</v>
      </c>
    </row>
    <row r="59" spans="1:24">
      <c r="A59" s="3" t="s">
        <v>299</v>
      </c>
    </row>
    <row r="60" spans="1:24">
      <c r="A60">
        <v>60</v>
      </c>
      <c r="B60">
        <v>65</v>
      </c>
      <c r="C60">
        <v>20</v>
      </c>
      <c r="D60">
        <v>25</v>
      </c>
      <c r="E60">
        <v>30</v>
      </c>
      <c r="F60">
        <v>35</v>
      </c>
      <c r="G60">
        <v>40</v>
      </c>
      <c r="H60">
        <v>45</v>
      </c>
      <c r="I60">
        <v>50</v>
      </c>
      <c r="J60">
        <v>55</v>
      </c>
    </row>
    <row r="61" spans="1:24">
      <c r="A61" s="3">
        <v>70</v>
      </c>
      <c r="B61">
        <v>75</v>
      </c>
      <c r="C61">
        <v>80</v>
      </c>
      <c r="D61">
        <v>85</v>
      </c>
      <c r="E61">
        <v>90</v>
      </c>
      <c r="F61">
        <v>95</v>
      </c>
      <c r="G61">
        <v>100</v>
      </c>
      <c r="H61">
        <v>105</v>
      </c>
      <c r="I61">
        <v>110</v>
      </c>
      <c r="J61">
        <v>115</v>
      </c>
    </row>
    <row r="62" spans="1:24">
      <c r="A62" s="3">
        <v>120</v>
      </c>
      <c r="B62">
        <v>125</v>
      </c>
      <c r="C62">
        <v>130</v>
      </c>
      <c r="D62">
        <v>135</v>
      </c>
      <c r="E62">
        <v>140</v>
      </c>
      <c r="F62">
        <v>145</v>
      </c>
      <c r="G62">
        <v>150</v>
      </c>
      <c r="H62">
        <v>155</v>
      </c>
      <c r="I62">
        <v>160</v>
      </c>
      <c r="J62">
        <v>165</v>
      </c>
    </row>
    <row r="63" spans="1:24">
      <c r="A63" s="3">
        <v>170</v>
      </c>
      <c r="B63">
        <v>175</v>
      </c>
      <c r="C63">
        <v>180</v>
      </c>
      <c r="D63">
        <v>185</v>
      </c>
      <c r="E63">
        <v>190</v>
      </c>
      <c r="F63">
        <v>195</v>
      </c>
      <c r="G63">
        <v>200</v>
      </c>
      <c r="H63">
        <v>205</v>
      </c>
      <c r="I63">
        <v>210</v>
      </c>
      <c r="J63">
        <v>215</v>
      </c>
    </row>
    <row r="64" spans="1:24">
      <c r="A64" s="3">
        <v>220</v>
      </c>
      <c r="B64">
        <v>225</v>
      </c>
      <c r="C64">
        <v>230</v>
      </c>
      <c r="D64">
        <v>235</v>
      </c>
      <c r="E64">
        <v>240</v>
      </c>
      <c r="F64">
        <v>245</v>
      </c>
      <c r="G64">
        <v>250</v>
      </c>
      <c r="H64">
        <v>255</v>
      </c>
      <c r="I64">
        <v>260</v>
      </c>
      <c r="J64">
        <v>265</v>
      </c>
    </row>
    <row r="65" spans="1:24">
      <c r="A65" s="3">
        <v>270</v>
      </c>
      <c r="B65">
        <v>275</v>
      </c>
      <c r="C65">
        <v>280</v>
      </c>
      <c r="D65">
        <v>285</v>
      </c>
      <c r="E65">
        <v>290</v>
      </c>
      <c r="F65">
        <v>295</v>
      </c>
      <c r="G65">
        <v>300</v>
      </c>
      <c r="H65">
        <v>305</v>
      </c>
      <c r="I65">
        <v>310</v>
      </c>
      <c r="J65">
        <v>315</v>
      </c>
    </row>
    <row r="66" spans="1:24">
      <c r="A66" s="3">
        <v>320</v>
      </c>
      <c r="B66">
        <v>325</v>
      </c>
      <c r="C66">
        <v>330</v>
      </c>
      <c r="D66">
        <v>335</v>
      </c>
      <c r="E66">
        <v>340</v>
      </c>
      <c r="F66">
        <v>345</v>
      </c>
      <c r="G66">
        <v>350</v>
      </c>
      <c r="H66">
        <v>355</v>
      </c>
      <c r="I66">
        <v>360</v>
      </c>
      <c r="J66">
        <v>365</v>
      </c>
    </row>
    <row r="67" spans="1:24">
      <c r="A67" s="3">
        <v>370</v>
      </c>
      <c r="B67">
        <v>375</v>
      </c>
      <c r="C67">
        <v>380</v>
      </c>
      <c r="D67">
        <v>385</v>
      </c>
      <c r="E67">
        <v>390</v>
      </c>
      <c r="F67">
        <v>395</v>
      </c>
      <c r="G67">
        <v>400</v>
      </c>
      <c r="H67">
        <v>405</v>
      </c>
      <c r="I67">
        <v>410</v>
      </c>
      <c r="J67">
        <v>415</v>
      </c>
    </row>
    <row r="68" spans="1:24">
      <c r="A68" s="3">
        <v>420</v>
      </c>
      <c r="B68">
        <v>425</v>
      </c>
      <c r="C68">
        <v>430</v>
      </c>
      <c r="D68">
        <v>435</v>
      </c>
      <c r="E68">
        <v>440</v>
      </c>
      <c r="F68">
        <v>445</v>
      </c>
      <c r="G68">
        <v>450</v>
      </c>
      <c r="H68">
        <v>455</v>
      </c>
      <c r="I68">
        <v>460</v>
      </c>
      <c r="J68">
        <v>465</v>
      </c>
    </row>
    <row r="69" spans="1:24">
      <c r="A69" s="3">
        <v>470</v>
      </c>
      <c r="B69">
        <v>475</v>
      </c>
      <c r="C69">
        <v>480</v>
      </c>
      <c r="D69">
        <v>485</v>
      </c>
      <c r="E69">
        <v>490</v>
      </c>
      <c r="F69">
        <v>495</v>
      </c>
      <c r="G69">
        <v>500</v>
      </c>
      <c r="H69">
        <v>505</v>
      </c>
      <c r="I69">
        <v>510</v>
      </c>
      <c r="J69">
        <v>515</v>
      </c>
    </row>
    <row r="70" spans="1:24">
      <c r="A70" s="3">
        <v>520</v>
      </c>
      <c r="B70">
        <v>525</v>
      </c>
      <c r="C70">
        <v>530</v>
      </c>
      <c r="D70">
        <v>535</v>
      </c>
      <c r="E70">
        <v>540</v>
      </c>
      <c r="F70">
        <v>545</v>
      </c>
      <c r="G70">
        <v>550</v>
      </c>
      <c r="H70">
        <v>555</v>
      </c>
      <c r="I70">
        <v>560</v>
      </c>
      <c r="J70">
        <v>565</v>
      </c>
    </row>
    <row r="71" spans="1:24">
      <c r="A71" s="3" t="s">
        <v>61</v>
      </c>
    </row>
    <row r="72" spans="1:24">
      <c r="A72" s="3" t="s">
        <v>276</v>
      </c>
      <c r="I72" s="5">
        <f>_xlfn.QUARTILE.INC(A60:$J$70,1)</f>
        <v>156.25</v>
      </c>
      <c r="J72" s="5">
        <f>_xlfn.QUARTILE.INC(B60:$J$70,2)</f>
        <v>295</v>
      </c>
      <c r="K72" s="5">
        <f>_xlfn.QUARTILE.INC(C60:$J$70,3)</f>
        <v>436.25</v>
      </c>
    </row>
    <row r="73" spans="1:24">
      <c r="A73" s="3" t="s">
        <v>300</v>
      </c>
    </row>
    <row r="74" spans="1:24">
      <c r="A74" s="3" t="s">
        <v>301</v>
      </c>
      <c r="I74" s="5">
        <f>_xlfn.PERCENTILE.INC($A$60:$J$70,0.2)</f>
        <v>129</v>
      </c>
      <c r="J74" s="5">
        <f>_xlfn.PERCENTILE.INC($A$60:$J$70,0.4)</f>
        <v>238</v>
      </c>
      <c r="K74" s="5">
        <f>_xlfn.PERCENTILE.INC($A$60:$J$70,0.8)</f>
        <v>456</v>
      </c>
    </row>
    <row r="75" spans="1:24">
      <c r="A75" s="3" t="s">
        <v>300</v>
      </c>
    </row>
    <row r="76" spans="1:24">
      <c r="A76" s="3" t="s">
        <v>280</v>
      </c>
      <c r="I76" s="37" t="s">
        <v>491</v>
      </c>
      <c r="J76" s="37"/>
      <c r="K76" s="37"/>
      <c r="L76" s="37"/>
      <c r="M76" s="37"/>
      <c r="N76" s="37"/>
      <c r="O76" s="37"/>
      <c r="P76" s="37"/>
      <c r="Q76" s="37"/>
      <c r="R76" s="37"/>
      <c r="S76" s="37"/>
      <c r="T76" s="37"/>
      <c r="U76" s="37"/>
      <c r="V76" s="37"/>
      <c r="W76" s="37"/>
      <c r="X76" s="37"/>
    </row>
    <row r="77" spans="1:24">
      <c r="A77" s="3" t="s">
        <v>302</v>
      </c>
    </row>
    <row r="78" spans="1:24">
      <c r="A78" s="3" t="s">
        <v>303</v>
      </c>
    </row>
    <row r="79" spans="1:24">
      <c r="A79" s="3" t="s">
        <v>304</v>
      </c>
    </row>
    <row r="80" spans="1:24">
      <c r="A80" s="3" t="s">
        <v>305</v>
      </c>
    </row>
    <row r="81" spans="1:10">
      <c r="A81" s="3" t="s">
        <v>306</v>
      </c>
    </row>
    <row r="82" spans="1:10">
      <c r="A82" s="2" t="s">
        <v>307</v>
      </c>
    </row>
    <row r="83" spans="1:10">
      <c r="A83" s="2" t="s">
        <v>308</v>
      </c>
    </row>
    <row r="84" spans="1:10">
      <c r="A84" s="3" t="s">
        <v>3</v>
      </c>
    </row>
    <row r="85" spans="1:10">
      <c r="A85" s="3" t="s">
        <v>309</v>
      </c>
    </row>
    <row r="86" spans="1:10">
      <c r="A86">
        <v>55</v>
      </c>
      <c r="B86">
        <v>60</v>
      </c>
      <c r="C86">
        <v>15</v>
      </c>
      <c r="D86">
        <v>20</v>
      </c>
      <c r="E86">
        <v>25</v>
      </c>
      <c r="F86">
        <v>30</v>
      </c>
      <c r="G86">
        <v>35</v>
      </c>
      <c r="H86">
        <v>40</v>
      </c>
      <c r="I86">
        <v>45</v>
      </c>
      <c r="J86">
        <v>50</v>
      </c>
    </row>
    <row r="87" spans="1:10">
      <c r="A87" s="3">
        <v>65</v>
      </c>
      <c r="B87">
        <v>70</v>
      </c>
      <c r="C87">
        <v>75</v>
      </c>
      <c r="D87">
        <v>80</v>
      </c>
      <c r="E87">
        <v>85</v>
      </c>
      <c r="F87">
        <v>90</v>
      </c>
      <c r="G87">
        <v>95</v>
      </c>
      <c r="H87">
        <v>100</v>
      </c>
      <c r="I87">
        <v>105</v>
      </c>
      <c r="J87">
        <v>110</v>
      </c>
    </row>
    <row r="88" spans="1:10">
      <c r="A88" s="3">
        <v>115</v>
      </c>
      <c r="B88">
        <v>120</v>
      </c>
      <c r="C88">
        <v>125</v>
      </c>
      <c r="D88">
        <v>130</v>
      </c>
      <c r="E88">
        <v>135</v>
      </c>
      <c r="F88">
        <v>140</v>
      </c>
      <c r="G88">
        <v>145</v>
      </c>
      <c r="H88">
        <v>150</v>
      </c>
      <c r="I88">
        <v>155</v>
      </c>
      <c r="J88">
        <v>160</v>
      </c>
    </row>
    <row r="89" spans="1:10">
      <c r="A89" s="3">
        <v>165</v>
      </c>
      <c r="B89">
        <v>170</v>
      </c>
      <c r="C89">
        <v>175</v>
      </c>
      <c r="D89">
        <v>180</v>
      </c>
      <c r="E89">
        <v>185</v>
      </c>
      <c r="F89">
        <v>190</v>
      </c>
      <c r="G89">
        <v>195</v>
      </c>
      <c r="H89">
        <v>200</v>
      </c>
      <c r="I89">
        <v>205</v>
      </c>
      <c r="J89">
        <v>210</v>
      </c>
    </row>
    <row r="90" spans="1:10">
      <c r="A90" s="3">
        <v>215</v>
      </c>
      <c r="B90">
        <v>220</v>
      </c>
      <c r="C90">
        <v>225</v>
      </c>
      <c r="D90">
        <v>230</v>
      </c>
      <c r="E90">
        <v>235</v>
      </c>
      <c r="F90">
        <v>240</v>
      </c>
      <c r="G90">
        <v>245</v>
      </c>
      <c r="H90">
        <v>250</v>
      </c>
      <c r="I90">
        <v>255</v>
      </c>
      <c r="J90">
        <v>260</v>
      </c>
    </row>
    <row r="91" spans="1:10">
      <c r="A91" s="3">
        <v>265</v>
      </c>
      <c r="B91">
        <v>270</v>
      </c>
      <c r="C91">
        <v>275</v>
      </c>
      <c r="D91">
        <v>280</v>
      </c>
      <c r="E91">
        <v>285</v>
      </c>
      <c r="F91">
        <v>290</v>
      </c>
      <c r="G91">
        <v>295</v>
      </c>
      <c r="H91">
        <v>300</v>
      </c>
      <c r="I91">
        <v>305</v>
      </c>
      <c r="J91">
        <v>310</v>
      </c>
    </row>
    <row r="92" spans="1:10">
      <c r="A92" s="3">
        <v>315</v>
      </c>
      <c r="B92">
        <v>320</v>
      </c>
      <c r="C92">
        <v>325</v>
      </c>
      <c r="D92">
        <v>330</v>
      </c>
      <c r="E92">
        <v>335</v>
      </c>
      <c r="F92">
        <v>340</v>
      </c>
      <c r="G92">
        <v>345</v>
      </c>
      <c r="H92">
        <v>350</v>
      </c>
      <c r="I92">
        <v>355</v>
      </c>
      <c r="J92">
        <v>360</v>
      </c>
    </row>
    <row r="93" spans="1:10">
      <c r="A93" s="3">
        <v>365</v>
      </c>
      <c r="B93">
        <v>370</v>
      </c>
      <c r="C93">
        <v>375</v>
      </c>
      <c r="D93">
        <v>380</v>
      </c>
      <c r="E93">
        <v>385</v>
      </c>
      <c r="F93">
        <v>390</v>
      </c>
      <c r="G93">
        <v>395</v>
      </c>
      <c r="H93">
        <v>400</v>
      </c>
      <c r="I93">
        <v>405</v>
      </c>
      <c r="J93">
        <v>410</v>
      </c>
    </row>
    <row r="94" spans="1:10">
      <c r="A94" s="3">
        <v>415</v>
      </c>
      <c r="B94">
        <v>420</v>
      </c>
      <c r="C94">
        <v>425</v>
      </c>
      <c r="D94">
        <v>430</v>
      </c>
      <c r="E94">
        <v>435</v>
      </c>
      <c r="F94">
        <v>440</v>
      </c>
      <c r="G94">
        <v>445</v>
      </c>
      <c r="H94">
        <v>450</v>
      </c>
      <c r="I94">
        <v>455</v>
      </c>
      <c r="J94">
        <v>460</v>
      </c>
    </row>
    <row r="95" spans="1:10">
      <c r="A95" s="3">
        <v>465</v>
      </c>
      <c r="B95">
        <v>470</v>
      </c>
      <c r="C95">
        <v>475</v>
      </c>
      <c r="D95">
        <v>480</v>
      </c>
      <c r="E95">
        <v>485</v>
      </c>
      <c r="F95">
        <v>490</v>
      </c>
      <c r="G95">
        <v>495</v>
      </c>
      <c r="H95">
        <v>500</v>
      </c>
      <c r="I95">
        <v>505</v>
      </c>
      <c r="J95">
        <v>510</v>
      </c>
    </row>
    <row r="96" spans="1:10">
      <c r="A96" s="3">
        <v>515</v>
      </c>
      <c r="B96">
        <v>520</v>
      </c>
      <c r="C96">
        <v>525</v>
      </c>
      <c r="D96">
        <v>530</v>
      </c>
      <c r="E96">
        <v>535</v>
      </c>
      <c r="F96">
        <v>540</v>
      </c>
      <c r="G96">
        <v>545</v>
      </c>
      <c r="H96">
        <v>550</v>
      </c>
      <c r="I96">
        <v>555</v>
      </c>
      <c r="J96">
        <v>560</v>
      </c>
    </row>
    <row r="97" spans="1:27">
      <c r="A97" s="3">
        <v>565</v>
      </c>
      <c r="B97">
        <v>570</v>
      </c>
      <c r="C97">
        <v>575</v>
      </c>
      <c r="D97">
        <v>580</v>
      </c>
      <c r="E97">
        <v>585</v>
      </c>
      <c r="F97">
        <v>590</v>
      </c>
      <c r="G97">
        <v>595</v>
      </c>
      <c r="H97">
        <v>600</v>
      </c>
      <c r="I97">
        <v>605</v>
      </c>
      <c r="J97">
        <v>610</v>
      </c>
    </row>
    <row r="98" spans="1:27">
      <c r="A98" s="3" t="s">
        <v>61</v>
      </c>
    </row>
    <row r="99" spans="1:27">
      <c r="A99" s="3" t="s">
        <v>276</v>
      </c>
      <c r="I99" s="5">
        <f>_xlfn.QUARTILE.INC($A$86:$J$97,1)</f>
        <v>163.75</v>
      </c>
      <c r="J99" s="5">
        <f>_xlfn.QUARTILE.INC($A$86:$J$97,2)</f>
        <v>312.5</v>
      </c>
      <c r="K99" s="5">
        <f>_xlfn.QUARTILE.INC($A$86:$J$97,3)</f>
        <v>461.25</v>
      </c>
    </row>
    <row r="100" spans="1:27">
      <c r="A100" s="3" t="s">
        <v>310</v>
      </c>
    </row>
    <row r="101" spans="1:27">
      <c r="A101" s="3" t="s">
        <v>311</v>
      </c>
      <c r="I101" s="5">
        <f>_xlfn.PERCENTILE.INC($A$86:$J$97,0.3)</f>
        <v>193.49999999999997</v>
      </c>
      <c r="J101" s="5">
        <f>_xlfn.PERCENTILE.INC($A$86:$J$97,0.5)</f>
        <v>312.5</v>
      </c>
      <c r="K101" s="5">
        <f>_xlfn.PERCENTILE.INC($A$86:$J$97,0.7)</f>
        <v>431.5</v>
      </c>
    </row>
    <row r="102" spans="1:27">
      <c r="A102" s="3" t="s">
        <v>310</v>
      </c>
    </row>
    <row r="103" spans="1:27">
      <c r="A103" s="3" t="s">
        <v>280</v>
      </c>
      <c r="I103" s="37" t="s">
        <v>492</v>
      </c>
      <c r="J103" s="37"/>
      <c r="K103" s="37"/>
      <c r="L103" s="37"/>
      <c r="M103" s="37"/>
      <c r="N103" s="37"/>
      <c r="O103" s="37"/>
      <c r="P103" s="37"/>
      <c r="Q103" s="37"/>
      <c r="R103" s="37"/>
      <c r="S103" s="37"/>
      <c r="T103" s="37"/>
      <c r="U103" s="37"/>
      <c r="V103" s="37"/>
      <c r="W103" s="37"/>
      <c r="X103" s="37"/>
      <c r="Y103" s="37"/>
      <c r="Z103" s="37"/>
      <c r="AA103" s="37"/>
    </row>
    <row r="104" spans="1:27">
      <c r="A104" s="3" t="s">
        <v>312</v>
      </c>
      <c r="I104" s="37" t="s">
        <v>493</v>
      </c>
      <c r="J104" s="37"/>
      <c r="K104" s="37"/>
      <c r="L104" s="37"/>
      <c r="M104" s="37"/>
      <c r="N104" s="37"/>
    </row>
    <row r="105" spans="1:27">
      <c r="A105" s="3" t="s">
        <v>313</v>
      </c>
    </row>
    <row r="106" spans="1:27">
      <c r="A106" s="3" t="s">
        <v>314</v>
      </c>
    </row>
    <row r="107" spans="1:27">
      <c r="A107" s="3" t="s">
        <v>315</v>
      </c>
    </row>
    <row r="108" spans="1:27">
      <c r="A108" s="3" t="s">
        <v>316</v>
      </c>
    </row>
    <row r="109" spans="1:27">
      <c r="A109" s="2" t="s">
        <v>317</v>
      </c>
    </row>
    <row r="110" spans="1:27">
      <c r="A110" s="2" t="s">
        <v>318</v>
      </c>
    </row>
    <row r="111" spans="1:27">
      <c r="A111" s="3" t="s">
        <v>3</v>
      </c>
    </row>
    <row r="112" spans="1:27">
      <c r="A112" s="3" t="s">
        <v>319</v>
      </c>
    </row>
    <row r="113" spans="1:11">
      <c r="A113">
        <v>0.4</v>
      </c>
      <c r="B113">
        <v>1.1000000000000001</v>
      </c>
      <c r="C113">
        <v>0.5</v>
      </c>
      <c r="D113">
        <v>1</v>
      </c>
      <c r="E113">
        <v>0.2</v>
      </c>
      <c r="F113">
        <v>0.7</v>
      </c>
      <c r="G113">
        <v>0.3</v>
      </c>
      <c r="H113">
        <v>0.9</v>
      </c>
      <c r="I113">
        <v>1.2</v>
      </c>
      <c r="J113">
        <v>0.6</v>
      </c>
    </row>
    <row r="114" spans="1:11">
      <c r="A114" s="3">
        <v>0.8</v>
      </c>
      <c r="B114">
        <v>0.5</v>
      </c>
      <c r="C114">
        <v>0.3</v>
      </c>
      <c r="D114">
        <v>0.6</v>
      </c>
      <c r="E114">
        <v>1</v>
      </c>
      <c r="F114">
        <v>0.4</v>
      </c>
      <c r="G114">
        <v>0.5</v>
      </c>
      <c r="H114">
        <v>0.7</v>
      </c>
      <c r="I114">
        <v>0.9</v>
      </c>
      <c r="J114">
        <v>1.3</v>
      </c>
    </row>
    <row r="115" spans="1:11">
      <c r="A115" s="3">
        <v>0.8</v>
      </c>
      <c r="B115">
        <v>0.6</v>
      </c>
      <c r="C115">
        <v>0.4</v>
      </c>
      <c r="D115">
        <v>0.7</v>
      </c>
      <c r="E115">
        <v>0.9</v>
      </c>
      <c r="F115">
        <v>0.5</v>
      </c>
      <c r="G115">
        <v>0.2</v>
      </c>
      <c r="H115">
        <v>1</v>
      </c>
      <c r="I115">
        <v>0.8</v>
      </c>
      <c r="J115">
        <v>0.3</v>
      </c>
    </row>
    <row r="116" spans="1:11">
      <c r="A116" s="3">
        <v>0.6</v>
      </c>
      <c r="B116">
        <v>0.4</v>
      </c>
      <c r="C116">
        <v>0.7</v>
      </c>
      <c r="D116">
        <v>0.9</v>
      </c>
      <c r="E116">
        <v>1.2</v>
      </c>
      <c r="F116">
        <v>0.8</v>
      </c>
      <c r="G116">
        <v>0.3</v>
      </c>
      <c r="H116">
        <v>0.6</v>
      </c>
      <c r="I116">
        <v>0.5</v>
      </c>
      <c r="J116">
        <v>0.4</v>
      </c>
    </row>
    <row r="117" spans="1:11">
      <c r="A117" s="3">
        <v>0.7</v>
      </c>
      <c r="B117">
        <v>0.9</v>
      </c>
      <c r="C117">
        <v>1.1000000000000001</v>
      </c>
      <c r="D117">
        <v>0.3</v>
      </c>
      <c r="E117">
        <v>1.4</v>
      </c>
      <c r="F117">
        <v>0</v>
      </c>
      <c r="G117">
        <v>9</v>
      </c>
      <c r="H117">
        <v>0.6</v>
      </c>
      <c r="I117">
        <v>0.2</v>
      </c>
      <c r="J117">
        <v>1.5</v>
      </c>
      <c r="K117">
        <v>1</v>
      </c>
    </row>
    <row r="118" spans="1:11">
      <c r="A118" s="3">
        <v>0.6</v>
      </c>
      <c r="B118">
        <v>0.4</v>
      </c>
      <c r="C118">
        <v>0.7</v>
      </c>
      <c r="D118">
        <v>1</v>
      </c>
      <c r="E118">
        <v>0.8</v>
      </c>
      <c r="F118">
        <v>0.3</v>
      </c>
      <c r="G118">
        <v>0.5</v>
      </c>
      <c r="H118">
        <v>0.8</v>
      </c>
      <c r="I118">
        <v>0.6</v>
      </c>
      <c r="J118">
        <v>0.3</v>
      </c>
      <c r="K118">
        <v>0.9</v>
      </c>
    </row>
    <row r="119" spans="1:11">
      <c r="A119" s="3">
        <v>0.4</v>
      </c>
      <c r="B119">
        <v>0.7</v>
      </c>
      <c r="C119">
        <v>0.9</v>
      </c>
      <c r="D119">
        <v>1</v>
      </c>
      <c r="E119">
        <v>0.8</v>
      </c>
      <c r="F119">
        <v>0.3</v>
      </c>
      <c r="G119">
        <v>0.5</v>
      </c>
      <c r="H119">
        <v>0.6</v>
      </c>
      <c r="I119">
        <v>0.4</v>
      </c>
      <c r="J119">
        <v>0.7</v>
      </c>
    </row>
    <row r="120" spans="1:11">
      <c r="A120" s="3">
        <v>0.9</v>
      </c>
      <c r="B120">
        <v>1.1000000000000001</v>
      </c>
      <c r="C120">
        <v>0.8</v>
      </c>
      <c r="D120">
        <v>0.3</v>
      </c>
      <c r="E120">
        <v>0.5</v>
      </c>
      <c r="F120">
        <v>0.6</v>
      </c>
      <c r="G120">
        <v>0.4</v>
      </c>
      <c r="H120">
        <v>0.7</v>
      </c>
      <c r="I120">
        <v>0.9</v>
      </c>
      <c r="J120">
        <v>1</v>
      </c>
    </row>
    <row r="121" spans="1:11">
      <c r="A121" s="3">
        <v>0.8</v>
      </c>
      <c r="B121">
        <v>0.3</v>
      </c>
      <c r="C121">
        <v>0.5</v>
      </c>
      <c r="D121">
        <v>0.6</v>
      </c>
      <c r="E121">
        <v>0.4</v>
      </c>
      <c r="F121">
        <v>0.7</v>
      </c>
      <c r="G121">
        <v>0.9</v>
      </c>
      <c r="H121">
        <v>1.1000000000000001</v>
      </c>
      <c r="I121">
        <v>0.8</v>
      </c>
      <c r="J121">
        <v>0.3</v>
      </c>
    </row>
    <row r="122" spans="1:11">
      <c r="A122" s="3">
        <v>0.5</v>
      </c>
      <c r="B122">
        <v>0.6</v>
      </c>
      <c r="C122">
        <v>0.4</v>
      </c>
      <c r="D122">
        <v>0.7</v>
      </c>
      <c r="E122">
        <v>0.9</v>
      </c>
      <c r="F122">
        <v>1</v>
      </c>
      <c r="G122">
        <v>0.8</v>
      </c>
      <c r="H122">
        <v>0.3</v>
      </c>
      <c r="I122">
        <v>0.5</v>
      </c>
      <c r="J122">
        <v>0.6</v>
      </c>
    </row>
    <row r="123" spans="1:11">
      <c r="A123" s="3">
        <v>0.4</v>
      </c>
      <c r="B123">
        <v>0.7</v>
      </c>
      <c r="C123">
        <v>0.9</v>
      </c>
      <c r="D123">
        <v>1.1000000000000001</v>
      </c>
      <c r="E123">
        <v>0.8</v>
      </c>
      <c r="F123">
        <v>0.3</v>
      </c>
      <c r="G123">
        <v>0.5</v>
      </c>
      <c r="H123">
        <v>0.6</v>
      </c>
      <c r="I123">
        <v>0.4</v>
      </c>
      <c r="J123">
        <v>0.7</v>
      </c>
    </row>
    <row r="124" spans="1:11">
      <c r="A124" s="3">
        <v>0.9</v>
      </c>
      <c r="B124">
        <v>1</v>
      </c>
      <c r="C124">
        <v>0.8</v>
      </c>
      <c r="D124">
        <v>0.3</v>
      </c>
      <c r="E124">
        <v>0.5</v>
      </c>
      <c r="F124">
        <v>0.6</v>
      </c>
      <c r="G124">
        <v>0.4</v>
      </c>
      <c r="H124">
        <v>0.7</v>
      </c>
      <c r="I124">
        <v>0.9</v>
      </c>
      <c r="J124">
        <v>1.1000000000000001</v>
      </c>
    </row>
    <row r="125" spans="1:11">
      <c r="A125" s="3" t="s">
        <v>61</v>
      </c>
    </row>
    <row r="126" spans="1:11">
      <c r="A126" s="3" t="s">
        <v>276</v>
      </c>
      <c r="I126" s="5">
        <f>_xlfn.QUARTILE.INC($A$113:$K$124,1)</f>
        <v>0.4</v>
      </c>
      <c r="J126" s="5">
        <f>_xlfn.QUARTILE.INC($A$113:$K$124,2)</f>
        <v>0.7</v>
      </c>
      <c r="K126" s="5">
        <f>_xlfn.QUARTILE.INC($A$113:$K$124,3)</f>
        <v>0.9</v>
      </c>
    </row>
    <row r="127" spans="1:11">
      <c r="A127" s="3" t="s">
        <v>320</v>
      </c>
    </row>
    <row r="128" spans="1:11">
      <c r="A128" s="3" t="s">
        <v>321</v>
      </c>
      <c r="I128" s="5">
        <f>_xlfn.PERCENTILE.INC(A113:$K$124,0.25)</f>
        <v>0.4</v>
      </c>
      <c r="J128" s="5">
        <f>_xlfn.PERCENTILE.INC(B113:$K$124,0.5)</f>
        <v>0.7</v>
      </c>
      <c r="K128" s="5">
        <f>_xlfn.PERCENTILE.INC(C113:$K$124,0.75)</f>
        <v>0.9</v>
      </c>
    </row>
    <row r="129" spans="1:13">
      <c r="A129" s="3" t="s">
        <v>320</v>
      </c>
    </row>
    <row r="130" spans="1:13">
      <c r="A130" s="3" t="s">
        <v>280</v>
      </c>
      <c r="I130" s="37" t="s">
        <v>494</v>
      </c>
      <c r="J130" s="37"/>
      <c r="K130" s="37"/>
      <c r="L130" s="37"/>
      <c r="M130" s="37"/>
    </row>
    <row r="131" spans="1:13">
      <c r="A131" s="3" t="s">
        <v>322</v>
      </c>
    </row>
    <row r="132" spans="1:13">
      <c r="A132" s="3" t="s">
        <v>323</v>
      </c>
    </row>
    <row r="133" spans="1:13">
      <c r="A133" s="3" t="s">
        <v>324</v>
      </c>
    </row>
    <row r="134" spans="1:13">
      <c r="A134" s="3" t="s">
        <v>325</v>
      </c>
    </row>
    <row r="135" spans="1:13">
      <c r="A135" s="3" t="s">
        <v>326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2A38F-E2A8-2A49-97BC-10E14363DD95}">
  <dimension ref="A1:X40"/>
  <sheetViews>
    <sheetView workbookViewId="0">
      <selection activeCell="J45" sqref="J45"/>
    </sheetView>
  </sheetViews>
  <sheetFormatPr baseColWidth="10" defaultRowHeight="16"/>
  <sheetData>
    <row r="1" spans="1:24" ht="17">
      <c r="A1" s="1"/>
    </row>
    <row r="2" spans="1:24">
      <c r="A2" s="16" t="s">
        <v>328</v>
      </c>
    </row>
    <row r="3" spans="1:24">
      <c r="A3" s="17" t="s">
        <v>329</v>
      </c>
    </row>
    <row r="4" spans="1:24">
      <c r="A4" s="18" t="s">
        <v>330</v>
      </c>
      <c r="D4" s="20">
        <f>_xlfn.BINOM.DIST(5,100,1/6,FALSE)</f>
        <v>2.9090311057530159E-4</v>
      </c>
    </row>
    <row r="5" spans="1:24">
      <c r="A5" s="17" t="s">
        <v>331</v>
      </c>
    </row>
    <row r="6" spans="1:24">
      <c r="A6" s="18" t="s">
        <v>332</v>
      </c>
      <c r="H6" s="19">
        <f>_xlfn.HYPGEOM.DIST(2,5,13,52,FALSE)</f>
        <v>0.27427971188475386</v>
      </c>
    </row>
    <row r="7" spans="1:24">
      <c r="A7" s="17" t="s">
        <v>333</v>
      </c>
    </row>
    <row r="8" spans="1:24">
      <c r="A8" s="18" t="s">
        <v>334</v>
      </c>
      <c r="I8" s="5">
        <f>1-_xlfn.BINOM.DIST(7,10,0.25,TRUE)</f>
        <v>4.15802001953125E-4</v>
      </c>
    </row>
    <row r="9" spans="1:24">
      <c r="A9" s="17" t="s">
        <v>335</v>
      </c>
      <c r="W9" s="19">
        <f>_xlfn.HYPGEOM.DIST(3,3,20,60,FALSE)</f>
        <v>3.3313851548801864E-2</v>
      </c>
    </row>
    <row r="10" spans="1:24">
      <c r="A10" s="17" t="s">
        <v>336</v>
      </c>
      <c r="X10" s="19">
        <f>_xlfn.BINOM.DIST(3,10,0.3,FALSE)</f>
        <v>0.26682793200000005</v>
      </c>
    </row>
    <row r="11" spans="1:24">
      <c r="A11" s="17" t="s">
        <v>337</v>
      </c>
    </row>
    <row r="12" spans="1:24">
      <c r="A12" s="18" t="s">
        <v>338</v>
      </c>
    </row>
    <row r="13" spans="1:24">
      <c r="A13" s="17" t="s">
        <v>339</v>
      </c>
      <c r="C13" s="19">
        <f>1-_xlfn.NORM.DIST(180,165,10,TRUE)</f>
        <v>6.6807201268858085E-2</v>
      </c>
    </row>
    <row r="14" spans="1:24">
      <c r="A14" s="17" t="s">
        <v>340</v>
      </c>
    </row>
    <row r="15" spans="1:24">
      <c r="A15" s="18" t="s">
        <v>341</v>
      </c>
      <c r="I15" s="5">
        <f>_xlfn.EXPON.DIST(3,1/5,TRUE)</f>
        <v>0.45118836390597356</v>
      </c>
    </row>
    <row r="16" spans="1:24">
      <c r="A16" s="17" t="s">
        <v>342</v>
      </c>
    </row>
    <row r="17" spans="1:12">
      <c r="A17" s="17" t="s">
        <v>343</v>
      </c>
      <c r="L17" s="5">
        <f>_xlfn.NORM.DIST(1100,1000,100,TRUE)-_xlfn.NORM.DIST(900,1000,100,TRUE)</f>
        <v>0.68268949213708607</v>
      </c>
    </row>
    <row r="18" spans="1:12">
      <c r="A18" s="17" t="s">
        <v>344</v>
      </c>
    </row>
    <row r="19" spans="1:12">
      <c r="A19" s="18" t="s">
        <v>345</v>
      </c>
      <c r="F19" s="5">
        <f>(170-150)/(200-100)</f>
        <v>0.2</v>
      </c>
    </row>
    <row r="20" spans="1:12">
      <c r="A20" s="17" t="s">
        <v>346</v>
      </c>
    </row>
    <row r="21" spans="1:12">
      <c r="A21" s="18" t="s">
        <v>327</v>
      </c>
      <c r="G21" s="5">
        <f>_xlfn.EXPON.DIST(15,1/20,TRUE)</f>
        <v>0.52763344725898531</v>
      </c>
    </row>
    <row r="22" spans="1:12">
      <c r="A22" s="10"/>
    </row>
    <row r="23" spans="1:12">
      <c r="A23" s="10"/>
    </row>
    <row r="24" spans="1:12">
      <c r="A24" s="10"/>
    </row>
    <row r="25" spans="1:12">
      <c r="A25" s="10"/>
    </row>
    <row r="26" spans="1:12">
      <c r="A26" s="10"/>
    </row>
    <row r="27" spans="1:12">
      <c r="A27" s="10"/>
    </row>
    <row r="28" spans="1:12">
      <c r="A28" s="10"/>
    </row>
    <row r="29" spans="1:12">
      <c r="A29" s="10"/>
    </row>
    <row r="30" spans="1:12">
      <c r="A30" s="10"/>
    </row>
    <row r="31" spans="1:12">
      <c r="A31" s="10"/>
    </row>
    <row r="32" spans="1:12">
      <c r="A32" s="10"/>
    </row>
    <row r="33" spans="1:1">
      <c r="A33" s="10"/>
    </row>
    <row r="34" spans="1:1">
      <c r="A34" s="10"/>
    </row>
    <row r="35" spans="1:1">
      <c r="A35" s="10"/>
    </row>
    <row r="36" spans="1:1">
      <c r="A36" s="10"/>
    </row>
    <row r="37" spans="1:1">
      <c r="A37" s="10"/>
    </row>
    <row r="38" spans="1:1">
      <c r="A38" s="10"/>
    </row>
    <row r="39" spans="1:1">
      <c r="A39" s="10"/>
    </row>
    <row r="40" spans="1:1">
      <c r="A40"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617D6-3A93-4445-B334-2EF412A64C77}">
  <dimension ref="A1:I43"/>
  <sheetViews>
    <sheetView workbookViewId="0">
      <selection activeCell="I34" sqref="I34"/>
    </sheetView>
  </sheetViews>
  <sheetFormatPr baseColWidth="10" defaultRowHeight="16"/>
  <sheetData>
    <row r="1" spans="1:9" ht="17">
      <c r="A1" s="11"/>
    </row>
    <row r="2" spans="1:9">
      <c r="A2" s="9"/>
    </row>
    <row r="3" spans="1:9">
      <c r="A3" s="10"/>
    </row>
    <row r="4" spans="1:9">
      <c r="A4" s="10"/>
    </row>
    <row r="5" spans="1:9">
      <c r="A5" s="10"/>
    </row>
    <row r="6" spans="1:9">
      <c r="A6" s="10"/>
    </row>
    <row r="7" spans="1:9">
      <c r="A7" s="10"/>
    </row>
    <row r="8" spans="1:9">
      <c r="A8" s="10"/>
    </row>
    <row r="9" spans="1:9">
      <c r="A9" s="16" t="s">
        <v>347</v>
      </c>
    </row>
    <row r="10" spans="1:9">
      <c r="A10" s="17" t="s">
        <v>348</v>
      </c>
    </row>
    <row r="11" spans="1:9">
      <c r="A11" s="18" t="s">
        <v>349</v>
      </c>
      <c r="G11" s="5">
        <f>_xlfn.POISSON.DIST(3,2,TRUE)</f>
        <v>0.85712346049854693</v>
      </c>
    </row>
    <row r="12" spans="1:9">
      <c r="A12" s="17" t="s">
        <v>350</v>
      </c>
    </row>
    <row r="13" spans="1:9">
      <c r="A13" s="17" t="s">
        <v>351</v>
      </c>
    </row>
    <row r="14" spans="1:9">
      <c r="A14" s="18" t="s">
        <v>352</v>
      </c>
      <c r="I14" s="5">
        <f>_xlfn.BINOM.DIST(3,10,0.3,FALSE)</f>
        <v>0.26682793200000005</v>
      </c>
    </row>
    <row r="15" spans="1:9">
      <c r="A15" s="17">
        <f xml:space="preserve"> 3</f>
        <v>3</v>
      </c>
    </row>
    <row r="16" spans="1:9">
      <c r="A16" s="17" t="s">
        <v>353</v>
      </c>
    </row>
    <row r="17" spans="1:8">
      <c r="A17" s="17" t="s">
        <v>354</v>
      </c>
    </row>
    <row r="18" spans="1:8">
      <c r="A18" s="18" t="s">
        <v>355</v>
      </c>
      <c r="D18" s="5">
        <f>1-(5/6)^3</f>
        <v>0.42129629629629617</v>
      </c>
    </row>
    <row r="19" spans="1:8">
      <c r="A19" s="17" t="s">
        <v>356</v>
      </c>
    </row>
    <row r="20" spans="1:8">
      <c r="A20" s="16" t="s">
        <v>357</v>
      </c>
    </row>
    <row r="21" spans="1:8">
      <c r="A21" s="17" t="s">
        <v>358</v>
      </c>
    </row>
    <row r="22" spans="1:8">
      <c r="A22" s="18" t="s">
        <v>359</v>
      </c>
    </row>
    <row r="23" spans="1:8">
      <c r="A23" s="17" t="s">
        <v>360</v>
      </c>
      <c r="D23" s="5">
        <f>_xlfn.NORM.DIST(160,150,10,TRUE)-_xlfn.NORM.DIST(140,150,10,TRUE)</f>
        <v>0.68268949213708607</v>
      </c>
    </row>
    <row r="24" spans="1:8">
      <c r="A24" s="17" t="s">
        <v>361</v>
      </c>
    </row>
    <row r="25" spans="1:8">
      <c r="A25" s="17" t="s">
        <v>362</v>
      </c>
    </row>
    <row r="26" spans="1:8">
      <c r="A26" s="18" t="s">
        <v>363</v>
      </c>
      <c r="H26" s="5">
        <f>_xlfn.EXPON.DIST(900,1/1000,FALSE)</f>
        <v>4.0656965974059914E-4</v>
      </c>
    </row>
    <row r="27" spans="1:8">
      <c r="A27" s="17" t="s">
        <v>364</v>
      </c>
    </row>
    <row r="28" spans="1:8">
      <c r="A28" s="10"/>
    </row>
    <row r="29" spans="1:8">
      <c r="A29" s="10"/>
    </row>
    <row r="30" spans="1:8">
      <c r="A30" s="10"/>
    </row>
    <row r="31" spans="1:8">
      <c r="A31" s="10"/>
    </row>
    <row r="32" spans="1:8">
      <c r="A32" s="10"/>
    </row>
    <row r="33" spans="1:1">
      <c r="A33" s="10"/>
    </row>
    <row r="34" spans="1:1">
      <c r="A34" s="10"/>
    </row>
    <row r="35" spans="1:1">
      <c r="A35" s="10"/>
    </row>
    <row r="36" spans="1:1">
      <c r="A36" s="10"/>
    </row>
    <row r="37" spans="1:1">
      <c r="A37" s="10"/>
    </row>
    <row r="38" spans="1:1">
      <c r="A38" s="10"/>
    </row>
    <row r="39" spans="1:1">
      <c r="A39" s="10"/>
    </row>
    <row r="40" spans="1:1">
      <c r="A40" s="10"/>
    </row>
    <row r="41" spans="1:1">
      <c r="A41" s="10"/>
    </row>
    <row r="42" spans="1:1">
      <c r="A42" s="10"/>
    </row>
    <row r="43" spans="1:1">
      <c r="A43"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47919-F7E1-524E-8FD2-0935C69A2806}">
  <dimension ref="A2:C33"/>
  <sheetViews>
    <sheetView workbookViewId="0">
      <selection activeCell="E33" sqref="E33"/>
    </sheetView>
  </sheetViews>
  <sheetFormatPr baseColWidth="10" defaultRowHeight="16"/>
  <cols>
    <col min="1" max="1" width="10.83203125" customWidth="1"/>
  </cols>
  <sheetData>
    <row r="2" spans="1:3">
      <c r="A2" s="16" t="s">
        <v>365</v>
      </c>
    </row>
    <row r="3" spans="1:3">
      <c r="A3" s="17" t="s">
        <v>366</v>
      </c>
    </row>
    <row r="4" spans="1:3">
      <c r="A4" s="18" t="s">
        <v>367</v>
      </c>
    </row>
    <row r="5" spans="1:3">
      <c r="A5" s="17" t="s">
        <v>368</v>
      </c>
    </row>
    <row r="6" spans="1:3">
      <c r="A6" s="17" t="s">
        <v>369</v>
      </c>
    </row>
    <row r="7" spans="1:3">
      <c r="A7" s="17" t="s">
        <v>370</v>
      </c>
    </row>
    <row r="8" spans="1:3">
      <c r="A8" s="18" t="s">
        <v>371</v>
      </c>
    </row>
    <row r="9" spans="1:3">
      <c r="A9" s="17" t="s">
        <v>372</v>
      </c>
    </row>
    <row r="12" spans="1:3">
      <c r="A12" s="21" t="s">
        <v>373</v>
      </c>
    </row>
    <row r="14" spans="1:3">
      <c r="A14" t="s">
        <v>374</v>
      </c>
      <c r="C14">
        <v>100</v>
      </c>
    </row>
    <row r="15" spans="1:3">
      <c r="A15" t="s">
        <v>375</v>
      </c>
      <c r="C15">
        <v>170</v>
      </c>
    </row>
    <row r="16" spans="1:3">
      <c r="A16" t="s">
        <v>376</v>
      </c>
      <c r="C16">
        <v>8</v>
      </c>
    </row>
    <row r="17" spans="1:3">
      <c r="A17" t="s">
        <v>377</v>
      </c>
      <c r="C17" s="22">
        <v>0.95</v>
      </c>
    </row>
    <row r="19" spans="1:3">
      <c r="A19" s="24" t="s">
        <v>380</v>
      </c>
      <c r="B19" s="25"/>
      <c r="C19" s="26">
        <f>_xlfn.CONFIDENCE.NORM(0.05,8,100)</f>
        <v>1.567971187632043</v>
      </c>
    </row>
    <row r="20" spans="1:3">
      <c r="A20" s="24" t="s">
        <v>378</v>
      </c>
      <c r="B20" s="12"/>
      <c r="C20" s="27">
        <f>C15-C19</f>
        <v>168.43202881236795</v>
      </c>
    </row>
    <row r="21" spans="1:3">
      <c r="A21" s="24" t="s">
        <v>379</v>
      </c>
      <c r="B21" s="12"/>
      <c r="C21" s="27">
        <f>C19+C15</f>
        <v>171.56797118763205</v>
      </c>
    </row>
    <row r="24" spans="1:3">
      <c r="A24" s="21" t="s">
        <v>381</v>
      </c>
    </row>
    <row r="26" spans="1:3">
      <c r="A26" t="s">
        <v>374</v>
      </c>
      <c r="C26">
        <v>500</v>
      </c>
    </row>
    <row r="27" spans="1:3">
      <c r="A27" t="s">
        <v>375</v>
      </c>
      <c r="C27">
        <f>320/500</f>
        <v>0.64</v>
      </c>
    </row>
    <row r="28" spans="1:3">
      <c r="A28" t="s">
        <v>376</v>
      </c>
      <c r="C28">
        <f>SQRT(0.64*(1-0.64))</f>
        <v>0.48</v>
      </c>
    </row>
    <row r="29" spans="1:3">
      <c r="A29" t="s">
        <v>377</v>
      </c>
      <c r="C29" s="22">
        <v>0.9</v>
      </c>
    </row>
    <row r="31" spans="1:3">
      <c r="A31" s="24" t="s">
        <v>380</v>
      </c>
      <c r="B31" s="25"/>
      <c r="C31" s="26">
        <f>_xlfn.CONFIDENCE.NORM(0.1,0.48,500)</f>
        <v>3.5308843419845477E-2</v>
      </c>
    </row>
    <row r="32" spans="1:3">
      <c r="A32" s="24" t="s">
        <v>378</v>
      </c>
      <c r="B32" s="12"/>
      <c r="C32" s="27">
        <f>C27-C31</f>
        <v>0.60469115658015449</v>
      </c>
    </row>
    <row r="33" spans="1:3">
      <c r="A33" s="24" t="s">
        <v>379</v>
      </c>
      <c r="B33" s="12"/>
      <c r="C33" s="27">
        <f>C31+C27</f>
        <v>0.67530884341984554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76CAF-CEAE-5143-B87B-1937697B0502}">
  <dimension ref="A2:W90"/>
  <sheetViews>
    <sheetView workbookViewId="0">
      <selection activeCell="A12" sqref="A12"/>
    </sheetView>
  </sheetViews>
  <sheetFormatPr baseColWidth="10" defaultRowHeight="16"/>
  <cols>
    <col min="2" max="2" width="15.5" customWidth="1"/>
    <col min="3" max="3" width="16.1640625" customWidth="1"/>
    <col min="5" max="5" width="21.6640625" customWidth="1"/>
    <col min="6" max="6" width="22.33203125" customWidth="1"/>
    <col min="7" max="7" width="19.5" customWidth="1"/>
  </cols>
  <sheetData>
    <row r="2" spans="1:1">
      <c r="A2" s="16" t="s">
        <v>382</v>
      </c>
    </row>
    <row r="3" spans="1:1">
      <c r="A3" s="17" t="s">
        <v>383</v>
      </c>
    </row>
    <row r="4" spans="1:1">
      <c r="A4" s="18" t="s">
        <v>384</v>
      </c>
    </row>
    <row r="5" spans="1:1">
      <c r="A5" s="17" t="s">
        <v>385</v>
      </c>
    </row>
    <row r="6" spans="1:1">
      <c r="A6" s="17" t="s">
        <v>386</v>
      </c>
    </row>
    <row r="7" spans="1:1">
      <c r="A7" s="17" t="s">
        <v>387</v>
      </c>
    </row>
    <row r="8" spans="1:1">
      <c r="A8" s="17" t="s">
        <v>388</v>
      </c>
    </row>
    <row r="9" spans="1:1">
      <c r="A9" s="17" t="s">
        <v>389</v>
      </c>
    </row>
    <row r="11" spans="1:1">
      <c r="A11" s="28" t="s">
        <v>390</v>
      </c>
    </row>
    <row r="12" spans="1:1">
      <c r="A12" s="28" t="s">
        <v>122</v>
      </c>
    </row>
    <row r="13" spans="1:1">
      <c r="A13" s="28" t="s">
        <v>391</v>
      </c>
    </row>
    <row r="14" spans="1:1">
      <c r="A14" s="28" t="s">
        <v>122</v>
      </c>
    </row>
    <row r="15" spans="1:1">
      <c r="A15" s="28" t="s">
        <v>392</v>
      </c>
    </row>
    <row r="16" spans="1:1">
      <c r="A16" s="28" t="s">
        <v>393</v>
      </c>
    </row>
    <row r="17" spans="1:16">
      <c r="A17" s="28" t="s">
        <v>394</v>
      </c>
    </row>
    <row r="18" spans="1:16">
      <c r="A18" s="28" t="s">
        <v>395</v>
      </c>
    </row>
    <row r="19" spans="1:16">
      <c r="A19" s="28" t="s">
        <v>122</v>
      </c>
    </row>
    <row r="20" spans="1:16">
      <c r="A20" s="28" t="s">
        <v>396</v>
      </c>
    </row>
    <row r="22" spans="1:16">
      <c r="A22" s="31" t="s">
        <v>381</v>
      </c>
      <c r="D22" s="21">
        <v>1</v>
      </c>
      <c r="E22" s="35" t="s">
        <v>457</v>
      </c>
    </row>
    <row r="23" spans="1:16">
      <c r="E23" s="37" t="s">
        <v>464</v>
      </c>
      <c r="F23" t="s">
        <v>458</v>
      </c>
    </row>
    <row r="24" spans="1:16">
      <c r="A24" s="28" t="s">
        <v>420</v>
      </c>
      <c r="E24" s="37" t="s">
        <v>463</v>
      </c>
      <c r="F24" t="s">
        <v>459</v>
      </c>
    </row>
    <row r="25" spans="1:16">
      <c r="A25" t="s">
        <v>421</v>
      </c>
      <c r="B25">
        <v>50</v>
      </c>
      <c r="I25" s="38">
        <v>2</v>
      </c>
      <c r="J25" s="35" t="s">
        <v>456</v>
      </c>
    </row>
    <row r="27" spans="1:16">
      <c r="B27" s="32" t="s">
        <v>422</v>
      </c>
      <c r="C27" s="32" t="s">
        <v>423</v>
      </c>
      <c r="E27" t="s">
        <v>424</v>
      </c>
      <c r="J27" s="13" t="s">
        <v>436</v>
      </c>
      <c r="K27" s="13"/>
      <c r="L27" s="13" t="s">
        <v>437</v>
      </c>
      <c r="M27" s="8" t="s">
        <v>441</v>
      </c>
      <c r="N27" s="23" t="s">
        <v>442</v>
      </c>
      <c r="O27" s="23"/>
      <c r="P27" s="23"/>
    </row>
    <row r="28" spans="1:16" ht="17" thickBot="1">
      <c r="B28" s="12">
        <v>56</v>
      </c>
      <c r="C28" s="12">
        <v>56</v>
      </c>
      <c r="J28" s="25">
        <f>F40</f>
        <v>2.0638985616280254</v>
      </c>
      <c r="K28" s="25" t="s">
        <v>440</v>
      </c>
      <c r="L28" s="25">
        <f>F36</f>
        <v>-0.14292035290966137</v>
      </c>
    </row>
    <row r="29" spans="1:16">
      <c r="B29" s="12">
        <v>84</v>
      </c>
      <c r="C29" s="12">
        <v>57</v>
      </c>
      <c r="E29" s="34"/>
      <c r="F29" s="34" t="s">
        <v>422</v>
      </c>
      <c r="G29" s="34" t="s">
        <v>423</v>
      </c>
      <c r="J29" s="12"/>
      <c r="K29" s="12"/>
      <c r="L29" s="12"/>
    </row>
    <row r="30" spans="1:16">
      <c r="B30" s="12">
        <v>45</v>
      </c>
      <c r="C30" s="12">
        <v>50</v>
      </c>
      <c r="E30" t="s">
        <v>425</v>
      </c>
      <c r="F30">
        <v>63.88</v>
      </c>
      <c r="G30">
        <v>64.88</v>
      </c>
      <c r="J30" s="13" t="s">
        <v>438</v>
      </c>
      <c r="K30" s="13"/>
      <c r="L30" s="13" t="s">
        <v>439</v>
      </c>
      <c r="M30" s="8" t="s">
        <v>441</v>
      </c>
      <c r="N30" s="23" t="s">
        <v>442</v>
      </c>
      <c r="O30" s="23"/>
      <c r="P30" s="23"/>
    </row>
    <row r="31" spans="1:16">
      <c r="B31" s="12">
        <v>60</v>
      </c>
      <c r="C31" s="12">
        <v>81</v>
      </c>
      <c r="E31" t="s">
        <v>426</v>
      </c>
      <c r="F31">
        <v>549.52666666666664</v>
      </c>
      <c r="G31">
        <v>392.77666666666664</v>
      </c>
      <c r="J31" s="25">
        <f>F39</f>
        <v>0.8875462305197408</v>
      </c>
      <c r="K31" s="25" t="s">
        <v>440</v>
      </c>
      <c r="L31" s="25">
        <v>0.05</v>
      </c>
    </row>
    <row r="32" spans="1:16">
      <c r="B32" s="12">
        <v>61</v>
      </c>
      <c r="C32" s="12">
        <v>67</v>
      </c>
      <c r="E32" t="s">
        <v>427</v>
      </c>
      <c r="F32">
        <v>25</v>
      </c>
      <c r="G32">
        <v>25</v>
      </c>
    </row>
    <row r="33" spans="2:23">
      <c r="B33" s="12">
        <v>100</v>
      </c>
      <c r="C33" s="12">
        <v>47</v>
      </c>
      <c r="E33" t="s">
        <v>428</v>
      </c>
      <c r="F33">
        <v>-0.30307910170943747</v>
      </c>
    </row>
    <row r="34" spans="2:23">
      <c r="B34" s="12">
        <v>96</v>
      </c>
      <c r="C34" s="12">
        <v>48</v>
      </c>
      <c r="E34" t="s">
        <v>429</v>
      </c>
      <c r="F34">
        <v>0</v>
      </c>
      <c r="I34" s="21">
        <v>3</v>
      </c>
    </row>
    <row r="35" spans="2:23">
      <c r="B35" s="12">
        <v>37</v>
      </c>
      <c r="C35" s="12">
        <v>94</v>
      </c>
      <c r="E35" t="s">
        <v>430</v>
      </c>
      <c r="F35">
        <v>24</v>
      </c>
      <c r="I35" s="35" t="s">
        <v>443</v>
      </c>
      <c r="J35" s="36" t="s">
        <v>444</v>
      </c>
      <c r="K35" s="36"/>
      <c r="L35" s="36"/>
      <c r="M35" s="36"/>
      <c r="N35" s="36"/>
      <c r="O35" s="36"/>
      <c r="P35" s="36"/>
      <c r="Q35" s="36"/>
      <c r="R35" s="36"/>
      <c r="S35" s="36"/>
      <c r="T35" s="36"/>
      <c r="U35" s="36"/>
      <c r="V35" s="36"/>
      <c r="W35" s="36"/>
    </row>
    <row r="36" spans="2:23">
      <c r="B36" s="12">
        <v>75</v>
      </c>
      <c r="C36" s="12">
        <v>34</v>
      </c>
      <c r="E36" t="s">
        <v>431</v>
      </c>
      <c r="F36">
        <v>-0.14292035290966137</v>
      </c>
      <c r="J36" s="36" t="s">
        <v>445</v>
      </c>
      <c r="K36" s="36"/>
      <c r="L36" s="36"/>
      <c r="M36" s="36"/>
      <c r="N36" s="36"/>
      <c r="O36" s="36"/>
      <c r="P36" s="36"/>
      <c r="Q36" s="36"/>
    </row>
    <row r="37" spans="2:23">
      <c r="B37" s="12">
        <v>80</v>
      </c>
      <c r="C37" s="12">
        <v>84</v>
      </c>
      <c r="E37" t="s">
        <v>432</v>
      </c>
      <c r="F37">
        <v>0.4437731152598704</v>
      </c>
    </row>
    <row r="38" spans="2:23">
      <c r="B38" s="12">
        <v>65</v>
      </c>
      <c r="C38" s="12">
        <v>47</v>
      </c>
      <c r="E38" t="s">
        <v>433</v>
      </c>
      <c r="F38">
        <v>1.7108820799094284</v>
      </c>
    </row>
    <row r="39" spans="2:23">
      <c r="B39" s="12">
        <v>100</v>
      </c>
      <c r="C39" s="12">
        <v>43</v>
      </c>
      <c r="E39" t="s">
        <v>434</v>
      </c>
      <c r="F39">
        <v>0.8875462305197408</v>
      </c>
    </row>
    <row r="40" spans="2:23" ht="17" thickBot="1">
      <c r="B40" s="12">
        <v>46</v>
      </c>
      <c r="C40" s="12">
        <v>48</v>
      </c>
      <c r="E40" s="33" t="s">
        <v>435</v>
      </c>
      <c r="F40" s="33">
        <v>2.0638985616280254</v>
      </c>
      <c r="G40" s="33"/>
    </row>
    <row r="41" spans="2:23">
      <c r="B41" s="12">
        <v>71</v>
      </c>
      <c r="C41" s="12">
        <v>37</v>
      </c>
    </row>
    <row r="42" spans="2:23">
      <c r="B42" s="12">
        <v>59</v>
      </c>
      <c r="C42" s="12">
        <v>86</v>
      </c>
    </row>
    <row r="43" spans="2:23">
      <c r="B43" s="12">
        <v>95</v>
      </c>
      <c r="C43" s="12">
        <v>69</v>
      </c>
    </row>
    <row r="44" spans="2:23">
      <c r="B44" s="12">
        <v>89</v>
      </c>
      <c r="C44" s="12">
        <v>87</v>
      </c>
    </row>
    <row r="45" spans="2:23">
      <c r="B45" s="12">
        <v>52</v>
      </c>
      <c r="C45" s="12">
        <v>49</v>
      </c>
    </row>
    <row r="46" spans="2:23">
      <c r="B46" s="12">
        <v>33</v>
      </c>
      <c r="C46" s="12">
        <v>90</v>
      </c>
    </row>
    <row r="47" spans="2:23">
      <c r="B47" s="12">
        <v>70</v>
      </c>
      <c r="C47" s="12">
        <v>49</v>
      </c>
    </row>
    <row r="48" spans="2:23">
      <c r="B48" s="12">
        <v>38</v>
      </c>
      <c r="C48" s="12">
        <v>89</v>
      </c>
    </row>
    <row r="49" spans="1:15">
      <c r="B49" s="12">
        <v>31</v>
      </c>
      <c r="C49" s="12">
        <v>60</v>
      </c>
    </row>
    <row r="50" spans="1:15">
      <c r="B50" s="12">
        <v>31</v>
      </c>
      <c r="C50" s="12">
        <v>66</v>
      </c>
    </row>
    <row r="51" spans="1:15">
      <c r="B51" s="12">
        <v>90</v>
      </c>
      <c r="C51" s="12">
        <v>91</v>
      </c>
    </row>
    <row r="52" spans="1:15">
      <c r="B52" s="12">
        <v>33</v>
      </c>
      <c r="C52" s="12">
        <v>93</v>
      </c>
    </row>
    <row r="55" spans="1:15">
      <c r="A55" s="21" t="s">
        <v>446</v>
      </c>
    </row>
    <row r="57" spans="1:15">
      <c r="A57" t="s">
        <v>421</v>
      </c>
      <c r="B57">
        <v>25</v>
      </c>
      <c r="D57" s="21">
        <v>1</v>
      </c>
      <c r="E57" s="35" t="s">
        <v>453</v>
      </c>
    </row>
    <row r="58" spans="1:15">
      <c r="A58" t="s">
        <v>447</v>
      </c>
      <c r="B58">
        <v>510</v>
      </c>
      <c r="E58" s="37" t="s">
        <v>454</v>
      </c>
      <c r="F58" t="s">
        <v>458</v>
      </c>
    </row>
    <row r="59" spans="1:15">
      <c r="A59" t="s">
        <v>448</v>
      </c>
      <c r="B59">
        <v>20</v>
      </c>
      <c r="E59" s="37" t="s">
        <v>455</v>
      </c>
      <c r="F59" t="s">
        <v>459</v>
      </c>
    </row>
    <row r="60" spans="1:15">
      <c r="A60" t="s">
        <v>449</v>
      </c>
      <c r="B60">
        <v>500</v>
      </c>
    </row>
    <row r="62" spans="1:15">
      <c r="B62" s="32" t="s">
        <v>450</v>
      </c>
      <c r="C62" s="32" t="s">
        <v>451</v>
      </c>
      <c r="E62" t="s">
        <v>424</v>
      </c>
      <c r="H62" s="38">
        <v>2</v>
      </c>
      <c r="I62" s="35" t="s">
        <v>456</v>
      </c>
    </row>
    <row r="63" spans="1:15" ht="17" thickBot="1">
      <c r="B63" s="12">
        <v>509</v>
      </c>
      <c r="C63" s="12">
        <v>500</v>
      </c>
    </row>
    <row r="64" spans="1:15">
      <c r="B64" s="12">
        <v>514</v>
      </c>
      <c r="C64" s="12">
        <v>500</v>
      </c>
      <c r="E64" s="34"/>
      <c r="F64" s="34" t="s">
        <v>450</v>
      </c>
      <c r="G64" s="34" t="s">
        <v>451</v>
      </c>
      <c r="I64" s="13" t="s">
        <v>452</v>
      </c>
      <c r="J64" s="13"/>
      <c r="K64" s="13" t="s">
        <v>437</v>
      </c>
      <c r="L64" s="8" t="s">
        <v>441</v>
      </c>
      <c r="M64" s="23" t="s">
        <v>442</v>
      </c>
      <c r="N64" s="23"/>
      <c r="O64" s="23"/>
    </row>
    <row r="65" spans="2:16">
      <c r="B65" s="12">
        <v>502</v>
      </c>
      <c r="C65" s="12">
        <v>500</v>
      </c>
      <c r="E65" t="s">
        <v>425</v>
      </c>
      <c r="F65">
        <v>499.04</v>
      </c>
      <c r="G65">
        <v>500</v>
      </c>
      <c r="I65" s="25">
        <v>2.06</v>
      </c>
      <c r="J65" s="25" t="s">
        <v>440</v>
      </c>
      <c r="K65" s="25">
        <v>-0.45</v>
      </c>
    </row>
    <row r="66" spans="2:16">
      <c r="B66" s="12">
        <v>509</v>
      </c>
      <c r="C66" s="12">
        <v>500</v>
      </c>
      <c r="E66" t="s">
        <v>426</v>
      </c>
      <c r="F66">
        <v>113.54</v>
      </c>
      <c r="G66">
        <v>0</v>
      </c>
      <c r="I66" s="12"/>
      <c r="J66" s="12"/>
      <c r="K66" s="12"/>
    </row>
    <row r="67" spans="2:16">
      <c r="B67" s="12">
        <v>503</v>
      </c>
      <c r="C67" s="12">
        <v>500</v>
      </c>
      <c r="E67" t="s">
        <v>427</v>
      </c>
      <c r="F67">
        <v>25</v>
      </c>
      <c r="G67">
        <v>25</v>
      </c>
      <c r="I67" s="13" t="s">
        <v>438</v>
      </c>
      <c r="J67" s="13"/>
      <c r="K67" s="13" t="s">
        <v>439</v>
      </c>
      <c r="L67" s="8" t="s">
        <v>441</v>
      </c>
      <c r="M67" s="23" t="s">
        <v>442</v>
      </c>
      <c r="N67" s="23"/>
      <c r="O67" s="23"/>
    </row>
    <row r="68" spans="2:16">
      <c r="B68" s="12">
        <v>489</v>
      </c>
      <c r="C68" s="12">
        <v>500</v>
      </c>
      <c r="E68" t="s">
        <v>428</v>
      </c>
      <c r="F68" t="e">
        <v>#DIV/0!</v>
      </c>
      <c r="I68" s="25">
        <v>0.65</v>
      </c>
      <c r="J68" s="25" t="s">
        <v>440</v>
      </c>
      <c r="K68" s="25">
        <v>0.05</v>
      </c>
    </row>
    <row r="69" spans="2:16">
      <c r="B69" s="12">
        <v>494</v>
      </c>
      <c r="C69" s="12">
        <v>500</v>
      </c>
      <c r="E69" t="s">
        <v>429</v>
      </c>
      <c r="F69">
        <v>0</v>
      </c>
    </row>
    <row r="70" spans="2:16">
      <c r="B70" s="12">
        <v>511</v>
      </c>
      <c r="C70" s="12">
        <v>500</v>
      </c>
      <c r="E70" t="s">
        <v>430</v>
      </c>
      <c r="F70">
        <v>24</v>
      </c>
    </row>
    <row r="71" spans="2:16">
      <c r="B71" s="12">
        <v>489</v>
      </c>
      <c r="C71" s="12">
        <v>500</v>
      </c>
      <c r="E71" t="s">
        <v>431</v>
      </c>
      <c r="F71">
        <v>-0.45047095313628976</v>
      </c>
      <c r="H71" s="38">
        <v>3</v>
      </c>
    </row>
    <row r="72" spans="2:16">
      <c r="B72" s="12">
        <v>495</v>
      </c>
      <c r="C72" s="12">
        <v>500</v>
      </c>
      <c r="E72" t="s">
        <v>432</v>
      </c>
      <c r="F72">
        <v>0.32820702749511432</v>
      </c>
      <c r="H72" s="35" t="s">
        <v>443</v>
      </c>
      <c r="I72" s="36" t="s">
        <v>460</v>
      </c>
      <c r="J72" s="36"/>
      <c r="K72" s="36"/>
      <c r="L72" s="36"/>
      <c r="M72" s="36"/>
      <c r="N72" s="36"/>
      <c r="O72" s="36"/>
      <c r="P72" s="36"/>
    </row>
    <row r="73" spans="2:16">
      <c r="B73" s="12">
        <v>492</v>
      </c>
      <c r="C73" s="12">
        <v>500</v>
      </c>
      <c r="E73" t="s">
        <v>433</v>
      </c>
      <c r="F73">
        <v>1.7108820799094284</v>
      </c>
      <c r="I73" s="36" t="s">
        <v>461</v>
      </c>
      <c r="J73" s="36"/>
      <c r="K73" s="36"/>
      <c r="L73" s="36"/>
      <c r="M73" s="36"/>
      <c r="N73" s="36"/>
      <c r="O73" s="36"/>
      <c r="P73" s="36"/>
    </row>
    <row r="74" spans="2:16">
      <c r="B74" s="12">
        <v>489</v>
      </c>
      <c r="C74" s="12">
        <v>500</v>
      </c>
      <c r="E74" t="s">
        <v>434</v>
      </c>
      <c r="F74">
        <v>0.65641405499022865</v>
      </c>
    </row>
    <row r="75" spans="2:16" ht="17" thickBot="1">
      <c r="B75" s="12">
        <v>481</v>
      </c>
      <c r="C75" s="12">
        <v>500</v>
      </c>
      <c r="E75" s="33" t="s">
        <v>435</v>
      </c>
      <c r="F75" s="33">
        <v>2.0638985616280254</v>
      </c>
      <c r="G75" s="33"/>
    </row>
    <row r="76" spans="2:16">
      <c r="B76" s="12">
        <v>486</v>
      </c>
      <c r="C76" s="12">
        <v>500</v>
      </c>
    </row>
    <row r="77" spans="2:16">
      <c r="B77" s="12">
        <v>493</v>
      </c>
      <c r="C77" s="12">
        <v>500</v>
      </c>
    </row>
    <row r="78" spans="2:16">
      <c r="B78" s="12">
        <v>517</v>
      </c>
      <c r="C78" s="12">
        <v>500</v>
      </c>
    </row>
    <row r="79" spans="2:16">
      <c r="B79" s="12">
        <v>492</v>
      </c>
      <c r="C79" s="12">
        <v>500</v>
      </c>
    </row>
    <row r="80" spans="2:16">
      <c r="B80" s="12">
        <v>493</v>
      </c>
      <c r="C80" s="12">
        <v>500</v>
      </c>
    </row>
    <row r="81" spans="1:3">
      <c r="B81" s="12">
        <v>494</v>
      </c>
      <c r="C81" s="12">
        <v>500</v>
      </c>
    </row>
    <row r="82" spans="1:3">
      <c r="B82" s="12">
        <v>505</v>
      </c>
      <c r="C82" s="12">
        <v>500</v>
      </c>
    </row>
    <row r="83" spans="1:3">
      <c r="B83" s="12">
        <v>518</v>
      </c>
      <c r="C83" s="12">
        <v>500</v>
      </c>
    </row>
    <row r="84" spans="1:3">
      <c r="B84" s="12">
        <v>507</v>
      </c>
      <c r="C84" s="12">
        <v>500</v>
      </c>
    </row>
    <row r="85" spans="1:3">
      <c r="B85" s="12">
        <v>511</v>
      </c>
      <c r="C85" s="12">
        <v>500</v>
      </c>
    </row>
    <row r="86" spans="1:3">
      <c r="B86" s="12">
        <v>497</v>
      </c>
      <c r="C86" s="12">
        <v>500</v>
      </c>
    </row>
    <row r="87" spans="1:3">
      <c r="B87" s="12">
        <v>486</v>
      </c>
      <c r="C87" s="12">
        <v>500</v>
      </c>
    </row>
    <row r="90" spans="1:3">
      <c r="A90" s="21" t="s">
        <v>462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3 9 2 4 0 6 1 - a 4 d e - 4 0 5 7 - 9 5 1 f - d 4 f c 7 f 1 1 2 b 1 f "   x m l n s = " h t t p : / / s c h e m a s . m i c r o s o f t . c o m / D a t a M a s h u p " > A A A A A A s F A A B Q S w M E F A A A C A g A a K P v W s Q Z Y V q j A A A A 9 g A A A B I A A A B D b 2 5 m a W c v U G F j a 2 F n Z S 5 4 b W y F T z 0 O g j A Y v Q r p T l t q Y p R 8 l M F V E h O i c W 2 w Q i N 8 G F o s d 3 P w S F 5 B j K J u D m 9 4 f 8 l 7 9 + s N 0 q G p g 4 v u r G k x I R H l J N B Y t A e D Z U J 6 d w w X J J W w U c V J l T o Y w 2 j j w Z q E V M 6 d Y 8 a 8 9 9 T P a N u V T H A e s X 2 2 z o t K N y o 0 a J 3 C Q p N P 6 / C / R S T s X m O k o J E Y M V 9 S D m w S I T P 4 D Y h x 7 9 P 9 E W H V 1 6 7 v t N Q Y b n N g E w X 2 / i A f U E s D B B Q A A A g I A G i j 7 1 p n M P j h W g I A A B A J A A A T A A A A R m 9 y b X V s Y X M v U 2 V j d G l v b j E u b e 1 U w W 4 a M R C 9 I + U f L O e y S C s o a Z q 2 i n K g k K q o U d p 0 N + 0 B c T D L F C y 8 N r K 9 C I r 4 9 4 5 3 W T C p S X v s I R I S e N 4 w 8 9 6 z Z w x k l i t J k u q 7 c 3 3 W O G u Y G d M w I Y l l l h v 8 Z I b c E A G 2 Q U i i C p 0 B H m 9 X G Y j W D 6 X n Y 6 X m 0 U c u o N V T 0 o K 0 J q L t R w P a t H O W O b T d B z O 3 a t F O 0 m 4 6 S N J B L 2 l 3 j e F T m W M 6 Z n F J 2 P 7 c W g m z o s 2 Y y E K I m F h d Q D P G 1 v d s y a e s Z H u z 4 7 E Z D i z k e K Q e V x q T z 1 x O y u g M w N L R d t h n l o 1 c k X P 6 V a t c W Z Q 3 A z Z B k h Q T U z Z G + j v k U x W P D v 1 i M t x h X S G S j A m m n S O O 2 a h Z V e 3 N m J x i 0 U y J I p f E r h d w K J x q J s 1 P p f N e i a Y I m i j A J C a b D c 2 V h r 3 1 6 P x D A c a R M A R x V 5 c w u d 5 i K q 2 q X Y T D r 8 P h y 3 D 4 T T h 8 F Q 6 / D Y f f h c P v M T y Q 9 u q y 5 Y R 7 Q O f V S a R z E r k 4 R r Y 7 / x / l g i 9 L M 6 s b 8 K 5 1 B 3 2 x M 9 B V E W d + 6 M K O T f W M 9 M z z D P N M 8 o z x z P A M 8 C X 7 I g + y U C T t W q v 5 u L C O C v 3 O R A F 0 p + 8 b 5 G o Z U l c B B 1 1 / G u F U H R U O t 2 8 2 u A y 2 8 l f C u T 9 o J L p o 0 p f N 8 L I Z / u v N 8 M + T c 2 o j P G N 7 3 S N Z C G 7 r P 4 7 X Z A K C 5 9 y C P n S 7 X S 2 Y n N x h j a p j F H w A J h y u 3 8 V T L e W z e H L Z F l b W i T + G S o Z I q F X + S D H n w 7 p f s 4 x o j C k P B T 6 5 x K 6 x / b 2 S O F l u s A n i u W u P Q q K y v p s 9 x 7 F s 1 C Q 5 W E a G C W j O B P 8 F k 5 a r X Y 8 A 4 Z W P Z F O X 2 Z b U 9 s R O z w j p / H V K T r v + j C / 1 l g u 3 v P 4 N U E s D B B Q A A A g I A G i j 7 1 o P y u m r p A A A A O k A A A A T A A A A W 0 N v b n R l b n R f V H l w Z X N d L n h t b G 2 O S w 7 C M A x E r x J 5 n 7 q w Q A g 1 Z Q H c g A t E w f 2 I 5 q P G R e F s L D g S V y B t d 4 i l Z + Z 5 5 v N 6 V 8 d k B / G g M f b e K d g U J Q h y x t 9 6 1 y q Y u J F 7 O N b V 9 R k o i h x 1 U U H H H A 6 I 0 X R k d S x 8 I J e d x o 9 W c z 7 H F o M 2 d 9 0 S b s t y h 8 Y 7 J s e S 5 x 9 Q V 2 d q 9 D S w u K Q s r 7 U Z B 3 F a c 3 O V A q b E u M j 4 l 7 A / e R 3 C 0 B v N 2 c Q k b Z R 2 I X E Z X n 8 B U E s B A h Q D F A A A C A g A a K P v W s Q Z Y V q j A A A A 9 g A A A B I A A A A A A A A A A A A A A K Q B A A A A A E N v b m Z p Z y 9 Q Y W N r Y W d l L n h t b F B L A Q I U A x Q A A A g I A G i j 7 1 p n M P j h W g I A A B A J A A A T A A A A A A A A A A A A A A C k A d M A A A B G b 3 J t d W x h c y 9 T Z W N 0 a W 9 u M S 5 t U E s B A h Q D F A A A C A g A a K P v W g / K 6 a u k A A A A 6 Q A A A B M A A A A A A A A A A A A A A K Q B X g M A A F t D b 2 5 0 Z W 5 0 X 1 R 5 c G V z X S 5 4 b W x Q S w U G A A A A A A M A A w D C A A A A M 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u y U A A A A A A A C Z J 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T d G F 0 a X N 0 a X N j 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E w L C Z x d W 9 0 O 2 t l e U N v b H V t b k 5 h b W V z J n F 1 b 3 Q 7 O l t d L C Z x d W 9 0 O 3 F 1 Z X J 5 U m V s Y X R p b 2 5 z a G l w c y Z x d W 9 0 O z p b X S w m c X V v d D t j b 2 x 1 b W 5 J Z G V u d G l 0 a W V z J n F 1 b 3 Q 7 O l s m c X V v d D t T Z W N 0 a W 9 u M S 9 T d G F 0 a X N 0 a X N j c y 9 B d X R v U m V t b 3 Z l Z E N v b H V t b n M x L n t D b 2 x 1 b W 4 y L D B 9 J n F 1 b 3 Q 7 L C Z x d W 9 0 O 1 N l Y 3 R p b 2 4 x L 1 N 0 Y X R p c 3 R p c 2 N z L 0 F 1 d G 9 S Z W 1 v d m V k Q 2 9 s d W 1 u c z E u e 0 N v b H V t b j M s M X 0 m c X V v d D s s J n F 1 b 3 Q 7 U 2 V j d G l v b j E v U 3 R h d G l z d G l z Y 3 M v Q X V 0 b 1 J l b W 9 2 Z W R D b 2 x 1 b W 5 z M S 5 7 Q 2 9 s d W 1 u N C w y f S Z x d W 9 0 O y w m c X V v d D t T Z W N 0 a W 9 u M S 9 T d G F 0 a X N 0 a X N j c y 9 B d X R v U m V t b 3 Z l Z E N v b H V t b n M x L n t D b 2 x 1 b W 4 1 L D N 9 J n F 1 b 3 Q 7 L C Z x d W 9 0 O 1 N l Y 3 R p b 2 4 x L 1 N 0 Y X R p c 3 R p c 2 N z L 0 F 1 d G 9 S Z W 1 v d m V k Q 2 9 s d W 1 u c z E u e 0 N v b H V t b j Y s N H 0 m c X V v d D s s J n F 1 b 3 Q 7 U 2 V j d G l v b j E v U 3 R h d G l z d G l z Y 3 M v Q X V 0 b 1 J l b W 9 2 Z W R D b 2 x 1 b W 5 z M S 5 7 Q 2 9 s d W 1 u N y w 1 f S Z x d W 9 0 O y w m c X V v d D t T Z W N 0 a W 9 u M S 9 T d G F 0 a X N 0 a X N j c y 9 B d X R v U m V t b 3 Z l Z E N v b H V t b n M x L n t D b 2 x 1 b W 4 4 L D Z 9 J n F 1 b 3 Q 7 L C Z x d W 9 0 O 1 N l Y 3 R p b 2 4 x L 1 N 0 Y X R p c 3 R p c 2 N z L 0 F 1 d G 9 S Z W 1 v d m V k Q 2 9 s d W 1 u c z E u e 0 N v b H V t b j k s N 3 0 m c X V v d D s s J n F 1 b 3 Q 7 U 2 V j d G l v b j E v U 3 R h d G l z d G l z Y 3 M v Q X V 0 b 1 J l b W 9 2 Z W R D b 2 x 1 b W 5 z M S 5 7 Q 2 9 s d W 1 u M T A s O H 0 m c X V v d D s s J n F 1 b 3 Q 7 U 2 V j d G l v b j E v U 3 R h d G l z d G l z Y 3 M v Q X V 0 b 1 J l b W 9 2 Z W R D b 2 x 1 b W 5 z M S 5 7 V m F s d W U s O X 0 m c X V v d D t d L C Z x d W 9 0 O 0 N v b H V t b k N v d W 5 0 J n F 1 b 3 Q 7 O j E w L C Z x d W 9 0 O 0 t l e U N v b H V t b k 5 h b W V z J n F 1 b 3 Q 7 O l t d L C Z x d W 9 0 O 0 N v b H V t b k l k Z W 5 0 a X R p Z X M m c X V v d D s 6 W y Z x d W 9 0 O 1 N l Y 3 R p b 2 4 x L 1 N 0 Y X R p c 3 R p c 2 N z L 0 F 1 d G 9 S Z W 1 v d m V k Q 2 9 s d W 1 u c z E u e 0 N v b H V t b j I s M H 0 m c X V v d D s s J n F 1 b 3 Q 7 U 2 V j d G l v b j E v U 3 R h d G l z d G l z Y 3 M v Q X V 0 b 1 J l b W 9 2 Z W R D b 2 x 1 b W 5 z M S 5 7 Q 2 9 s d W 1 u M y w x f S Z x d W 9 0 O y w m c X V v d D t T Z W N 0 a W 9 u M S 9 T d G F 0 a X N 0 a X N j c y 9 B d X R v U m V t b 3 Z l Z E N v b H V t b n M x L n t D b 2 x 1 b W 4 0 L D J 9 J n F 1 b 3 Q 7 L C Z x d W 9 0 O 1 N l Y 3 R p b 2 4 x L 1 N 0 Y X R p c 3 R p c 2 N z L 0 F 1 d G 9 S Z W 1 v d m V k Q 2 9 s d W 1 u c z E u e 0 N v b H V t b j U s M 3 0 m c X V v d D s s J n F 1 b 3 Q 7 U 2 V j d G l v b j E v U 3 R h d G l z d G l z Y 3 M v Q X V 0 b 1 J l b W 9 2 Z W R D b 2 x 1 b W 5 z M S 5 7 Q 2 9 s d W 1 u N i w 0 f S Z x d W 9 0 O y w m c X V v d D t T Z W N 0 a W 9 u M S 9 T d G F 0 a X N 0 a X N j c y 9 B d X R v U m V t b 3 Z l Z E N v b H V t b n M x L n t D b 2 x 1 b W 4 3 L D V 9 J n F 1 b 3 Q 7 L C Z x d W 9 0 O 1 N l Y 3 R p b 2 4 x L 1 N 0 Y X R p c 3 R p c 2 N z L 0 F 1 d G 9 S Z W 1 v d m V k Q 2 9 s d W 1 u c z E u e 0 N v b H V t b j g s N n 0 m c X V v d D s s J n F 1 b 3 Q 7 U 2 V j d G l v b j E v U 3 R h d G l z d G l z Y 3 M v Q X V 0 b 1 J l b W 9 2 Z W R D b 2 x 1 b W 5 z M S 5 7 Q 2 9 s d W 1 u O S w 3 f S Z x d W 9 0 O y w m c X V v d D t T Z W N 0 a W 9 u M S 9 T d G F 0 a X N 0 a X N j c y 9 B d X R v U m V t b 3 Z l Z E N v b H V t b n M x L n t D b 2 x 1 b W 4 x M C w 4 f S Z x d W 9 0 O y w m c X V v d D t T Z W N 0 a W 9 u M S 9 T d G F 0 a X N 0 a X N j c y 9 B d X R v U m V t b 3 Z l Z E N v b H V t b n M x L n t W Y W x 1 Z S w 5 f S Z x d W 9 0 O 1 0 s J n F 1 b 3 Q 7 U m V s Y X R p b 2 5 z a G l w S W 5 m b y Z x d W 9 0 O z p b X X 0 i I C 8 + P E V u d H J 5 I F R 5 c G U 9 I k Z p b G x T d G F 0 d X M i I F Z h b H V l P S J z Q 2 9 t c G x l d G U i I C 8 + P E V u d H J 5 I F R 5 c G U 9 I k Z p b G x D b 2 x 1 b W 5 O Y W 1 l c y I g V m F s d W U 9 I n N b J n F 1 b 3 Q 7 Q 2 9 s d W 1 u M i Z x d W 9 0 O y w m c X V v d D t D b 2 x 1 b W 4 z J n F 1 b 3 Q 7 L C Z x d W 9 0 O 0 N v b H V t b j Q m c X V v d D s s J n F 1 b 3 Q 7 Q 2 9 s d W 1 u N S Z x d W 9 0 O y w m c X V v d D t D b 2 x 1 b W 4 2 J n F 1 b 3 Q 7 L C Z x d W 9 0 O 0 N v b H V t b j c m c X V v d D s s J n F 1 b 3 Q 7 Q 2 9 s d W 1 u O C Z x d W 9 0 O y w m c X V v d D t D b 2 x 1 b W 4 5 J n F 1 b 3 Q 7 L C Z x d W 9 0 O 0 N v b H V t b j E w J n F 1 b 3 Q 7 L C Z x d W 9 0 O 1 Z h b H V l J n F 1 b 3 Q 7 X S I g L z 4 8 R W 5 0 c n k g V H l w Z T 0 i R m l s b E N v b H V t b l R 5 c G V z I i B W Y W x 1 Z T 0 i c 0 F B Q U F B Q U F B Q U F N R E F B P T 0 i I C 8 + P E V u d H J 5 I F R 5 c G U 9 I k Z p b G x M Y X N 0 V X B k Y X R l Z C I g V m F s d W U 9 I m Q y M D I 1 L T A 3 L T E 1 V D E 0 O j Q z O j E 3 L j c 1 N D M 5 M T B a I i A v P j x F b n R y e S B U e X B l P S J G a W x s R X J y b 3 J D b 3 V u d C I g V m F s d W U 9 I m w w I i A v P j x F b n R y e S B U e X B l P S J G a W x s R X J y b 3 J D b 2 R l I i B W Y W x 1 Z T 0 i c 1 V u a 2 5 v d 2 4 i I C 8 + P E V u d H J 5 I F R 5 c G U 9 I k Z p b G x D b 3 V u d C I g V m F s d W U 9 I m w x M z c i I C 8 + P E V u d H J 5 I F R 5 c G U 9 I k F k Z G V k V G 9 E Y X R h T W 9 k Z W w i I F Z h b H V l P S J s M C I g L z 4 8 R W 5 0 c n k g V H l w Z T 0 i U X V l c n l J R C I g V m F s d W U 9 I n N h M G M 5 Y T E 4 Y S 0 3 M D U 2 L T Q 1 O W E t O D F l N y 1 i N z h h M T V l Y W F k O D M i I C 8 + P C 9 T d G F i b G V F b n R y a W V z P j w v S X R l b T 4 8 S X R l b T 4 8 S X R l b U x v Y 2 F 0 a W 9 u P j x J d G V t V H l w Z T 5 G b 3 J t d W x h P C 9 J d G V t V H l w Z T 4 8 S X R l b V B h d G g + U 2 V j d G l v b j E v U 3 R h d G l z d G l z Y 3 M v U 2 9 1 c m N l P C 9 J d G V t U G F 0 a D 4 8 L 0 l 0 Z W 1 M b 2 N h d G l v b j 4 8 U 3 R h Y m x l R W 5 0 c m l l c y A v P j w v S X R l b T 4 8 S X R l b T 4 8 S X R l b U x v Y 2 F 0 a W 9 u P j x J d G V t V H l w Z T 5 G b 3 J t d W x h P C 9 J d G V t V H l w Z T 4 8 S X R l b V B h d G g + U 2 V j d G l v b j E v U 3 R h d G l z d G l z Y 3 M v T m F 2 a W d h d G l v b j w v S X R l b V B h d G g + P C 9 J d G V t T G 9 j Y X R p b 2 4 + P F N 0 Y W J s Z U V u d H J p Z X M g L z 4 8 L 0 l 0 Z W 0 + P E l 0 Z W 0 + P E l 0 Z W 1 M b 2 N h d G l v b j 4 8 S X R l b V R 5 c G U + R m 9 y b X V s Y T w v S X R l b V R 5 c G U + P E l 0 Z W 1 Q Y X R o P l N l Y 3 R p b 2 4 x L 1 N 0 Y X R p c 3 R p c 2 N z L 1 B y b 2 1 v d G V k J T I w a G V h Z G V y c z w v S X R l b V B h d G g + P C 9 J d G V t T G 9 j Y X R p b 2 4 + P F N 0 Y W J s Z U V u d H J p Z X M g L z 4 8 L 0 l 0 Z W 0 + P E l 0 Z W 0 + P E l 0 Z W 1 M b 2 N h d G l v b j 4 8 S X R l b V R 5 c G U + R m 9 y b X V s Y T w v S X R l b V R 5 c G U + P E l 0 Z W 1 Q Y X R o P l N l Y 3 R p b 2 4 x L 1 N 0 Y X R p c 3 R p c 2 N z L 0 N o Y W 5 n Z W Q l M j B j b 2 x 1 b W 4 l M j B 0 e X B l P C 9 J d G V t U G F 0 a D 4 8 L 0 l 0 Z W 1 M b 2 N h d G l v b j 4 8 U 3 R h Y m x l R W 5 0 c m l l c y A v P j w v S X R l b T 4 8 S X R l b T 4 8 S X R l b U x v Y 2 F 0 a W 9 u P j x J d G V t V H l w Z T 5 G b 3 J t d W x h P C 9 J d G V t V H l w Z T 4 8 S X R l b V B h d G g + U 2 V j d G l v b j E v U 3 R h d G l z d G l z Y 3 M v V W 5 w a X Z v d G V k J T I w Y 2 9 s d W 1 u c z w v S X R l b V B h d G g + P C 9 J d G V t T G 9 j Y X R p b 2 4 + P F N 0 Y W J s Z U V u d H J p Z X M g L z 4 8 L 0 l 0 Z W 0 + P E l 0 Z W 0 + P E l 0 Z W 1 M b 2 N h d G l v b j 4 8 S X R l b V R 5 c G U + R m 9 y b X V s Y T w v S X R l b V R 5 c G U + P E l 0 Z W 1 Q Y X R o P l N l Y 3 R p b 2 4 x L 1 N 0 Y X R p c 3 R p c 2 N z L 1 J l b W 9 2 Z W Q l M j B j b 2 x 1 b W 5 z P C 9 J d G V t U G F 0 a D 4 8 L 0 l 0 Z W 1 M b 2 N h d G l v b j 4 8 U 3 R h Y m x l R W 5 0 c m l l c y A v P j w v S X R l b T 4 8 S X R l b T 4 8 S X R l b U x v Y 2 F 0 a W 9 u P j x J d G V t V H l w Z T 5 G b 3 J t d W x h P C 9 J d G V t V H l w Z T 4 8 S X R l b V B h d G g + U 2 V j d G l v b j E v U 3 R h d G l z d G l z Y 3 M l M j A l M j g y 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M j A s J n F 1 b 3 Q 7 a 2 V 5 Q 2 9 s d W 1 u T m F t Z X M m c X V v d D s 6 W 1 0 s J n F 1 b 3 Q 7 c X V l c n l S Z W x h d G l v b n N o a X B z J n F 1 b 3 Q 7 O l t d L C Z x d W 9 0 O 2 N v b H V t b k l k Z W 5 0 a X R p Z X M m c X V v d D s 6 W y Z x d W 9 0 O 1 N l Y 3 R p b 2 4 x L 1 N 0 Y X R p c 3 R p c 2 N z I C g y K S 9 B d X R v U m V t b 3 Z l Z E N v b H V t b n M x L n t D b 2 x 1 b W 4 y L D B 9 J n F 1 b 3 Q 7 L C Z x d W 9 0 O 1 N l Y 3 R p b 2 4 x L 1 N 0 Y X R p c 3 R p c 2 N z I C g y K S 9 B d X R v U m V t b 3 Z l Z E N v b H V t b n M x L n t D b 2 x 1 b W 4 z L D F 9 J n F 1 b 3 Q 7 L C Z x d W 9 0 O 1 N l Y 3 R p b 2 4 x L 1 N 0 Y X R p c 3 R p c 2 N z I C g y K S 9 B d X R v U m V t b 3 Z l Z E N v b H V t b n M x L n t D b 2 x 1 b W 4 0 L D J 9 J n F 1 b 3 Q 7 L C Z x d W 9 0 O 1 N l Y 3 R p b 2 4 x L 1 N 0 Y X R p c 3 R p c 2 N z I C g y K S 9 B d X R v U m V t b 3 Z l Z E N v b H V t b n M x L n t D b 2 x 1 b W 4 1 L D N 9 J n F 1 b 3 Q 7 L C Z x d W 9 0 O 1 N l Y 3 R p b 2 4 x L 1 N 0 Y X R p c 3 R p c 2 N z I C g y K S 9 B d X R v U m V t b 3 Z l Z E N v b H V t b n M x L n t D b 2 x 1 b W 4 2 L D R 9 J n F 1 b 3 Q 7 L C Z x d W 9 0 O 1 N l Y 3 R p b 2 4 x L 1 N 0 Y X R p c 3 R p c 2 N z I C g y K S 9 B d X R v U m V t b 3 Z l Z E N v b H V t b n M x L n t D b 2 x 1 b W 4 3 L D V 9 J n F 1 b 3 Q 7 L C Z x d W 9 0 O 1 N l Y 3 R p b 2 4 x L 1 N 0 Y X R p c 3 R p c 2 N z I C g y K S 9 B d X R v U m V t b 3 Z l Z E N v b H V t b n M x L n t D b 2 x 1 b W 4 4 L D Z 9 J n F 1 b 3 Q 7 L C Z x d W 9 0 O 1 N l Y 3 R p b 2 4 x L 1 N 0 Y X R p c 3 R p c 2 N z I C g y K S 9 B d X R v U m V t b 3 Z l Z E N v b H V t b n M x L n t D b 2 x 1 b W 4 5 L D d 9 J n F 1 b 3 Q 7 L C Z x d W 9 0 O 1 N l Y 3 R p b 2 4 x L 1 N 0 Y X R p c 3 R p c 2 N z I C g y K S 9 B d X R v U m V t b 3 Z l Z E N v b H V t b n M x L n t D b 2 x 1 b W 4 x M C w 4 f S Z x d W 9 0 O y w m c X V v d D t T Z W N 0 a W 9 u M S 9 T d G F 0 a X N 0 a X N j c y A o M i k v Q X V 0 b 1 J l b W 9 2 Z W R D b 2 x 1 b W 5 z M S 5 7 Q 2 9 s d W 1 u M T E s O X 0 m c X V v d D s s J n F 1 b 3 Q 7 U 2 V j d G l v b j E v U 3 R h d G l z d G l z Y 3 M g K D I p L 0 F 1 d G 9 S Z W 1 v d m V k Q 2 9 s d W 1 u c z E u e 0 N v b H V t b j E y L D E w f S Z x d W 9 0 O y w m c X V v d D t T Z W N 0 a W 9 u M S 9 T d G F 0 a X N 0 a X N j c y A o M i k v Q X V 0 b 1 J l b W 9 2 Z W R D b 2 x 1 b W 5 z M S 5 7 Q 2 9 s d W 1 u M T M s M T F 9 J n F 1 b 3 Q 7 L C Z x d W 9 0 O 1 N l Y 3 R p b 2 4 x L 1 N 0 Y X R p c 3 R p c 2 N z I C g y K S 9 B d X R v U m V t b 3 Z l Z E N v b H V t b n M x L n t D b 2 x 1 b W 4 x N C w x M n 0 m c X V v d D s s J n F 1 b 3 Q 7 U 2 V j d G l v b j E v U 3 R h d G l z d G l z Y 3 M g K D I p L 0 F 1 d G 9 S Z W 1 v d m V k Q 2 9 s d W 1 u c z E u e 0 N v b H V t b j E 1 L D E z f S Z x d W 9 0 O y w m c X V v d D t T Z W N 0 a W 9 u M S 9 T d G F 0 a X N 0 a X N j c y A o M i k v Q X V 0 b 1 J l b W 9 2 Z W R D b 2 x 1 b W 5 z M S 5 7 Q 2 9 s d W 1 u M T Y s M T R 9 J n F 1 b 3 Q 7 L C Z x d W 9 0 O 1 N l Y 3 R p b 2 4 x L 1 N 0 Y X R p c 3 R p c 2 N z I C g y K S 9 B d X R v U m V t b 3 Z l Z E N v b H V t b n M x L n t D b 2 x 1 b W 4 x N y w x N X 0 m c X V v d D s s J n F 1 b 3 Q 7 U 2 V j d G l v b j E v U 3 R h d G l z d G l z Y 3 M g K D I p L 0 F 1 d G 9 S Z W 1 v d m V k Q 2 9 s d W 1 u c z E u e 0 N v b H V t b j E 4 L D E 2 f S Z x d W 9 0 O y w m c X V v d D t T Z W N 0 a W 9 u M S 9 T d G F 0 a X N 0 a X N j c y A o M i k v Q X V 0 b 1 J l b W 9 2 Z W R D b 2 x 1 b W 5 z M S 5 7 Q 2 9 s d W 1 u M T k s M T d 9 J n F 1 b 3 Q 7 L C Z x d W 9 0 O 1 N l Y 3 R p b 2 4 x L 1 N 0 Y X R p c 3 R p c 2 N z I C g y K S 9 B d X R v U m V t b 3 Z l Z E N v b H V t b n M x L n t D b 2 x 1 b W 4 y M C w x O H 0 m c X V v d D s s J n F 1 b 3 Q 7 U 2 V j d G l v b j E v U 3 R h d G l z d G l z Y 3 M g K D I p L 0 F 1 d G 9 S Z W 1 v d m V k Q 2 9 s d W 1 u c z E u e 0 N v b H V t b j I x L D E 5 f S Z x d W 9 0 O 1 0 s J n F 1 b 3 Q 7 Q 2 9 s d W 1 u Q 2 9 1 b n Q m c X V v d D s 6 M j A s J n F 1 b 3 Q 7 S 2 V 5 Q 2 9 s d W 1 u T m F t Z X M m c X V v d D s 6 W 1 0 s J n F 1 b 3 Q 7 Q 2 9 s d W 1 u S W R l b n R p d G l l c y Z x d W 9 0 O z p b J n F 1 b 3 Q 7 U 2 V j d G l v b j E v U 3 R h d G l z d G l z Y 3 M g K D I p L 0 F 1 d G 9 S Z W 1 v d m V k Q 2 9 s d W 1 u c z E u e 0 N v b H V t b j I s M H 0 m c X V v d D s s J n F 1 b 3 Q 7 U 2 V j d G l v b j E v U 3 R h d G l z d G l z Y 3 M g K D I p L 0 F 1 d G 9 S Z W 1 v d m V k Q 2 9 s d W 1 u c z E u e 0 N v b H V t b j M s M X 0 m c X V v d D s s J n F 1 b 3 Q 7 U 2 V j d G l v b j E v U 3 R h d G l z d G l z Y 3 M g K D I p L 0 F 1 d G 9 S Z W 1 v d m V k Q 2 9 s d W 1 u c z E u e 0 N v b H V t b j Q s M n 0 m c X V v d D s s J n F 1 b 3 Q 7 U 2 V j d G l v b j E v U 3 R h d G l z d G l z Y 3 M g K D I p L 0 F 1 d G 9 S Z W 1 v d m V k Q 2 9 s d W 1 u c z E u e 0 N v b H V t b j U s M 3 0 m c X V v d D s s J n F 1 b 3 Q 7 U 2 V j d G l v b j E v U 3 R h d G l z d G l z Y 3 M g K D I p L 0 F 1 d G 9 S Z W 1 v d m V k Q 2 9 s d W 1 u c z E u e 0 N v b H V t b j Y s N H 0 m c X V v d D s s J n F 1 b 3 Q 7 U 2 V j d G l v b j E v U 3 R h d G l z d G l z Y 3 M g K D I p L 0 F 1 d G 9 S Z W 1 v d m V k Q 2 9 s d W 1 u c z E u e 0 N v b H V t b j c s N X 0 m c X V v d D s s J n F 1 b 3 Q 7 U 2 V j d G l v b j E v U 3 R h d G l z d G l z Y 3 M g K D I p L 0 F 1 d G 9 S Z W 1 v d m V k Q 2 9 s d W 1 u c z E u e 0 N v b H V t b j g s N n 0 m c X V v d D s s J n F 1 b 3 Q 7 U 2 V j d G l v b j E v U 3 R h d G l z d G l z Y 3 M g K D I p L 0 F 1 d G 9 S Z W 1 v d m V k Q 2 9 s d W 1 u c z E u e 0 N v b H V t b j k s N 3 0 m c X V v d D s s J n F 1 b 3 Q 7 U 2 V j d G l v b j E v U 3 R h d G l z d G l z Y 3 M g K D I p L 0 F 1 d G 9 S Z W 1 v d m V k Q 2 9 s d W 1 u c z E u e 0 N v b H V t b j E w L D h 9 J n F 1 b 3 Q 7 L C Z x d W 9 0 O 1 N l Y 3 R p b 2 4 x L 1 N 0 Y X R p c 3 R p c 2 N z I C g y K S 9 B d X R v U m V t b 3 Z l Z E N v b H V t b n M x L n t D b 2 x 1 b W 4 x M S w 5 f S Z x d W 9 0 O y w m c X V v d D t T Z W N 0 a W 9 u M S 9 T d G F 0 a X N 0 a X N j c y A o M i k v Q X V 0 b 1 J l b W 9 2 Z W R D b 2 x 1 b W 5 z M S 5 7 Q 2 9 s d W 1 u M T I s M T B 9 J n F 1 b 3 Q 7 L C Z x d W 9 0 O 1 N l Y 3 R p b 2 4 x L 1 N 0 Y X R p c 3 R p c 2 N z I C g y K S 9 B d X R v U m V t b 3 Z l Z E N v b H V t b n M x L n t D b 2 x 1 b W 4 x M y w x M X 0 m c X V v d D s s J n F 1 b 3 Q 7 U 2 V j d G l v b j E v U 3 R h d G l z d G l z Y 3 M g K D I p L 0 F 1 d G 9 S Z W 1 v d m V k Q 2 9 s d W 1 u c z E u e 0 N v b H V t b j E 0 L D E y f S Z x d W 9 0 O y w m c X V v d D t T Z W N 0 a W 9 u M S 9 T d G F 0 a X N 0 a X N j c y A o M i k v Q X V 0 b 1 J l b W 9 2 Z W R D b 2 x 1 b W 5 z M S 5 7 Q 2 9 s d W 1 u M T U s M T N 9 J n F 1 b 3 Q 7 L C Z x d W 9 0 O 1 N l Y 3 R p b 2 4 x L 1 N 0 Y X R p c 3 R p c 2 N z I C g y K S 9 B d X R v U m V t b 3 Z l Z E N v b H V t b n M x L n t D b 2 x 1 b W 4 x N i w x N H 0 m c X V v d D s s J n F 1 b 3 Q 7 U 2 V j d G l v b j E v U 3 R h d G l z d G l z Y 3 M g K D I p L 0 F 1 d G 9 S Z W 1 v d m V k Q 2 9 s d W 1 u c z E u e 0 N v b H V t b j E 3 L D E 1 f S Z x d W 9 0 O y w m c X V v d D t T Z W N 0 a W 9 u M S 9 T d G F 0 a X N 0 a X N j c y A o M i k v Q X V 0 b 1 J l b W 9 2 Z W R D b 2 x 1 b W 5 z M S 5 7 Q 2 9 s d W 1 u M T g s M T Z 9 J n F 1 b 3 Q 7 L C Z x d W 9 0 O 1 N l Y 3 R p b 2 4 x L 1 N 0 Y X R p c 3 R p c 2 N z I C g y K S 9 B d X R v U m V t b 3 Z l Z E N v b H V t b n M x L n t D b 2 x 1 b W 4 x O S w x N 3 0 m c X V v d D s s J n F 1 b 3 Q 7 U 2 V j d G l v b j E v U 3 R h d G l z d G l z Y 3 M g K D I p L 0 F 1 d G 9 S Z W 1 v d m V k Q 2 9 s d W 1 u c z E u e 0 N v b H V t b j I w L D E 4 f S Z x d W 9 0 O y w m c X V v d D t T Z W N 0 a W 9 u M S 9 T d G F 0 a X N 0 a X N j c y A o M i k v Q X V 0 b 1 J l b W 9 2 Z W R D b 2 x 1 b W 5 z M S 5 7 Q 2 9 s d W 1 u M j E s M T l 9 J n F 1 b 3 Q 7 X S w m c X V v d D t S Z W x h d G l v b n N o a X B J b m Z v J n F 1 b 3 Q 7 O l t d f S I g L z 4 8 R W 5 0 c n k g V H l w Z T 0 i R m l s b F N 0 Y X R 1 c y I g V m F s d W U 9 I n N D b 2 1 w b G V 0 Z S I g L z 4 8 R W 5 0 c n k g V H l w Z T 0 i R m l s b E N v b H V t b k 5 h b W V z I i B W Y W x 1 Z T 0 i c 1 s 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t d I i A v P j x F b n R y e S B U e X B l P S J G a W x s Q 2 9 s d W 1 u V H l w Z X M i I F Z h b H V l P S J z Q m d B Q U F B Q U F B Q U 1 E Q X d N Q U F B Q U F B Q U F B Q U F B P S I g L z 4 8 R W 5 0 c n k g V H l w Z T 0 i R m l s b E x h c 3 R V c G R h d G V k I i B W Y W x 1 Z T 0 i Z D I w M j U t M D c t M T V U M T Q 6 N T Q 6 M T g u M D Y 5 M j U 2 M F o i I C 8 + P E V u d H J 5 I F R 5 c G U 9 I k Z p b G x F c n J v c k N v d W 5 0 I i B W Y W x 1 Z T 0 i b D A i I C 8 + P E V u d H J 5 I F R 5 c G U 9 I k Z p b G x F c n J v c k N v Z G U i I F Z h b H V l P S J z V W 5 r b m 9 3 b i I g L z 4 8 R W 5 0 c n k g V H l w Z T 0 i R m l s b E N v d W 5 0 I i B W Y W x 1 Z T 0 i b D E z N y I g L z 4 8 R W 5 0 c n k g V H l w Z T 0 i Q W R k Z W R U b 0 R h d G F N b 2 R l b C I g V m F s d W U 9 I m w w I i A v P j x F b n R y e S B U e X B l P S J R d W V y e U l E I i B W Y W x 1 Z T 0 i c 2 J i Z W M z M T E 5 L W I 2 M T M t N G V l N y 0 5 M D U 5 L W R k N z Y 1 O T l m M G Z i O C I g L z 4 8 L 1 N 0 Y W J s Z U V u d H J p Z X M + P C 9 J d G V t P j x J d G V t P j x J d G V t T G 9 j Y X R p b 2 4 + P E l 0 Z W 1 U e X B l P k Z v c m 1 1 b G E 8 L 0 l 0 Z W 1 U e X B l P j x J d G V t U G F 0 a D 5 T Z W N 0 a W 9 u M S 9 T d G F 0 a X N 0 a X N j c y U y M C U y O D I l M j k v U 2 9 1 c m N l P C 9 J d G V t U G F 0 a D 4 8 L 0 l 0 Z W 1 M b 2 N h d G l v b j 4 8 U 3 R h Y m x l R W 5 0 c m l l c y A v P j w v S X R l b T 4 8 S X R l b T 4 8 S X R l b U x v Y 2 F 0 a W 9 u P j x J d G V t V H l w Z T 5 G b 3 J t d W x h P C 9 J d G V t V H l w Z T 4 8 S X R l b V B h d G g + U 2 V j d G l v b j E v U 3 R h d G l z d G l z Y 3 M l M j A l M j g y J T I 5 L 0 5 h d m l n Y X R p b 2 4 8 L 0 l 0 Z W 1 Q Y X R o P j w v S X R l b U x v Y 2 F 0 a W 9 u P j x T d G F i b G V F b n R y a W V z I C 8 + P C 9 J d G V t P j x J d G V t P j x J d G V t T G 9 j Y X R p b 2 4 + P E l 0 Z W 1 U e X B l P k Z v c m 1 1 b G E 8 L 0 l 0 Z W 1 U e X B l P j x J d G V t U G F 0 a D 5 T Z W N 0 a W 9 u M S 9 T d G F 0 a X N 0 a X N j c y U y M C U y O D I l M j k v U H J v b W 9 0 Z W Q l M j B o Z W F k Z X J z P C 9 J d G V t U G F 0 a D 4 8 L 0 l 0 Z W 1 M b 2 N h d G l v b j 4 8 U 3 R h Y m x l R W 5 0 c m l l c y A v P j w v S X R l b T 4 8 S X R l b T 4 8 S X R l b U x v Y 2 F 0 a W 9 u P j x J d G V t V H l w Z T 5 G b 3 J t d W x h P C 9 J d G V t V H l w Z T 4 8 S X R l b V B h d G g + U 2 V j d G l v b j E v U 3 R h d G l z d G l z Y 3 M l M j A l M j g y J T I 5 L 0 N o Y W 5 n Z W Q l M j B j b 2 x 1 b W 4 l M j B 0 e X B l P C 9 J d G V t U G F 0 a D 4 8 L 0 l 0 Z W 1 M b 2 N h d G l v b j 4 8 U 3 R h Y m x l R W 5 0 c m l l c y A v P j w v S X R l b T 4 8 S X R l b T 4 8 S X R l b U x v Y 2 F 0 a W 9 u P j x J d G V t V H l w Z T 5 G b 3 J t d W x h P C 9 J d G V t V H l w Z T 4 8 S X R l b V B h d G g + U 2 V j d G l v b j E v U 3 R h d G l z d G l z Y 3 M l M j A l M j g y J T I 5 L 1 J l b W 9 2 Z W Q l M j B j b 2 x 1 b W 5 z P C 9 J d G V t U G F 0 a D 4 8 L 0 l 0 Z W 1 M b 2 N h d G l v b j 4 8 U 3 R h Y m x l R W 5 0 c m l l c y A v P j w v S X R l b T 4 8 S X R l b T 4 8 S X R l b U x v Y 2 F 0 a W 9 u P j x J d G V t V H l w Z T 5 G b 3 J t d W x h P C 9 J d G V t V H l w Z T 4 8 S X R l b V B h d G g + U 2 V j d G l v b j E v U 3 R h d G l z d G l z Y 3 M l M j A l M j g y J T I 5 L 1 N w b G l 0 J T I w Y 2 9 s d W 1 u J T I w Y n k l M j B k Z W x p b W l 0 Z X I 8 L 0 l 0 Z W 1 Q Y X R o P j w v S X R l b U x v Y 2 F 0 a W 9 u P j x T d G F i b G V F b n R y a W V z I C 8 + P C 9 J d G V t P j x J d G V t P j x J d G V t T G 9 j Y X R p b 2 4 + P E l 0 Z W 1 U e X B l P k Z v c m 1 1 b G E 8 L 0 l 0 Z W 1 U e X B l P j x J d G V t U G F 0 a D 5 T Z W N 0 a W 9 u M S 9 T d G F 0 a X N 0 a X N j c y U y M C U y O D I l M j k v Q 2 h h b m d l Z C U y M G N v b H V t b i U y M H R 5 c G U l M j A x P C 9 J d G V t U G F 0 a D 4 8 L 0 l 0 Z W 1 M b 2 N h d G l v b j 4 8 U 3 R h Y m x l R W 5 0 c m l l c y A v P j w v S X R l b T 4 8 L 0 l 0 Z W 1 z P j w v T G 9 j Y W x Q Y W N r Y W d l T W V 0 Y W R h d G F G a W x l P h Y A A A B Q S w U G A A A A A A A A A A A A A A A A A A A A A A A A + w I A A D C C A v c G C S q G S I b 3 D Q E H A 6 C C A u g w g g L k A g E A M Y I C X z C C A l s C A Q A w Q z A 3 M T U w M w Y D V Q Q D E y x N a W N y b 3 N v Z n Q u T 2 Z m a W N l L k V 4 Y 2 V s L l B y b 3 R l Y 3 R l Z E R h d G F T Z X J 2 a W N l c w I I D i 1 8 H s v L W q o w D Q Y J K o Z I h v c N A Q E B B Q A E g g I A E 0 w 4 h F u 6 8 J 4 y U 3 9 + K c W X I 6 s Q F 1 d o B 4 C W Y w W 0 7 q q J s H 0 f f G X f p r k K Y S G T n D d Q Y z f p 7 Y w W 0 w k c z G B l 0 9 0 y C f V A C U e L i K z y / Z 9 e q v I 5 V l U g g f z Q 8 7 3 K P L P i T D T 6 A B b Q Z j G 2 B U 3 u x F q K q b i W c 4 0 N E m k H k J a Y 5 0 5 A h W k 5 P N t B 5 d W x K s n 3 d E h 5 p 5 V B Q i g G k p p U s t P 1 l u M M g A i 7 J E / c F 3 W 7 2 Y Z / 4 k x b g g 7 1 z n M G Q l A T U l w w F n A Q J W p 4 d t b 6 a r T O t f E a P G n R t p n p 3 D 4 d y F o k k 5 Z a V f w l I b p E I 1 V f r 1 c g b P U T 3 6 5 N z V h Q 2 G L D p Q c G H S 2 0 J 1 H 7 / v I p Z Z k W + f I M n M K 9 t M D x F j 5 F D c b m o l f 9 Q + p N 8 O m H / G 0 K u b 9 X 4 X K m R Y Z j a z s T B Z f f y G Q 2 2 d B B i w t O s q k X q A k y 5 g V d 6 1 z f Y y n Y Z P R n o e i v a V 9 K m I r M V A 9 s / 1 U m p f K i p 0 J / u / x k 2 b o e k x T 0 Q 4 9 j y A M W G G g m 7 W E l 4 l 0 A Y f b W M 8 9 h R T 3 5 l t E 0 C j f r x Q e 0 T n m L l S x 3 c S u K p x 7 h Z v k G F S V r C L K + u 2 A I T 1 R A g f H + n R c 5 9 p h N 4 O + Q c i a X S N 5 D n u m c Y 8 9 M L M Y Z R r W L e e G C j V q s C c u 7 W 3 5 5 l M W N 9 d w m V A H 6 b f Y a X O Y 5 4 w T T o F s J R n 4 / X y K A + 5 0 8 6 r V X a r t X 9 d n C Z k a c / 0 v f 5 G O Z 3 I W D 4 u S u h / k C d T M O G j l f / 4 b 1 2 4 I w f A Y J K o Z I h v c N A Q c B M B 0 G C W C G S A F l A w Q B K g Q Q a R g 5 4 v q 2 t H 5 7 z m 8 i j P U / V I B Q 6 x T 1 c i 8 8 X G X 0 C D R N B k L H v 9 E L o + l 9 c R L a 1 c x U T r 3 z V Z N d N U Q 4 A l 3 G n A f l N A t i h R n t I 3 d S p 0 K 6 c S A k b B 4 E W u B H 0 8 h b U 6 A N J 8 g n T X a x E q H N F 1 I = < / D a t a M a s h u p > 
</file>

<file path=customXml/itemProps1.xml><?xml version="1.0" encoding="utf-8"?>
<ds:datastoreItem xmlns:ds="http://schemas.openxmlformats.org/officeDocument/2006/customXml" ds:itemID="{1450B7B0-A074-2A49-BE39-6D46147DF0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Central tendency</vt:lpstr>
      <vt:lpstr>Measure of dispersion</vt:lpstr>
      <vt:lpstr>Statistiscs</vt:lpstr>
      <vt:lpstr>Skewness</vt:lpstr>
      <vt:lpstr>% Quartile</vt:lpstr>
      <vt:lpstr>Discrete &amp; Continous</vt:lpstr>
      <vt:lpstr>Distribution</vt:lpstr>
      <vt:lpstr>Confidence Interval</vt:lpstr>
      <vt:lpstr>Hypothesis Testing</vt:lpstr>
      <vt:lpstr>Correlation and Covariance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2025-07-14T13:52:34Z</dcterms:created>
  <dcterms:modified xsi:type="dcterms:W3CDTF">2025-07-24T17:48:28Z</dcterms:modified>
</cp:coreProperties>
</file>