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1320"/>
  </bookViews>
  <sheets>
    <sheet name="DCF" sheetId="1" r:id="rId1"/>
  </sheets>
  <calcPr calcId="144525"/>
</workbook>
</file>

<file path=xl/comments1.xml><?xml version="1.0" encoding="utf-8"?>
<comments xmlns="http://schemas.openxmlformats.org/spreadsheetml/2006/main">
  <authors>
    <author>tc={FE0311FC-CF3B-0548-9740-07859759DE0B}</author>
    <author>tc={40A8BCDB-2E5F-0446-A126-921F0CEDA52E}</author>
    <author>tc={32AF1DFF-7378-6F40-B022-CDBF4F482485}</author>
    <author>tc={0CA9D873-B525-4C45-91E9-3415BB3DC479}</author>
    <author>tc={8EE19DCB-216A-0349-A220-C9AC9A02179F}</author>
    <author>tc={63BD90BB-2C2B-C643-8C3C-9A1921FBAA1C}</author>
  </authors>
  <commentList>
    <comment ref="A34" authorId="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your company’s total debt / enterprise value</t>
        </r>
      </text>
    </comment>
    <comment ref="A35" authorId="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Risk Free Rate + Beta * (Market Rate of Return - Risk Free Rate)</t>
        </r>
      </text>
    </comment>
    <comment ref="A36" authorId="2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your company’s market cap / enterprise value</t>
        </r>
      </text>
    </comment>
    <comment ref="A38" authorId="3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10 yr US T-Bills (US gov is safest/risk-free)</t>
        </r>
      </text>
    </comment>
    <comment ref="A40" authorId="4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historically’s S&amp;P’s market risk premium</t>
        </r>
      </text>
    </comment>
    <comment ref="B50" authorId="5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expected FCF (after calculating with growth rate) / (WACC-g)</t>
        </r>
      </text>
    </comment>
  </commentList>
</comments>
</file>

<file path=xl/sharedStrings.xml><?xml version="1.0" encoding="utf-8"?>
<sst xmlns="http://schemas.openxmlformats.org/spreadsheetml/2006/main" count="86" uniqueCount="74">
  <si>
    <t>COMPANY NAME: Organon &amp; Co. (OGN)</t>
  </si>
  <si>
    <t>BY Anmeng Hao</t>
  </si>
  <si>
    <t>STEP 1:</t>
  </si>
  <si>
    <t>Expected Future Cash Flows</t>
  </si>
  <si>
    <t>2024E</t>
  </si>
  <si>
    <t>2025E</t>
  </si>
  <si>
    <t>2026E</t>
  </si>
  <si>
    <t>2027E</t>
  </si>
  <si>
    <t>2028E</t>
  </si>
  <si>
    <t>Assumption</t>
  </si>
  <si>
    <t>Based on</t>
  </si>
  <si>
    <t>Sales</t>
  </si>
  <si>
    <t>the average growth rate of the economy</t>
  </si>
  <si>
    <t>Cost of Goods Sold</t>
  </si>
  <si>
    <t xml:space="preserve"> % of sales</t>
  </si>
  <si>
    <t>Selling General and Admin Expenses</t>
  </si>
  <si>
    <t>% of sales</t>
  </si>
  <si>
    <t>Operating Income (EBIT)</t>
  </si>
  <si>
    <t xml:space="preserve"> – Taxes</t>
  </si>
  <si>
    <t>current corporate tax rate</t>
  </si>
  <si>
    <t>After-tax EBIT</t>
  </si>
  <si>
    <t xml:space="preserve"> + Depreciation</t>
  </si>
  <si>
    <t>can use estimate, historical or % of after-tax EBIT - whatever you see fits</t>
  </si>
  <si>
    <t>Gross Cash Flow</t>
  </si>
  <si>
    <t>– Change in Net Operating Working Capital</t>
  </si>
  <si>
    <t>you do the projections for rows 14 and 15 below in the "investment plans" section - the cells will automatically fill in once you complete the investment plans!</t>
  </si>
  <si>
    <t>– Capital Expenditures (∆ GROSS Fixed Assets)</t>
  </si>
  <si>
    <r>
      <rPr>
        <b/>
        <sz val="12"/>
        <color rgb="FFFF0000"/>
        <rFont val="Times Roman"/>
        <charset val="134"/>
      </rPr>
      <t xml:space="preserve">Net Cash Flow </t>
    </r>
    <r>
      <rPr>
        <b/>
        <i/>
        <sz val="12"/>
        <color rgb="FFFF0000"/>
        <rFont val="Times Roman"/>
        <charset val="134"/>
      </rPr>
      <t>aka</t>
    </r>
    <r>
      <rPr>
        <b/>
        <sz val="12"/>
        <color rgb="FFFF0000"/>
        <rFont val="Times Roman"/>
        <charset val="134"/>
      </rPr>
      <t xml:space="preserve"> Free Cash Flow</t>
    </r>
  </si>
  <si>
    <t>Investment Plans</t>
  </si>
  <si>
    <t>Net Working Capital</t>
  </si>
  <si>
    <t>Fixed Asssets (aka PPE-- Plant Property and Equipment)</t>
  </si>
  <si>
    <t xml:space="preserve">   ∆ in Net Operating Working Capital</t>
  </si>
  <si>
    <t xml:space="preserve">  ∆ in Fixed Assets</t>
  </si>
  <si>
    <t>STEP 2:</t>
  </si>
  <si>
    <t>Notes / Based on</t>
  </si>
  <si>
    <t>WACC</t>
  </si>
  <si>
    <t>WACC = Cost of Equity * % of Equity + Cost of Debt * % of Debt * (1-tax rate)</t>
  </si>
  <si>
    <t xml:space="preserve">Cost of Debt </t>
  </si>
  <si>
    <t>interest rate from 10k, or can use company's bond rating to find cost of debt</t>
  </si>
  <si>
    <t>% Debt</t>
  </si>
  <si>
    <t>% debt = total debt / (total debt + market cap)</t>
  </si>
  <si>
    <t>Cost of Equity</t>
  </si>
  <si>
    <t>Cost of Equity =  Risk Free Rate + Beta * (Market Risk Premium)</t>
  </si>
  <si>
    <t>% Equity</t>
  </si>
  <si>
    <t>% equity = market cap / (total debt + market cap)</t>
  </si>
  <si>
    <t>Tax Rate</t>
  </si>
  <si>
    <t>Risk Free Rate</t>
  </si>
  <si>
    <t>US Treasury 10-year yield</t>
  </si>
  <si>
    <t>Beta</t>
  </si>
  <si>
    <t>Your company's beta</t>
  </si>
  <si>
    <t>Market Risk Premium</t>
  </si>
  <si>
    <t>you can google to find the historical market risk premium</t>
  </si>
  <si>
    <t>STEP 3:</t>
  </si>
  <si>
    <t>Continuing Values</t>
  </si>
  <si>
    <r>
      <rPr>
        <sz val="12"/>
        <rFont val="Times Roman"/>
        <charset val="134"/>
      </rPr>
      <t xml:space="preserve">Expected Future Cash Flow in </t>
    </r>
    <r>
      <rPr>
        <b/>
        <sz val="12"/>
        <rFont val="Times Roman"/>
        <charset val="134"/>
      </rPr>
      <t>2028</t>
    </r>
  </si>
  <si>
    <t>Growth Rate of Expected Future Cash Flows (assumed)</t>
  </si>
  <si>
    <t>Use a rate around the average US GDP growth rate</t>
  </si>
  <si>
    <r>
      <rPr>
        <sz val="12"/>
        <rFont val="Times Roman"/>
        <charset val="134"/>
      </rPr>
      <t xml:space="preserve">Expected Free Cash Flow in </t>
    </r>
    <r>
      <rPr>
        <b/>
        <sz val="12"/>
        <rFont val="Times Roman"/>
        <charset val="134"/>
      </rPr>
      <t>2028</t>
    </r>
  </si>
  <si>
    <t>Weighted-Average Cost of Capital</t>
  </si>
  <si>
    <r>
      <rPr>
        <sz val="12"/>
        <rFont val="Times Roman"/>
        <charset val="134"/>
      </rPr>
      <t xml:space="preserve">Continuing Value in </t>
    </r>
    <r>
      <rPr>
        <b/>
        <sz val="12"/>
        <rFont val="Times Roman"/>
        <charset val="134"/>
      </rPr>
      <t>2028</t>
    </r>
    <r>
      <rPr>
        <sz val="12"/>
        <rFont val="Times Roman"/>
        <charset val="134"/>
      </rPr>
      <t>- Growing Perpetuity</t>
    </r>
  </si>
  <si>
    <t>expected FCF (after calculating with growth rate) / (WACC-g)</t>
  </si>
  <si>
    <t>STEP 4:</t>
  </si>
  <si>
    <t>Discounted Cash Flow Valuation</t>
  </si>
  <si>
    <t>Net Cash Flow</t>
  </si>
  <si>
    <t>Continuing Value</t>
  </si>
  <si>
    <t xml:space="preserve">   Expected Future Cash Flows</t>
  </si>
  <si>
    <t>Operating Value of the Firm</t>
  </si>
  <si>
    <t xml:space="preserve"> + Non-Operating Assets</t>
  </si>
  <si>
    <t>Value of the Firm</t>
  </si>
  <si>
    <t>– Short-term Debt</t>
  </si>
  <si>
    <t>– Long-term Debt</t>
  </si>
  <si>
    <t>Value of the Equity</t>
  </si>
  <si>
    <t>Number of Outstanding Shares</t>
  </si>
  <si>
    <t>Expected Share Price</t>
  </si>
</sst>
</file>

<file path=xl/styles.xml><?xml version="1.0" encoding="utf-8"?>
<styleSheet xmlns="http://schemas.openxmlformats.org/spreadsheetml/2006/main">
  <numFmts count="8">
    <numFmt numFmtId="176" formatCode="0.0%"/>
    <numFmt numFmtId="177" formatCode="_(* #,##0.0_);_(* \(#,##0.0\);_(* &quot;-&quot;??_);_(@_)"/>
    <numFmt numFmtId="178" formatCode="_(* #,##0_);_(* \(#,##0\);_(* &quot;-&quot;??_);_(@_)"/>
    <numFmt numFmtId="44" formatCode="_ &quot;￥&quot;* #,##0.00_ ;_ &quot;￥&quot;* \-#,##0.00_ ;_ &quot;￥&quot;* &quot;-&quot;??_ ;_ @_ "/>
    <numFmt numFmtId="179" formatCode="_(* #,##0.00_);_(* \(#,##0.00\);_(* &quot;-&quot;??_);_(@_)"/>
    <numFmt numFmtId="180" formatCode="&quot;$&quot;#,##0.00_);[Red]\(&quot;$&quot;#,##0.00\)"/>
    <numFmt numFmtId="41" formatCode="_ * #,##0_ ;_ * \-#,##0_ ;_ * &quot;-&quot;_ ;_ @_ "/>
    <numFmt numFmtId="42" formatCode="_ &quot;￥&quot;* #,##0_ ;_ &quot;￥&quot;* \-#,##0_ ;_ &quot;￥&quot;* &quot;-&quot;_ ;_ @_ "/>
  </numFmts>
  <fonts count="34">
    <font>
      <sz val="12"/>
      <color theme="1"/>
      <name val="等线"/>
      <charset val="134"/>
      <scheme val="minor"/>
    </font>
    <font>
      <sz val="12"/>
      <color theme="1"/>
      <name val="Times Roman"/>
      <charset val="134"/>
    </font>
    <font>
      <b/>
      <sz val="14"/>
      <color theme="1"/>
      <name val="Times Roman"/>
      <charset val="134"/>
    </font>
    <font>
      <b/>
      <sz val="12"/>
      <name val="Times Roman"/>
      <charset val="134"/>
    </font>
    <font>
      <b/>
      <sz val="12"/>
      <color theme="1"/>
      <name val="Times Roman"/>
      <charset val="134"/>
    </font>
    <font>
      <sz val="12"/>
      <name val="Times Roman"/>
      <charset val="134"/>
    </font>
    <font>
      <b/>
      <sz val="12"/>
      <color rgb="FFFF0000"/>
      <name val="Times Roman"/>
      <charset val="134"/>
    </font>
    <font>
      <b/>
      <sz val="12"/>
      <color rgb="FF7030A0"/>
      <name val="Times Roman"/>
      <charset val="134"/>
    </font>
    <font>
      <sz val="12"/>
      <color rgb="FFA05693"/>
      <name val="Times Roman"/>
      <charset val="134"/>
    </font>
    <font>
      <sz val="12"/>
      <color theme="8" tint="-0.249977111117893"/>
      <name val="Times Roman"/>
      <charset val="134"/>
    </font>
    <font>
      <sz val="14"/>
      <color theme="1"/>
      <name val="Times Roman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9"/>
      <name val="Arial"/>
      <charset val="134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i/>
      <sz val="12"/>
      <color rgb="FFFF0000"/>
      <name val="Times Roman"/>
      <charset val="134"/>
    </font>
    <font>
      <sz val="1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E8BCD2"/>
        <bgColor indexed="64"/>
      </patternFill>
    </fill>
    <fill>
      <patternFill patternType="solid">
        <fgColor rgb="FFF8C9E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12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7" borderId="13" applyNumberForma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2" fillId="2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2" fillId="18" borderId="13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9" fillId="19" borderId="17" applyNumberFormat="0" applyAlignment="0" applyProtection="0">
      <alignment vertical="center"/>
    </xf>
    <xf numFmtId="0" fontId="18" fillId="18" borderId="16" applyNumberFormat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7" fillId="12" borderId="15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28" fillId="0" borderId="0"/>
    <xf numFmtId="0" fontId="11" fillId="6" borderId="0" applyNumberFormat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</cellStyleXfs>
  <cellXfs count="54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2" borderId="0" xfId="0" applyFont="1" applyFill="1"/>
    <xf numFmtId="0" fontId="2" fillId="3" borderId="1" xfId="0" applyFont="1" applyFill="1" applyBorder="1"/>
    <xf numFmtId="0" fontId="1" fillId="3" borderId="1" xfId="0" applyFont="1" applyFill="1" applyBorder="1"/>
    <xf numFmtId="0" fontId="3" fillId="0" borderId="2" xfId="44" applyFont="1" applyBorder="1"/>
    <xf numFmtId="0" fontId="4" fillId="0" borderId="1" xfId="0" applyFont="1" applyBorder="1"/>
    <xf numFmtId="0" fontId="5" fillId="0" borderId="0" xfId="44" applyFont="1"/>
    <xf numFmtId="2" fontId="1" fillId="0" borderId="0" xfId="0" applyNumberFormat="1" applyFont="1"/>
    <xf numFmtId="0" fontId="5" fillId="0" borderId="1" xfId="44" applyFont="1" applyBorder="1"/>
    <xf numFmtId="0" fontId="1" fillId="0" borderId="1" xfId="0" applyFont="1" applyBorder="1"/>
    <xf numFmtId="2" fontId="1" fillId="0" borderId="1" xfId="0" applyNumberFormat="1" applyFont="1" applyBorder="1"/>
    <xf numFmtId="0" fontId="6" fillId="0" borderId="0" xfId="44" applyFont="1"/>
    <xf numFmtId="178" fontId="1" fillId="0" borderId="0" xfId="31" applyNumberFormat="1" applyFont="1" applyAlignment="1">
      <alignment horizontal="center"/>
    </xf>
    <xf numFmtId="0" fontId="7" fillId="0" borderId="1" xfId="44" applyFont="1" applyBorder="1"/>
    <xf numFmtId="178" fontId="1" fillId="0" borderId="0" xfId="0" applyNumberFormat="1" applyFont="1"/>
    <xf numFmtId="179" fontId="1" fillId="0" borderId="0" xfId="0" applyNumberFormat="1" applyFont="1"/>
    <xf numFmtId="178" fontId="1" fillId="0" borderId="3" xfId="0" applyNumberFormat="1" applyFont="1" applyBorder="1"/>
    <xf numFmtId="179" fontId="1" fillId="0" borderId="3" xfId="0" applyNumberFormat="1" applyFont="1" applyBorder="1"/>
    <xf numFmtId="0" fontId="7" fillId="0" borderId="0" xfId="44" applyFont="1"/>
    <xf numFmtId="177" fontId="1" fillId="0" borderId="0" xfId="0" applyNumberFormat="1" applyFont="1"/>
    <xf numFmtId="0" fontId="6" fillId="0" borderId="3" xfId="44" applyFont="1" applyBorder="1"/>
    <xf numFmtId="0" fontId="1" fillId="0" borderId="3" xfId="0" applyFont="1" applyBorder="1"/>
    <xf numFmtId="179" fontId="1" fillId="2" borderId="3" xfId="0" applyNumberFormat="1" applyFont="1" applyFill="1" applyBorder="1"/>
    <xf numFmtId="0" fontId="8" fillId="0" borderId="0" xfId="44" applyFont="1"/>
    <xf numFmtId="0" fontId="9" fillId="0" borderId="0" xfId="44" applyFont="1"/>
    <xf numFmtId="0" fontId="8" fillId="0" borderId="3" xfId="44" applyFont="1" applyBorder="1"/>
    <xf numFmtId="2" fontId="1" fillId="0" borderId="3" xfId="0" applyNumberFormat="1" applyFont="1" applyBorder="1"/>
    <xf numFmtId="0" fontId="10" fillId="3" borderId="1" xfId="0" applyFont="1" applyFill="1" applyBorder="1"/>
    <xf numFmtId="0" fontId="4" fillId="0" borderId="0" xfId="0" applyFont="1"/>
    <xf numFmtId="0" fontId="4" fillId="2" borderId="4" xfId="0" applyFont="1" applyFill="1" applyBorder="1"/>
    <xf numFmtId="10" fontId="3" fillId="2" borderId="5" xfId="9" applyNumberFormat="1" applyFont="1" applyFill="1" applyBorder="1"/>
    <xf numFmtId="0" fontId="1" fillId="0" borderId="6" xfId="0" applyFont="1" applyBorder="1"/>
    <xf numFmtId="9" fontId="1" fillId="0" borderId="7" xfId="0" applyNumberFormat="1" applyFont="1" applyBorder="1"/>
    <xf numFmtId="10" fontId="1" fillId="0" borderId="7" xfId="0" applyNumberFormat="1" applyFont="1" applyBorder="1"/>
    <xf numFmtId="9" fontId="1" fillId="0" borderId="7" xfId="9" applyNumberFormat="1" applyFont="1" applyBorder="1"/>
    <xf numFmtId="2" fontId="1" fillId="0" borderId="7" xfId="0" applyNumberFormat="1" applyFont="1" applyBorder="1"/>
    <xf numFmtId="0" fontId="1" fillId="0" borderId="8" xfId="0" applyFont="1" applyBorder="1"/>
    <xf numFmtId="10" fontId="1" fillId="0" borderId="9" xfId="0" applyNumberFormat="1" applyFont="1" applyBorder="1"/>
    <xf numFmtId="0" fontId="2" fillId="3" borderId="1" xfId="44" applyFont="1" applyFill="1" applyBorder="1"/>
    <xf numFmtId="176" fontId="1" fillId="0" borderId="0" xfId="0" applyNumberFormat="1" applyFont="1"/>
    <xf numFmtId="10" fontId="1" fillId="0" borderId="0" xfId="0" applyNumberFormat="1" applyFont="1"/>
    <xf numFmtId="0" fontId="5" fillId="0" borderId="10" xfId="44" applyFont="1" applyBorder="1" applyAlignment="1">
      <alignment horizontal="left" indent="1"/>
    </xf>
    <xf numFmtId="179" fontId="1" fillId="2" borderId="0" xfId="0" applyNumberFormat="1" applyFont="1" applyFill="1"/>
    <xf numFmtId="180" fontId="1" fillId="2" borderId="0" xfId="0" applyNumberFormat="1" applyFont="1" applyFill="1"/>
    <xf numFmtId="180" fontId="1" fillId="0" borderId="0" xfId="0" applyNumberFormat="1" applyFont="1"/>
    <xf numFmtId="9" fontId="1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4" xfId="0" applyFont="1" applyBorder="1"/>
    <xf numFmtId="0" fontId="1" fillId="0" borderId="11" xfId="0" applyFont="1" applyBorder="1"/>
    <xf numFmtId="0" fontId="4" fillId="0" borderId="8" xfId="0" applyFont="1" applyBorder="1"/>
    <xf numFmtId="0" fontId="4" fillId="3" borderId="9" xfId="0" applyFont="1" applyFill="1" applyBorder="1"/>
  </cellXfs>
  <cellStyles count="50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Normal_04. Financial Forecasting 2-4.xls" xfId="44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colors>
    <mruColors>
      <color rgb="00BC77E7"/>
      <color rgb="00E4CBFF"/>
      <color rgb="00BC8FFF"/>
      <color rgb="00F8C9E1"/>
      <color rgb="00E8BCD2"/>
      <color rgb="00A05693"/>
      <color rgb="00D883FF"/>
      <color rgb="00DC77E7"/>
      <color rgb="00DD8FFF"/>
      <color rgb="00BC77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9"/>
  <sheetViews>
    <sheetView tabSelected="1" zoomScale="97" zoomScaleNormal="97" workbookViewId="0">
      <selection activeCell="B1" sqref="B1"/>
    </sheetView>
  </sheetViews>
  <sheetFormatPr defaultColWidth="11" defaultRowHeight="17.6"/>
  <cols>
    <col min="1" max="1" width="48.5" style="1" customWidth="1"/>
    <col min="2" max="2" width="16.5" style="1" customWidth="1"/>
    <col min="3" max="3" width="12.6" style="1"/>
    <col min="4" max="4" width="10.8666666666667" style="1"/>
    <col min="5" max="8" width="10.8333333333333" style="1"/>
    <col min="9" max="9" width="10.8333333333333" style="1" customWidth="1"/>
    <col min="10" max="10" width="19.6666666666667" style="1" customWidth="1"/>
    <col min="11" max="15" width="10.8333333333333" style="1"/>
    <col min="16" max="16" width="10.8333333333333" style="1" customWidth="1"/>
    <col min="17" max="16384" width="10.8333333333333" style="1"/>
  </cols>
  <sheetData>
    <row r="1" ht="20.4" spans="1:13">
      <c r="A1" s="2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3" ht="20.4" spans="1:7">
      <c r="A3" s="4" t="s">
        <v>2</v>
      </c>
      <c r="B3" s="5"/>
      <c r="C3" s="5"/>
      <c r="D3" s="5"/>
      <c r="E3" s="5"/>
      <c r="F3" s="5"/>
      <c r="G3" s="5"/>
    </row>
    <row r="5" ht="18.35" spans="1:16">
      <c r="A5" s="6" t="s">
        <v>3</v>
      </c>
      <c r="B5" s="7">
        <v>2023</v>
      </c>
      <c r="C5" s="7" t="s">
        <v>4</v>
      </c>
      <c r="D5" s="7" t="s">
        <v>5</v>
      </c>
      <c r="E5" s="7" t="s">
        <v>6</v>
      </c>
      <c r="F5" s="7" t="s">
        <v>7</v>
      </c>
      <c r="G5" s="7" t="s">
        <v>8</v>
      </c>
      <c r="H5" s="30" t="s">
        <v>9</v>
      </c>
      <c r="I5" s="30" t="s">
        <v>10</v>
      </c>
      <c r="J5" s="30"/>
      <c r="K5" s="30"/>
      <c r="L5" s="30"/>
      <c r="M5" s="30"/>
      <c r="N5" s="30"/>
      <c r="O5" s="30"/>
      <c r="P5" s="30"/>
    </row>
    <row r="6" spans="1:16">
      <c r="A6" s="8" t="s">
        <v>11</v>
      </c>
      <c r="B6" s="1">
        <v>6263</v>
      </c>
      <c r="C6" s="1">
        <f>B6*(1+$H$6)</f>
        <v>6450.89</v>
      </c>
      <c r="D6" s="9">
        <f t="shared" ref="D6:G6" si="0">C6*(1+$H$6)</f>
        <v>6644.4167</v>
      </c>
      <c r="E6" s="9">
        <f t="shared" si="0"/>
        <v>6843.749201</v>
      </c>
      <c r="F6" s="9">
        <f t="shared" si="0"/>
        <v>7049.06167703</v>
      </c>
      <c r="G6" s="9">
        <f t="shared" si="0"/>
        <v>7260.5335273409</v>
      </c>
      <c r="H6" s="47">
        <v>0.03</v>
      </c>
      <c r="I6" s="12" t="s">
        <v>12</v>
      </c>
      <c r="J6" s="12"/>
      <c r="K6" s="12"/>
      <c r="L6" s="12"/>
      <c r="M6" s="12"/>
      <c r="N6" s="12"/>
      <c r="O6" s="12"/>
      <c r="P6" s="12"/>
    </row>
    <row r="7" spans="1:16">
      <c r="A7" s="8" t="s">
        <v>13</v>
      </c>
      <c r="B7" s="1">
        <v>2515</v>
      </c>
      <c r="C7" s="9">
        <f>C6*$H$7</f>
        <v>2590.45</v>
      </c>
      <c r="D7" s="9">
        <f t="shared" ref="D7:G7" si="1">D6*$H$7</f>
        <v>2668.1635</v>
      </c>
      <c r="E7" s="9">
        <f t="shared" si="1"/>
        <v>2748.208405</v>
      </c>
      <c r="F7" s="9">
        <f t="shared" si="1"/>
        <v>2830.65465715</v>
      </c>
      <c r="G7" s="9">
        <f t="shared" si="1"/>
        <v>2915.5742968645</v>
      </c>
      <c r="H7" s="47">
        <f>B7/B6</f>
        <v>0.401564745329714</v>
      </c>
      <c r="I7" s="12" t="s">
        <v>14</v>
      </c>
      <c r="J7" s="12"/>
      <c r="K7" s="12"/>
      <c r="L7" s="12"/>
      <c r="M7" s="12"/>
      <c r="N7" s="12"/>
      <c r="O7" s="12"/>
      <c r="P7" s="12"/>
    </row>
    <row r="8" spans="1:16">
      <c r="A8" s="10" t="s">
        <v>15</v>
      </c>
      <c r="B8" s="11">
        <v>1893</v>
      </c>
      <c r="C8" s="12">
        <f>C6*$H$8</f>
        <v>1949.79</v>
      </c>
      <c r="D8" s="12">
        <f t="shared" ref="D8:G8" si="2">D6*$H$8</f>
        <v>2008.2837</v>
      </c>
      <c r="E8" s="12">
        <f t="shared" si="2"/>
        <v>2068.532211</v>
      </c>
      <c r="F8" s="12">
        <f t="shared" si="2"/>
        <v>2130.58817733</v>
      </c>
      <c r="G8" s="12">
        <f t="shared" si="2"/>
        <v>2194.5058226499</v>
      </c>
      <c r="H8" s="47">
        <f>B8/B6</f>
        <v>0.302251317260099</v>
      </c>
      <c r="I8" s="12" t="s">
        <v>16</v>
      </c>
      <c r="J8" s="12"/>
      <c r="K8" s="12"/>
      <c r="L8" s="12"/>
      <c r="M8" s="12"/>
      <c r="N8" s="12"/>
      <c r="O8" s="12"/>
      <c r="P8" s="12"/>
    </row>
    <row r="9" spans="1:16">
      <c r="A9" s="13" t="s">
        <v>17</v>
      </c>
      <c r="B9" s="14">
        <v>1242</v>
      </c>
      <c r="C9" s="14">
        <f>C6-C7-C8</f>
        <v>1910.65</v>
      </c>
      <c r="D9" s="14">
        <f t="shared" ref="D9:G9" si="3">D6-D7-D8</f>
        <v>1967.9695</v>
      </c>
      <c r="E9" s="14">
        <f t="shared" si="3"/>
        <v>2027.008585</v>
      </c>
      <c r="F9" s="14">
        <f t="shared" si="3"/>
        <v>2087.81884255</v>
      </c>
      <c r="G9" s="14">
        <f t="shared" si="3"/>
        <v>2150.4534078265</v>
      </c>
      <c r="I9" s="47"/>
      <c r="J9" s="47"/>
      <c r="K9" s="47"/>
      <c r="L9" s="47"/>
      <c r="M9" s="47"/>
      <c r="N9" s="47"/>
      <c r="O9" s="47"/>
      <c r="P9" s="47"/>
    </row>
    <row r="10" spans="1:16">
      <c r="A10" s="15" t="s">
        <v>18</v>
      </c>
      <c r="B10" s="16">
        <v>-350</v>
      </c>
      <c r="C10" s="1">
        <f>C9*$H$10</f>
        <v>353.47025</v>
      </c>
      <c r="D10" s="17">
        <f t="shared" ref="D10:G10" si="4">D9*$H$10</f>
        <v>364.0743575</v>
      </c>
      <c r="E10" s="17">
        <f t="shared" si="4"/>
        <v>374.996588225</v>
      </c>
      <c r="F10" s="17">
        <f t="shared" si="4"/>
        <v>386.24648587175</v>
      </c>
      <c r="G10" s="17">
        <f t="shared" si="4"/>
        <v>397.833880447903</v>
      </c>
      <c r="H10" s="47">
        <v>0.185</v>
      </c>
      <c r="I10" s="12" t="s">
        <v>19</v>
      </c>
      <c r="J10" s="12"/>
      <c r="K10" s="12"/>
      <c r="L10" s="12"/>
      <c r="M10" s="12"/>
      <c r="N10" s="12"/>
      <c r="O10" s="12"/>
      <c r="P10" s="12"/>
    </row>
    <row r="11" spans="1:7">
      <c r="A11" s="8" t="s">
        <v>20</v>
      </c>
      <c r="B11" s="18">
        <v>1023</v>
      </c>
      <c r="C11" s="19">
        <f>C9-C10</f>
        <v>1557.17975</v>
      </c>
      <c r="D11" s="19">
        <f t="shared" ref="D11:G11" si="5">D9-D10</f>
        <v>1603.8951425</v>
      </c>
      <c r="E11" s="19">
        <f t="shared" si="5"/>
        <v>1652.011996775</v>
      </c>
      <c r="F11" s="19">
        <f t="shared" si="5"/>
        <v>1701.57235667825</v>
      </c>
      <c r="G11" s="19">
        <f t="shared" si="5"/>
        <v>1752.6195273786</v>
      </c>
    </row>
    <row r="12" spans="1:16">
      <c r="A12" s="15" t="s">
        <v>21</v>
      </c>
      <c r="B12" s="1">
        <v>236</v>
      </c>
      <c r="H12" s="42">
        <v>0.093</v>
      </c>
      <c r="I12" s="12" t="s">
        <v>22</v>
      </c>
      <c r="J12" s="12"/>
      <c r="K12" s="12"/>
      <c r="L12" s="12"/>
      <c r="M12" s="12"/>
      <c r="N12" s="12"/>
      <c r="O12" s="12"/>
      <c r="P12" s="12"/>
    </row>
    <row r="13" spans="1:7">
      <c r="A13" s="8" t="s">
        <v>23</v>
      </c>
      <c r="B13" s="18">
        <v>799</v>
      </c>
      <c r="C13" s="19">
        <f>C11+C12</f>
        <v>1557.17975</v>
      </c>
      <c r="D13" s="19">
        <f t="shared" ref="D13:G13" si="6">D11+D12</f>
        <v>1603.8951425</v>
      </c>
      <c r="E13" s="19">
        <f t="shared" si="6"/>
        <v>1652.011996775</v>
      </c>
      <c r="F13" s="19">
        <f t="shared" si="6"/>
        <v>1701.57235667825</v>
      </c>
      <c r="G13" s="19">
        <f t="shared" si="6"/>
        <v>1752.6195273786</v>
      </c>
    </row>
    <row r="14" ht="16" customHeight="1" spans="1:19">
      <c r="A14" s="20" t="s">
        <v>24</v>
      </c>
      <c r="B14" s="1">
        <v>-250</v>
      </c>
      <c r="C14" s="21">
        <f>C23</f>
        <v>4.02000000000001</v>
      </c>
      <c r="D14" s="21">
        <f t="shared" ref="D14:G14" si="7">D23</f>
        <v>4.14060000000001</v>
      </c>
      <c r="E14" s="21">
        <f t="shared" si="7"/>
        <v>4.26481799999999</v>
      </c>
      <c r="F14" s="21">
        <f t="shared" si="7"/>
        <v>4.39276254000001</v>
      </c>
      <c r="G14" s="21">
        <f t="shared" si="7"/>
        <v>4.52454541620003</v>
      </c>
      <c r="H14" s="48"/>
      <c r="I14" s="12" t="s">
        <v>25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</row>
    <row r="15" spans="1:16">
      <c r="A15" s="20" t="s">
        <v>26</v>
      </c>
      <c r="B15" s="1">
        <v>19</v>
      </c>
      <c r="C15" s="21">
        <f>C24</f>
        <v>2.97150000000001</v>
      </c>
      <c r="D15" s="21">
        <f t="shared" ref="D15:G15" si="8">D24</f>
        <v>3.06064500000001</v>
      </c>
      <c r="E15" s="21">
        <f t="shared" si="8"/>
        <v>3.15246435</v>
      </c>
      <c r="F15" s="21">
        <f t="shared" si="8"/>
        <v>3.24703828050001</v>
      </c>
      <c r="G15" s="21">
        <f t="shared" si="8"/>
        <v>3.34444942891501</v>
      </c>
      <c r="H15" s="48"/>
      <c r="I15" s="49"/>
      <c r="J15" s="49"/>
      <c r="K15" s="49"/>
      <c r="L15" s="49"/>
      <c r="M15" s="49"/>
      <c r="N15" s="49"/>
      <c r="O15" s="49"/>
      <c r="P15" s="49"/>
    </row>
    <row r="16" ht="18" spans="1:7">
      <c r="A16" s="22" t="s">
        <v>27</v>
      </c>
      <c r="B16" s="23">
        <v>-13</v>
      </c>
      <c r="C16" s="24">
        <f>C13-C14-C15</f>
        <v>1550.18825</v>
      </c>
      <c r="D16" s="24">
        <f>D13-D14-D15</f>
        <v>1596.6938975</v>
      </c>
      <c r="E16" s="24">
        <f t="shared" ref="D16:F16" si="9">E13-E14-E15</f>
        <v>1644.594714425</v>
      </c>
      <c r="F16" s="24">
        <f t="shared" si="9"/>
        <v>1693.93255585775</v>
      </c>
      <c r="G16" s="24">
        <f t="shared" ref="G16" si="10">G13-G14-G15</f>
        <v>1744.75053253348</v>
      </c>
    </row>
    <row r="18" ht="18.35" spans="1:7">
      <c r="A18" s="6" t="s">
        <v>28</v>
      </c>
      <c r="B18" s="7">
        <v>2023</v>
      </c>
      <c r="C18" s="7" t="s">
        <v>4</v>
      </c>
      <c r="D18" s="7" t="s">
        <v>5</v>
      </c>
      <c r="E18" s="7" t="s">
        <v>6</v>
      </c>
      <c r="F18" s="7" t="s">
        <v>7</v>
      </c>
      <c r="G18" s="7" t="s">
        <v>8</v>
      </c>
    </row>
    <row r="19" spans="1:7">
      <c r="A19" s="8"/>
      <c r="B19" s="14"/>
      <c r="C19" s="21"/>
      <c r="D19" s="21"/>
      <c r="E19" s="21"/>
      <c r="F19" s="21"/>
      <c r="G19" s="21"/>
    </row>
    <row r="20" spans="1:16">
      <c r="A20" s="25" t="s">
        <v>29</v>
      </c>
      <c r="B20" s="9">
        <v>134</v>
      </c>
      <c r="C20" s="9">
        <f>C6*$H$20</f>
        <v>138.02</v>
      </c>
      <c r="D20" s="9">
        <f t="shared" ref="D20:F20" si="11">D6*$H$20</f>
        <v>142.1606</v>
      </c>
      <c r="E20" s="9">
        <f t="shared" si="11"/>
        <v>146.425418</v>
      </c>
      <c r="F20" s="9">
        <f t="shared" si="11"/>
        <v>150.81818054</v>
      </c>
      <c r="G20" s="9">
        <f t="shared" ref="G20" si="12">G6*$H$20</f>
        <v>155.3427259562</v>
      </c>
      <c r="H20" s="47">
        <f>B20/B6</f>
        <v>0.0213954973654798</v>
      </c>
      <c r="I20" s="12" t="s">
        <v>16</v>
      </c>
      <c r="J20" s="12"/>
      <c r="K20" s="12"/>
      <c r="L20" s="12"/>
      <c r="M20" s="12"/>
      <c r="N20" s="12"/>
      <c r="O20" s="12"/>
      <c r="P20" s="12"/>
    </row>
    <row r="21" spans="1:16">
      <c r="A21" s="25" t="s">
        <v>30</v>
      </c>
      <c r="B21" s="9">
        <v>99.05</v>
      </c>
      <c r="C21" s="9">
        <f t="shared" ref="C21:F21" si="13">C6*$H$21</f>
        <v>102.0215</v>
      </c>
      <c r="D21" s="9">
        <f t="shared" si="13"/>
        <v>105.082145</v>
      </c>
      <c r="E21" s="9">
        <f t="shared" si="13"/>
        <v>108.23460935</v>
      </c>
      <c r="F21" s="9">
        <f t="shared" si="13"/>
        <v>111.4816476305</v>
      </c>
      <c r="G21" s="9">
        <f t="shared" ref="G21" si="14">G6*$H$21</f>
        <v>114.826097059415</v>
      </c>
      <c r="H21" s="47">
        <f>B21/B6</f>
        <v>0.0158151045824685</v>
      </c>
      <c r="I21" s="12" t="s">
        <v>16</v>
      </c>
      <c r="J21" s="12"/>
      <c r="K21" s="12"/>
      <c r="L21" s="12"/>
      <c r="M21" s="12"/>
      <c r="N21" s="12"/>
      <c r="O21" s="12"/>
      <c r="P21" s="12"/>
    </row>
    <row r="22" spans="1:13">
      <c r="A22" s="26"/>
      <c r="C22" s="21"/>
      <c r="D22" s="21"/>
      <c r="E22" s="21"/>
      <c r="F22" s="21"/>
      <c r="G22" s="21"/>
      <c r="J22"/>
      <c r="K22"/>
      <c r="L22"/>
      <c r="M22"/>
    </row>
    <row r="23" spans="1:13">
      <c r="A23" s="27" t="s">
        <v>31</v>
      </c>
      <c r="B23" s="23"/>
      <c r="C23" s="28">
        <f t="shared" ref="C23:F24" si="15">C20-B20</f>
        <v>4.02000000000001</v>
      </c>
      <c r="D23" s="28">
        <f t="shared" si="15"/>
        <v>4.14060000000001</v>
      </c>
      <c r="E23" s="28">
        <f t="shared" si="15"/>
        <v>4.26481799999999</v>
      </c>
      <c r="F23" s="28">
        <f t="shared" si="15"/>
        <v>4.39276254000001</v>
      </c>
      <c r="G23" s="28">
        <f t="shared" ref="G23" si="16">G20-F20</f>
        <v>4.52454541620003</v>
      </c>
      <c r="J23"/>
      <c r="K23"/>
      <c r="L23"/>
      <c r="M23"/>
    </row>
    <row r="24" spans="1:7">
      <c r="A24" s="25" t="s">
        <v>32</v>
      </c>
      <c r="C24" s="9">
        <f t="shared" si="15"/>
        <v>2.97150000000001</v>
      </c>
      <c r="D24" s="9">
        <f t="shared" si="15"/>
        <v>3.06064500000001</v>
      </c>
      <c r="E24" s="9">
        <f t="shared" si="15"/>
        <v>3.15246435</v>
      </c>
      <c r="F24" s="9">
        <f t="shared" si="15"/>
        <v>3.24703828050001</v>
      </c>
      <c r="G24" s="9">
        <f t="shared" ref="G24" si="17">G21-F21</f>
        <v>3.34444942891501</v>
      </c>
    </row>
    <row r="25" spans="1:7">
      <c r="A25" s="25"/>
      <c r="C25" s="9"/>
      <c r="D25" s="9"/>
      <c r="E25" s="9"/>
      <c r="F25" s="9"/>
      <c r="G25" s="9"/>
    </row>
    <row r="26" spans="1:7">
      <c r="A26" s="25"/>
      <c r="C26" s="9"/>
      <c r="D26" s="9"/>
      <c r="E26" s="9"/>
      <c r="F26" s="9"/>
      <c r="G26" s="9"/>
    </row>
    <row r="27" spans="1:7">
      <c r="A27" s="25"/>
      <c r="C27" s="9"/>
      <c r="D27" s="9"/>
      <c r="E27" s="9"/>
      <c r="F27" s="9"/>
      <c r="G27" s="9"/>
    </row>
    <row r="28" spans="1:7">
      <c r="A28" s="25"/>
      <c r="C28" s="9"/>
      <c r="D28" s="9"/>
      <c r="E28" s="9"/>
      <c r="F28" s="9"/>
      <c r="G28" s="9"/>
    </row>
    <row r="29" ht="20.4" spans="1:4">
      <c r="A29" s="4" t="s">
        <v>33</v>
      </c>
      <c r="B29" s="29"/>
      <c r="C29" s="29"/>
      <c r="D29" s="29"/>
    </row>
    <row r="31" ht="18.35" spans="3:8">
      <c r="C31" s="30" t="s">
        <v>34</v>
      </c>
      <c r="D31" s="30"/>
      <c r="E31" s="30"/>
      <c r="F31" s="30"/>
      <c r="G31" s="30"/>
      <c r="H31" s="30"/>
    </row>
    <row r="32" ht="18.35" spans="1:8">
      <c r="A32" s="31" t="s">
        <v>35</v>
      </c>
      <c r="B32" s="32">
        <v>0.0751</v>
      </c>
      <c r="C32" s="12" t="s">
        <v>36</v>
      </c>
      <c r="D32" s="12"/>
      <c r="E32" s="12"/>
      <c r="F32" s="12"/>
      <c r="G32" s="12"/>
      <c r="H32" s="12"/>
    </row>
    <row r="33" spans="1:8">
      <c r="A33" s="33" t="s">
        <v>37</v>
      </c>
      <c r="B33" s="34">
        <v>0.06</v>
      </c>
      <c r="C33" s="12" t="s">
        <v>38</v>
      </c>
      <c r="D33" s="12"/>
      <c r="E33" s="12"/>
      <c r="F33" s="12"/>
      <c r="G33" s="12"/>
      <c r="H33" s="12"/>
    </row>
    <row r="34" spans="1:8">
      <c r="A34" s="33" t="s">
        <v>39</v>
      </c>
      <c r="B34" s="35">
        <v>0.65</v>
      </c>
      <c r="C34" s="12" t="s">
        <v>40</v>
      </c>
      <c r="D34" s="12"/>
      <c r="E34" s="12"/>
      <c r="F34" s="12"/>
      <c r="G34" s="12"/>
      <c r="H34" s="12"/>
    </row>
    <row r="35" spans="1:3">
      <c r="A35" s="33" t="s">
        <v>41</v>
      </c>
      <c r="B35" s="35">
        <f>B38+B39*(B40)</f>
        <v>0.08605</v>
      </c>
      <c r="C35" s="33" t="s">
        <v>42</v>
      </c>
    </row>
    <row r="36" spans="1:8">
      <c r="A36" s="33" t="s">
        <v>43</v>
      </c>
      <c r="B36" s="36">
        <v>0.35</v>
      </c>
      <c r="C36" s="12" t="s">
        <v>44</v>
      </c>
      <c r="D36" s="12"/>
      <c r="E36" s="12"/>
      <c r="F36" s="12"/>
      <c r="G36" s="12"/>
      <c r="H36" s="12"/>
    </row>
    <row r="37" spans="1:3">
      <c r="A37" s="33" t="s">
        <v>45</v>
      </c>
      <c r="B37" s="34">
        <f>H10</f>
        <v>0.185</v>
      </c>
      <c r="C37" s="33"/>
    </row>
    <row r="38" spans="1:8">
      <c r="A38" s="33" t="s">
        <v>46</v>
      </c>
      <c r="B38" s="35">
        <v>0.0437</v>
      </c>
      <c r="C38" s="12" t="s">
        <v>47</v>
      </c>
      <c r="D38" s="12"/>
      <c r="E38" s="12"/>
      <c r="F38" s="12"/>
      <c r="G38" s="12"/>
      <c r="H38" s="12"/>
    </row>
    <row r="39" spans="1:3">
      <c r="A39" s="33" t="s">
        <v>48</v>
      </c>
      <c r="B39" s="37">
        <v>0.77</v>
      </c>
      <c r="C39" s="33" t="s">
        <v>49</v>
      </c>
    </row>
    <row r="40" ht="18.35" spans="1:3">
      <c r="A40" s="38" t="s">
        <v>50</v>
      </c>
      <c r="B40" s="39">
        <v>0.055</v>
      </c>
      <c r="C40" s="33" t="s">
        <v>51</v>
      </c>
    </row>
    <row r="43" ht="20.4" spans="1:7">
      <c r="A43" s="40" t="s">
        <v>52</v>
      </c>
      <c r="B43" s="29"/>
      <c r="C43" s="9"/>
      <c r="D43" s="9"/>
      <c r="E43" s="9"/>
      <c r="F43" s="9"/>
      <c r="G43" s="9"/>
    </row>
    <row r="44" spans="1:1">
      <c r="A44" s="8"/>
    </row>
    <row r="45" ht="18.35" spans="1:1">
      <c r="A45" s="6" t="s">
        <v>53</v>
      </c>
    </row>
    <row r="46" ht="18" spans="1:2">
      <c r="A46" s="8" t="s">
        <v>54</v>
      </c>
      <c r="B46" s="17">
        <f>G16</f>
        <v>1744.75053253348</v>
      </c>
    </row>
    <row r="47" spans="1:3">
      <c r="A47" s="8" t="s">
        <v>55</v>
      </c>
      <c r="B47" s="41">
        <v>0.03</v>
      </c>
      <c r="C47" s="1" t="s">
        <v>56</v>
      </c>
    </row>
    <row r="48" ht="18" spans="1:2">
      <c r="A48" s="8" t="s">
        <v>57</v>
      </c>
      <c r="B48" s="17">
        <f>B46*(1+B47)</f>
        <v>1797.09304850949</v>
      </c>
    </row>
    <row r="49" spans="1:2">
      <c r="A49" s="8" t="s">
        <v>58</v>
      </c>
      <c r="B49" s="42">
        <f>B32</f>
        <v>0.0751</v>
      </c>
    </row>
    <row r="50" ht="18.75" spans="1:3">
      <c r="A50" s="43" t="s">
        <v>59</v>
      </c>
      <c r="B50" s="44">
        <f>B48/(B49-B47)</f>
        <v>39846.8525168401</v>
      </c>
      <c r="C50" s="1" t="s">
        <v>60</v>
      </c>
    </row>
    <row r="51" ht="18.35" spans="1:1">
      <c r="A51" s="8"/>
    </row>
    <row r="52" spans="1:1">
      <c r="A52" s="8"/>
    </row>
    <row r="53" ht="20.4" spans="1:7">
      <c r="A53" s="40" t="s">
        <v>61</v>
      </c>
      <c r="B53" s="29"/>
      <c r="C53" s="29"/>
      <c r="D53" s="29"/>
      <c r="E53" s="29"/>
      <c r="F53" s="29"/>
      <c r="G53" s="29"/>
    </row>
    <row r="54" spans="1:1">
      <c r="A54" s="8"/>
    </row>
    <row r="55" ht="18.35" spans="1:7">
      <c r="A55" s="6" t="s">
        <v>62</v>
      </c>
      <c r="B55" s="7">
        <v>2023</v>
      </c>
      <c r="C55" s="7" t="s">
        <v>4</v>
      </c>
      <c r="D55" s="7" t="s">
        <v>5</v>
      </c>
      <c r="E55" s="7" t="s">
        <v>6</v>
      </c>
      <c r="F55" s="7" t="s">
        <v>7</v>
      </c>
      <c r="G55" s="7" t="s">
        <v>8</v>
      </c>
    </row>
    <row r="56" spans="1:7">
      <c r="A56" s="8" t="s">
        <v>63</v>
      </c>
      <c r="B56" s="1">
        <v>-34.65</v>
      </c>
      <c r="C56" s="17">
        <f>C16</f>
        <v>1550.18825</v>
      </c>
      <c r="D56" s="17">
        <f>D16</f>
        <v>1596.6938975</v>
      </c>
      <c r="E56" s="17">
        <f>E16</f>
        <v>1644.594714425</v>
      </c>
      <c r="F56" s="17">
        <f>F16</f>
        <v>1693.93255585775</v>
      </c>
      <c r="G56" s="17">
        <f>G16</f>
        <v>1744.75053253348</v>
      </c>
    </row>
    <row r="57" spans="1:7">
      <c r="A57" s="10" t="s">
        <v>64</v>
      </c>
      <c r="G57" s="17">
        <f>B50</f>
        <v>39846.8525168401</v>
      </c>
    </row>
    <row r="58" spans="1:7">
      <c r="A58" s="8" t="s">
        <v>65</v>
      </c>
      <c r="B58" s="23"/>
      <c r="C58" s="19">
        <f>C56</f>
        <v>1550.18825</v>
      </c>
      <c r="D58" s="19">
        <f t="shared" ref="D58:E58" si="18">D56</f>
        <v>1596.6938975</v>
      </c>
      <c r="E58" s="19">
        <f t="shared" si="18"/>
        <v>1644.594714425</v>
      </c>
      <c r="F58" s="19">
        <f t="shared" ref="F58" si="19">F56</f>
        <v>1693.93255585775</v>
      </c>
      <c r="G58" s="19">
        <f>G56+G57</f>
        <v>41591.6030493736</v>
      </c>
    </row>
    <row r="59" spans="1:1">
      <c r="A59" s="8"/>
    </row>
    <row r="60" spans="1:2">
      <c r="A60" s="8" t="s">
        <v>66</v>
      </c>
      <c r="B60" s="45">
        <f>NPV(B49,C58:G58)</f>
        <v>34372.2450110865</v>
      </c>
    </row>
    <row r="61" spans="1:2">
      <c r="A61" s="10" t="s">
        <v>67</v>
      </c>
      <c r="B61" s="11"/>
    </row>
    <row r="62" spans="1:2">
      <c r="A62" s="8" t="s">
        <v>68</v>
      </c>
      <c r="B62" s="46">
        <f>B60+B61</f>
        <v>34372.2450110865</v>
      </c>
    </row>
    <row r="63" spans="1:2">
      <c r="A63" s="8" t="s">
        <v>69</v>
      </c>
      <c r="B63" s="1">
        <v>0.08</v>
      </c>
    </row>
    <row r="64" spans="1:2">
      <c r="A64" s="10" t="s">
        <v>70</v>
      </c>
      <c r="B64" s="11">
        <v>0.08</v>
      </c>
    </row>
    <row r="65" spans="1:2">
      <c r="A65" s="8" t="s">
        <v>71</v>
      </c>
      <c r="B65" s="45">
        <f>B62-B63-B64</f>
        <v>34372.0850110865</v>
      </c>
    </row>
    <row r="67" ht="18.35"/>
    <row r="68" spans="1:2">
      <c r="A68" s="50" t="s">
        <v>72</v>
      </c>
      <c r="B68" s="51">
        <v>256</v>
      </c>
    </row>
    <row r="69" spans="1:2">
      <c r="A69" s="52" t="s">
        <v>73</v>
      </c>
      <c r="B69" s="53">
        <f>B65/B68</f>
        <v>134.265957074557</v>
      </c>
    </row>
  </sheetData>
  <mergeCells count="14">
    <mergeCell ref="I5:P5"/>
    <mergeCell ref="I9:P9"/>
    <mergeCell ref="I11:P11"/>
    <mergeCell ref="I13:P13"/>
    <mergeCell ref="I15:P15"/>
    <mergeCell ref="I16:P16"/>
    <mergeCell ref="I17:P17"/>
    <mergeCell ref="I18:P18"/>
    <mergeCell ref="I19:P19"/>
    <mergeCell ref="C31:H31"/>
    <mergeCell ref="C35:H35"/>
    <mergeCell ref="C37:H37"/>
    <mergeCell ref="C39:H39"/>
    <mergeCell ref="C40:H40"/>
  </mergeCell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DCF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Halici, Pelin Ebru (peh3du)</dc:creator>
  <cp:lastModifiedBy>DI. aNHj</cp:lastModifiedBy>
  <dcterms:created xsi:type="dcterms:W3CDTF">2021-03-22T02:41:00Z</dcterms:created>
  <dcterms:modified xsi:type="dcterms:W3CDTF">2024-09-27T14:31:51Z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2052-5.5.1.7991</vt:lpwstr>
  </property>
  <property fmtid="{D5CDD505-2E9C-101B-9397-08002B2CF9AE}" pid="3" name="ICV">
    <vt:lpwstr>A171CACBF8BE42AFA1CC09668830C69E_43</vt:lpwstr>
  </property>
</Properties>
</file>