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annadmitrieva/Desktop/Jupyter/Diploma/Novec d=1mm/"/>
    </mc:Choice>
  </mc:AlternateContent>
  <xr:revisionPtr revIDLastSave="0" documentId="13_ncr:1_{633F8A94-AE48-254C-97F2-2EF4E2EB7B61}" xr6:coauthVersionLast="47" xr6:coauthVersionMax="47" xr10:uidLastSave="{00000000-0000-0000-0000-000000000000}"/>
  <bookViews>
    <workbookView xWindow="0" yWindow="3600" windowWidth="29400" windowHeight="16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O14" i="1"/>
  <c r="O15" i="1"/>
  <c r="O16" i="1"/>
  <c r="P16" i="1" s="1"/>
  <c r="O17" i="1"/>
  <c r="O18" i="1"/>
  <c r="P18" i="1" s="1"/>
  <c r="O19" i="1"/>
  <c r="O20" i="1"/>
  <c r="P20" i="1" s="1"/>
  <c r="O21" i="1"/>
  <c r="P21" i="1" s="1"/>
  <c r="O22" i="1"/>
  <c r="O23" i="1"/>
  <c r="O24" i="1"/>
  <c r="O13" i="1"/>
  <c r="P13" i="1" s="1"/>
  <c r="L14" i="1"/>
  <c r="L15" i="1"/>
  <c r="L16" i="1"/>
  <c r="L17" i="1"/>
  <c r="L18" i="1"/>
  <c r="L19" i="1"/>
  <c r="L20" i="1"/>
  <c r="L21" i="1"/>
  <c r="M21" i="1" s="1"/>
  <c r="N21" i="1" s="1"/>
  <c r="L22" i="1"/>
  <c r="L23" i="1"/>
  <c r="L24" i="1"/>
  <c r="M24" i="1" s="1"/>
  <c r="N24" i="1" s="1"/>
  <c r="M25" i="1"/>
  <c r="N25" i="1" s="1"/>
  <c r="L13" i="1"/>
  <c r="P25" i="1"/>
  <c r="K25" i="1"/>
  <c r="P24" i="1"/>
  <c r="H24" i="1"/>
  <c r="K24" i="1" s="1"/>
  <c r="M23" i="1"/>
  <c r="N23" i="1" s="1"/>
  <c r="P23" i="1"/>
  <c r="H23" i="1"/>
  <c r="K23" i="1" s="1"/>
  <c r="M22" i="1"/>
  <c r="N22" i="1" s="1"/>
  <c r="P22" i="1"/>
  <c r="H22" i="1"/>
  <c r="K22" i="1" s="1"/>
  <c r="H21" i="1"/>
  <c r="K21" i="1" s="1"/>
  <c r="H20" i="1"/>
  <c r="K20" i="1" s="1"/>
  <c r="M20" i="1" s="1"/>
  <c r="N20" i="1" s="1"/>
  <c r="P19" i="1"/>
  <c r="H19" i="1"/>
  <c r="K19" i="1" s="1"/>
  <c r="H18" i="1"/>
  <c r="K18" i="1" s="1"/>
  <c r="P17" i="1"/>
  <c r="H17" i="1"/>
  <c r="K17" i="1" s="1"/>
  <c r="M17" i="1" s="1"/>
  <c r="N17" i="1" s="1"/>
  <c r="M16" i="1"/>
  <c r="N16" i="1" s="1"/>
  <c r="K16" i="1"/>
  <c r="H16" i="1"/>
  <c r="P15" i="1"/>
  <c r="K15" i="1"/>
  <c r="M15" i="1" s="1"/>
  <c r="N15" i="1" s="1"/>
  <c r="H15" i="1"/>
  <c r="P14" i="1"/>
  <c r="H14" i="1"/>
  <c r="K14" i="1" s="1"/>
  <c r="M14" i="1" s="1"/>
  <c r="N14" i="1" s="1"/>
  <c r="H13" i="1"/>
  <c r="K13" i="1" s="1"/>
  <c r="Q2" i="1"/>
  <c r="P3" i="1"/>
  <c r="P4" i="1"/>
  <c r="P5" i="1"/>
  <c r="P6" i="1"/>
  <c r="P7" i="1"/>
  <c r="P8" i="1"/>
  <c r="P9" i="1"/>
  <c r="P2" i="1"/>
  <c r="O3" i="1"/>
  <c r="O4" i="1"/>
  <c r="O5" i="1"/>
  <c r="O6" i="1"/>
  <c r="O7" i="1"/>
  <c r="O8" i="1"/>
  <c r="O9" i="1"/>
  <c r="O2" i="1"/>
  <c r="N3" i="1"/>
  <c r="N4" i="1"/>
  <c r="N5" i="1"/>
  <c r="N6" i="1"/>
  <c r="N7" i="1"/>
  <c r="N8" i="1"/>
  <c r="N9" i="1"/>
  <c r="N2" i="1"/>
  <c r="M3" i="1"/>
  <c r="M4" i="1"/>
  <c r="M5" i="1"/>
  <c r="M6" i="1"/>
  <c r="M7" i="1"/>
  <c r="M8" i="1"/>
  <c r="M9" i="1"/>
  <c r="M2" i="1"/>
  <c r="L3" i="1"/>
  <c r="L4" i="1"/>
  <c r="L5" i="1"/>
  <c r="L6" i="1"/>
  <c r="L7" i="1"/>
  <c r="L8" i="1"/>
  <c r="L9" i="1"/>
  <c r="L2" i="1"/>
  <c r="K3" i="1"/>
  <c r="K4" i="1"/>
  <c r="K5" i="1"/>
  <c r="K6" i="1"/>
  <c r="K7" i="1"/>
  <c r="K8" i="1"/>
  <c r="K9" i="1"/>
  <c r="K2" i="1"/>
  <c r="H3" i="1"/>
  <c r="H4" i="1"/>
  <c r="H5" i="1"/>
  <c r="H6" i="1"/>
  <c r="H7" i="1"/>
  <c r="H8" i="1"/>
  <c r="H9" i="1"/>
  <c r="Q13" i="1" l="1"/>
  <c r="M18" i="1"/>
  <c r="N18" i="1" s="1"/>
  <c r="M19" i="1"/>
  <c r="N19" i="1" s="1"/>
  <c r="M13" i="1"/>
  <c r="N13" i="1" s="1"/>
</calcChain>
</file>

<file path=xl/sharedStrings.xml><?xml version="1.0" encoding="utf-8"?>
<sst xmlns="http://schemas.openxmlformats.org/spreadsheetml/2006/main" count="54" uniqueCount="27">
  <si>
    <t>Замер</t>
  </si>
  <si>
    <t>U, V</t>
  </si>
  <si>
    <t>I, A</t>
  </si>
  <si>
    <t>P, W</t>
  </si>
  <si>
    <t>q, W/m2</t>
  </si>
  <si>
    <t>ΔT</t>
  </si>
  <si>
    <t>D0, mkm</t>
  </si>
  <si>
    <t>regstat1</t>
  </si>
  <si>
    <t>regstat2</t>
  </si>
  <si>
    <t>regstat3</t>
  </si>
  <si>
    <t>regstat4</t>
  </si>
  <si>
    <t>regstat5</t>
  </si>
  <si>
    <t>regstat6</t>
  </si>
  <si>
    <t>regstat7</t>
  </si>
  <si>
    <t>regstat8</t>
  </si>
  <si>
    <t>Ja</t>
  </si>
  <si>
    <t>Pr</t>
  </si>
  <si>
    <t>Ar</t>
  </si>
  <si>
    <t>K</t>
  </si>
  <si>
    <t>sigma</t>
  </si>
  <si>
    <t>ro'</t>
  </si>
  <si>
    <t>D0 mkm theory</t>
  </si>
  <si>
    <t>D0 mkm theory - D0</t>
  </si>
  <si>
    <t>(D0 mkm theory - D0)^2</t>
  </si>
  <si>
    <t>D0 mkm - D0 mean</t>
  </si>
  <si>
    <t>(D0 mkm - D0 mean)^2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</si>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</sst>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"/>
  <sheetViews>
    <sheetView tabSelected="1" topLeftCell="E1" zoomScale="177" workbookViewId="0">
      <selection activeCell="H2" sqref="H2"/>
    </sheetView>
  </sheetViews>
  <sheetFormatPr baseColWidth="10" defaultColWidth="8.83203125" defaultRowHeight="15" x14ac:dyDescent="0.2"/>
  <cols>
    <col min="11" max="11" width="11.83203125" bestFit="1" customWidth="1"/>
    <col min="12" max="12" width="12.33203125" customWidth="1"/>
  </cols>
  <sheetData>
    <row r="1" spans="1:17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15</v>
      </c>
      <c r="I1" s="3" t="s">
        <v>16</v>
      </c>
      <c r="J1" s="3" t="s">
        <v>17</v>
      </c>
      <c r="K1" s="3" t="s">
        <v>18</v>
      </c>
      <c r="L1" s="3" t="s">
        <v>21</v>
      </c>
      <c r="M1" s="4" t="s">
        <v>22</v>
      </c>
      <c r="N1" s="4" t="s">
        <v>23</v>
      </c>
      <c r="O1" s="5" t="s">
        <v>24</v>
      </c>
      <c r="P1" s="6" t="s">
        <v>25</v>
      </c>
      <c r="Q1" s="6" t="s">
        <v>26</v>
      </c>
    </row>
    <row r="2" spans="1:17" x14ac:dyDescent="0.2">
      <c r="A2" s="1" t="s">
        <v>7</v>
      </c>
      <c r="B2">
        <v>2.13</v>
      </c>
      <c r="C2">
        <v>4.7</v>
      </c>
      <c r="D2">
        <v>10.010999999999999</v>
      </c>
      <c r="E2">
        <v>10627.38854</v>
      </c>
      <c r="F2">
        <v>5.3803027349087813</v>
      </c>
      <c r="G2">
        <v>470.6</v>
      </c>
      <c r="H2">
        <f>1.8*F2</f>
        <v>9.6845449228358067</v>
      </c>
      <c r="I2">
        <v>6.2489999999999997</v>
      </c>
      <c r="J2">
        <v>212376.44699999999</v>
      </c>
      <c r="K2">
        <f>((H2/$I$2)^2)/$J$2</f>
        <v>1.1309177899367346E-5</v>
      </c>
      <c r="L2" s="2">
        <f>0.304*SQRT(1+100000*K2)*0.00098641563*1000000</f>
        <v>437.74064782796017</v>
      </c>
      <c r="M2">
        <f>G2-L2</f>
        <v>32.859352172039848</v>
      </c>
      <c r="N2">
        <f>M2^2</f>
        <v>1079.7370251661398</v>
      </c>
      <c r="O2">
        <f>G2-391.36</f>
        <v>79.240000000000009</v>
      </c>
      <c r="P2">
        <f>O2^2</f>
        <v>6278.9776000000011</v>
      </c>
      <c r="Q2">
        <f>1-SUM(N2:N9)/SUM(P2:P9)</f>
        <v>0.64158903151474922</v>
      </c>
    </row>
    <row r="3" spans="1:17" x14ac:dyDescent="0.2">
      <c r="A3" s="1" t="s">
        <v>8</v>
      </c>
      <c r="B3">
        <v>1.9</v>
      </c>
      <c r="C3">
        <v>4.2</v>
      </c>
      <c r="D3">
        <v>7.98</v>
      </c>
      <c r="E3">
        <v>8471.3375799999994</v>
      </c>
      <c r="F3">
        <v>5.0264844326368108</v>
      </c>
      <c r="G3">
        <v>433.5</v>
      </c>
      <c r="H3">
        <f t="shared" ref="H3:H9" si="0">1.8*F3</f>
        <v>9.0476719787462603</v>
      </c>
      <c r="K3">
        <f t="shared" ref="K3:K9" si="1">((H3/$I$2)^2)/$J$2</f>
        <v>9.8706622958557467E-6</v>
      </c>
      <c r="L3" s="2">
        <f t="shared" ref="L3:L9" si="2">0.304*SQRT(1+100000*K3)*0.00098641563*1000000</f>
        <v>422.7072533006301</v>
      </c>
      <c r="M3">
        <f t="shared" ref="M3:M9" si="3">G3-L3</f>
        <v>10.7927466993699</v>
      </c>
      <c r="N3">
        <f t="shared" ref="N3:N9" si="4">M3^2</f>
        <v>116.48338131675987</v>
      </c>
      <c r="O3">
        <f t="shared" ref="O3:O9" si="5">G3-391.36</f>
        <v>42.139999999999986</v>
      </c>
      <c r="P3">
        <f t="shared" ref="P3:P9" si="6">O3^2</f>
        <v>1775.7795999999989</v>
      </c>
    </row>
    <row r="4" spans="1:17" x14ac:dyDescent="0.2">
      <c r="A4" s="1" t="s">
        <v>9</v>
      </c>
      <c r="B4">
        <v>1.68</v>
      </c>
      <c r="C4">
        <v>3.7</v>
      </c>
      <c r="D4">
        <v>6.2160000000000002</v>
      </c>
      <c r="E4">
        <v>6598.7261150000004</v>
      </c>
      <c r="F4">
        <v>4.6635514904495023</v>
      </c>
      <c r="G4">
        <v>399.6</v>
      </c>
      <c r="H4">
        <f t="shared" si="0"/>
        <v>8.3943926828091051</v>
      </c>
      <c r="I4" t="s">
        <v>19</v>
      </c>
      <c r="J4" t="s">
        <v>20</v>
      </c>
      <c r="K4">
        <f t="shared" si="1"/>
        <v>8.4967171739910191E-6</v>
      </c>
      <c r="L4" s="2">
        <f t="shared" si="2"/>
        <v>407.83158457941033</v>
      </c>
      <c r="M4">
        <f t="shared" si="3"/>
        <v>-8.2315845794103097</v>
      </c>
      <c r="N4">
        <f t="shared" si="4"/>
        <v>67.758984687985603</v>
      </c>
      <c r="O4">
        <f t="shared" si="5"/>
        <v>8.2400000000000091</v>
      </c>
      <c r="P4">
        <f t="shared" si="6"/>
        <v>67.897600000000153</v>
      </c>
    </row>
    <row r="5" spans="1:17" x14ac:dyDescent="0.2">
      <c r="A5" s="1" t="s">
        <v>10</v>
      </c>
      <c r="B5">
        <v>1.5</v>
      </c>
      <c r="C5">
        <v>3.2</v>
      </c>
      <c r="D5">
        <v>4.8</v>
      </c>
      <c r="E5">
        <v>5095.5414010000004</v>
      </c>
      <c r="F5">
        <v>4.3155469487038056</v>
      </c>
      <c r="G5">
        <v>387</v>
      </c>
      <c r="H5">
        <f t="shared" si="0"/>
        <v>7.7679845076668501</v>
      </c>
      <c r="I5">
        <v>1.3599999999999999E-2</v>
      </c>
      <c r="K5">
        <f t="shared" si="1"/>
        <v>7.2759432202140433E-6</v>
      </c>
      <c r="L5" s="2">
        <f t="shared" si="2"/>
        <v>394.14353988597355</v>
      </c>
      <c r="M5">
        <f t="shared" si="3"/>
        <v>-7.1435398859735528</v>
      </c>
      <c r="N5">
        <f t="shared" si="4"/>
        <v>51.030162102495041</v>
      </c>
      <c r="O5">
        <f t="shared" si="5"/>
        <v>-4.3600000000000136</v>
      </c>
      <c r="P5">
        <f t="shared" si="6"/>
        <v>19.00960000000012</v>
      </c>
    </row>
    <row r="6" spans="1:17" x14ac:dyDescent="0.2">
      <c r="A6" s="1" t="s">
        <v>11</v>
      </c>
      <c r="B6">
        <v>1.33</v>
      </c>
      <c r="C6">
        <v>2.9</v>
      </c>
      <c r="D6">
        <v>3.8570000000000002</v>
      </c>
      <c r="E6">
        <v>4094.4798300000002</v>
      </c>
      <c r="F6">
        <v>4.0414607568756926</v>
      </c>
      <c r="G6">
        <v>360.5</v>
      </c>
      <c r="H6">
        <f t="shared" si="0"/>
        <v>7.2746293623762472</v>
      </c>
      <c r="K6">
        <f t="shared" si="1"/>
        <v>6.3810822441423466E-6</v>
      </c>
      <c r="L6" s="2">
        <f t="shared" si="2"/>
        <v>383.79987074903346</v>
      </c>
      <c r="M6">
        <f t="shared" si="3"/>
        <v>-23.29987074903346</v>
      </c>
      <c r="N6">
        <f t="shared" si="4"/>
        <v>542.88397692166507</v>
      </c>
      <c r="O6">
        <f t="shared" si="5"/>
        <v>-30.860000000000014</v>
      </c>
      <c r="P6">
        <f t="shared" si="6"/>
        <v>952.33960000000081</v>
      </c>
    </row>
    <row r="7" spans="1:17" x14ac:dyDescent="0.2">
      <c r="A7" s="1" t="s">
        <v>12</v>
      </c>
      <c r="B7">
        <v>1.1100000000000001</v>
      </c>
      <c r="C7">
        <v>2.4</v>
      </c>
      <c r="D7">
        <v>2.6640000000000001</v>
      </c>
      <c r="E7">
        <v>2828.025478</v>
      </c>
      <c r="F7">
        <v>3.6167937255248468</v>
      </c>
      <c r="G7">
        <v>319.10000000000002</v>
      </c>
      <c r="H7">
        <f t="shared" si="0"/>
        <v>6.5102287059447246</v>
      </c>
      <c r="K7">
        <f t="shared" si="1"/>
        <v>5.1105199876263209E-6</v>
      </c>
      <c r="L7" s="2">
        <f t="shared" si="2"/>
        <v>368.61519492635563</v>
      </c>
      <c r="M7">
        <f t="shared" si="3"/>
        <v>-49.515194926355605</v>
      </c>
      <c r="N7">
        <f t="shared" si="4"/>
        <v>2451.7545285949918</v>
      </c>
      <c r="O7">
        <f t="shared" si="5"/>
        <v>-72.259999999999991</v>
      </c>
      <c r="P7">
        <f t="shared" si="6"/>
        <v>5221.507599999999</v>
      </c>
    </row>
    <row r="8" spans="1:17" x14ac:dyDescent="0.2">
      <c r="A8" s="1" t="s">
        <v>13</v>
      </c>
      <c r="B8">
        <v>1.0249999999999999</v>
      </c>
      <c r="C8">
        <v>2.15</v>
      </c>
      <c r="D8">
        <v>2.2037499999999999</v>
      </c>
      <c r="E8">
        <v>2339.437367</v>
      </c>
      <c r="F8">
        <v>3.416741888185713</v>
      </c>
      <c r="G8">
        <v>387.2</v>
      </c>
      <c r="H8">
        <f t="shared" si="0"/>
        <v>6.1501353987342835</v>
      </c>
      <c r="K8">
        <f t="shared" si="1"/>
        <v>4.5608097246636661E-6</v>
      </c>
      <c r="L8" s="2">
        <f t="shared" si="2"/>
        <v>361.84809628619047</v>
      </c>
      <c r="M8">
        <f t="shared" si="3"/>
        <v>25.35190371380952</v>
      </c>
      <c r="N8">
        <f t="shared" si="4"/>
        <v>642.71902191426898</v>
      </c>
      <c r="O8">
        <f t="shared" si="5"/>
        <v>-4.160000000000025</v>
      </c>
      <c r="P8">
        <f t="shared" si="6"/>
        <v>17.305600000000208</v>
      </c>
    </row>
    <row r="9" spans="1:17" x14ac:dyDescent="0.2">
      <c r="A9" s="1" t="s">
        <v>14</v>
      </c>
      <c r="B9">
        <v>0.9</v>
      </c>
      <c r="C9">
        <v>2.0499999999999998</v>
      </c>
      <c r="D9">
        <v>1.845</v>
      </c>
      <c r="E9">
        <v>1958.5987259999999</v>
      </c>
      <c r="F9">
        <v>3.2393836479008682</v>
      </c>
      <c r="G9">
        <v>373.4</v>
      </c>
      <c r="H9">
        <f t="shared" si="0"/>
        <v>5.8308905662215631</v>
      </c>
      <c r="K9">
        <f t="shared" si="1"/>
        <v>4.0996084643937067E-6</v>
      </c>
      <c r="L9" s="2">
        <f t="shared" si="2"/>
        <v>356.07136968707829</v>
      </c>
      <c r="M9">
        <f t="shared" si="3"/>
        <v>17.328630312921689</v>
      </c>
      <c r="N9">
        <f t="shared" si="4"/>
        <v>300.28142852190842</v>
      </c>
      <c r="O9">
        <f t="shared" si="5"/>
        <v>-17.960000000000036</v>
      </c>
      <c r="P9">
        <f t="shared" si="6"/>
        <v>322.56160000000131</v>
      </c>
    </row>
    <row r="12" spans="1:17" ht="48" x14ac:dyDescent="0.2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3" t="s">
        <v>15</v>
      </c>
      <c r="I12" s="3" t="s">
        <v>16</v>
      </c>
      <c r="J12" s="3" t="s">
        <v>17</v>
      </c>
      <c r="K12" s="3" t="s">
        <v>18</v>
      </c>
      <c r="L12" s="3" t="s">
        <v>21</v>
      </c>
      <c r="M12" s="4" t="s">
        <v>22</v>
      </c>
      <c r="N12" s="4" t="s">
        <v>23</v>
      </c>
      <c r="O12" s="5" t="s">
        <v>24</v>
      </c>
      <c r="P12" s="6" t="s">
        <v>25</v>
      </c>
      <c r="Q12" s="6" t="s">
        <v>26</v>
      </c>
    </row>
    <row r="13" spans="1:17" x14ac:dyDescent="0.2">
      <c r="A13" s="1" t="s">
        <v>7</v>
      </c>
      <c r="B13">
        <v>2.13</v>
      </c>
      <c r="C13">
        <v>4.7</v>
      </c>
      <c r="D13">
        <v>10.010999999999999</v>
      </c>
      <c r="E13">
        <v>10627.38854</v>
      </c>
      <c r="F13">
        <v>5.3803027349087813</v>
      </c>
      <c r="G13">
        <v>470.6</v>
      </c>
      <c r="H13">
        <f>1.8*F13</f>
        <v>9.6845449228358067</v>
      </c>
      <c r="I13">
        <v>6.2489999999999997</v>
      </c>
      <c r="J13">
        <v>212376.44699999999</v>
      </c>
      <c r="K13">
        <f>((H13/$I$2)^2)/$J$2</f>
        <v>1.1309177899367346E-5</v>
      </c>
      <c r="L13" s="2">
        <f>0.42*SQRT(1+100000*K13)*0.00098641563*1000000</f>
        <v>604.77326344652386</v>
      </c>
      <c r="M13">
        <f>G13-L13</f>
        <v>-134.17326344652383</v>
      </c>
      <c r="N13">
        <f>M13^2</f>
        <v>18002.46462389029</v>
      </c>
      <c r="O13">
        <f>G13-568.7</f>
        <v>-98.100000000000023</v>
      </c>
      <c r="P13">
        <f>O13^2</f>
        <v>9623.6100000000042</v>
      </c>
      <c r="Q13">
        <f>1-SUM(N13:N24)/SUM(P13:P24)</f>
        <v>0.48146632947414636</v>
      </c>
    </row>
    <row r="14" spans="1:17" x14ac:dyDescent="0.2">
      <c r="A14" s="1" t="s">
        <v>8</v>
      </c>
      <c r="B14">
        <v>1.9</v>
      </c>
      <c r="C14">
        <v>4.2</v>
      </c>
      <c r="D14">
        <v>7.98</v>
      </c>
      <c r="E14">
        <v>8471.3375799999994</v>
      </c>
      <c r="F14">
        <v>5.0264844326368108</v>
      </c>
      <c r="G14">
        <v>433.5</v>
      </c>
      <c r="H14">
        <f t="shared" ref="H14:H24" si="7">1.8*F14</f>
        <v>9.0476719787462603</v>
      </c>
      <c r="K14">
        <f t="shared" ref="K14:K25" si="8">((H14/$I$2)^2)/$J$2</f>
        <v>9.8706622958557467E-6</v>
      </c>
      <c r="L14" s="2">
        <f t="shared" ref="L14:L24" si="9">0.42*SQRT(1+100000*K14)*0.00098641563*1000000</f>
        <v>584.00344206008106</v>
      </c>
      <c r="M14">
        <f t="shared" ref="M14:M25" si="10">G14-L14</f>
        <v>-150.50344206008106</v>
      </c>
      <c r="N14">
        <f t="shared" ref="N14:N25" si="11">M14^2</f>
        <v>22651.286071932176</v>
      </c>
      <c r="O14">
        <f t="shared" ref="O14:O24" si="12">G14-568.7</f>
        <v>-135.20000000000005</v>
      </c>
      <c r="P14">
        <f t="shared" ref="P14:P25" si="13">O14^2</f>
        <v>18279.040000000012</v>
      </c>
    </row>
    <row r="15" spans="1:17" x14ac:dyDescent="0.2">
      <c r="A15" s="1" t="s">
        <v>9</v>
      </c>
      <c r="B15">
        <v>1.68</v>
      </c>
      <c r="C15">
        <v>3.7</v>
      </c>
      <c r="D15">
        <v>6.2160000000000002</v>
      </c>
      <c r="E15">
        <v>6598.7261150000004</v>
      </c>
      <c r="F15">
        <v>4.6635514904495023</v>
      </c>
      <c r="G15">
        <v>399.6</v>
      </c>
      <c r="H15">
        <f t="shared" si="7"/>
        <v>8.3943926828091051</v>
      </c>
      <c r="I15" t="s">
        <v>19</v>
      </c>
      <c r="J15" t="s">
        <v>20</v>
      </c>
      <c r="K15">
        <f t="shared" si="8"/>
        <v>8.4967171739910191E-6</v>
      </c>
      <c r="L15" s="2">
        <f t="shared" si="9"/>
        <v>563.45153132681685</v>
      </c>
      <c r="M15">
        <f t="shared" si="10"/>
        <v>-163.85153132681683</v>
      </c>
      <c r="N15">
        <f t="shared" si="11"/>
        <v>26847.324318142837</v>
      </c>
      <c r="O15">
        <f t="shared" si="12"/>
        <v>-169.10000000000002</v>
      </c>
      <c r="P15">
        <f t="shared" si="13"/>
        <v>28594.810000000009</v>
      </c>
    </row>
    <row r="16" spans="1:17" x14ac:dyDescent="0.2">
      <c r="A16" s="1" t="s">
        <v>10</v>
      </c>
      <c r="B16">
        <v>1.5</v>
      </c>
      <c r="C16">
        <v>3.2</v>
      </c>
      <c r="D16">
        <v>4.8</v>
      </c>
      <c r="E16">
        <v>5095.5414010000004</v>
      </c>
      <c r="F16">
        <v>4.3155469487038056</v>
      </c>
      <c r="G16">
        <v>387</v>
      </c>
      <c r="H16">
        <f t="shared" si="7"/>
        <v>7.7679845076668501</v>
      </c>
      <c r="I16">
        <v>1.3599999999999999E-2</v>
      </c>
      <c r="K16">
        <f t="shared" si="8"/>
        <v>7.2759432202140433E-6</v>
      </c>
      <c r="L16" s="2">
        <f t="shared" si="9"/>
        <v>544.54041694772661</v>
      </c>
      <c r="M16">
        <f t="shared" si="10"/>
        <v>-157.54041694772661</v>
      </c>
      <c r="N16">
        <f t="shared" si="11"/>
        <v>24818.982972063546</v>
      </c>
      <c r="O16">
        <f t="shared" si="12"/>
        <v>-181.70000000000005</v>
      </c>
      <c r="P16">
        <f t="shared" si="13"/>
        <v>33014.890000000014</v>
      </c>
    </row>
    <row r="17" spans="1:16" x14ac:dyDescent="0.2">
      <c r="A17" s="1" t="s">
        <v>11</v>
      </c>
      <c r="B17">
        <v>1.33</v>
      </c>
      <c r="C17">
        <v>2.9</v>
      </c>
      <c r="D17">
        <v>3.8570000000000002</v>
      </c>
      <c r="E17">
        <v>4094.4798300000002</v>
      </c>
      <c r="F17">
        <v>4.0414607568756926</v>
      </c>
      <c r="G17">
        <v>360.5</v>
      </c>
      <c r="H17">
        <f t="shared" si="7"/>
        <v>7.2746293623762472</v>
      </c>
      <c r="K17">
        <f t="shared" si="8"/>
        <v>6.3810822441423466E-6</v>
      </c>
      <c r="L17" s="2">
        <f t="shared" si="9"/>
        <v>530.24982142958572</v>
      </c>
      <c r="M17">
        <f t="shared" si="10"/>
        <v>-169.74982142958572</v>
      </c>
      <c r="N17">
        <f t="shared" si="11"/>
        <v>28815.001875376242</v>
      </c>
      <c r="O17">
        <f t="shared" si="12"/>
        <v>-208.20000000000005</v>
      </c>
      <c r="P17">
        <f t="shared" si="13"/>
        <v>43347.24000000002</v>
      </c>
    </row>
    <row r="18" spans="1:16" x14ac:dyDescent="0.2">
      <c r="A18" s="1" t="s">
        <v>12</v>
      </c>
      <c r="B18">
        <v>1.1100000000000001</v>
      </c>
      <c r="C18">
        <v>2.4</v>
      </c>
      <c r="D18">
        <v>2.6640000000000001</v>
      </c>
      <c r="E18">
        <v>2828.025478</v>
      </c>
      <c r="F18">
        <v>3.6167937255248468</v>
      </c>
      <c r="G18">
        <v>319.10000000000002</v>
      </c>
      <c r="H18">
        <f t="shared" si="7"/>
        <v>6.5102287059447246</v>
      </c>
      <c r="K18">
        <f t="shared" si="8"/>
        <v>5.1105199876263209E-6</v>
      </c>
      <c r="L18" s="2">
        <f t="shared" si="9"/>
        <v>509.27099299035979</v>
      </c>
      <c r="M18">
        <f t="shared" si="10"/>
        <v>-190.17099299035976</v>
      </c>
      <c r="N18">
        <f t="shared" si="11"/>
        <v>36165.006574939463</v>
      </c>
      <c r="O18">
        <f t="shared" si="12"/>
        <v>-249.60000000000002</v>
      </c>
      <c r="P18">
        <f t="shared" si="13"/>
        <v>62300.160000000011</v>
      </c>
    </row>
    <row r="19" spans="1:16" x14ac:dyDescent="0.2">
      <c r="A19" s="1" t="s">
        <v>13</v>
      </c>
      <c r="B19">
        <v>1.0249999999999999</v>
      </c>
      <c r="C19">
        <v>2.15</v>
      </c>
      <c r="D19">
        <v>2.2037499999999999</v>
      </c>
      <c r="E19">
        <v>2339.437367</v>
      </c>
      <c r="F19">
        <v>3.416741888185713</v>
      </c>
      <c r="G19">
        <v>387.2</v>
      </c>
      <c r="H19">
        <f t="shared" si="7"/>
        <v>6.1501353987342835</v>
      </c>
      <c r="K19">
        <f t="shared" si="8"/>
        <v>4.5608097246636661E-6</v>
      </c>
      <c r="L19" s="2">
        <f t="shared" si="9"/>
        <v>499.92171197434209</v>
      </c>
      <c r="M19">
        <f t="shared" si="10"/>
        <v>-112.7217119743421</v>
      </c>
      <c r="N19">
        <f t="shared" si="11"/>
        <v>12706.18435042654</v>
      </c>
      <c r="O19">
        <f t="shared" si="12"/>
        <v>-181.50000000000006</v>
      </c>
      <c r="P19">
        <f t="shared" si="13"/>
        <v>32942.250000000022</v>
      </c>
    </row>
    <row r="20" spans="1:16" x14ac:dyDescent="0.2">
      <c r="A20" s="1" t="s">
        <v>14</v>
      </c>
      <c r="B20">
        <v>0.9</v>
      </c>
      <c r="C20">
        <v>2.0499999999999998</v>
      </c>
      <c r="D20">
        <v>1.845</v>
      </c>
      <c r="E20">
        <v>1958.5987259999999</v>
      </c>
      <c r="F20">
        <v>3.2393836479008682</v>
      </c>
      <c r="G20">
        <v>373.4</v>
      </c>
      <c r="H20">
        <f t="shared" si="7"/>
        <v>5.8308905662215631</v>
      </c>
      <c r="K20">
        <f t="shared" si="8"/>
        <v>4.0996084643937067E-6</v>
      </c>
      <c r="L20" s="2">
        <f t="shared" si="9"/>
        <v>491.94070812030549</v>
      </c>
      <c r="M20">
        <f t="shared" si="10"/>
        <v>-118.54070812030551</v>
      </c>
      <c r="N20">
        <f t="shared" si="11"/>
        <v>14051.899481663464</v>
      </c>
      <c r="O20">
        <f t="shared" si="12"/>
        <v>-195.30000000000007</v>
      </c>
      <c r="P20">
        <f t="shared" si="13"/>
        <v>38142.090000000026</v>
      </c>
    </row>
    <row r="21" spans="1:16" x14ac:dyDescent="0.2">
      <c r="A21">
        <v>9</v>
      </c>
      <c r="F21">
        <v>6.0419999999999998</v>
      </c>
      <c r="G21">
        <v>607.70000000000005</v>
      </c>
      <c r="H21">
        <f t="shared" si="7"/>
        <v>10.8756</v>
      </c>
      <c r="K21">
        <f t="shared" si="8"/>
        <v>1.4261954672965726E-5</v>
      </c>
      <c r="L21" s="2">
        <f t="shared" si="9"/>
        <v>645.31554813426794</v>
      </c>
      <c r="M21">
        <f t="shared" si="10"/>
        <v>-37.615548134267897</v>
      </c>
      <c r="N21">
        <f t="shared" si="11"/>
        <v>1414.929461441425</v>
      </c>
      <c r="O21">
        <f t="shared" si="12"/>
        <v>39</v>
      </c>
      <c r="P21">
        <f t="shared" si="13"/>
        <v>1521</v>
      </c>
    </row>
    <row r="22" spans="1:16" x14ac:dyDescent="0.2">
      <c r="A22">
        <v>10</v>
      </c>
      <c r="F22">
        <v>6.6440000000000001</v>
      </c>
      <c r="G22">
        <v>829.5</v>
      </c>
      <c r="H22">
        <f t="shared" si="7"/>
        <v>11.959200000000001</v>
      </c>
      <c r="K22">
        <f t="shared" si="8"/>
        <v>1.7245542374423184E-5</v>
      </c>
      <c r="L22" s="2">
        <f t="shared" si="9"/>
        <v>683.84387974985395</v>
      </c>
      <c r="M22">
        <f t="shared" si="10"/>
        <v>145.65612025014605</v>
      </c>
      <c r="N22">
        <f t="shared" si="11"/>
        <v>21215.705366325004</v>
      </c>
      <c r="O22">
        <f t="shared" si="12"/>
        <v>260.79999999999995</v>
      </c>
      <c r="P22">
        <f t="shared" si="13"/>
        <v>68016.63999999997</v>
      </c>
    </row>
    <row r="23" spans="1:16" x14ac:dyDescent="0.2">
      <c r="A23">
        <v>11</v>
      </c>
      <c r="F23">
        <v>7.2690000000000001</v>
      </c>
      <c r="G23">
        <v>1048.5999999999999</v>
      </c>
      <c r="H23">
        <f t="shared" si="7"/>
        <v>13.084200000000001</v>
      </c>
      <c r="K23">
        <f t="shared" si="8"/>
        <v>2.0642721230976014E-5</v>
      </c>
      <c r="L23" s="2">
        <f t="shared" si="9"/>
        <v>725.22522370398679</v>
      </c>
      <c r="M23">
        <f t="shared" si="10"/>
        <v>323.37477629601312</v>
      </c>
      <c r="N23">
        <f t="shared" si="11"/>
        <v>104571.24594449654</v>
      </c>
      <c r="O23">
        <f t="shared" si="12"/>
        <v>479.89999999999986</v>
      </c>
      <c r="P23">
        <f t="shared" si="13"/>
        <v>230304.00999999986</v>
      </c>
    </row>
    <row r="24" spans="1:16" x14ac:dyDescent="0.2">
      <c r="A24">
        <v>12</v>
      </c>
      <c r="F24">
        <v>7.8849999999999998</v>
      </c>
      <c r="G24">
        <v>1207.4000000000001</v>
      </c>
      <c r="H24">
        <f t="shared" si="7"/>
        <v>14.193</v>
      </c>
      <c r="K24">
        <f t="shared" si="8"/>
        <v>2.4289635927688002E-5</v>
      </c>
      <c r="L24" s="2">
        <f t="shared" si="9"/>
        <v>767.16834132994904</v>
      </c>
      <c r="M24">
        <f t="shared" si="10"/>
        <v>440.23165867005105</v>
      </c>
      <c r="N24">
        <f t="shared" si="11"/>
        <v>193803.91329538432</v>
      </c>
      <c r="O24">
        <f t="shared" si="12"/>
        <v>638.70000000000005</v>
      </c>
      <c r="P24">
        <f t="shared" si="13"/>
        <v>407937.69000000006</v>
      </c>
    </row>
    <row r="25" spans="1:16" x14ac:dyDescent="0.2">
      <c r="A25">
        <v>13</v>
      </c>
      <c r="K25">
        <f t="shared" si="8"/>
        <v>0</v>
      </c>
      <c r="L25" s="2"/>
      <c r="M25">
        <f t="shared" si="10"/>
        <v>0</v>
      </c>
      <c r="N25">
        <f t="shared" si="11"/>
        <v>0</v>
      </c>
      <c r="P25">
        <f t="shared" si="13"/>
        <v>0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2024-05-24T11:36:18Z</dcterms:created>
  <dcterms:modified xsi:type="dcterms:W3CDTF">2024-05-24T14:10:57Z</dcterms:modified>
</cp:coreProperties>
</file>