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iana\OneDrive\Рабочий стол\"/>
    </mc:Choice>
  </mc:AlternateContent>
  <bookViews>
    <workbookView xWindow="0" yWindow="0" windowWidth="25600" windowHeight="12510" tabRatio="726" activeTab="3"/>
  </bookViews>
  <sheets>
    <sheet name="Summary" sheetId="6" r:id="rId1"/>
    <sheet name="Автоматизированный расчет" sheetId="3" r:id="rId2"/>
    <sheet name="Cоответсвие" sheetId="5" r:id="rId3"/>
    <sheet name="Лист1" sheetId="7" r:id="rId4"/>
  </sheets>
  <calcPr calcId="15251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" i="7" l="1"/>
  <c r="L39" i="7"/>
  <c r="L43" i="7"/>
  <c r="L42" i="7"/>
  <c r="L40" i="7"/>
  <c r="L35" i="7"/>
  <c r="L36" i="7"/>
  <c r="L38" i="7"/>
  <c r="L41" i="7"/>
  <c r="K25" i="7" l="1"/>
  <c r="K28" i="7"/>
  <c r="K27" i="7"/>
  <c r="K26" i="7"/>
  <c r="K24" i="7"/>
  <c r="K23" i="7"/>
  <c r="K22" i="7"/>
  <c r="K21" i="7"/>
  <c r="K20" i="7"/>
  <c r="B45" i="3"/>
  <c r="B42" i="3"/>
  <c r="J28" i="7" l="1"/>
  <c r="J27" i="7"/>
  <c r="J26" i="7"/>
  <c r="J25" i="7"/>
  <c r="J24" i="7"/>
  <c r="J23" i="7"/>
  <c r="J22" i="7"/>
  <c r="J21" i="7"/>
  <c r="J20" i="7"/>
  <c r="J16" i="7" l="1"/>
  <c r="L24" i="7" l="1"/>
  <c r="L23" i="7"/>
  <c r="L25" i="7"/>
  <c r="L27" i="7"/>
  <c r="L28" i="7"/>
  <c r="L20" i="7"/>
  <c r="L21" i="7"/>
  <c r="L22" i="7"/>
  <c r="L26" i="7"/>
  <c r="L13" i="7" l="1"/>
  <c r="L14" i="7"/>
  <c r="L15" i="7"/>
  <c r="L12" i="7" l="1"/>
  <c r="L11" i="7"/>
  <c r="L10" i="7"/>
  <c r="L9" i="7"/>
  <c r="L8" i="7"/>
  <c r="L7" i="7"/>
  <c r="E38" i="3" l="1"/>
  <c r="G38" i="3" s="1"/>
  <c r="E39" i="3"/>
  <c r="G39" i="3" s="1"/>
  <c r="E40" i="3"/>
  <c r="G40" i="3" s="1"/>
  <c r="E41" i="3"/>
  <c r="G41" i="3" s="1"/>
  <c r="E42" i="3"/>
  <c r="G42" i="3" s="1"/>
  <c r="E43" i="3"/>
  <c r="G43" i="3" s="1"/>
  <c r="E44" i="3"/>
  <c r="G44" i="3" s="1"/>
  <c r="E45" i="3"/>
  <c r="G45" i="3" s="1"/>
  <c r="E46" i="3"/>
  <c r="G46" i="3" s="1"/>
  <c r="B47" i="3"/>
  <c r="C41" i="3"/>
  <c r="C45" i="3"/>
  <c r="F45" i="3" l="1"/>
  <c r="F41" i="3"/>
  <c r="D16" i="3"/>
  <c r="E16" i="3"/>
  <c r="F16" i="3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E3" i="3"/>
  <c r="F3" i="3" s="1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37" i="3"/>
  <c r="G37" i="3" s="1"/>
  <c r="W2" i="3"/>
  <c r="E2" i="3"/>
  <c r="F2" i="3" s="1"/>
  <c r="D2" i="3"/>
  <c r="C38" i="3"/>
  <c r="C40" i="3"/>
  <c r="C43" i="3"/>
  <c r="C37" i="3"/>
  <c r="C46" i="3"/>
  <c r="C42" i="3"/>
  <c r="C39" i="3"/>
  <c r="C44" i="3"/>
  <c r="F37" i="3" l="1"/>
  <c r="H37" i="3" s="1"/>
  <c r="F40" i="3"/>
  <c r="H40" i="3" s="1"/>
  <c r="F39" i="3"/>
  <c r="H39" i="3" s="1"/>
  <c r="F38" i="3"/>
  <c r="H38" i="3" s="1"/>
  <c r="F46" i="3"/>
  <c r="H46" i="3" s="1"/>
  <c r="F43" i="3"/>
  <c r="H43" i="3" s="1"/>
  <c r="F44" i="3"/>
  <c r="H44" i="3" s="1"/>
  <c r="F42" i="3"/>
  <c r="H42" i="3" s="1"/>
  <c r="H10" i="3"/>
  <c r="H41" i="3"/>
  <c r="H45" i="3"/>
  <c r="H13" i="3"/>
  <c r="C47" i="3"/>
  <c r="D47" i="3" s="1"/>
  <c r="H8" i="3"/>
  <c r="H7" i="3"/>
  <c r="H15" i="3"/>
  <c r="H9" i="3"/>
  <c r="H14" i="3"/>
  <c r="H12" i="3"/>
  <c r="H6" i="3"/>
  <c r="H11" i="3"/>
  <c r="H16" i="3"/>
  <c r="H5" i="3"/>
  <c r="H3" i="3"/>
  <c r="H4" i="3"/>
  <c r="D39" i="3"/>
  <c r="H2" i="3"/>
  <c r="D46" i="3" l="1"/>
  <c r="D37" i="3"/>
  <c r="P3" i="3" l="1"/>
  <c r="V3" i="3" l="1"/>
  <c r="P2" i="3"/>
  <c r="P4" i="3"/>
  <c r="V2" i="3"/>
  <c r="S2" i="3"/>
  <c r="U2" i="3" s="1"/>
  <c r="S3" i="3"/>
  <c r="U3" i="3" l="1"/>
  <c r="S4" i="3"/>
  <c r="U4" i="3" s="1"/>
  <c r="D38" i="3"/>
  <c r="D41" i="3"/>
  <c r="V4" i="3"/>
  <c r="V5" i="3" s="1"/>
  <c r="D44" i="3" l="1"/>
  <c r="D45" i="3"/>
  <c r="D40" i="3"/>
  <c r="D42" i="3"/>
  <c r="D43" i="3"/>
</calcChain>
</file>

<file path=xl/comments1.xml><?xml version="1.0" encoding="utf-8"?>
<comments xmlns="http://schemas.openxmlformats.org/spreadsheetml/2006/main">
  <authors>
    <author>Microsoft Office User</author>
  </authors>
  <commentList>
    <comment ref="N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<sst xmlns="http://schemas.openxmlformats.org/spreadsheetml/2006/main" count="227" uniqueCount="74">
  <si>
    <t>Вход в систему</t>
  </si>
  <si>
    <t>Выход из системы</t>
  </si>
  <si>
    <t>Итого</t>
  </si>
  <si>
    <t>Transaction Name</t>
  </si>
  <si>
    <t>Pass</t>
  </si>
  <si>
    <t>Fail</t>
  </si>
  <si>
    <t>Stop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</si>
  <si>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</si>
  <si>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</si>
  <si>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</si>
  <si>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</si>
  <si>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</si>
  <si>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</si>
  <si>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</si>
  <si>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</si>
  <si>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</si>
  <si>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</si>
  <si>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</si>
  <si>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</si>
  <si>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</si>
  <si>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</si>
  <si>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</si>
  <si>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</si>
  <si>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</si>
  <si>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</si>
  <si>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</si>
  <si>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</si>
  <si>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</si>
  <si>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</si>
  <si>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</si>
  <si>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</si>
  <si>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</si>
  <si>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</si>
  <si>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</si>
  <si>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</si>
  <si>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Логин</t>
  </si>
  <si>
    <t>Название запроса</t>
  </si>
  <si>
    <t>Статистика с ПРОДа</t>
  </si>
  <si>
    <t>No Data</t>
  </si>
  <si>
    <t>SLA Status</t>
  </si>
  <si>
    <t>Maximum</t>
  </si>
  <si>
    <t>Std. Deviation</t>
  </si>
  <si>
    <t>90 Percent</t>
  </si>
  <si>
    <t>Оплата товара</t>
  </si>
  <si>
    <t>Проверка данный при покупке</t>
  </si>
  <si>
    <t>Покупка товара</t>
  </si>
  <si>
    <t>Переход на страницу регистрации</t>
  </si>
  <si>
    <t>add_to_cart</t>
  </si>
  <si>
    <t>Добавить в корзину</t>
  </si>
  <si>
    <t>Minimum</t>
  </si>
  <si>
    <t>Average</t>
  </si>
  <si>
    <t>chekout</t>
  </si>
  <si>
    <t>find_speakers</t>
  </si>
  <si>
    <t>login</t>
  </si>
  <si>
    <t>logout</t>
  </si>
  <si>
    <t>pay_now</t>
  </si>
  <si>
    <t>Выбор товара из предложенных</t>
  </si>
  <si>
    <t>Переход на страницу выбора товара</t>
  </si>
  <si>
    <t>Профиль для 10 пользаков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</si>
  <si>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</si>
  <si>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</si>
  <si>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</si>
  <si>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</si>
  <si>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</si>
  <si>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5ступень</t>
  </si>
  <si>
    <t>4ступень</t>
  </si>
  <si>
    <t>заполение полей</t>
  </si>
  <si>
    <t>Поиск максимума 4 ступень (40VUser)</t>
  </si>
  <si>
    <t>00000000-0000-0000-0000-000000000000</t>
  </si>
  <si>
    <t>click_product</t>
  </si>
  <si>
    <t>create_new_user</t>
  </si>
  <si>
    <t>details_account</t>
  </si>
  <si>
    <t>open_site</t>
  </si>
  <si>
    <t xml:space="preserve">Тест стабильности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</si>
</sst>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%"/>
    <numFmt numFmtId="166" formatCode="0.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68">
    <xf numFmtId="0" fontId="0" fillId="0" borderId="0"/>
    <xf numFmtId="0" fontId="18" fillId="2" borderId="0" applyNumberFormat="0" applyBorder="0" applyAlignment="0" applyProtection="0"/>
    <xf numFmtId="0" fontId="19" fillId="3" borderId="0" applyNumberFormat="0" applyBorder="0" applyAlignment="0" applyProtection="0"/>
    <xf numFmtId="0" fontId="20" fillId="4" borderId="0" applyNumberFormat="0" applyBorder="0" applyAlignment="0" applyProtection="0"/>
    <xf numFmtId="0" fontId="14" fillId="0" borderId="0"/>
    <xf numFmtId="0" fontId="22" fillId="0" borderId="0" applyNumberFormat="0" applyFill="0" applyBorder="0" applyAlignment="0" applyProtection="0"/>
    <xf numFmtId="0" fontId="23" fillId="0" borderId="3" applyNumberFormat="0" applyFill="0" applyAlignment="0" applyProtection="0"/>
    <xf numFmtId="0" fontId="24" fillId="0" borderId="4" applyNumberFormat="0" applyFill="0" applyAlignment="0" applyProtection="0"/>
    <xf numFmtId="0" fontId="25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26" fillId="6" borderId="6" applyNumberFormat="0" applyAlignment="0" applyProtection="0"/>
    <xf numFmtId="0" fontId="27" fillId="7" borderId="7" applyNumberFormat="0" applyAlignment="0" applyProtection="0"/>
    <xf numFmtId="0" fontId="28" fillId="7" borderId="6" applyNumberFormat="0" applyAlignment="0" applyProtection="0"/>
    <xf numFmtId="0" fontId="29" fillId="0" borderId="8" applyNumberFormat="0" applyFill="0" applyAlignment="0" applyProtection="0"/>
    <xf numFmtId="0" fontId="30" fillId="8" borderId="9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1" fillId="0" borderId="11" applyNumberFormat="0" applyFill="0" applyAlignment="0" applyProtection="0"/>
    <xf numFmtId="0" fontId="3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3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3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3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33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33" fillId="30" borderId="0" applyNumberFormat="0" applyBorder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0" borderId="0"/>
    <xf numFmtId="0" fontId="13" fillId="9" borderId="10" applyNumberFormat="0" applyFont="0" applyAlignment="0" applyProtection="0"/>
    <xf numFmtId="9" fontId="34" fillId="0" borderId="0" applyFont="0" applyFill="0" applyBorder="0" applyAlignment="0" applyProtection="0"/>
    <xf numFmtId="0" fontId="12" fillId="0" borderId="0"/>
    <xf numFmtId="0" fontId="12" fillId="9" borderId="10" applyNumberFormat="0" applyFont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1" fillId="0" borderId="0"/>
    <xf numFmtId="0" fontId="11" fillId="9" borderId="10" applyNumberFormat="0" applyFont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0" fillId="0" borderId="0"/>
    <xf numFmtId="0" fontId="10" fillId="9" borderId="10" applyNumberFormat="0" applyFont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9" fillId="0" borderId="0"/>
    <xf numFmtId="0" fontId="9" fillId="9" borderId="10" applyNumberFormat="0" applyFont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8" fillId="0" borderId="0"/>
    <xf numFmtId="0" fontId="8" fillId="9" borderId="10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7" fillId="0" borderId="0"/>
    <xf numFmtId="0" fontId="7" fillId="9" borderId="10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6" fillId="0" borderId="0"/>
    <xf numFmtId="0" fontId="6" fillId="9" borderId="10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5" fillId="0" borderId="0"/>
    <xf numFmtId="0" fontId="5" fillId="9" borderId="10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4" fillId="0" borderId="0"/>
    <xf numFmtId="0" fontId="39" fillId="4" borderId="0" applyNumberFormat="0" applyBorder="0" applyAlignment="0" applyProtection="0"/>
    <xf numFmtId="0" fontId="4" fillId="9" borderId="10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33" fillId="13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33" fillId="17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33" fillId="21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33" fillId="25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33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33" fillId="33" borderId="0" applyNumberFormat="0" applyBorder="0" applyAlignment="0" applyProtection="0"/>
    <xf numFmtId="0" fontId="3" fillId="0" borderId="0"/>
    <xf numFmtId="0" fontId="3" fillId="9" borderId="10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" fillId="0" borderId="0"/>
    <xf numFmtId="0" fontId="2" fillId="9" borderId="10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4" borderId="2" xfId="0" applyFill="1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35" borderId="2" xfId="0" applyFill="1" applyBorder="1"/>
    <xf numFmtId="0" fontId="0" fillId="36" borderId="2" xfId="0" applyFill="1" applyBorder="1"/>
    <xf numFmtId="9" fontId="0" fillId="0" borderId="2" xfId="44" applyFont="1" applyBorder="1"/>
    <xf numFmtId="1" fontId="15" fillId="0" borderId="14" xfId="0" applyNumberFormat="1" applyFont="1" applyBorder="1" applyAlignment="1">
      <alignment horizontal="center" vertical="center" wrapText="1"/>
    </xf>
    <xf numFmtId="1" fontId="0" fillId="0" borderId="15" xfId="0" applyNumberFormat="1" applyBorder="1"/>
    <xf numFmtId="9" fontId="0" fillId="0" borderId="16" xfId="44" applyFont="1" applyBorder="1"/>
    <xf numFmtId="0" fontId="17" fillId="0" borderId="2" xfId="0" applyFont="1" applyBorder="1" applyAlignment="1">
      <alignment vertical="center" wrapText="1"/>
    </xf>
    <xf numFmtId="0" fontId="0" fillId="0" borderId="2" xfId="0" applyFill="1" applyBorder="1"/>
    <xf numFmtId="1" fontId="0" fillId="34" borderId="2" xfId="0" applyNumberFormat="1" applyFill="1" applyBorder="1"/>
    <xf numFmtId="0" fontId="17" fillId="0" borderId="14" xfId="0" applyFont="1" applyBorder="1" applyAlignment="1">
      <alignment vertical="center" wrapText="1"/>
    </xf>
    <xf numFmtId="0" fontId="17" fillId="38" borderId="19" xfId="0" applyFont="1" applyFill="1" applyBorder="1" applyAlignment="1">
      <alignment vertical="center" wrapText="1"/>
    </xf>
    <xf numFmtId="0" fontId="17" fillId="38" borderId="20" xfId="0" applyFont="1" applyFill="1" applyBorder="1" applyAlignment="1">
      <alignment vertical="center" wrapText="1"/>
    </xf>
    <xf numFmtId="0" fontId="15" fillId="38" borderId="20" xfId="0" applyFont="1" applyFill="1" applyBorder="1" applyAlignment="1">
      <alignment horizontal="center" vertical="center" wrapText="1"/>
    </xf>
    <xf numFmtId="0" fontId="15" fillId="38" borderId="19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left" vertical="center" wrapText="1"/>
    </xf>
    <xf numFmtId="0" fontId="15" fillId="38" borderId="22" xfId="0" applyFont="1" applyFill="1" applyBorder="1" applyAlignment="1">
      <alignment horizontal="center" vertical="center" wrapText="1"/>
    </xf>
    <xf numFmtId="9" fontId="0" fillId="0" borderId="0" xfId="0" applyNumberFormat="1"/>
    <xf numFmtId="0" fontId="15" fillId="41" borderId="19" xfId="0" applyFont="1" applyFill="1" applyBorder="1" applyAlignment="1">
      <alignment horizontal="left" vertical="center" wrapText="1"/>
    </xf>
    <xf numFmtId="1" fontId="0" fillId="35" borderId="2" xfId="0" applyNumberFormat="1" applyFill="1" applyBorder="1"/>
    <xf numFmtId="0" fontId="0" fillId="34" borderId="23" xfId="0" applyFill="1" applyBorder="1"/>
    <xf numFmtId="0" fontId="0" fillId="0" borderId="24" xfId="0" applyBorder="1"/>
    <xf numFmtId="0" fontId="37" fillId="0" borderId="25" xfId="0" applyFont="1" applyBorder="1"/>
    <xf numFmtId="0" fontId="0" fillId="0" borderId="25" xfId="0" applyFont="1" applyBorder="1"/>
    <xf numFmtId="0" fontId="0" fillId="0" borderId="26" xfId="0" applyBorder="1"/>
    <xf numFmtId="164" fontId="0" fillId="0" borderId="27" xfId="0" applyNumberFormat="1" applyBorder="1"/>
    <xf numFmtId="0" fontId="37" fillId="0" borderId="0" xfId="0" applyFont="1" applyBorder="1"/>
    <xf numFmtId="1" fontId="37" fillId="0" borderId="0" xfId="0" applyNumberFormat="1" applyFont="1" applyBorder="1"/>
    <xf numFmtId="9" fontId="0" fillId="0" borderId="0" xfId="0" applyNumberFormat="1" applyFont="1" applyBorder="1"/>
    <xf numFmtId="0" fontId="0" fillId="0" borderId="28" xfId="0" applyBorder="1"/>
    <xf numFmtId="1" fontId="0" fillId="0" borderId="28" xfId="0" applyNumberFormat="1" applyBorder="1"/>
    <xf numFmtId="2" fontId="0" fillId="0" borderId="29" xfId="0" applyNumberFormat="1" applyBorder="1"/>
    <xf numFmtId="0" fontId="0" fillId="0" borderId="25" xfId="0" applyBorder="1"/>
    <xf numFmtId="0" fontId="0" fillId="0" borderId="29" xfId="0" applyBorder="1"/>
    <xf numFmtId="2" fontId="0" fillId="0" borderId="25" xfId="0" applyNumberFormat="1" applyBorder="1"/>
    <xf numFmtId="0" fontId="0" fillId="0" borderId="0" xfId="0" applyBorder="1"/>
    <xf numFmtId="1" fontId="0" fillId="0" borderId="26" xfId="0" applyNumberFormat="1" applyBorder="1"/>
    <xf numFmtId="2" fontId="0" fillId="0" borderId="0" xfId="0" applyNumberFormat="1" applyBorder="1"/>
    <xf numFmtId="0" fontId="12" fillId="0" borderId="0" xfId="45"/>
    <xf numFmtId="0" fontId="12" fillId="0" borderId="0" xfId="45"/>
    <xf numFmtId="0" fontId="12" fillId="0" borderId="0" xfId="45"/>
    <xf numFmtId="0" fontId="0" fillId="0" borderId="0" xfId="0" quotePrefix="1" applyNumberFormat="1"/>
    <xf numFmtId="0" fontId="11" fillId="0" borderId="0" xfId="65"/>
    <xf numFmtId="9" fontId="0" fillId="5" borderId="2" xfId="44" applyFont="1" applyFill="1" applyBorder="1"/>
    <xf numFmtId="9" fontId="0" fillId="5" borderId="16" xfId="44" applyFont="1" applyFill="1" applyBorder="1"/>
    <xf numFmtId="0" fontId="17" fillId="5" borderId="2" xfId="0" applyFont="1" applyFill="1" applyBorder="1" applyAlignment="1">
      <alignment wrapText="1"/>
    </xf>
    <xf numFmtId="0" fontId="0" fillId="41" borderId="2" xfId="0" applyFill="1" applyBorder="1"/>
    <xf numFmtId="0" fontId="9" fillId="0" borderId="0" xfId="105"/>
    <xf numFmtId="0" fontId="9" fillId="0" borderId="0" xfId="105"/>
    <xf numFmtId="0" fontId="9" fillId="0" borderId="0" xfId="105"/>
    <xf numFmtId="0" fontId="9" fillId="0" borderId="0" xfId="105"/>
    <xf numFmtId="0" fontId="8" fillId="0" borderId="0" xfId="125"/>
    <xf numFmtId="0" fontId="0" fillId="39" borderId="17" xfId="0" applyFill="1" applyBorder="1"/>
    <xf numFmtId="0" fontId="0" fillId="39" borderId="18" xfId="0" applyFill="1" applyBorder="1"/>
    <xf numFmtId="0" fontId="0" fillId="39" borderId="19" xfId="0" applyFill="1" applyBorder="1"/>
    <xf numFmtId="0" fontId="0" fillId="39" borderId="20" xfId="0" applyFill="1" applyBorder="1"/>
    <xf numFmtId="0" fontId="0" fillId="39" borderId="21" xfId="0" applyFill="1" applyBorder="1"/>
    <xf numFmtId="0" fontId="0" fillId="39" borderId="22" xfId="0" applyFill="1" applyBorder="1"/>
    <xf numFmtId="0" fontId="6" fillId="0" borderId="0" xfId="165"/>
    <xf numFmtId="0" fontId="6" fillId="0" borderId="0" xfId="165"/>
    <xf numFmtId="0" fontId="6" fillId="0" borderId="0" xfId="165"/>
    <xf numFmtId="0" fontId="5" fillId="0" borderId="0" xfId="185"/>
    <xf numFmtId="0" fontId="5" fillId="0" borderId="0" xfId="185"/>
    <xf numFmtId="0" fontId="5" fillId="0" borderId="0" xfId="185"/>
    <xf numFmtId="0" fontId="5" fillId="0" borderId="0" xfId="185"/>
    <xf numFmtId="165" fontId="0" fillId="37" borderId="2" xfId="44" applyNumberFormat="1" applyFont="1" applyFill="1" applyBorder="1"/>
    <xf numFmtId="164" fontId="0" fillId="0" borderId="30" xfId="0" applyNumberFormat="1" applyBorder="1"/>
    <xf numFmtId="0" fontId="37" fillId="0" borderId="29" xfId="0" applyFont="1" applyBorder="1"/>
    <xf numFmtId="1" fontId="37" fillId="0" borderId="29" xfId="0" applyNumberFormat="1" applyFont="1" applyBorder="1"/>
    <xf numFmtId="9" fontId="0" fillId="0" borderId="29" xfId="0" applyNumberFormat="1" applyFont="1" applyBorder="1"/>
    <xf numFmtId="0" fontId="0" fillId="0" borderId="15" xfId="0" applyBorder="1"/>
    <xf numFmtId="0" fontId="17" fillId="5" borderId="2" xfId="0" applyFont="1" applyFill="1" applyBorder="1" applyAlignment="1">
      <alignment vertical="center" wrapText="1"/>
    </xf>
    <xf numFmtId="0" fontId="15" fillId="5" borderId="2" xfId="0" applyFont="1" applyFill="1" applyBorder="1" applyAlignment="1">
      <alignment horizontal="left" vertical="center" wrapText="1"/>
    </xf>
    <xf numFmtId="0" fontId="4" fillId="5" borderId="2" xfId="205" applyFill="1" applyBorder="1"/>
    <xf numFmtId="1" fontId="0" fillId="0" borderId="0" xfId="0" applyNumberFormat="1"/>
    <xf numFmtId="10" fontId="41" fillId="0" borderId="2" xfId="0" applyNumberFormat="1" applyFont="1" applyBorder="1" applyAlignment="1">
      <alignment horizontal="center" vertical="top"/>
    </xf>
    <xf numFmtId="0" fontId="40" fillId="5" borderId="2" xfId="0" applyFont="1" applyFill="1" applyBorder="1" applyAlignment="1">
      <alignment horizontal="left" vertical="top"/>
    </xf>
    <xf numFmtId="0" fontId="40" fillId="0" borderId="2" xfId="0" applyFont="1" applyBorder="1" applyAlignment="1">
      <alignment horizontal="center" vertical="top"/>
    </xf>
    <xf numFmtId="10" fontId="40" fillId="0" borderId="2" xfId="0" applyNumberFormat="1" applyFont="1" applyBorder="1" applyAlignment="1">
      <alignment horizontal="center" vertical="top"/>
    </xf>
    <xf numFmtId="0" fontId="40" fillId="5" borderId="2" xfId="0" applyFont="1" applyFill="1" applyBorder="1" applyAlignment="1">
      <alignment horizontal="center" vertical="top" wrapText="1"/>
    </xf>
    <xf numFmtId="10" fontId="40" fillId="0" borderId="2" xfId="0" applyNumberFormat="1" applyFont="1" applyBorder="1" applyAlignment="1">
      <alignment horizontal="left" vertical="top"/>
    </xf>
    <xf numFmtId="0" fontId="9" fillId="0" borderId="0" xfId="105" applyFill="1"/>
    <xf numFmtId="0" fontId="40" fillId="5" borderId="0" xfId="0" applyFont="1" applyFill="1" applyBorder="1" applyAlignment="1">
      <alignment horizontal="left" vertical="top"/>
    </xf>
    <xf numFmtId="0" fontId="40" fillId="0" borderId="2" xfId="0" applyFont="1" applyBorder="1" applyAlignment="1">
      <alignment horizontal="left" vertical="top"/>
    </xf>
    <xf numFmtId="0" fontId="38" fillId="0" borderId="2" xfId="0" applyFont="1" applyBorder="1"/>
    <xf numFmtId="0" fontId="4" fillId="0" borderId="0" xfId="105" applyFont="1"/>
    <xf numFmtId="0" fontId="4" fillId="0" borderId="0" xfId="205"/>
    <xf numFmtId="0" fontId="4" fillId="0" borderId="0" xfId="205"/>
    <xf numFmtId="166" fontId="0" fillId="0" borderId="0" xfId="0" applyNumberFormat="1"/>
    <xf numFmtId="0" fontId="40" fillId="0" borderId="0" xfId="0" applyFont="1" applyFill="1" applyBorder="1" applyAlignment="1">
      <alignment horizontal="left" vertical="top"/>
    </xf>
    <xf numFmtId="0" fontId="3" fillId="0" borderId="0" xfId="226"/>
    <xf numFmtId="0" fontId="3" fillId="0" borderId="0" xfId="226"/>
    <xf numFmtId="0" fontId="0" fillId="0" borderId="2" xfId="0" applyBorder="1"/>
    <xf numFmtId="0" fontId="21" fillId="0" borderId="2" xfId="185" applyFont="1" applyBorder="1"/>
    <xf numFmtId="0" fontId="2" fillId="0" borderId="2" xfId="240" applyFill="1" applyBorder="1"/>
    <xf numFmtId="0" fontId="3" fillId="0" borderId="2" xfId="226" applyBorder="1"/>
    <xf numFmtId="0" fontId="2" fillId="0" borderId="2" xfId="240" applyBorder="1"/>
    <xf numFmtId="0" fontId="1" fillId="5" borderId="2" xfId="205" applyFont="1" applyFill="1" applyBorder="1"/>
    <xf numFmtId="0" fontId="0" fillId="0" borderId="0" xfId="0" applyFill="1" applyBorder="1"/>
    <xf numFmtId="9" fontId="0" fillId="0" borderId="0" xfId="0" applyNumberFormat="1" applyBorder="1"/>
    <xf numFmtId="0" fontId="15" fillId="0" borderId="0" xfId="0" applyFont="1" applyFill="1" applyBorder="1" applyAlignment="1">
      <alignment horizontal="center" vertical="center" wrapText="1"/>
    </xf>
    <xf numFmtId="0" fontId="1" fillId="0" borderId="0" xfId="254"/>
    <xf numFmtId="0" fontId="1" fillId="0" borderId="2" xfId="240" applyFont="1" applyFill="1" applyBorder="1"/>
    <xf numFmtId="0" fontId="0" fillId="0" borderId="0" xfId="0" applyFill="1"/>
    <xf numFmtId="0" fontId="1" fillId="5" borderId="2" xfId="205" applyFont="1" applyFill="1" applyBorder="1" applyAlignment="1">
      <alignment wrapText="1"/>
    </xf>
    <xf numFmtId="0" fontId="1" fillId="0" borderId="0" xfId="254"/>
    <xf numFmtId="0" fontId="1" fillId="0" borderId="0" xfId="254"/>
    <xf numFmtId="0" fontId="0" fillId="40" borderId="17" xfId="0" applyFill="1" applyBorder="1" applyAlignment="1">
      <alignment horizontal="center"/>
    </xf>
    <xf numFmtId="0" fontId="0" fillId="40" borderId="18" xfId="0" applyFill="1" applyBorder="1" applyAlignment="1">
      <alignment horizontal="center"/>
    </xf>
    <xf numFmtId="0" fontId="0" fillId="42" borderId="0" xfId="0" applyFill="1" applyAlignment="1">
      <alignment horizontal="center"/>
    </xf>
  </cellXfs>
  <cellStyles count="268">
    <cellStyle name="20% — акцент1" xfId="19" builtinId="30" customBuiltin="1"/>
    <cellStyle name="20% — акцент1 10" xfId="208"/>
    <cellStyle name="20% — акцент1 11" xfId="228"/>
    <cellStyle name="20% — акцент1 12" xfId="242"/>
    <cellStyle name="20% — акцент1 13" xfId="256"/>
    <cellStyle name="20% — акцент1 2" xfId="47"/>
    <cellStyle name="20% — акцент1 3" xfId="67"/>
    <cellStyle name="20% — акцент1 4" xfId="87"/>
    <cellStyle name="20% — акцент1 5" xfId="107"/>
    <cellStyle name="20% — акцент1 6" xfId="127"/>
    <cellStyle name="20% — акцент1 7" xfId="147"/>
    <cellStyle name="20% — акцент1 8" xfId="167"/>
    <cellStyle name="20% — акцент1 9" xfId="187"/>
    <cellStyle name="20% — акцент2" xfId="23" builtinId="34" customBuiltin="1"/>
    <cellStyle name="20% — акцент2 10" xfId="211"/>
    <cellStyle name="20% — акцент2 11" xfId="230"/>
    <cellStyle name="20% — акцент2 12" xfId="244"/>
    <cellStyle name="20% — акцент2 13" xfId="258"/>
    <cellStyle name="20% — акцент2 2" xfId="50"/>
    <cellStyle name="20% — акцент2 3" xfId="70"/>
    <cellStyle name="20% — акцент2 4" xfId="90"/>
    <cellStyle name="20% — акцент2 5" xfId="110"/>
    <cellStyle name="20% — акцент2 6" xfId="130"/>
    <cellStyle name="20% — акцент2 7" xfId="150"/>
    <cellStyle name="20% — акцент2 8" xfId="170"/>
    <cellStyle name="20% — акцент2 9" xfId="190"/>
    <cellStyle name="20% — акцент3" xfId="27" builtinId="38" customBuiltin="1"/>
    <cellStyle name="20% — акцент3 10" xfId="214"/>
    <cellStyle name="20% — акцент3 11" xfId="232"/>
    <cellStyle name="20% — акцент3 12" xfId="246"/>
    <cellStyle name="20% — акцент3 13" xfId="260"/>
    <cellStyle name="20% — акцент3 2" xfId="53"/>
    <cellStyle name="20% — акцент3 3" xfId="73"/>
    <cellStyle name="20% — акцент3 4" xfId="93"/>
    <cellStyle name="20% — акцент3 5" xfId="113"/>
    <cellStyle name="20% — акцент3 6" xfId="133"/>
    <cellStyle name="20% — акцент3 7" xfId="153"/>
    <cellStyle name="20% — акцент3 8" xfId="173"/>
    <cellStyle name="20% — акцент3 9" xfId="193"/>
    <cellStyle name="20% — акцент4" xfId="31" builtinId="42" customBuiltin="1"/>
    <cellStyle name="20% — акцент4 10" xfId="217"/>
    <cellStyle name="20% — акцент4 11" xfId="234"/>
    <cellStyle name="20% — акцент4 12" xfId="248"/>
    <cellStyle name="20% — акцент4 13" xfId="262"/>
    <cellStyle name="20% — акцент4 2" xfId="56"/>
    <cellStyle name="20% — акцент4 3" xfId="76"/>
    <cellStyle name="20% — акцент4 4" xfId="96"/>
    <cellStyle name="20% — акцент4 5" xfId="116"/>
    <cellStyle name="20% — акцент4 6" xfId="136"/>
    <cellStyle name="20% — акцент4 7" xfId="156"/>
    <cellStyle name="20% — акцент4 8" xfId="176"/>
    <cellStyle name="20% — акцент4 9" xfId="196"/>
    <cellStyle name="20% — акцент5" xfId="35" builtinId="46" customBuiltin="1"/>
    <cellStyle name="20% — акцент5 10" xfId="220"/>
    <cellStyle name="20% — акцент5 11" xfId="236"/>
    <cellStyle name="20% — акцент5 12" xfId="250"/>
    <cellStyle name="20% — акцент5 13" xfId="264"/>
    <cellStyle name="20% — акцент5 2" xfId="59"/>
    <cellStyle name="20% — акцент5 3" xfId="79"/>
    <cellStyle name="20% — акцент5 4" xfId="99"/>
    <cellStyle name="20% — акцент5 5" xfId="119"/>
    <cellStyle name="20% — акцент5 6" xfId="139"/>
    <cellStyle name="20% — акцент5 7" xfId="159"/>
    <cellStyle name="20% — акцент5 8" xfId="179"/>
    <cellStyle name="20% — акцент5 9" xfId="199"/>
    <cellStyle name="20% — акцент6" xfId="39" builtinId="50" customBuiltin="1"/>
    <cellStyle name="20% — акцент6 10" xfId="223"/>
    <cellStyle name="20% — акцент6 11" xfId="238"/>
    <cellStyle name="20% — акцент6 12" xfId="252"/>
    <cellStyle name="20% — акцент6 13" xfId="266"/>
    <cellStyle name="20% — акцент6 2" xfId="62"/>
    <cellStyle name="20% — акцент6 3" xfId="82"/>
    <cellStyle name="20% — акцент6 4" xfId="102"/>
    <cellStyle name="20% — акцент6 5" xfId="122"/>
    <cellStyle name="20% — акцент6 6" xfId="142"/>
    <cellStyle name="20% — акцент6 7" xfId="162"/>
    <cellStyle name="20% — акцент6 8" xfId="182"/>
    <cellStyle name="20% — акцент6 9" xfId="202"/>
    <cellStyle name="40% — акцент1" xfId="20" builtinId="31" customBuiltin="1"/>
    <cellStyle name="40% — акцент1 10" xfId="209"/>
    <cellStyle name="40% — акцент1 11" xfId="229"/>
    <cellStyle name="40% — акцент1 12" xfId="243"/>
    <cellStyle name="40% — акцент1 13" xfId="257"/>
    <cellStyle name="40% — акцент1 2" xfId="48"/>
    <cellStyle name="40% — акцент1 3" xfId="68"/>
    <cellStyle name="40% — акцент1 4" xfId="88"/>
    <cellStyle name="40% — акцент1 5" xfId="108"/>
    <cellStyle name="40% — акцент1 6" xfId="128"/>
    <cellStyle name="40% — акцент1 7" xfId="148"/>
    <cellStyle name="40% — акцент1 8" xfId="168"/>
    <cellStyle name="40% — акцент1 9" xfId="188"/>
    <cellStyle name="40% — акцент2" xfId="24" builtinId="35" customBuiltin="1"/>
    <cellStyle name="40% — акцент2 10" xfId="212"/>
    <cellStyle name="40% — акцент2 11" xfId="231"/>
    <cellStyle name="40% — акцент2 12" xfId="245"/>
    <cellStyle name="40% — акцент2 13" xfId="259"/>
    <cellStyle name="40% — акцент2 2" xfId="51"/>
    <cellStyle name="40% — акцент2 3" xfId="71"/>
    <cellStyle name="40% — акцент2 4" xfId="91"/>
    <cellStyle name="40% — акцент2 5" xfId="111"/>
    <cellStyle name="40% — акцент2 6" xfId="131"/>
    <cellStyle name="40% — акцент2 7" xfId="151"/>
    <cellStyle name="40% — акцент2 8" xfId="171"/>
    <cellStyle name="40% — акцент2 9" xfId="191"/>
    <cellStyle name="40% — акцент3" xfId="28" builtinId="39" customBuiltin="1"/>
    <cellStyle name="40% — акцент3 10" xfId="215"/>
    <cellStyle name="40% — акцент3 11" xfId="233"/>
    <cellStyle name="40% — акцент3 12" xfId="247"/>
    <cellStyle name="40% — акцент3 13" xfId="261"/>
    <cellStyle name="40% — акцент3 2" xfId="54"/>
    <cellStyle name="40% — акцент3 3" xfId="74"/>
    <cellStyle name="40% — акцент3 4" xfId="94"/>
    <cellStyle name="40% — акцент3 5" xfId="114"/>
    <cellStyle name="40% — акцент3 6" xfId="134"/>
    <cellStyle name="40% — акцент3 7" xfId="154"/>
    <cellStyle name="40% — акцент3 8" xfId="174"/>
    <cellStyle name="40% — акцент3 9" xfId="194"/>
    <cellStyle name="40% — акцент4" xfId="32" builtinId="43" customBuiltin="1"/>
    <cellStyle name="40% — акцент4 10" xfId="218"/>
    <cellStyle name="40% — акцент4 11" xfId="235"/>
    <cellStyle name="40% — акцент4 12" xfId="249"/>
    <cellStyle name="40% — акцент4 13" xfId="263"/>
    <cellStyle name="40% — акцент4 2" xfId="57"/>
    <cellStyle name="40% — акцент4 3" xfId="77"/>
    <cellStyle name="40% — акцент4 4" xfId="97"/>
    <cellStyle name="40% — акцент4 5" xfId="117"/>
    <cellStyle name="40% — акцент4 6" xfId="137"/>
    <cellStyle name="40% — акцент4 7" xfId="157"/>
    <cellStyle name="40% — акцент4 8" xfId="177"/>
    <cellStyle name="40% — акцент4 9" xfId="197"/>
    <cellStyle name="40% — акцент5" xfId="36" builtinId="47" customBuiltin="1"/>
    <cellStyle name="40% — акцент5 10" xfId="221"/>
    <cellStyle name="40% — акцент5 11" xfId="237"/>
    <cellStyle name="40% — акцент5 12" xfId="251"/>
    <cellStyle name="40% — акцент5 13" xfId="265"/>
    <cellStyle name="40% — акцент5 2" xfId="60"/>
    <cellStyle name="40% — акцент5 3" xfId="80"/>
    <cellStyle name="40% — акцент5 4" xfId="100"/>
    <cellStyle name="40% — акцент5 5" xfId="120"/>
    <cellStyle name="40% — акцент5 6" xfId="140"/>
    <cellStyle name="40% — акцент5 7" xfId="160"/>
    <cellStyle name="40% — акцент5 8" xfId="180"/>
    <cellStyle name="40% — акцент5 9" xfId="200"/>
    <cellStyle name="40% — акцент6" xfId="40" builtinId="51" customBuiltin="1"/>
    <cellStyle name="40% — акцент6 10" xfId="224"/>
    <cellStyle name="40% — акцент6 11" xfId="239"/>
    <cellStyle name="40% — акцент6 12" xfId="253"/>
    <cellStyle name="40% — акцент6 13" xfId="267"/>
    <cellStyle name="40% — акцент6 2" xfId="63"/>
    <cellStyle name="40% — акцент6 3" xfId="83"/>
    <cellStyle name="40% — акцент6 4" xfId="103"/>
    <cellStyle name="40% — акцент6 5" xfId="123"/>
    <cellStyle name="40% — акцент6 6" xfId="143"/>
    <cellStyle name="40% — акцент6 7" xfId="163"/>
    <cellStyle name="40% — акцент6 8" xfId="183"/>
    <cellStyle name="40% — акцент6 9" xfId="203"/>
    <cellStyle name="60% — акцент1" xfId="21" builtinId="32" customBuiltin="1"/>
    <cellStyle name="60% — акцент1 10" xfId="210"/>
    <cellStyle name="60% — акцент1 2" xfId="49"/>
    <cellStyle name="60% — акцент1 3" xfId="69"/>
    <cellStyle name="60% — акцент1 4" xfId="89"/>
    <cellStyle name="60% — акцент1 5" xfId="109"/>
    <cellStyle name="60% — акцент1 6" xfId="129"/>
    <cellStyle name="60% — акцент1 7" xfId="149"/>
    <cellStyle name="60% — акцент1 8" xfId="169"/>
    <cellStyle name="60% — акцент1 9" xfId="189"/>
    <cellStyle name="60% — акцент2" xfId="25" builtinId="36" customBuiltin="1"/>
    <cellStyle name="60% — акцент2 10" xfId="213"/>
    <cellStyle name="60% — акцент2 2" xfId="52"/>
    <cellStyle name="60% — акцент2 3" xfId="72"/>
    <cellStyle name="60% — акцент2 4" xfId="92"/>
    <cellStyle name="60% — акцент2 5" xfId="112"/>
    <cellStyle name="60% — акцент2 6" xfId="132"/>
    <cellStyle name="60% — акцент2 7" xfId="152"/>
    <cellStyle name="60% — акцент2 8" xfId="172"/>
    <cellStyle name="60% — акцент2 9" xfId="192"/>
    <cellStyle name="60% — акцент3" xfId="29" builtinId="40" customBuiltin="1"/>
    <cellStyle name="60% — акцент3 10" xfId="216"/>
    <cellStyle name="60% — акцент3 2" xfId="55"/>
    <cellStyle name="60% — акцент3 3" xfId="75"/>
    <cellStyle name="60% — акцент3 4" xfId="95"/>
    <cellStyle name="60% — акцент3 5" xfId="115"/>
    <cellStyle name="60% — акцент3 6" xfId="135"/>
    <cellStyle name="60% — акцент3 7" xfId="155"/>
    <cellStyle name="60% — акцент3 8" xfId="175"/>
    <cellStyle name="60% — акцент3 9" xfId="195"/>
    <cellStyle name="60% — акцент4" xfId="33" builtinId="44" customBuiltin="1"/>
    <cellStyle name="60% — акцент4 10" xfId="219"/>
    <cellStyle name="60% — акцент4 2" xfId="58"/>
    <cellStyle name="60% — акцент4 3" xfId="78"/>
    <cellStyle name="60% — акцент4 4" xfId="98"/>
    <cellStyle name="60% — акцент4 5" xfId="118"/>
    <cellStyle name="60% — акцент4 6" xfId="138"/>
    <cellStyle name="60% — акцент4 7" xfId="158"/>
    <cellStyle name="60% — акцент4 8" xfId="178"/>
    <cellStyle name="60% — акцент4 9" xfId="198"/>
    <cellStyle name="60% — акцент5" xfId="37" builtinId="48" customBuiltin="1"/>
    <cellStyle name="60% — акцент5 10" xfId="222"/>
    <cellStyle name="60% — акцент5 2" xfId="61"/>
    <cellStyle name="60% — акцент5 3" xfId="81"/>
    <cellStyle name="60% — акцент5 4" xfId="101"/>
    <cellStyle name="60% — акцент5 5" xfId="121"/>
    <cellStyle name="60% — акцент5 6" xfId="141"/>
    <cellStyle name="60% — акцент5 7" xfId="161"/>
    <cellStyle name="60% — акцент5 8" xfId="181"/>
    <cellStyle name="60% — акцент5 9" xfId="201"/>
    <cellStyle name="60% — акцент6" xfId="41" builtinId="52" customBuiltin="1"/>
    <cellStyle name="60% — акцент6 10" xfId="225"/>
    <cellStyle name="60% — акцент6 2" xfId="64"/>
    <cellStyle name="60% — акцент6 3" xfId="84"/>
    <cellStyle name="60% — акцент6 4" xfId="104"/>
    <cellStyle name="60% — акцент6 5" xfId="124"/>
    <cellStyle name="60% — акцент6 6" xfId="144"/>
    <cellStyle name="60% — акцент6 7" xfId="164"/>
    <cellStyle name="60% — акцент6 8" xfId="184"/>
    <cellStyle name="60% — акцент6 9" xfId="204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206"/>
    <cellStyle name="Обычный" xfId="0" builtinId="0"/>
    <cellStyle name="Обычный 10" xfId="165"/>
    <cellStyle name="Обычный 11" xfId="185"/>
    <cellStyle name="Обычный 12" xfId="205"/>
    <cellStyle name="Обычный 13" xfId="226"/>
    <cellStyle name="Обычный 14" xfId="240"/>
    <cellStyle name="Обычный 15" xfId="254"/>
    <cellStyle name="Обычный 2" xfId="4"/>
    <cellStyle name="Обычный 3" xfId="42"/>
    <cellStyle name="Обычный 4" xfId="45"/>
    <cellStyle name="Обычный 5" xfId="65"/>
    <cellStyle name="Обычный 6" xfId="85"/>
    <cellStyle name="Обычный 7" xfId="105"/>
    <cellStyle name="Обычный 8" xfId="125"/>
    <cellStyle name="Обычный 9" xfId="145"/>
    <cellStyle name="Плохой" xfId="2" builtinId="27" customBuiltin="1"/>
    <cellStyle name="Пояснение" xfId="16" builtinId="53" customBuiltin="1"/>
    <cellStyle name="Примечание 10" xfId="186"/>
    <cellStyle name="Примечание 11" xfId="207"/>
    <cellStyle name="Примечание 12" xfId="227"/>
    <cellStyle name="Примечание 13" xfId="241"/>
    <cellStyle name="Примечание 14" xfId="255"/>
    <cellStyle name="Примечание 2" xfId="43"/>
    <cellStyle name="Примечание 3" xfId="46"/>
    <cellStyle name="Примечание 4" xfId="66"/>
    <cellStyle name="Примечание 5" xfId="86"/>
    <cellStyle name="Примечание 6" xfId="106"/>
    <cellStyle name="Примечание 7" xfId="126"/>
    <cellStyle name="Примечание 8" xfId="146"/>
    <cellStyle name="Примечание 9" xfId="166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62">
    <dxf>
      <numFmt numFmtId="1" formatCode="0"/>
    </dxf>
    <dxf>
      <numFmt numFmtId="166" formatCode="0.0"/>
    </dxf>
    <dxf>
      <numFmt numFmtId="2" formatCode="0.00"/>
    </dxf>
    <dxf>
      <numFmt numFmtId="170" formatCode="0.000"/>
    </dxf>
    <dxf>
      <numFmt numFmtId="164" formatCode="0.0000"/>
    </dxf>
    <dxf>
      <numFmt numFmtId="169" formatCode="0.00000"/>
    </dxf>
    <dxf>
      <numFmt numFmtId="168" formatCode="0.000000"/>
    </dxf>
    <dxf>
      <numFmt numFmtId="167" formatCode="0.0000000"/>
    </dxf>
    <dxf>
      <numFmt numFmtId="1" formatCode="0"/>
    </dxf>
    <dxf>
      <numFmt numFmtId="166" formatCode="0.0"/>
    </dxf>
    <dxf>
      <numFmt numFmtId="2" formatCode="0.00"/>
    </dxf>
    <dxf>
      <numFmt numFmtId="170" formatCode="0.000"/>
    </dxf>
    <dxf>
      <numFmt numFmtId="164" formatCode="0.0000"/>
    </dxf>
    <dxf>
      <numFmt numFmtId="169" formatCode="0.00000"/>
    </dxf>
    <dxf>
      <numFmt numFmtId="168" formatCode="0.000000"/>
    </dxf>
    <dxf>
      <numFmt numFmtId="167" formatCode="0.0000000"/>
    </dxf>
    <dxf>
      <numFmt numFmtId="1" formatCode="0"/>
    </dxf>
    <dxf>
      <numFmt numFmtId="166" formatCode="0.0"/>
    </dxf>
    <dxf>
      <numFmt numFmtId="2" formatCode="0.00"/>
    </dxf>
    <dxf>
      <numFmt numFmtId="170" formatCode="0.000"/>
    </dxf>
    <dxf>
      <numFmt numFmtId="164" formatCode="0.0000"/>
    </dxf>
    <dxf>
      <numFmt numFmtId="169" formatCode="0.00000"/>
    </dxf>
    <dxf>
      <numFmt numFmtId="168" formatCode="0.000000"/>
    </dxf>
    <dxf>
      <numFmt numFmtId="1" formatCode="0"/>
    </dxf>
    <dxf>
      <numFmt numFmtId="166" formatCode="0.0"/>
    </dxf>
    <dxf>
      <numFmt numFmtId="2" formatCode="0.00"/>
    </dxf>
    <dxf>
      <numFmt numFmtId="170" formatCode="0.000"/>
    </dxf>
    <dxf>
      <numFmt numFmtId="164" formatCode="0.0000"/>
    </dxf>
    <dxf>
      <numFmt numFmtId="169" formatCode="0.00000"/>
    </dxf>
    <dxf>
      <numFmt numFmtId="168" formatCode="0.000000"/>
    </dxf>
    <dxf>
      <numFmt numFmtId="167" formatCode="0.0000000"/>
    </dxf>
    <dxf>
      <numFmt numFmtId="1" formatCode="0"/>
    </dxf>
    <dxf>
      <numFmt numFmtId="166" formatCode="0.0"/>
    </dxf>
    <dxf>
      <numFmt numFmtId="2" formatCode="0.00"/>
    </dxf>
    <dxf>
      <numFmt numFmtId="170" formatCode="0.000"/>
    </dxf>
    <dxf>
      <numFmt numFmtId="164" formatCode="0.0000"/>
    </dxf>
    <dxf>
      <numFmt numFmtId="169" formatCode="0.00000"/>
    </dxf>
    <dxf>
      <numFmt numFmtId="168" formatCode="0.000000"/>
    </dxf>
    <dxf>
      <numFmt numFmtId="167" formatCode="0.0000000"/>
    </dxf>
    <dxf>
      <numFmt numFmtId="1" formatCode="0"/>
    </dxf>
    <dxf>
      <numFmt numFmtId="166" formatCode="0.0"/>
    </dxf>
    <dxf>
      <numFmt numFmtId="2" formatCode="0.00"/>
    </dxf>
    <dxf>
      <numFmt numFmtId="170" formatCode="0.000"/>
    </dxf>
    <dxf>
      <numFmt numFmtId="164" formatCode="0.0000"/>
    </dxf>
    <dxf>
      <numFmt numFmtId="169" formatCode="0.00000"/>
    </dxf>
    <dxf>
      <numFmt numFmtId="168" formatCode="0.000000"/>
    </dxf>
    <dxf>
      <numFmt numFmtId="1" formatCode="0"/>
    </dxf>
    <dxf>
      <numFmt numFmtId="166" formatCode="0.0"/>
    </dxf>
    <dxf>
      <numFmt numFmtId="2" formatCode="0.00"/>
    </dxf>
    <dxf>
      <numFmt numFmtId="170" formatCode="0.000"/>
    </dxf>
    <dxf>
      <numFmt numFmtId="164" formatCode="0.0000"/>
    </dxf>
    <dxf>
      <numFmt numFmtId="169" formatCode="0.00000"/>
    </dxf>
    <dxf>
      <numFmt numFmtId="168" formatCode="0.000000"/>
    </dxf>
    <dxf>
      <numFmt numFmtId="167" formatCode="0.0000000"/>
    </dxf>
    <dxf>
      <numFmt numFmtId="1" formatCode="0"/>
    </dxf>
    <dxf>
      <numFmt numFmtId="166" formatCode="0.0"/>
    </dxf>
    <dxf>
      <numFmt numFmtId="2" formatCode="0.00"/>
    </dxf>
    <dxf>
      <numFmt numFmtId="170" formatCode="0.000"/>
    </dxf>
    <dxf>
      <numFmt numFmtId="164" formatCode="0.0000"/>
    </dxf>
    <dxf>
      <numFmt numFmtId="169" formatCode="0.00000"/>
    </dxf>
    <dxf>
      <numFmt numFmtId="168" formatCode="0.000000"/>
    </dxf>
    <dxf>
      <numFmt numFmtId="167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n Safronova" refreshedDate="45082.137121064814" createdVersion="6" refreshedVersion="5" minRefreshableVersion="3" recordCount="32">
  <cacheSource type="worksheet">
    <worksheetSource ref="A1:H33" sheet="Автоматизированный расчет"/>
  </cacheSource>
  <cacheFields count="8">
    <cacheField name="Script name" numFmtId="0">
      <sharedItems containsBlank="1"/>
    </cacheField>
    <cacheField name="transaction rq" numFmtId="0">
      <sharedItems containsBlank="1" count="22">
        <s v="Главная Welcome страница"/>
        <s v="Переход на страницу регистрации"/>
        <s v="Заполнение полей регистарции"/>
        <s v="Выход из системы"/>
        <s v="Вход в систему"/>
        <s v="Переход на страницу выбора товара"/>
        <s v="Выбор товара из предложенных"/>
        <s v="Добавить в корзину"/>
        <s v="Проверка данный при покупке"/>
        <s v="Оплата товара"/>
        <m/>
        <s v="Переход на следуюущий эран после регистарции" u="1"/>
        <s v="Оплата билета" u="1"/>
        <s v="Просмотр квитанций" u="1"/>
        <s v="Выбор ноутбкука из предложенных" u="1"/>
        <s v="Переход на страницу выбора товара (Ноутбкука)" u="1"/>
        <s v="Переход в корзину" u="1"/>
        <s v="Переход на страницу поиска билетов" u="1"/>
        <s v="Заполнение полей для поиска билета " u="1"/>
        <s v="Выбор рейса из найденных " u="1"/>
        <s v="Отмена бронирования " u="1"/>
        <s v="Перход на страницу регистрации" u="1"/>
      </sharedItems>
    </cacheField>
    <cacheField name="count" numFmtId="0">
      <sharedItems containsString="0" containsBlank="1" containsNumber="1" containsInteger="1" minValue="0" maxValue="1"/>
    </cacheField>
    <cacheField name="VU" numFmtId="0">
      <sharedItems containsString="0" containsBlank="1" containsNumber="1" containsInteger="1" minValue="2" maxValue="4"/>
    </cacheField>
    <cacheField name="pacing" numFmtId="0">
      <sharedItems containsString="0" containsBlank="1" containsNumber="1" containsInteger="1" minValue="55" maxValue="104"/>
    </cacheField>
    <cacheField name="одним пользователем в минуту" numFmtId="0">
      <sharedItems containsString="0" containsBlank="1" containsNumber="1" minValue="0" maxValue="1.0909090909090908"/>
    </cacheField>
    <cacheField name="Длительность ступени" numFmtId="0">
      <sharedItems containsString="0" containsBlank="1" containsNumber="1" containsInteger="1" minValue="20" maxValue="20"/>
    </cacheField>
    <cacheField name="Итого" numFmtId="0">
      <sharedItems containsString="0" containsBlank="1" containsNumber="1" minValue="0" maxValue="81.3559322033898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s v="Регистрация новых пользователей"/>
    <x v="0"/>
    <n v="1"/>
    <n v="2"/>
    <n v="55"/>
    <n v="1.0909090909090908"/>
    <n v="20"/>
    <n v="43.636363636363633"/>
  </r>
  <r>
    <s v="Регистрация новых пользователей"/>
    <x v="1"/>
    <n v="1"/>
    <n v="2"/>
    <n v="55"/>
    <n v="1.0909090909090908"/>
    <n v="20"/>
    <n v="43.636363636363633"/>
  </r>
  <r>
    <s v="Регистрация новых пользователей"/>
    <x v="2"/>
    <n v="1"/>
    <n v="2"/>
    <n v="55"/>
    <n v="1.0909090909090908"/>
    <n v="20"/>
    <n v="43.636363636363633"/>
  </r>
  <r>
    <s v="Регистрация новых пользователей"/>
    <x v="3"/>
    <n v="1"/>
    <n v="2"/>
    <n v="55"/>
    <n v="1.0909090909090908"/>
    <n v="20"/>
    <n v="43.636363636363633"/>
  </r>
  <r>
    <s v="Логин"/>
    <x v="0"/>
    <n v="1"/>
    <n v="4"/>
    <n v="59"/>
    <n v="1.0169491525423728"/>
    <n v="20"/>
    <n v="81.355932203389827"/>
  </r>
  <r>
    <s v="Логин"/>
    <x v="4"/>
    <n v="1"/>
    <n v="4"/>
    <n v="59"/>
    <n v="1.0169491525423728"/>
    <n v="20"/>
    <n v="81.355932203389827"/>
  </r>
  <r>
    <s v="Логин"/>
    <x v="3"/>
    <n v="1"/>
    <n v="4"/>
    <n v="59"/>
    <n v="1.0169491525423728"/>
    <n v="20"/>
    <n v="81.355932203389827"/>
  </r>
  <r>
    <s v="Покупка товара"/>
    <x v="0"/>
    <n v="1"/>
    <n v="4"/>
    <n v="104"/>
    <n v="0.57692307692307687"/>
    <n v="20"/>
    <n v="46.153846153846146"/>
  </r>
  <r>
    <s v="Покупка товара"/>
    <x v="4"/>
    <n v="1"/>
    <n v="4"/>
    <n v="104"/>
    <n v="0.57692307692307687"/>
    <n v="20"/>
    <n v="46.153846153846146"/>
  </r>
  <r>
    <s v="Покупка товара"/>
    <x v="5"/>
    <n v="1"/>
    <n v="4"/>
    <n v="104"/>
    <n v="0.57692307692307687"/>
    <n v="20"/>
    <n v="46.153846153846146"/>
  </r>
  <r>
    <s v="Покупка товара"/>
    <x v="6"/>
    <n v="1"/>
    <n v="4"/>
    <n v="104"/>
    <n v="0.57692307692307687"/>
    <n v="20"/>
    <n v="46.153846153846146"/>
  </r>
  <r>
    <s v="Покупка товара"/>
    <x v="7"/>
    <n v="1"/>
    <n v="4"/>
    <n v="104"/>
    <n v="0.57692307692307687"/>
    <n v="20"/>
    <n v="46.153846153846146"/>
  </r>
  <r>
    <s v="Покупка товара"/>
    <x v="8"/>
    <n v="1"/>
    <n v="4"/>
    <n v="104"/>
    <n v="0.57692307692307687"/>
    <n v="20"/>
    <n v="46.153846153846146"/>
  </r>
  <r>
    <s v="Покупка товара"/>
    <x v="9"/>
    <n v="1"/>
    <n v="4"/>
    <n v="104"/>
    <n v="0.57692307692307687"/>
    <n v="20"/>
    <n v="46.153846153846146"/>
  </r>
  <r>
    <s v="Покупка товара"/>
    <x v="3"/>
    <n v="0"/>
    <n v="4"/>
    <n v="104"/>
    <n v="0"/>
    <n v="20"/>
    <n v="0"/>
  </r>
  <r>
    <m/>
    <x v="10"/>
    <m/>
    <m/>
    <m/>
    <m/>
    <m/>
    <m/>
  </r>
  <r>
    <m/>
    <x v="10"/>
    <m/>
    <m/>
    <m/>
    <m/>
    <m/>
    <m/>
  </r>
  <r>
    <m/>
    <x v="10"/>
    <m/>
    <m/>
    <m/>
    <m/>
    <m/>
    <m/>
  </r>
  <r>
    <m/>
    <x v="10"/>
    <m/>
    <m/>
    <m/>
    <m/>
    <m/>
    <m/>
  </r>
  <r>
    <m/>
    <x v="10"/>
    <m/>
    <m/>
    <m/>
    <m/>
    <m/>
    <m/>
  </r>
  <r>
    <m/>
    <x v="10"/>
    <m/>
    <m/>
    <m/>
    <m/>
    <m/>
    <m/>
  </r>
  <r>
    <m/>
    <x v="10"/>
    <m/>
    <m/>
    <m/>
    <m/>
    <m/>
    <m/>
  </r>
  <r>
    <m/>
    <x v="10"/>
    <m/>
    <m/>
    <m/>
    <m/>
    <m/>
    <m/>
  </r>
  <r>
    <m/>
    <x v="10"/>
    <m/>
    <m/>
    <m/>
    <m/>
    <m/>
    <m/>
  </r>
  <r>
    <m/>
    <x v="10"/>
    <m/>
    <m/>
    <m/>
    <m/>
    <m/>
    <m/>
  </r>
  <r>
    <m/>
    <x v="10"/>
    <m/>
    <m/>
    <m/>
    <m/>
    <m/>
    <m/>
  </r>
  <r>
    <m/>
    <x v="10"/>
    <m/>
    <m/>
    <m/>
    <m/>
    <m/>
    <m/>
  </r>
  <r>
    <m/>
    <x v="10"/>
    <m/>
    <m/>
    <m/>
    <m/>
    <m/>
    <m/>
  </r>
  <r>
    <m/>
    <x v="10"/>
    <m/>
    <m/>
    <m/>
    <m/>
    <m/>
    <m/>
  </r>
  <r>
    <m/>
    <x v="10"/>
    <m/>
    <m/>
    <m/>
    <m/>
    <m/>
    <m/>
  </r>
  <r>
    <m/>
    <x v="10"/>
    <m/>
    <m/>
    <m/>
    <m/>
    <m/>
    <m/>
  </r>
  <r>
    <m/>
    <x v="1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6" indent="0" outline="1" outlineData="1" multipleFieldFilters="0">
  <location ref="I1:J12" firstHeaderRow="1" firstDataRow="1" firstDataCol="1"/>
  <pivotFields count="8">
    <pivotField showAll="0"/>
    <pivotField axis="axisRow" showAll="0">
      <items count="23">
        <item x="4"/>
        <item m="1" x="19"/>
        <item x="3"/>
        <item m="1" x="18"/>
        <item m="1" x="12"/>
        <item m="1" x="20"/>
        <item m="1" x="13"/>
        <item x="0"/>
        <item m="1" x="21"/>
        <item x="2"/>
        <item m="1" x="11"/>
        <item m="1" x="17"/>
        <item m="1" x="15"/>
        <item m="1" x="14"/>
        <item m="1" x="16"/>
        <item x="8"/>
        <item x="9"/>
        <item h="1" x="10"/>
        <item x="1"/>
        <item x="7"/>
        <item x="5"/>
        <item x="6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1">
    <i>
      <x/>
    </i>
    <i>
      <x v="2"/>
    </i>
    <i>
      <x v="7"/>
    </i>
    <i>
      <x v="9"/>
    </i>
    <i>
      <x v="15"/>
    </i>
    <i>
      <x v="16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Сумма по полю Итого" fld="7" baseField="0" baseItem="0"/>
  </dataFields>
  <formats count="62">
    <format dxfId="61">
      <pivotArea collapsedLevelsAreSubtotals="1" fieldPosition="0">
        <references count="1">
          <reference field="1" count="1">
            <x v="0"/>
          </reference>
        </references>
      </pivotArea>
    </format>
    <format dxfId="60">
      <pivotArea collapsedLevelsAreSubtotals="1" fieldPosition="0">
        <references count="1">
          <reference field="1" count="1">
            <x v="0"/>
          </reference>
        </references>
      </pivotArea>
    </format>
    <format dxfId="59">
      <pivotArea collapsedLevelsAreSubtotals="1" fieldPosition="0">
        <references count="1">
          <reference field="1" count="1">
            <x v="0"/>
          </reference>
        </references>
      </pivotArea>
    </format>
    <format dxfId="58">
      <pivotArea collapsedLevelsAreSubtotals="1" fieldPosition="0">
        <references count="1">
          <reference field="1" count="1">
            <x v="0"/>
          </reference>
        </references>
      </pivotArea>
    </format>
    <format dxfId="57">
      <pivotArea collapsedLevelsAreSubtotals="1" fieldPosition="0">
        <references count="1">
          <reference field="1" count="1">
            <x v="0"/>
          </reference>
        </references>
      </pivotArea>
    </format>
    <format dxfId="56">
      <pivotArea collapsedLevelsAreSubtotals="1" fieldPosition="0">
        <references count="1">
          <reference field="1" count="1">
            <x v="0"/>
          </reference>
        </references>
      </pivotArea>
    </format>
    <format dxfId="55">
      <pivotArea collapsedLevelsAreSubtotals="1" fieldPosition="0">
        <references count="1">
          <reference field="1" count="1">
            <x v="0"/>
          </reference>
        </references>
      </pivotArea>
    </format>
    <format dxfId="54">
      <pivotArea collapsedLevelsAreSubtotals="1" fieldPosition="0">
        <references count="1">
          <reference field="1" count="1">
            <x v="0"/>
          </reference>
        </references>
      </pivotArea>
    </format>
    <format dxfId="53">
      <pivotArea collapsedLevelsAreSubtotals="1" fieldPosition="0">
        <references count="1">
          <reference field="1" count="1">
            <x v="2"/>
          </reference>
        </references>
      </pivotArea>
    </format>
    <format dxfId="52">
      <pivotArea collapsedLevelsAreSubtotals="1" fieldPosition="0">
        <references count="1">
          <reference field="1" count="1">
            <x v="2"/>
          </reference>
        </references>
      </pivotArea>
    </format>
    <format dxfId="51">
      <pivotArea collapsedLevelsAreSubtotals="1" fieldPosition="0">
        <references count="1">
          <reference field="1" count="1">
            <x v="2"/>
          </reference>
        </references>
      </pivotArea>
    </format>
    <format dxfId="50">
      <pivotArea collapsedLevelsAreSubtotals="1" fieldPosition="0">
        <references count="1">
          <reference field="1" count="1">
            <x v="2"/>
          </reference>
        </references>
      </pivotArea>
    </format>
    <format dxfId="49">
      <pivotArea collapsedLevelsAreSubtotals="1" fieldPosition="0">
        <references count="1">
          <reference field="1" count="1">
            <x v="2"/>
          </reference>
        </references>
      </pivotArea>
    </format>
    <format dxfId="48">
      <pivotArea collapsedLevelsAreSubtotals="1" fieldPosition="0">
        <references count="1">
          <reference field="1" count="1">
            <x v="2"/>
          </reference>
        </references>
      </pivotArea>
    </format>
    <format dxfId="47">
      <pivotArea collapsedLevelsAreSubtotals="1" fieldPosition="0">
        <references count="1">
          <reference field="1" count="1">
            <x v="2"/>
          </reference>
        </references>
      </pivotArea>
    </format>
    <format dxfId="46">
      <pivotArea collapsedLevelsAreSubtotals="1" fieldPosition="0">
        <references count="1">
          <reference field="1" count="1">
            <x v="2"/>
          </reference>
        </references>
      </pivotArea>
    </format>
    <format dxfId="45">
      <pivotArea collapsedLevelsAreSubtotals="1" fieldPosition="0">
        <references count="1">
          <reference field="1" count="1">
            <x v="7"/>
          </reference>
        </references>
      </pivotArea>
    </format>
    <format dxfId="44">
      <pivotArea collapsedLevelsAreSubtotals="1" fieldPosition="0">
        <references count="1">
          <reference field="1" count="1">
            <x v="7"/>
          </reference>
        </references>
      </pivotArea>
    </format>
    <format dxfId="43">
      <pivotArea collapsedLevelsAreSubtotals="1" fieldPosition="0">
        <references count="1">
          <reference field="1" count="1">
            <x v="7"/>
          </reference>
        </references>
      </pivotArea>
    </format>
    <format dxfId="42">
      <pivotArea collapsedLevelsAreSubtotals="1" fieldPosition="0">
        <references count="1">
          <reference field="1" count="1">
            <x v="7"/>
          </reference>
        </references>
      </pivotArea>
    </format>
    <format dxfId="41">
      <pivotArea collapsedLevelsAreSubtotals="1" fieldPosition="0">
        <references count="1">
          <reference field="1" count="1">
            <x v="7"/>
          </reference>
        </references>
      </pivotArea>
    </format>
    <format dxfId="40">
      <pivotArea collapsedLevelsAreSubtotals="1" fieldPosition="0">
        <references count="1">
          <reference field="1" count="1">
            <x v="7"/>
          </reference>
        </references>
      </pivotArea>
    </format>
    <format dxfId="39">
      <pivotArea collapsedLevelsAreSubtotals="1" fieldPosition="0">
        <references count="1">
          <reference field="1" count="1">
            <x v="7"/>
          </reference>
        </references>
      </pivotArea>
    </format>
    <format dxfId="38">
      <pivotArea collapsedLevelsAreSubtotals="1" fieldPosition="0">
        <references count="1">
          <reference field="1" count="1">
            <x v="9"/>
          </reference>
        </references>
      </pivotArea>
    </format>
    <format dxfId="37">
      <pivotArea collapsedLevelsAreSubtotals="1" fieldPosition="0">
        <references count="1">
          <reference field="1" count="1">
            <x v="9"/>
          </reference>
        </references>
      </pivotArea>
    </format>
    <format dxfId="36">
      <pivotArea collapsedLevelsAreSubtotals="1" fieldPosition="0">
        <references count="1">
          <reference field="1" count="1">
            <x v="9"/>
          </reference>
        </references>
      </pivotArea>
    </format>
    <format dxfId="35">
      <pivotArea collapsedLevelsAreSubtotals="1" fieldPosition="0">
        <references count="1">
          <reference field="1" count="1">
            <x v="9"/>
          </reference>
        </references>
      </pivotArea>
    </format>
    <format dxfId="34">
      <pivotArea collapsedLevelsAreSubtotals="1" fieldPosition="0">
        <references count="1">
          <reference field="1" count="1">
            <x v="9"/>
          </reference>
        </references>
      </pivotArea>
    </format>
    <format dxfId="33">
      <pivotArea collapsedLevelsAreSubtotals="1" fieldPosition="0">
        <references count="1">
          <reference field="1" count="1">
            <x v="9"/>
          </reference>
        </references>
      </pivotArea>
    </format>
    <format dxfId="32">
      <pivotArea collapsedLevelsAreSubtotals="1" fieldPosition="0">
        <references count="1">
          <reference field="1" count="1">
            <x v="9"/>
          </reference>
        </references>
      </pivotArea>
    </format>
    <format dxfId="31">
      <pivotArea collapsedLevelsAreSubtotals="1" fieldPosition="0">
        <references count="1">
          <reference field="1" count="1">
            <x v="9"/>
          </reference>
        </references>
      </pivotArea>
    </format>
    <format dxfId="30">
      <pivotArea collapsedLevelsAreSubtotals="1" fieldPosition="0">
        <references count="1">
          <reference field="1" count="6">
            <x v="12"/>
            <x v="13"/>
            <x v="15"/>
            <x v="16"/>
            <x v="18"/>
            <x v="19"/>
          </reference>
        </references>
      </pivotArea>
    </format>
    <format dxfId="29">
      <pivotArea collapsedLevelsAreSubtotals="1" fieldPosition="0">
        <references count="1">
          <reference field="1" count="6">
            <x v="12"/>
            <x v="13"/>
            <x v="15"/>
            <x v="16"/>
            <x v="18"/>
            <x v="19"/>
          </reference>
        </references>
      </pivotArea>
    </format>
    <format dxfId="28">
      <pivotArea collapsedLevelsAreSubtotals="1" fieldPosition="0">
        <references count="1">
          <reference field="1" count="6">
            <x v="12"/>
            <x v="13"/>
            <x v="15"/>
            <x v="16"/>
            <x v="18"/>
            <x v="19"/>
          </reference>
        </references>
      </pivotArea>
    </format>
    <format dxfId="27">
      <pivotArea collapsedLevelsAreSubtotals="1" fieldPosition="0">
        <references count="1">
          <reference field="1" count="6">
            <x v="12"/>
            <x v="13"/>
            <x v="15"/>
            <x v="16"/>
            <x v="18"/>
            <x v="19"/>
          </reference>
        </references>
      </pivotArea>
    </format>
    <format dxfId="26">
      <pivotArea collapsedLevelsAreSubtotals="1" fieldPosition="0">
        <references count="1">
          <reference field="1" count="6">
            <x v="12"/>
            <x v="13"/>
            <x v="15"/>
            <x v="16"/>
            <x v="18"/>
            <x v="19"/>
          </reference>
        </references>
      </pivotArea>
    </format>
    <format dxfId="25">
      <pivotArea collapsedLevelsAreSubtotals="1" fieldPosition="0">
        <references count="1">
          <reference field="1" count="6">
            <x v="12"/>
            <x v="13"/>
            <x v="15"/>
            <x v="16"/>
            <x v="18"/>
            <x v="19"/>
          </reference>
        </references>
      </pivotArea>
    </format>
    <format dxfId="24">
      <pivotArea collapsedLevelsAreSubtotals="1" fieldPosition="0">
        <references count="1">
          <reference field="1" count="6">
            <x v="12"/>
            <x v="13"/>
            <x v="15"/>
            <x v="16"/>
            <x v="18"/>
            <x v="19"/>
          </reference>
        </references>
      </pivotArea>
    </format>
    <format dxfId="23">
      <pivotArea collapsedLevelsAreSubtotals="1" fieldPosition="0">
        <references count="1">
          <reference field="1" count="6">
            <x v="12"/>
            <x v="13"/>
            <x v="15"/>
            <x v="16"/>
            <x v="18"/>
            <x v="19"/>
          </reference>
        </references>
      </pivotArea>
    </format>
    <format dxfId="22">
      <pivotArea grandRow="1" outline="0" collapsedLevelsAreSubtotals="1" fieldPosition="0"/>
    </format>
    <format dxfId="21">
      <pivotArea grandRow="1" outline="0" collapsedLevelsAreSubtotals="1" fieldPosition="0"/>
    </format>
    <format dxfId="20">
      <pivotArea grandRow="1" outline="0" collapsedLevelsAreSubtotals="1" fieldPosition="0"/>
    </format>
    <format dxfId="19">
      <pivotArea grandRow="1" outline="0" collapsedLevelsAreSubtotals="1" fieldPosition="0"/>
    </format>
    <format dxfId="18">
      <pivotArea grandRow="1" outline="0" collapsedLevelsAreSubtotals="1" fieldPosition="0"/>
    </format>
    <format dxfId="17">
      <pivotArea grandRow="1" outline="0" collapsedLevelsAreSubtotals="1" fieldPosition="0"/>
    </format>
    <format dxfId="16">
      <pivotArea grandRow="1" outline="0" collapsedLevelsAreSubtotals="1" fieldPosition="0"/>
    </format>
    <format dxfId="15">
      <pivotArea collapsedLevelsAreSubtotals="1" fieldPosition="0">
        <references count="1">
          <reference field="1" count="1">
            <x v="20"/>
          </reference>
        </references>
      </pivotArea>
    </format>
    <format dxfId="14">
      <pivotArea collapsedLevelsAreSubtotals="1" fieldPosition="0">
        <references count="1">
          <reference field="1" count="1">
            <x v="20"/>
          </reference>
        </references>
      </pivotArea>
    </format>
    <format dxfId="13">
      <pivotArea collapsedLevelsAreSubtotals="1" fieldPosition="0">
        <references count="1">
          <reference field="1" count="1">
            <x v="20"/>
          </reference>
        </references>
      </pivotArea>
    </format>
    <format dxfId="12">
      <pivotArea collapsedLevelsAreSubtotals="1" fieldPosition="0">
        <references count="1">
          <reference field="1" count="1">
            <x v="20"/>
          </reference>
        </references>
      </pivotArea>
    </format>
    <format dxfId="11">
      <pivotArea collapsedLevelsAreSubtotals="1" fieldPosition="0">
        <references count="1">
          <reference field="1" count="1">
            <x v="20"/>
          </reference>
        </references>
      </pivotArea>
    </format>
    <format dxfId="10">
      <pivotArea collapsedLevelsAreSubtotals="1" fieldPosition="0">
        <references count="1">
          <reference field="1" count="1">
            <x v="20"/>
          </reference>
        </references>
      </pivotArea>
    </format>
    <format dxfId="9">
      <pivotArea collapsedLevelsAreSubtotals="1" fieldPosition="0">
        <references count="1">
          <reference field="1" count="1">
            <x v="20"/>
          </reference>
        </references>
      </pivotArea>
    </format>
    <format dxfId="8">
      <pivotArea collapsedLevelsAreSubtotals="1" fieldPosition="0">
        <references count="1">
          <reference field="1" count="1">
            <x v="20"/>
          </reference>
        </references>
      </pivotArea>
    </format>
    <format dxfId="7">
      <pivotArea collapsedLevelsAreSubtotals="1" fieldPosition="0">
        <references count="1">
          <reference field="1" count="1">
            <x v="21"/>
          </reference>
        </references>
      </pivotArea>
    </format>
    <format dxfId="6">
      <pivotArea collapsedLevelsAreSubtotals="1" fieldPosition="0">
        <references count="1">
          <reference field="1" count="1">
            <x v="21"/>
          </reference>
        </references>
      </pivotArea>
    </format>
    <format dxfId="5">
      <pivotArea collapsedLevelsAreSubtotals="1" fieldPosition="0">
        <references count="1">
          <reference field="1" count="1">
            <x v="21"/>
          </reference>
        </references>
      </pivotArea>
    </format>
    <format dxfId="4">
      <pivotArea collapsedLevelsAreSubtotals="1" fieldPosition="0">
        <references count="1">
          <reference field="1" count="1">
            <x v="21"/>
          </reference>
        </references>
      </pivotArea>
    </format>
    <format dxfId="3">
      <pivotArea collapsedLevelsAreSubtotals="1" fieldPosition="0">
        <references count="1">
          <reference field="1" count="1">
            <x v="21"/>
          </reference>
        </references>
      </pivotArea>
    </format>
    <format dxfId="2">
      <pivotArea collapsedLevelsAreSubtotals="1" fieldPosition="0">
        <references count="1">
          <reference field="1" count="1">
            <x v="21"/>
          </reference>
        </references>
      </pivotArea>
    </format>
    <format dxfId="1">
      <pivotArea collapsedLevelsAreSubtotals="1" fieldPosition="0">
        <references count="1">
          <reference field="1" count="1">
            <x v="21"/>
          </reference>
        </references>
      </pivotArea>
    </format>
    <format dxfId="0">
      <pivotArea collapsedLevelsAreSubtotals="1" fieldPosition="0">
        <references count="1">
          <reference field="1" count="1">
            <x v="2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zoomScale="85" zoomScaleNormal="85" workbookViewId="0">
      <selection activeCell="A18" sqref="A18"/>
    </sheetView>
  </sheetViews>
  <sheetFormatPr defaultRowHeight="14.5" x14ac:dyDescent="0.35"/>
  <cols>
    <col min="1" max="1" width="22.26953125" customWidth="1"/>
    <col min="2" max="2" width="17.81640625" customWidth="1"/>
    <col min="13" max="13" width="12.1796875" customWidth="1"/>
    <col min="14" max="14" width="9.1796875" customWidth="1"/>
  </cols>
  <sheetData>
    <row r="1" spans="1:23" x14ac:dyDescent="0.35">
      <c r="A1" s="112" t="s">
        <v>3</v>
      </c>
      <c r="B1" s="112" t="s">
        <v>39</v>
      </c>
      <c r="C1" s="112" t="s">
        <v>49</v>
      </c>
      <c r="D1" s="112" t="s">
        <v>50</v>
      </c>
      <c r="E1" s="112" t="s">
        <v>40</v>
      </c>
      <c r="F1" s="112" t="s">
        <v>41</v>
      </c>
      <c r="G1" s="112" t="s">
        <v>42</v>
      </c>
      <c r="H1" s="112" t="s">
        <v>4</v>
      </c>
      <c r="I1" s="112" t="s">
        <v>5</v>
      </c>
      <c r="J1" s="112" t="s">
        <v>6</v>
      </c>
      <c r="L1" s="54"/>
      <c r="M1" s="92" t="s">
        <v>64</v>
      </c>
      <c r="N1" s="92" t="s">
        <v>65</v>
      </c>
      <c r="O1" s="57"/>
      <c r="P1" s="57"/>
      <c r="Q1" s="57"/>
      <c r="R1" s="57"/>
      <c r="S1" s="57"/>
      <c r="T1" s="55"/>
      <c r="U1" s="58"/>
      <c r="V1" s="56"/>
      <c r="W1" s="57"/>
    </row>
    <row r="2" spans="1:23" x14ac:dyDescent="0.35">
      <c r="A2" s="112" t="s">
        <v>47</v>
      </c>
      <c r="B2" s="112" t="s">
        <v>38</v>
      </c>
      <c r="C2" s="112">
        <v>0.56499999999999995</v>
      </c>
      <c r="D2" s="112">
        <v>0.69199999999999995</v>
      </c>
      <c r="E2" s="112">
        <v>2.88</v>
      </c>
      <c r="F2" s="112">
        <v>0.32300000000000001</v>
      </c>
      <c r="G2" s="112">
        <v>0.71599999999999997</v>
      </c>
      <c r="H2" s="112">
        <v>48</v>
      </c>
      <c r="I2" s="112">
        <v>0</v>
      </c>
      <c r="J2" s="112">
        <v>0</v>
      </c>
      <c r="L2" s="54"/>
      <c r="M2" s="94"/>
      <c r="N2" s="71"/>
      <c r="O2" s="68"/>
      <c r="P2" s="69"/>
      <c r="Q2" s="70"/>
      <c r="R2" s="71"/>
      <c r="S2" s="57"/>
      <c r="T2" s="55"/>
      <c r="U2" s="58"/>
      <c r="V2" s="56"/>
      <c r="W2" s="57"/>
    </row>
    <row r="3" spans="1:23" x14ac:dyDescent="0.35">
      <c r="A3" s="112" t="s">
        <v>68</v>
      </c>
      <c r="B3" s="112" t="s">
        <v>38</v>
      </c>
      <c r="C3" s="112">
        <v>0.56499999999999995</v>
      </c>
      <c r="D3" s="112">
        <v>0.69199999999999995</v>
      </c>
      <c r="E3" s="112">
        <v>2.88</v>
      </c>
      <c r="F3" s="112">
        <v>0</v>
      </c>
      <c r="G3" s="112">
        <v>0.71599999999999997</v>
      </c>
      <c r="H3" s="112">
        <v>48</v>
      </c>
      <c r="I3" s="112">
        <v>0</v>
      </c>
      <c r="J3" s="112">
        <v>0</v>
      </c>
      <c r="L3" s="54"/>
      <c r="M3" s="94"/>
      <c r="N3" s="71"/>
      <c r="O3" s="68"/>
      <c r="P3" s="69"/>
      <c r="Q3" s="70"/>
      <c r="R3" s="71"/>
      <c r="S3" s="57"/>
      <c r="T3" s="55"/>
      <c r="U3" s="58"/>
      <c r="V3" s="56"/>
      <c r="W3" s="57"/>
    </row>
    <row r="4" spans="1:23" x14ac:dyDescent="0.35">
      <c r="A4" s="112" t="s">
        <v>51</v>
      </c>
      <c r="B4" s="112" t="s">
        <v>38</v>
      </c>
      <c r="C4" s="112">
        <v>1.889</v>
      </c>
      <c r="D4" s="112">
        <v>2.1469999999999998</v>
      </c>
      <c r="E4" s="112">
        <v>3.1720000000000002</v>
      </c>
      <c r="F4" s="112">
        <v>0.19600000000000001</v>
      </c>
      <c r="G4" s="112">
        <v>2.2970000000000002</v>
      </c>
      <c r="H4" s="112">
        <v>48</v>
      </c>
      <c r="I4" s="112">
        <v>0</v>
      </c>
      <c r="J4" s="112">
        <v>0</v>
      </c>
      <c r="L4" s="54"/>
      <c r="M4" s="94"/>
      <c r="N4" s="71"/>
      <c r="O4" s="57"/>
      <c r="P4" s="57"/>
      <c r="Q4" s="57"/>
      <c r="R4" s="57"/>
      <c r="S4" s="57"/>
      <c r="T4" s="55"/>
      <c r="U4" s="58"/>
      <c r="V4" s="56"/>
      <c r="W4" s="57"/>
    </row>
    <row r="5" spans="1:23" x14ac:dyDescent="0.35">
      <c r="A5" s="112" t="s">
        <v>68</v>
      </c>
      <c r="B5" s="112" t="s">
        <v>38</v>
      </c>
      <c r="C5" s="112">
        <v>1.889</v>
      </c>
      <c r="D5" s="112">
        <v>2.1469999999999998</v>
      </c>
      <c r="E5" s="112">
        <v>3.1720000000000002</v>
      </c>
      <c r="F5" s="112">
        <v>0</v>
      </c>
      <c r="G5" s="112">
        <v>2.2970000000000002</v>
      </c>
      <c r="H5" s="112">
        <v>48</v>
      </c>
      <c r="I5" s="112">
        <v>0</v>
      </c>
      <c r="J5" s="112">
        <v>0</v>
      </c>
      <c r="M5" s="94"/>
      <c r="N5" s="71"/>
      <c r="O5" s="66"/>
      <c r="P5" s="66"/>
      <c r="Q5" s="66"/>
      <c r="R5" s="66"/>
      <c r="S5" s="66"/>
      <c r="T5" s="66"/>
      <c r="U5" s="66"/>
      <c r="V5" s="66"/>
      <c r="W5" s="66"/>
    </row>
    <row r="6" spans="1:23" x14ac:dyDescent="0.35">
      <c r="A6" s="112" t="s">
        <v>69</v>
      </c>
      <c r="B6" s="112" t="s">
        <v>38</v>
      </c>
      <c r="C6" s="112">
        <v>0.70299999999999996</v>
      </c>
      <c r="D6" s="112">
        <v>0.77800000000000002</v>
      </c>
      <c r="E6" s="112">
        <v>0.998</v>
      </c>
      <c r="F6" s="112">
        <v>6.9000000000000006E-2</v>
      </c>
      <c r="G6" s="112">
        <v>0.88800000000000001</v>
      </c>
      <c r="H6" s="112">
        <v>48</v>
      </c>
      <c r="I6" s="112">
        <v>0</v>
      </c>
      <c r="J6" s="112">
        <v>0</v>
      </c>
      <c r="M6" s="94"/>
      <c r="N6" s="57"/>
      <c r="O6" s="66"/>
      <c r="P6" s="66"/>
      <c r="Q6" s="66"/>
      <c r="R6" s="66"/>
      <c r="S6" s="66"/>
      <c r="T6" s="66"/>
      <c r="U6" s="66"/>
      <c r="V6" s="66"/>
      <c r="W6" s="66"/>
    </row>
    <row r="7" spans="1:23" x14ac:dyDescent="0.35">
      <c r="A7" s="112" t="s">
        <v>68</v>
      </c>
      <c r="B7" s="112" t="s">
        <v>38</v>
      </c>
      <c r="C7" s="112">
        <v>0.70299999999999996</v>
      </c>
      <c r="D7" s="112">
        <v>0.77800000000000002</v>
      </c>
      <c r="E7" s="112">
        <v>0.998</v>
      </c>
      <c r="F7" s="112">
        <v>0</v>
      </c>
      <c r="G7" s="112">
        <v>0.88800000000000001</v>
      </c>
      <c r="H7" s="112">
        <v>48</v>
      </c>
      <c r="I7" s="112">
        <v>0</v>
      </c>
      <c r="J7" s="112">
        <v>0</v>
      </c>
      <c r="M7" s="94"/>
      <c r="N7" s="88"/>
      <c r="O7" s="66"/>
      <c r="P7" s="66"/>
      <c r="Q7" s="66"/>
      <c r="R7" s="66"/>
      <c r="S7" s="66"/>
      <c r="T7" s="66"/>
      <c r="U7" s="66"/>
      <c r="V7" s="66"/>
      <c r="W7" s="66"/>
    </row>
    <row r="8" spans="1:23" x14ac:dyDescent="0.35">
      <c r="A8" s="112" t="s">
        <v>70</v>
      </c>
      <c r="B8" s="112" t="s">
        <v>38</v>
      </c>
      <c r="C8" s="112">
        <v>0.442</v>
      </c>
      <c r="D8" s="112">
        <v>0.60199999999999998</v>
      </c>
      <c r="E8" s="112">
        <v>3.8340000000000001</v>
      </c>
      <c r="F8" s="112">
        <v>0.499</v>
      </c>
      <c r="G8" s="112">
        <v>0.65800000000000003</v>
      </c>
      <c r="H8" s="112">
        <v>44</v>
      </c>
      <c r="I8" s="112">
        <v>0</v>
      </c>
      <c r="J8" s="112">
        <v>0</v>
      </c>
      <c r="M8" s="94"/>
      <c r="N8" s="67"/>
    </row>
    <row r="9" spans="1:23" x14ac:dyDescent="0.35">
      <c r="A9" s="112" t="s">
        <v>68</v>
      </c>
      <c r="B9" s="112" t="s">
        <v>38</v>
      </c>
      <c r="C9" s="112">
        <v>0.442</v>
      </c>
      <c r="D9" s="112">
        <v>0.60199999999999998</v>
      </c>
      <c r="E9" s="112">
        <v>3.8340000000000001</v>
      </c>
      <c r="F9" s="112">
        <v>0</v>
      </c>
      <c r="G9" s="112">
        <v>0.65800000000000003</v>
      </c>
      <c r="H9" s="112">
        <v>44</v>
      </c>
      <c r="I9" s="112">
        <v>0</v>
      </c>
      <c r="J9" s="112">
        <v>0</v>
      </c>
      <c r="K9" s="93"/>
      <c r="L9" s="93"/>
      <c r="M9" s="94"/>
      <c r="N9" s="67"/>
      <c r="O9" s="93"/>
      <c r="P9" s="93"/>
      <c r="Q9" s="93"/>
      <c r="R9" s="93"/>
      <c r="S9" s="93"/>
    </row>
    <row r="10" spans="1:23" x14ac:dyDescent="0.35">
      <c r="A10" s="112" t="s">
        <v>71</v>
      </c>
      <c r="B10" s="112" t="s">
        <v>38</v>
      </c>
      <c r="C10" s="112">
        <v>0.86599999999999999</v>
      </c>
      <c r="D10" s="112">
        <v>0.95099999999999996</v>
      </c>
      <c r="E10" s="112">
        <v>2.0259999999999998</v>
      </c>
      <c r="F10" s="112">
        <v>0.17199999999999999</v>
      </c>
      <c r="G10" s="112">
        <v>0.998</v>
      </c>
      <c r="H10" s="112">
        <v>43</v>
      </c>
      <c r="I10" s="112">
        <v>0</v>
      </c>
      <c r="J10" s="112">
        <v>0</v>
      </c>
      <c r="K10" s="93"/>
      <c r="L10" s="93"/>
      <c r="M10" s="94"/>
      <c r="N10" s="67"/>
      <c r="O10" s="93"/>
      <c r="P10" s="93"/>
      <c r="Q10" s="93"/>
      <c r="R10" s="93"/>
      <c r="S10" s="93"/>
    </row>
    <row r="11" spans="1:23" x14ac:dyDescent="0.35">
      <c r="A11" s="112" t="s">
        <v>68</v>
      </c>
      <c r="B11" s="112" t="s">
        <v>38</v>
      </c>
      <c r="C11" s="112">
        <v>0.86599999999999999</v>
      </c>
      <c r="D11" s="112">
        <v>0.95099999999999996</v>
      </c>
      <c r="E11" s="112">
        <v>2.0259999999999998</v>
      </c>
      <c r="F11" s="112">
        <v>0</v>
      </c>
      <c r="G11" s="112">
        <v>0.998</v>
      </c>
      <c r="H11" s="112">
        <v>43</v>
      </c>
      <c r="I11" s="112">
        <v>0</v>
      </c>
      <c r="J11" s="112">
        <v>0</v>
      </c>
      <c r="K11" s="93"/>
      <c r="L11" s="93"/>
      <c r="M11" s="94"/>
      <c r="N11" s="67"/>
      <c r="O11" s="93"/>
      <c r="P11" s="93"/>
      <c r="Q11" s="93"/>
      <c r="R11" s="93"/>
      <c r="S11" s="93"/>
    </row>
    <row r="12" spans="1:23" x14ac:dyDescent="0.35">
      <c r="A12" s="112" t="s">
        <v>52</v>
      </c>
      <c r="B12" s="112" t="s">
        <v>38</v>
      </c>
      <c r="C12" s="112">
        <v>1.655</v>
      </c>
      <c r="D12" s="112">
        <v>1.7809999999999999</v>
      </c>
      <c r="E12" s="112">
        <v>2.0419999999999998</v>
      </c>
      <c r="F12" s="112">
        <v>9.6000000000000002E-2</v>
      </c>
      <c r="G12" s="112">
        <v>1.9079999999999999</v>
      </c>
      <c r="H12" s="112">
        <v>48</v>
      </c>
      <c r="I12" s="112">
        <v>0</v>
      </c>
      <c r="J12" s="112">
        <v>0</v>
      </c>
      <c r="K12" s="93"/>
      <c r="L12" s="93"/>
      <c r="M12" s="93"/>
      <c r="N12" s="93"/>
      <c r="O12" s="93"/>
      <c r="P12" s="93"/>
      <c r="Q12" s="93"/>
      <c r="R12" s="93"/>
      <c r="S12" s="93"/>
    </row>
    <row r="13" spans="1:23" x14ac:dyDescent="0.35">
      <c r="A13" s="112" t="s">
        <v>68</v>
      </c>
      <c r="B13" s="112" t="s">
        <v>38</v>
      </c>
      <c r="C13" s="112">
        <v>1.655</v>
      </c>
      <c r="D13" s="112">
        <v>1.7809999999999999</v>
      </c>
      <c r="E13" s="112">
        <v>2.0419999999999998</v>
      </c>
      <c r="F13" s="112">
        <v>0</v>
      </c>
      <c r="G13" s="112">
        <v>1.9079999999999999</v>
      </c>
      <c r="H13" s="112">
        <v>48</v>
      </c>
      <c r="I13" s="112">
        <v>0</v>
      </c>
      <c r="J13" s="112">
        <v>0</v>
      </c>
      <c r="K13" s="93"/>
      <c r="L13" s="93"/>
      <c r="M13" s="93"/>
      <c r="N13" s="93"/>
      <c r="O13" s="93"/>
      <c r="P13" s="93"/>
      <c r="Q13" s="93"/>
      <c r="R13" s="93"/>
      <c r="S13" s="93"/>
    </row>
    <row r="14" spans="1:23" x14ac:dyDescent="0.35">
      <c r="A14" s="112" t="s">
        <v>53</v>
      </c>
      <c r="B14" s="112" t="s">
        <v>38</v>
      </c>
      <c r="C14" s="112">
        <v>0.54600000000000004</v>
      </c>
      <c r="D14" s="112">
        <v>0.74099999999999999</v>
      </c>
      <c r="E14" s="112">
        <v>3.6190000000000002</v>
      </c>
      <c r="F14" s="112">
        <v>0.30299999999999999</v>
      </c>
      <c r="G14" s="112">
        <v>0.83</v>
      </c>
      <c r="H14" s="112">
        <v>131</v>
      </c>
      <c r="I14" s="112">
        <v>0</v>
      </c>
      <c r="J14" s="112">
        <v>0</v>
      </c>
      <c r="K14" s="93"/>
      <c r="L14" s="93"/>
      <c r="M14" s="93"/>
      <c r="N14" s="93"/>
      <c r="O14" s="93"/>
      <c r="P14" s="93"/>
      <c r="Q14" s="93"/>
      <c r="R14" s="93"/>
      <c r="S14" s="93"/>
    </row>
    <row r="15" spans="1:23" x14ac:dyDescent="0.35">
      <c r="A15" s="112" t="s">
        <v>68</v>
      </c>
      <c r="B15" s="112" t="s">
        <v>38</v>
      </c>
      <c r="C15" s="112">
        <v>0.54600000000000004</v>
      </c>
      <c r="D15" s="112">
        <v>0.74099999999999999</v>
      </c>
      <c r="E15" s="112">
        <v>3.6190000000000002</v>
      </c>
      <c r="F15" s="112">
        <v>0</v>
      </c>
      <c r="G15" s="112">
        <v>0.83</v>
      </c>
      <c r="H15" s="112">
        <v>131</v>
      </c>
      <c r="I15" s="112">
        <v>0</v>
      </c>
      <c r="J15" s="112">
        <v>0</v>
      </c>
      <c r="K15" s="93"/>
      <c r="L15" s="93"/>
      <c r="M15" s="93"/>
      <c r="N15" s="93"/>
      <c r="O15" s="93"/>
      <c r="P15" s="93"/>
      <c r="Q15" s="93"/>
      <c r="R15" s="93"/>
      <c r="S15" s="93"/>
    </row>
    <row r="16" spans="1:23" x14ac:dyDescent="0.35">
      <c r="A16" s="112" t="s">
        <v>54</v>
      </c>
      <c r="B16" s="112" t="s">
        <v>38</v>
      </c>
      <c r="C16" s="112">
        <v>0.34</v>
      </c>
      <c r="D16" s="112">
        <v>0.45400000000000001</v>
      </c>
      <c r="E16" s="112">
        <v>3.4239999999999999</v>
      </c>
      <c r="F16" s="112">
        <v>0.33500000000000002</v>
      </c>
      <c r="G16" s="112">
        <v>0.48099999999999998</v>
      </c>
      <c r="H16" s="112">
        <v>126</v>
      </c>
      <c r="I16" s="112">
        <v>0</v>
      </c>
      <c r="J16" s="112">
        <v>0</v>
      </c>
      <c r="K16" s="93"/>
      <c r="L16" s="93"/>
      <c r="M16" s="93"/>
      <c r="N16" s="93"/>
      <c r="O16" s="93"/>
      <c r="P16" s="93"/>
      <c r="Q16" s="93"/>
      <c r="R16" s="93"/>
      <c r="S16" s="93"/>
    </row>
    <row r="17" spans="1:19" x14ac:dyDescent="0.35">
      <c r="A17" s="112" t="s">
        <v>68</v>
      </c>
      <c r="B17" s="112" t="s">
        <v>38</v>
      </c>
      <c r="C17" s="112">
        <v>0.34</v>
      </c>
      <c r="D17" s="112">
        <v>0.45400000000000001</v>
      </c>
      <c r="E17" s="112">
        <v>3.4239999999999999</v>
      </c>
      <c r="F17" s="112">
        <v>0</v>
      </c>
      <c r="G17" s="112">
        <v>0.48099999999999998</v>
      </c>
      <c r="H17" s="112">
        <v>126</v>
      </c>
      <c r="I17" s="112">
        <v>0</v>
      </c>
      <c r="J17" s="112">
        <v>0</v>
      </c>
      <c r="K17" s="93"/>
      <c r="L17" s="93"/>
      <c r="M17" s="93"/>
      <c r="N17" s="93"/>
      <c r="O17" s="93"/>
      <c r="P17" s="93"/>
      <c r="Q17" s="93"/>
      <c r="R17" s="93"/>
      <c r="S17" s="93"/>
    </row>
    <row r="18" spans="1:19" x14ac:dyDescent="0.35">
      <c r="A18" s="112" t="s">
        <v>72</v>
      </c>
      <c r="B18" s="112" t="s">
        <v>38</v>
      </c>
      <c r="C18" s="112">
        <v>9.6489999999999991</v>
      </c>
      <c r="D18" s="112">
        <v>11.973000000000001</v>
      </c>
      <c r="E18" s="112">
        <v>24.048999999999999</v>
      </c>
      <c r="F18" s="112">
        <v>2.56</v>
      </c>
      <c r="G18" s="112">
        <v>14.867000000000001</v>
      </c>
      <c r="H18" s="112">
        <v>172</v>
      </c>
      <c r="I18" s="112">
        <v>0</v>
      </c>
      <c r="J18" s="112">
        <v>0</v>
      </c>
      <c r="K18" s="93"/>
      <c r="L18" s="93"/>
      <c r="M18" s="93"/>
      <c r="N18" s="93"/>
      <c r="O18" s="93"/>
      <c r="P18" s="93"/>
      <c r="Q18" s="93"/>
      <c r="R18" s="93"/>
      <c r="S18" s="93"/>
    </row>
    <row r="19" spans="1:19" x14ac:dyDescent="0.35">
      <c r="A19" s="112" t="s">
        <v>68</v>
      </c>
      <c r="B19" s="112" t="s">
        <v>38</v>
      </c>
      <c r="C19" s="112">
        <v>9.6489999999999991</v>
      </c>
      <c r="D19" s="112">
        <v>11.973000000000001</v>
      </c>
      <c r="E19" s="112">
        <v>24.048999999999999</v>
      </c>
      <c r="F19" s="112">
        <v>0</v>
      </c>
      <c r="G19" s="112">
        <v>14.867000000000001</v>
      </c>
      <c r="H19" s="112">
        <v>172</v>
      </c>
      <c r="I19" s="112">
        <v>0</v>
      </c>
      <c r="J19" s="112">
        <v>0</v>
      </c>
      <c r="K19" s="93"/>
      <c r="L19" s="93"/>
      <c r="M19" s="93"/>
      <c r="N19" s="92"/>
      <c r="O19" s="92"/>
      <c r="P19" s="93"/>
      <c r="Q19" s="93"/>
      <c r="R19" s="93"/>
      <c r="S19" s="93"/>
    </row>
    <row r="20" spans="1:19" x14ac:dyDescent="0.35">
      <c r="A20" s="112" t="s">
        <v>55</v>
      </c>
      <c r="B20" s="112" t="s">
        <v>38</v>
      </c>
      <c r="C20" s="112">
        <v>1.1950000000000001</v>
      </c>
      <c r="D20" s="112">
        <v>1.623</v>
      </c>
      <c r="E20" s="112">
        <v>4.5529999999999999</v>
      </c>
      <c r="F20" s="112">
        <v>0.47099999999999997</v>
      </c>
      <c r="G20" s="112">
        <v>1.8009999999999999</v>
      </c>
      <c r="H20" s="112">
        <v>47</v>
      </c>
      <c r="I20" s="112">
        <v>0</v>
      </c>
      <c r="J20" s="112">
        <v>0</v>
      </c>
      <c r="K20" s="93"/>
      <c r="L20" s="93"/>
      <c r="M20" s="93"/>
      <c r="N20" s="94"/>
      <c r="O20" s="71"/>
      <c r="P20" s="93"/>
      <c r="Q20" s="93"/>
      <c r="R20" s="93"/>
      <c r="S20" s="93"/>
    </row>
    <row r="21" spans="1:19" x14ac:dyDescent="0.35">
      <c r="A21" s="112" t="s">
        <v>68</v>
      </c>
      <c r="B21" s="112" t="s">
        <v>38</v>
      </c>
      <c r="C21" s="112">
        <v>1.1950000000000001</v>
      </c>
      <c r="D21" s="112">
        <v>1.623</v>
      </c>
      <c r="E21" s="112">
        <v>4.5529999999999999</v>
      </c>
      <c r="F21" s="112">
        <v>0</v>
      </c>
      <c r="G21" s="112">
        <v>1.8009999999999999</v>
      </c>
      <c r="H21" s="112">
        <v>47</v>
      </c>
      <c r="I21" s="112">
        <v>0</v>
      </c>
      <c r="J21" s="112">
        <v>0</v>
      </c>
      <c r="K21" s="93"/>
      <c r="L21" s="93"/>
      <c r="M21" s="93"/>
      <c r="N21" s="94"/>
      <c r="O21" s="71"/>
      <c r="P21" s="93"/>
      <c r="Q21" s="93"/>
      <c r="R21" s="93"/>
      <c r="S21" s="93"/>
    </row>
    <row r="22" spans="1:19" x14ac:dyDescent="0.35">
      <c r="A22" s="108"/>
      <c r="B22" s="108"/>
      <c r="C22" s="108"/>
      <c r="D22" s="108"/>
      <c r="E22" s="108"/>
      <c r="F22" s="108"/>
      <c r="G22" s="108"/>
      <c r="H22" s="108"/>
      <c r="I22" s="108"/>
      <c r="J22" s="108"/>
      <c r="K22" s="93"/>
      <c r="L22" s="93"/>
      <c r="M22" s="93"/>
      <c r="N22" s="94"/>
      <c r="O22" s="71"/>
      <c r="P22" s="93"/>
      <c r="Q22" s="93"/>
      <c r="R22" s="93"/>
      <c r="S22" s="93"/>
    </row>
    <row r="23" spans="1:19" x14ac:dyDescent="0.35">
      <c r="A23" s="108"/>
      <c r="B23" s="108"/>
      <c r="C23" s="108"/>
      <c r="D23" s="108"/>
      <c r="E23" s="108"/>
      <c r="F23" s="108"/>
      <c r="G23" s="108"/>
      <c r="H23" s="108"/>
      <c r="I23" s="108"/>
      <c r="J23" s="108"/>
      <c r="K23" s="93"/>
      <c r="L23" s="93"/>
      <c r="M23" s="93"/>
      <c r="N23" s="94"/>
      <c r="O23" s="71"/>
      <c r="P23" s="93"/>
      <c r="Q23" s="93"/>
      <c r="R23" s="93"/>
      <c r="S23" s="93"/>
    </row>
    <row r="24" spans="1:19" x14ac:dyDescent="0.35">
      <c r="A24" s="108"/>
      <c r="B24" s="108"/>
      <c r="C24" s="108"/>
      <c r="D24" s="108"/>
      <c r="E24" s="108"/>
      <c r="F24" s="108"/>
      <c r="G24" s="108"/>
      <c r="H24" s="108"/>
      <c r="I24" s="108"/>
      <c r="J24" s="108"/>
      <c r="K24" s="93"/>
      <c r="L24" s="93"/>
      <c r="M24" s="93"/>
      <c r="N24" s="94"/>
      <c r="O24" s="57"/>
      <c r="P24" s="93"/>
      <c r="Q24" s="93"/>
      <c r="R24" s="93"/>
      <c r="S24" s="93"/>
    </row>
    <row r="25" spans="1:19" x14ac:dyDescent="0.35">
      <c r="A25" s="108"/>
      <c r="B25" s="108"/>
      <c r="C25" s="108"/>
      <c r="D25" s="108"/>
      <c r="E25" s="108"/>
      <c r="F25" s="108"/>
      <c r="G25" s="108"/>
      <c r="H25" s="108"/>
      <c r="I25" s="108"/>
      <c r="J25" s="108"/>
      <c r="K25" s="93"/>
      <c r="L25" s="93"/>
      <c r="M25" s="93"/>
      <c r="N25" s="94"/>
      <c r="O25" s="88"/>
      <c r="P25" s="93"/>
      <c r="Q25" s="93"/>
      <c r="R25" s="93"/>
      <c r="S25" s="93"/>
    </row>
    <row r="26" spans="1:19" x14ac:dyDescent="0.35">
      <c r="A26" s="108"/>
      <c r="B26" s="108"/>
      <c r="C26" s="108"/>
      <c r="D26" s="108"/>
      <c r="E26" s="108"/>
      <c r="F26" s="108"/>
      <c r="G26" s="108"/>
      <c r="H26" s="108"/>
      <c r="I26" s="108"/>
      <c r="J26" s="108"/>
      <c r="N26" s="94"/>
      <c r="O26" s="67"/>
    </row>
    <row r="27" spans="1:19" x14ac:dyDescent="0.35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N27" s="94"/>
      <c r="O27" s="67"/>
    </row>
    <row r="28" spans="1:19" x14ac:dyDescent="0.35">
      <c r="A28" s="108"/>
      <c r="B28" s="108"/>
      <c r="C28" s="108"/>
      <c r="D28" s="108"/>
      <c r="E28" s="108"/>
      <c r="F28" s="108"/>
      <c r="G28" s="108"/>
      <c r="H28" s="108"/>
      <c r="I28" s="108"/>
      <c r="J28" s="108"/>
      <c r="N28" s="94"/>
      <c r="O28" s="67"/>
    </row>
    <row r="29" spans="1:19" x14ac:dyDescent="0.35">
      <c r="A29" s="108"/>
      <c r="B29" s="108"/>
      <c r="C29" s="108"/>
      <c r="D29" s="108"/>
      <c r="E29" s="108"/>
      <c r="F29" s="108"/>
      <c r="G29" s="108"/>
      <c r="H29" s="108"/>
      <c r="I29" s="108"/>
      <c r="J29" s="108"/>
      <c r="N29" s="94"/>
      <c r="O29" s="6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47"/>
  <sheetViews>
    <sheetView zoomScale="70" zoomScaleNormal="70" workbookViewId="0">
      <selection activeCell="J36" sqref="J36"/>
    </sheetView>
  </sheetViews>
  <sheetFormatPr defaultColWidth="11.453125" defaultRowHeight="14.5" x14ac:dyDescent="0.35"/>
  <cols>
    <col min="1" max="1" width="35.1796875" customWidth="1"/>
    <col min="2" max="2" width="45" customWidth="1"/>
    <col min="3" max="3" width="18.1796875" customWidth="1"/>
    <col min="4" max="4" width="17.81640625" customWidth="1"/>
    <col min="5" max="5" width="18.81640625" customWidth="1"/>
    <col min="6" max="6" width="15.54296875" customWidth="1"/>
    <col min="7" max="7" width="18.7265625" bestFit="1" customWidth="1"/>
    <col min="8" max="8" width="17" customWidth="1"/>
    <col min="9" max="9" width="33.1796875" customWidth="1"/>
    <col min="10" max="10" width="20.26953125" customWidth="1"/>
    <col min="11" max="11" width="18.7265625" customWidth="1"/>
    <col min="12" max="12" width="27.453125" bestFit="1" customWidth="1"/>
    <col min="13" max="13" width="35.81640625" bestFit="1" customWidth="1"/>
    <col min="19" max="19" width="44" bestFit="1" customWidth="1"/>
    <col min="20" max="20" width="19.7265625" customWidth="1"/>
    <col min="21" max="21" width="23.453125" customWidth="1"/>
    <col min="23" max="23" width="19.1796875" customWidth="1"/>
    <col min="24" max="24" width="28.54296875" customWidth="1"/>
    <col min="28" max="28" width="16.81640625" customWidth="1"/>
  </cols>
  <sheetData>
    <row r="1" spans="1:30" ht="15" thickBot="1" x14ac:dyDescent="0.4">
      <c r="A1" t="s">
        <v>7</v>
      </c>
      <c r="B1" t="s">
        <v>8</v>
      </c>
      <c r="C1" t="s">
        <v>9</v>
      </c>
      <c r="D1" t="s">
        <v>13</v>
      </c>
      <c r="E1" t="s">
        <v>22</v>
      </c>
      <c r="F1" t="s">
        <v>23</v>
      </c>
      <c r="G1" t="s">
        <v>24</v>
      </c>
      <c r="H1" t="s">
        <v>2</v>
      </c>
      <c r="I1" s="2" t="s">
        <v>10</v>
      </c>
      <c r="J1" t="s">
        <v>21</v>
      </c>
      <c r="M1" t="s">
        <v>12</v>
      </c>
      <c r="N1" t="s">
        <v>14</v>
      </c>
      <c r="O1" t="s">
        <v>15</v>
      </c>
      <c r="P1" t="s">
        <v>25</v>
      </c>
      <c r="Q1" t="s">
        <v>16</v>
      </c>
      <c r="R1" t="s">
        <v>13</v>
      </c>
      <c r="S1" s="28" t="s">
        <v>17</v>
      </c>
      <c r="T1" s="29" t="s">
        <v>18</v>
      </c>
      <c r="U1" s="29" t="s">
        <v>19</v>
      </c>
      <c r="V1" s="30" t="s">
        <v>20</v>
      </c>
      <c r="W1" s="31"/>
    </row>
    <row r="2" spans="1:30" x14ac:dyDescent="0.35">
      <c r="A2" s="59" t="s">
        <v>32</v>
      </c>
      <c r="B2" s="60" t="s">
        <v>33</v>
      </c>
      <c r="C2" s="39">
        <v>1</v>
      </c>
      <c r="D2" s="5">
        <f t="shared" ref="D2:D5" si="0">VLOOKUP(A2,$M$1:$W$8,6,FALSE)</f>
        <v>2</v>
      </c>
      <c r="E2" s="39">
        <f>VLOOKUP(A2,$M$1:$W$8,5,FALSE)</f>
        <v>55</v>
      </c>
      <c r="F2" s="41">
        <f>60/E2*C2</f>
        <v>1.0909090909090908</v>
      </c>
      <c r="G2" s="39">
        <v>20</v>
      </c>
      <c r="H2" s="43">
        <f>D2*F2*G2</f>
        <v>43.636363636363633</v>
      </c>
      <c r="I2" s="3" t="s">
        <v>0</v>
      </c>
      <c r="J2" s="81">
        <v>127.50977835723597</v>
      </c>
      <c r="K2" s="1"/>
      <c r="M2" t="s">
        <v>32</v>
      </c>
      <c r="N2" s="9">
        <v>13.1</v>
      </c>
      <c r="O2" s="9">
        <v>14</v>
      </c>
      <c r="P2" s="15">
        <f>N2+O2</f>
        <v>27.1</v>
      </c>
      <c r="Q2" s="4">
        <v>55</v>
      </c>
      <c r="R2" s="27">
        <v>2</v>
      </c>
      <c r="S2" s="32">
        <f>60/(Q2)</f>
        <v>1.0909090909090908</v>
      </c>
      <c r="T2" s="33">
        <v>20</v>
      </c>
      <c r="U2" s="34">
        <f>ROUND(R2*S2*T2,0)</f>
        <v>44</v>
      </c>
      <c r="V2" s="35">
        <f>R2/W$2</f>
        <v>0.2</v>
      </c>
      <c r="W2" s="36">
        <f>SUM(R2:R7)</f>
        <v>10</v>
      </c>
    </row>
    <row r="3" spans="1:30" x14ac:dyDescent="0.35">
      <c r="A3" s="61" t="s">
        <v>32</v>
      </c>
      <c r="B3" s="62" t="s">
        <v>46</v>
      </c>
      <c r="C3" s="42">
        <v>1</v>
      </c>
      <c r="D3" s="6">
        <f t="shared" si="0"/>
        <v>2</v>
      </c>
      <c r="E3" s="42">
        <f t="shared" ref="E3:E5" si="1">VLOOKUP(A3,$M$1:$W$8,5,FALSE)</f>
        <v>55</v>
      </c>
      <c r="F3" s="44">
        <f t="shared" ref="F3:F5" si="2">60/E3*C3</f>
        <v>1.0909090909090908</v>
      </c>
      <c r="G3" s="42">
        <v>20</v>
      </c>
      <c r="H3" s="37">
        <f t="shared" ref="H3:H15" si="3">D3*F3*G3</f>
        <v>43.636363636363633</v>
      </c>
      <c r="I3" s="3" t="s">
        <v>1</v>
      </c>
      <c r="J3" s="81">
        <v>124.99229583975347</v>
      </c>
      <c r="K3" s="1"/>
      <c r="M3" t="s">
        <v>35</v>
      </c>
      <c r="N3" s="9">
        <v>12.3</v>
      </c>
      <c r="O3" s="9">
        <v>15</v>
      </c>
      <c r="P3" s="15">
        <f t="shared" ref="P3:P4" si="4">N3+O3</f>
        <v>27.3</v>
      </c>
      <c r="Q3" s="16">
        <v>59</v>
      </c>
      <c r="R3" s="27">
        <v>4</v>
      </c>
      <c r="S3" s="32">
        <f t="shared" ref="S3:S4" si="5">60/(Q3)</f>
        <v>1.0169491525423728</v>
      </c>
      <c r="T3" s="33">
        <v>20</v>
      </c>
      <c r="U3" s="34">
        <f>ROUND(R3*S3*T3,0)</f>
        <v>81</v>
      </c>
      <c r="V3" s="35">
        <f>R3/W$2</f>
        <v>0.4</v>
      </c>
      <c r="W3" s="36"/>
    </row>
    <row r="4" spans="1:30" x14ac:dyDescent="0.35">
      <c r="A4" s="61" t="s">
        <v>32</v>
      </c>
      <c r="B4" s="62" t="s">
        <v>34</v>
      </c>
      <c r="C4" s="42">
        <v>1</v>
      </c>
      <c r="D4" s="6">
        <f t="shared" si="0"/>
        <v>2</v>
      </c>
      <c r="E4" s="42">
        <f t="shared" si="1"/>
        <v>55</v>
      </c>
      <c r="F4" s="44">
        <f t="shared" si="2"/>
        <v>1.0909090909090908</v>
      </c>
      <c r="G4" s="42">
        <v>20</v>
      </c>
      <c r="H4" s="37">
        <f t="shared" si="3"/>
        <v>43.636363636363633</v>
      </c>
      <c r="I4" s="3" t="s">
        <v>33</v>
      </c>
      <c r="J4" s="81">
        <v>171.1461419935996</v>
      </c>
      <c r="K4" s="1"/>
      <c r="M4" t="s">
        <v>45</v>
      </c>
      <c r="N4" s="9">
        <v>22.4</v>
      </c>
      <c r="O4" s="9">
        <v>40</v>
      </c>
      <c r="P4" s="15">
        <f t="shared" si="4"/>
        <v>62.4</v>
      </c>
      <c r="Q4" s="16">
        <v>104</v>
      </c>
      <c r="R4" s="27">
        <v>4</v>
      </c>
      <c r="S4" s="73">
        <f t="shared" si="5"/>
        <v>0.57692307692307687</v>
      </c>
      <c r="T4" s="74">
        <v>20</v>
      </c>
      <c r="U4" s="75">
        <f>ROUND(R4*S4*T4,0)</f>
        <v>46</v>
      </c>
      <c r="V4" s="76">
        <f>R4/W$2</f>
        <v>0.4</v>
      </c>
      <c r="W4" s="77"/>
      <c r="Z4" s="49"/>
    </row>
    <row r="5" spans="1:30" ht="15" thickBot="1" x14ac:dyDescent="0.4">
      <c r="A5" s="63" t="s">
        <v>32</v>
      </c>
      <c r="B5" s="64" t="s">
        <v>1</v>
      </c>
      <c r="C5" s="42">
        <v>1</v>
      </c>
      <c r="D5" s="7">
        <f t="shared" si="0"/>
        <v>2</v>
      </c>
      <c r="E5" s="42">
        <f t="shared" si="1"/>
        <v>55</v>
      </c>
      <c r="F5" s="44">
        <f t="shared" si="2"/>
        <v>1.0909090909090908</v>
      </c>
      <c r="G5" s="42">
        <v>20</v>
      </c>
      <c r="H5" s="37">
        <f t="shared" si="3"/>
        <v>43.636363636363633</v>
      </c>
      <c r="I5" s="3" t="s">
        <v>34</v>
      </c>
      <c r="J5" s="81">
        <v>43.636363636363633</v>
      </c>
      <c r="K5" s="1"/>
      <c r="T5" s="33"/>
      <c r="U5" s="34"/>
      <c r="V5" s="24">
        <f>SUM(V2:V4)</f>
        <v>1</v>
      </c>
      <c r="W5" s="47"/>
      <c r="Z5" s="49"/>
    </row>
    <row r="6" spans="1:30" x14ac:dyDescent="0.35">
      <c r="A6" s="59" t="s">
        <v>35</v>
      </c>
      <c r="B6" s="60" t="s">
        <v>33</v>
      </c>
      <c r="C6" s="42">
        <v>1</v>
      </c>
      <c r="D6" s="5">
        <f t="shared" ref="D6:D16" si="6">VLOOKUP(A6,$M$1:$W$8,6,FALSE)</f>
        <v>4</v>
      </c>
      <c r="E6" s="42">
        <f t="shared" ref="E6:E16" si="7">VLOOKUP(A6,$M$1:$W$8,5,FALSE)</f>
        <v>59</v>
      </c>
      <c r="F6" s="44">
        <f t="shared" ref="F6:F16" si="8">60/E6*C6</f>
        <v>1.0169491525423728</v>
      </c>
      <c r="G6" s="42">
        <v>20</v>
      </c>
      <c r="H6" s="37">
        <f t="shared" si="3"/>
        <v>81.355932203389827</v>
      </c>
      <c r="I6" s="3" t="s">
        <v>44</v>
      </c>
      <c r="J6" s="81">
        <v>46.153846153846146</v>
      </c>
      <c r="K6" s="1"/>
    </row>
    <row r="7" spans="1:30" x14ac:dyDescent="0.35">
      <c r="A7" s="61" t="s">
        <v>35</v>
      </c>
      <c r="B7" s="62" t="s">
        <v>0</v>
      </c>
      <c r="C7" s="42">
        <v>1</v>
      </c>
      <c r="D7" s="6">
        <f t="shared" si="6"/>
        <v>4</v>
      </c>
      <c r="E7" s="42">
        <f t="shared" si="7"/>
        <v>59</v>
      </c>
      <c r="F7" s="44">
        <f t="shared" si="8"/>
        <v>1.0169491525423728</v>
      </c>
      <c r="G7" s="42">
        <v>20</v>
      </c>
      <c r="H7" s="37">
        <f t="shared" si="3"/>
        <v>81.355932203389827</v>
      </c>
      <c r="I7" s="3" t="s">
        <v>43</v>
      </c>
      <c r="J7" s="81">
        <v>46.153846153846146</v>
      </c>
      <c r="K7" s="1"/>
    </row>
    <row r="8" spans="1:30" ht="15" thickBot="1" x14ac:dyDescent="0.4">
      <c r="A8" s="63" t="s">
        <v>35</v>
      </c>
      <c r="B8" s="64" t="s">
        <v>1</v>
      </c>
      <c r="C8" s="42">
        <v>1</v>
      </c>
      <c r="D8" s="7">
        <f t="shared" si="6"/>
        <v>4</v>
      </c>
      <c r="E8" s="42">
        <f t="shared" si="7"/>
        <v>59</v>
      </c>
      <c r="F8" s="44">
        <f t="shared" si="8"/>
        <v>1.0169491525423728</v>
      </c>
      <c r="G8" s="42">
        <v>20</v>
      </c>
      <c r="H8" s="37">
        <f t="shared" si="3"/>
        <v>81.355932203389827</v>
      </c>
      <c r="I8" s="3" t="s">
        <v>46</v>
      </c>
      <c r="J8" s="81">
        <v>43.636363636363633</v>
      </c>
      <c r="K8" s="1"/>
    </row>
    <row r="9" spans="1:30" x14ac:dyDescent="0.35">
      <c r="A9" s="59" t="s">
        <v>45</v>
      </c>
      <c r="B9" s="60" t="s">
        <v>33</v>
      </c>
      <c r="C9" s="42">
        <v>1</v>
      </c>
      <c r="D9" s="5">
        <f t="shared" si="6"/>
        <v>4</v>
      </c>
      <c r="E9" s="42">
        <f t="shared" si="7"/>
        <v>104</v>
      </c>
      <c r="F9" s="44">
        <f t="shared" si="8"/>
        <v>0.57692307692307687</v>
      </c>
      <c r="G9" s="42">
        <v>20</v>
      </c>
      <c r="H9" s="37">
        <f t="shared" si="3"/>
        <v>46.153846153846146</v>
      </c>
      <c r="I9" s="3" t="s">
        <v>48</v>
      </c>
      <c r="J9" s="81">
        <v>46.153846153846146</v>
      </c>
      <c r="K9" s="1"/>
      <c r="W9" s="47"/>
      <c r="Z9" s="49"/>
    </row>
    <row r="10" spans="1:30" x14ac:dyDescent="0.35">
      <c r="A10" s="61" t="s">
        <v>45</v>
      </c>
      <c r="B10" s="62" t="s">
        <v>0</v>
      </c>
      <c r="C10" s="42">
        <v>1</v>
      </c>
      <c r="D10" s="6">
        <f t="shared" si="6"/>
        <v>4</v>
      </c>
      <c r="E10" s="42">
        <f t="shared" si="7"/>
        <v>104</v>
      </c>
      <c r="F10" s="44">
        <f t="shared" si="8"/>
        <v>0.57692307692307687</v>
      </c>
      <c r="G10" s="42">
        <v>20</v>
      </c>
      <c r="H10" s="37">
        <f t="shared" si="3"/>
        <v>46.153846153846146</v>
      </c>
      <c r="I10" s="3" t="s">
        <v>57</v>
      </c>
      <c r="J10" s="81">
        <v>46.153846153846146</v>
      </c>
      <c r="W10" s="47"/>
      <c r="Z10" s="49"/>
    </row>
    <row r="11" spans="1:30" x14ac:dyDescent="0.35">
      <c r="A11" s="61" t="s">
        <v>45</v>
      </c>
      <c r="B11" s="62" t="s">
        <v>57</v>
      </c>
      <c r="C11" s="42">
        <v>1</v>
      </c>
      <c r="D11" s="6">
        <f t="shared" si="6"/>
        <v>4</v>
      </c>
      <c r="E11" s="42">
        <f t="shared" si="7"/>
        <v>104</v>
      </c>
      <c r="F11" s="44">
        <f t="shared" si="8"/>
        <v>0.57692307692307687</v>
      </c>
      <c r="G11" s="42">
        <v>20</v>
      </c>
      <c r="H11" s="37">
        <f t="shared" si="3"/>
        <v>46.153846153846146</v>
      </c>
      <c r="I11" s="3" t="s">
        <v>56</v>
      </c>
      <c r="J11" s="81">
        <v>46.153846153846146</v>
      </c>
    </row>
    <row r="12" spans="1:30" x14ac:dyDescent="0.35">
      <c r="A12" s="61" t="s">
        <v>45</v>
      </c>
      <c r="B12" s="62" t="s">
        <v>56</v>
      </c>
      <c r="C12" s="42">
        <v>1</v>
      </c>
      <c r="D12" s="6">
        <f t="shared" si="6"/>
        <v>4</v>
      </c>
      <c r="E12" s="42">
        <f t="shared" si="7"/>
        <v>104</v>
      </c>
      <c r="F12" s="44">
        <f t="shared" si="8"/>
        <v>0.57692307692307687</v>
      </c>
      <c r="G12" s="42">
        <v>20</v>
      </c>
      <c r="H12" s="37">
        <f t="shared" si="3"/>
        <v>46.153846153846146</v>
      </c>
      <c r="I12" s="3" t="s">
        <v>11</v>
      </c>
      <c r="J12" s="81">
        <v>741.69017423254718</v>
      </c>
      <c r="W12" s="47"/>
      <c r="Z12" s="49"/>
      <c r="AA12" s="47"/>
    </row>
    <row r="13" spans="1:30" x14ac:dyDescent="0.35">
      <c r="A13" s="61" t="s">
        <v>45</v>
      </c>
      <c r="B13" s="62" t="s">
        <v>48</v>
      </c>
      <c r="C13" s="42">
        <v>1</v>
      </c>
      <c r="D13" s="6">
        <f t="shared" si="6"/>
        <v>4</v>
      </c>
      <c r="E13" s="42">
        <f t="shared" si="7"/>
        <v>104</v>
      </c>
      <c r="F13" s="44">
        <f t="shared" si="8"/>
        <v>0.57692307692307687</v>
      </c>
      <c r="G13" s="42">
        <v>20</v>
      </c>
      <c r="H13" s="37">
        <f t="shared" si="3"/>
        <v>46.153846153846146</v>
      </c>
      <c r="W13" s="47"/>
      <c r="Z13" s="49"/>
      <c r="AA13" s="47"/>
    </row>
    <row r="14" spans="1:30" x14ac:dyDescent="0.35">
      <c r="A14" s="61" t="s">
        <v>45</v>
      </c>
      <c r="B14" s="62" t="s">
        <v>44</v>
      </c>
      <c r="C14" s="42">
        <v>1</v>
      </c>
      <c r="D14" s="6">
        <f t="shared" si="6"/>
        <v>4</v>
      </c>
      <c r="E14" s="42">
        <f t="shared" si="7"/>
        <v>104</v>
      </c>
      <c r="F14" s="44">
        <f t="shared" si="8"/>
        <v>0.57692307692307687</v>
      </c>
      <c r="G14" s="42">
        <v>20</v>
      </c>
      <c r="H14" s="37">
        <f t="shared" si="3"/>
        <v>46.153846153846146</v>
      </c>
      <c r="W14" s="47"/>
      <c r="Z14" s="49"/>
      <c r="AA14" s="47"/>
      <c r="AD14" s="48"/>
    </row>
    <row r="15" spans="1:30" x14ac:dyDescent="0.35">
      <c r="A15" s="61" t="s">
        <v>45</v>
      </c>
      <c r="B15" s="62" t="s">
        <v>43</v>
      </c>
      <c r="C15" s="42">
        <v>1</v>
      </c>
      <c r="D15" s="6">
        <f t="shared" si="6"/>
        <v>4</v>
      </c>
      <c r="E15" s="42">
        <f t="shared" si="7"/>
        <v>104</v>
      </c>
      <c r="F15" s="44">
        <f t="shared" si="8"/>
        <v>0.57692307692307687</v>
      </c>
      <c r="G15" s="42">
        <v>20</v>
      </c>
      <c r="H15" s="37">
        <f t="shared" si="3"/>
        <v>46.153846153846146</v>
      </c>
      <c r="W15" s="47"/>
      <c r="Z15" s="49"/>
      <c r="AA15" s="47"/>
    </row>
    <row r="16" spans="1:30" ht="15" thickBot="1" x14ac:dyDescent="0.4">
      <c r="A16" s="63" t="s">
        <v>45</v>
      </c>
      <c r="B16" s="64" t="s">
        <v>1</v>
      </c>
      <c r="C16" s="40">
        <v>0</v>
      </c>
      <c r="D16" s="7">
        <f t="shared" si="6"/>
        <v>4</v>
      </c>
      <c r="E16" s="40">
        <f t="shared" si="7"/>
        <v>104</v>
      </c>
      <c r="F16" s="38">
        <f t="shared" si="8"/>
        <v>0</v>
      </c>
      <c r="G16" s="40">
        <v>20</v>
      </c>
      <c r="H16" s="12">
        <f t="shared" ref="H16" si="9">D16*F16*G16</f>
        <v>0</v>
      </c>
      <c r="W16" s="47"/>
      <c r="Z16" s="49"/>
      <c r="AA16" s="47"/>
    </row>
    <row r="17" spans="7:28" hidden="1" x14ac:dyDescent="0.35">
      <c r="W17" s="47"/>
      <c r="Z17" s="49"/>
      <c r="AA17" s="47"/>
    </row>
    <row r="18" spans="7:28" hidden="1" x14ac:dyDescent="0.35">
      <c r="G18" s="42"/>
      <c r="I18" s="42"/>
    </row>
    <row r="19" spans="7:28" hidden="1" x14ac:dyDescent="0.35">
      <c r="G19" s="42"/>
      <c r="I19" s="42"/>
    </row>
    <row r="20" spans="7:28" hidden="1" x14ac:dyDescent="0.35">
      <c r="G20" s="42"/>
      <c r="I20" s="42"/>
    </row>
    <row r="21" spans="7:28" hidden="1" x14ac:dyDescent="0.35">
      <c r="G21" s="42"/>
      <c r="I21" s="42"/>
    </row>
    <row r="22" spans="7:28" hidden="1" x14ac:dyDescent="0.35">
      <c r="G22" s="42"/>
      <c r="I22" s="42"/>
    </row>
    <row r="23" spans="7:28" hidden="1" x14ac:dyDescent="0.35">
      <c r="G23" s="42"/>
    </row>
    <row r="24" spans="7:28" hidden="1" x14ac:dyDescent="0.35">
      <c r="G24" s="42"/>
    </row>
    <row r="25" spans="7:28" hidden="1" x14ac:dyDescent="0.35">
      <c r="G25" s="42"/>
    </row>
    <row r="26" spans="7:28" hidden="1" x14ac:dyDescent="0.35">
      <c r="G26" s="42"/>
    </row>
    <row r="27" spans="7:28" hidden="1" x14ac:dyDescent="0.35">
      <c r="G27" s="42"/>
    </row>
    <row r="28" spans="7:28" hidden="1" x14ac:dyDescent="0.35">
      <c r="G28" s="42"/>
      <c r="W28" s="45"/>
      <c r="X28" s="45"/>
      <c r="Y28" s="45"/>
      <c r="Z28" s="45"/>
      <c r="AA28" s="45"/>
    </row>
    <row r="29" spans="7:28" hidden="1" x14ac:dyDescent="0.35">
      <c r="G29" s="42"/>
      <c r="W29" s="45"/>
      <c r="X29" s="45"/>
      <c r="Y29" s="45"/>
      <c r="Z29" s="45"/>
      <c r="AA29" s="45"/>
      <c r="AB29" s="45"/>
    </row>
    <row r="30" spans="7:28" hidden="1" x14ac:dyDescent="0.35">
      <c r="G30" s="42"/>
      <c r="W30" s="45"/>
      <c r="X30" s="45"/>
      <c r="Y30" s="45"/>
      <c r="Z30" s="45"/>
      <c r="AA30" s="45"/>
      <c r="AB30" s="45"/>
    </row>
    <row r="31" spans="7:28" hidden="1" x14ac:dyDescent="0.35">
      <c r="G31" s="42"/>
      <c r="W31" s="45"/>
      <c r="X31" s="45"/>
      <c r="Y31" s="45"/>
      <c r="Z31" s="45"/>
      <c r="AA31" s="45"/>
      <c r="AB31" s="45"/>
    </row>
    <row r="32" spans="7:28" hidden="1" x14ac:dyDescent="0.35">
      <c r="G32" s="42"/>
      <c r="W32" s="45"/>
      <c r="X32" s="45"/>
      <c r="Y32" s="45"/>
      <c r="Z32" s="45"/>
      <c r="AA32" s="45"/>
      <c r="AB32" s="45"/>
    </row>
    <row r="33" spans="1:28" hidden="1" x14ac:dyDescent="0.35">
      <c r="G33" s="42"/>
      <c r="W33" s="45"/>
      <c r="X33" s="45"/>
      <c r="Y33" s="45"/>
      <c r="Z33" s="45"/>
      <c r="AA33" s="45"/>
      <c r="AB33" s="45"/>
    </row>
    <row r="34" spans="1:28" ht="15" thickBot="1" x14ac:dyDescent="0.4"/>
    <row r="35" spans="1:28" x14ac:dyDescent="0.35">
      <c r="A35" s="114" t="s">
        <v>37</v>
      </c>
      <c r="B35" s="115"/>
    </row>
    <row r="36" spans="1:28" ht="74" x14ac:dyDescent="0.45">
      <c r="A36" s="18" t="s">
        <v>36</v>
      </c>
      <c r="B36" s="19" t="s">
        <v>29</v>
      </c>
      <c r="C36" s="17" t="s">
        <v>27</v>
      </c>
      <c r="D36" s="14" t="s">
        <v>28</v>
      </c>
      <c r="E36" s="52"/>
      <c r="F36" s="14" t="s">
        <v>26</v>
      </c>
      <c r="G36" s="14" t="s">
        <v>30</v>
      </c>
      <c r="H36" s="14" t="s">
        <v>31</v>
      </c>
      <c r="J36" s="110"/>
    </row>
    <row r="37" spans="1:28" ht="18.5" x14ac:dyDescent="0.35">
      <c r="A37" s="18" t="s">
        <v>33</v>
      </c>
      <c r="B37" s="20">
        <v>500</v>
      </c>
      <c r="C37" s="12">
        <f>GETPIVOTDATA("Итого",$I$1,"transaction rq",A37)*3</f>
        <v>513.4384259807988</v>
      </c>
      <c r="D37" s="13">
        <f t="shared" ref="D37:D38" si="10">1-B37/C37</f>
        <v>2.617339353814041E-2</v>
      </c>
      <c r="E37" s="53" t="str">
        <f>VLOOKUP(A37,Cоответсвие!A$1:B$12,2,FALSE)</f>
        <v>open_site</v>
      </c>
      <c r="F37" s="26">
        <f>C37/3</f>
        <v>171.1461419935996</v>
      </c>
      <c r="G37" s="8">
        <f>VLOOKUP(E37,Summary!$A:$J,8,FALSE)</f>
        <v>172</v>
      </c>
      <c r="H37" s="72">
        <f>1-F37/G37</f>
        <v>4.9642907348860232E-3</v>
      </c>
    </row>
    <row r="38" spans="1:28" ht="18" x14ac:dyDescent="0.35">
      <c r="A38" s="21" t="s">
        <v>0</v>
      </c>
      <c r="B38" s="20">
        <v>380</v>
      </c>
      <c r="C38" s="12">
        <f t="shared" ref="C38:C46" si="11">GETPIVOTDATA("Итого",$I$1,"transaction rq",A38)*3</f>
        <v>382.52933507170792</v>
      </c>
      <c r="D38" s="13">
        <f t="shared" si="10"/>
        <v>6.6121336059985492E-3</v>
      </c>
      <c r="E38" s="53" t="str">
        <f>VLOOKUP(A38,Cоответсвие!A$1:B$12,2,FALSE)</f>
        <v>login</v>
      </c>
      <c r="F38" s="26">
        <f t="shared" ref="F38:F46" si="12">C38/3</f>
        <v>127.50977835723597</v>
      </c>
      <c r="G38" s="8">
        <f>VLOOKUP(E38,Summary!$A:$J,8,FALSE)</f>
        <v>131</v>
      </c>
      <c r="H38" s="72">
        <f t="shared" ref="H38:H46" si="13">1-F38/G38</f>
        <v>2.6642913303542182E-2</v>
      </c>
    </row>
    <row r="39" spans="1:28" ht="36" x14ac:dyDescent="0.35">
      <c r="A39" s="25" t="s">
        <v>57</v>
      </c>
      <c r="B39" s="20">
        <v>135</v>
      </c>
      <c r="C39" s="12">
        <f t="shared" ref="C39" si="14">GETPIVOTDATA("Итого",$I$1,"transaction rq",A39)*3</f>
        <v>138.46153846153845</v>
      </c>
      <c r="D39" s="51">
        <f t="shared" ref="D39" si="15">1-B39/C39</f>
        <v>2.4999999999999911E-2</v>
      </c>
      <c r="E39" s="53" t="str">
        <f>VLOOKUP(A39,Cоответсвие!A$1:B$12,2,FALSE)</f>
        <v>click_product</v>
      </c>
      <c r="F39" s="26">
        <f t="shared" si="12"/>
        <v>46.153846153846153</v>
      </c>
      <c r="G39" s="8">
        <f>VLOOKUP(E39,Summary!$A:$J,8,FALSE)</f>
        <v>48</v>
      </c>
      <c r="H39" s="72">
        <f t="shared" si="13"/>
        <v>3.8461538461538436E-2</v>
      </c>
    </row>
    <row r="40" spans="1:28" ht="36" x14ac:dyDescent="0.35">
      <c r="A40" s="21" t="s">
        <v>56</v>
      </c>
      <c r="B40" s="20">
        <v>137</v>
      </c>
      <c r="C40" s="12">
        <f t="shared" si="11"/>
        <v>138.46153846153845</v>
      </c>
      <c r="D40" s="50">
        <f t="shared" ref="D40:D47" si="16">1-B40/C40</f>
        <v>1.055555555555554E-2</v>
      </c>
      <c r="E40" s="53" t="str">
        <f>VLOOKUP(A40,Cоответсвие!A$1:B$12,2,FALSE)</f>
        <v>find_speakers</v>
      </c>
      <c r="F40" s="26">
        <f t="shared" si="12"/>
        <v>46.153846153846153</v>
      </c>
      <c r="G40" s="8">
        <f>VLOOKUP(E40,Summary!$A:$J,8,FALSE)</f>
        <v>48</v>
      </c>
      <c r="H40" s="72">
        <f t="shared" si="13"/>
        <v>3.8461538461538436E-2</v>
      </c>
    </row>
    <row r="41" spans="1:28" ht="18" x14ac:dyDescent="0.35">
      <c r="A41" s="21" t="s">
        <v>48</v>
      </c>
      <c r="B41" s="20">
        <v>134</v>
      </c>
      <c r="C41" s="12">
        <f t="shared" si="11"/>
        <v>138.46153846153845</v>
      </c>
      <c r="D41" s="50">
        <f t="shared" si="16"/>
        <v>3.2222222222222152E-2</v>
      </c>
      <c r="E41" s="53" t="str">
        <f>VLOOKUP(A41,Cоответсвие!A$1:B$12,2,FALSE)</f>
        <v>add_to_cart</v>
      </c>
      <c r="F41" s="26">
        <f t="shared" si="12"/>
        <v>46.153846153846153</v>
      </c>
      <c r="G41" s="8">
        <f>VLOOKUP(E41,Summary!$A:$J,8,FALSE)</f>
        <v>48</v>
      </c>
      <c r="H41" s="72">
        <f t="shared" si="13"/>
        <v>3.8461538461538436E-2</v>
      </c>
    </row>
    <row r="42" spans="1:28" ht="18" x14ac:dyDescent="0.35">
      <c r="A42" s="21" t="s">
        <v>44</v>
      </c>
      <c r="B42" s="20">
        <f>132</f>
        <v>132</v>
      </c>
      <c r="C42" s="12">
        <f t="shared" si="11"/>
        <v>138.46153846153845</v>
      </c>
      <c r="D42" s="50">
        <f t="shared" si="16"/>
        <v>4.6666666666666634E-2</v>
      </c>
      <c r="E42" s="53" t="str">
        <f>VLOOKUP(A42,Cоответсвие!A$1:B$12,2,FALSE)</f>
        <v>chekout</v>
      </c>
      <c r="F42" s="26">
        <f t="shared" si="12"/>
        <v>46.153846153846153</v>
      </c>
      <c r="G42" s="8">
        <f>VLOOKUP(E42,Summary!$A:$J,8,FALSE)</f>
        <v>48</v>
      </c>
      <c r="H42" s="72">
        <f t="shared" si="13"/>
        <v>3.8461538461538436E-2</v>
      </c>
    </row>
    <row r="43" spans="1:28" ht="18" x14ac:dyDescent="0.35">
      <c r="A43" s="25" t="s">
        <v>43</v>
      </c>
      <c r="B43" s="20">
        <v>139</v>
      </c>
      <c r="C43" s="12">
        <f t="shared" si="11"/>
        <v>138.46153846153845</v>
      </c>
      <c r="D43" s="10">
        <f t="shared" si="16"/>
        <v>-3.8888888888890527E-3</v>
      </c>
      <c r="E43" s="53" t="str">
        <f>VLOOKUP(A43,Cоответсвие!A$1:B$12,2,FALSE)</f>
        <v>pay_now</v>
      </c>
      <c r="F43" s="26">
        <f t="shared" si="12"/>
        <v>46.153846153846153</v>
      </c>
      <c r="G43" s="8">
        <f>VLOOKUP(E43,Summary!$A:$J,8,FALSE)</f>
        <v>47</v>
      </c>
      <c r="H43" s="72">
        <f t="shared" si="13"/>
        <v>1.8003273322422242E-2</v>
      </c>
    </row>
    <row r="44" spans="1:28" ht="18" x14ac:dyDescent="0.35">
      <c r="A44" s="21" t="s">
        <v>1</v>
      </c>
      <c r="B44" s="20">
        <v>370</v>
      </c>
      <c r="C44" s="12">
        <f t="shared" si="11"/>
        <v>374.9768875192604</v>
      </c>
      <c r="D44" s="10">
        <f t="shared" si="16"/>
        <v>1.3272518080210349E-2</v>
      </c>
      <c r="E44" s="53" t="str">
        <f>VLOOKUP(A44,Cоответсвие!A$1:B$12,2,FALSE)</f>
        <v>logout</v>
      </c>
      <c r="F44" s="26">
        <f t="shared" si="12"/>
        <v>124.99229583975347</v>
      </c>
      <c r="G44" s="8">
        <f>VLOOKUP(E44,Summary!$A:$J,8,FALSE)</f>
        <v>126</v>
      </c>
      <c r="H44" s="72">
        <f t="shared" si="13"/>
        <v>7.9976520654486682E-3</v>
      </c>
    </row>
    <row r="45" spans="1:28" ht="36" x14ac:dyDescent="0.35">
      <c r="A45" s="21" t="s">
        <v>46</v>
      </c>
      <c r="B45" s="20">
        <f>130</f>
        <v>130</v>
      </c>
      <c r="C45" s="12">
        <f t="shared" si="11"/>
        <v>130.90909090909091</v>
      </c>
      <c r="D45" s="10">
        <f t="shared" si="16"/>
        <v>6.9444444444444198E-3</v>
      </c>
      <c r="E45" s="53" t="str">
        <f>VLOOKUP(A45,Cоответсвие!A$1:B$12,2,FALSE)</f>
        <v>create_new_user</v>
      </c>
      <c r="F45" s="26">
        <f t="shared" si="12"/>
        <v>43.636363636363633</v>
      </c>
      <c r="G45" s="8">
        <f>VLOOKUP(E45,Summary!$A:$J,8,FALSE)</f>
        <v>44</v>
      </c>
      <c r="H45" s="72">
        <f t="shared" si="13"/>
        <v>8.2644628099174389E-3</v>
      </c>
    </row>
    <row r="46" spans="1:28" ht="36" x14ac:dyDescent="0.35">
      <c r="A46" s="21" t="s">
        <v>34</v>
      </c>
      <c r="B46" s="20">
        <v>131</v>
      </c>
      <c r="C46" s="12">
        <f t="shared" si="11"/>
        <v>130.90909090909091</v>
      </c>
      <c r="D46" s="10">
        <f t="shared" si="16"/>
        <v>-6.94444444444553E-4</v>
      </c>
      <c r="E46" s="53" t="str">
        <f>VLOOKUP(A46,Cоответсвие!A$1:B$12,2,FALSE)</f>
        <v>details_account</v>
      </c>
      <c r="F46" s="26">
        <f t="shared" si="12"/>
        <v>43.636363636363633</v>
      </c>
      <c r="G46" s="8">
        <f>VLOOKUP(E46,Summary!$A:$J,8,FALSE)</f>
        <v>43</v>
      </c>
      <c r="H46" s="72">
        <f t="shared" si="13"/>
        <v>-1.4799154334038001E-2</v>
      </c>
    </row>
    <row r="47" spans="1:28" ht="18.5" thickBot="1" x14ac:dyDescent="0.4">
      <c r="A47" s="22" t="s">
        <v>2</v>
      </c>
      <c r="B47" s="23">
        <f>SUM(B37:B46)</f>
        <v>2188</v>
      </c>
      <c r="C47" s="11">
        <f>SUM(C37:C46)</f>
        <v>2225.0705226976415</v>
      </c>
      <c r="D47" s="10">
        <f t="shared" si="16"/>
        <v>1.6660381016911696E-2</v>
      </c>
    </row>
  </sheetData>
  <mergeCells count="1">
    <mergeCell ref="A35:B35"/>
  </mergeCell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70" zoomScaleNormal="70" workbookViewId="0">
      <selection activeCell="C28" sqref="C28:J44"/>
    </sheetView>
  </sheetViews>
  <sheetFormatPr defaultRowHeight="14.5" x14ac:dyDescent="0.35"/>
  <cols>
    <col min="1" max="1" width="48" customWidth="1"/>
    <col min="2" max="2" width="22.7265625" customWidth="1"/>
    <col min="3" max="3" width="20.54296875" customWidth="1"/>
    <col min="7" max="7" width="19" customWidth="1"/>
    <col min="10" max="10" width="24.453125" customWidth="1"/>
  </cols>
  <sheetData>
    <row r="1" spans="1:11" ht="18.5" x14ac:dyDescent="0.35">
      <c r="A1" s="78" t="s">
        <v>33</v>
      </c>
      <c r="B1" s="104" t="s">
        <v>72</v>
      </c>
      <c r="C1" s="65"/>
      <c r="E1" s="46"/>
      <c r="H1" s="57"/>
      <c r="J1" s="65"/>
      <c r="K1" s="65"/>
    </row>
    <row r="2" spans="1:11" ht="18" x14ac:dyDescent="0.35">
      <c r="A2" s="79" t="s">
        <v>0</v>
      </c>
      <c r="B2" s="80" t="s">
        <v>53</v>
      </c>
      <c r="C2" s="65"/>
      <c r="E2" s="46"/>
      <c r="H2" s="57"/>
      <c r="K2" s="65"/>
    </row>
    <row r="3" spans="1:11" ht="18" x14ac:dyDescent="0.35">
      <c r="A3" s="79" t="s">
        <v>57</v>
      </c>
      <c r="B3" s="104" t="s">
        <v>69</v>
      </c>
      <c r="C3" s="65"/>
      <c r="E3" s="46"/>
      <c r="H3" s="57"/>
      <c r="K3" s="65"/>
    </row>
    <row r="4" spans="1:11" ht="18" x14ac:dyDescent="0.35">
      <c r="A4" s="79" t="s">
        <v>56</v>
      </c>
      <c r="B4" s="80" t="s">
        <v>52</v>
      </c>
      <c r="C4" s="65"/>
      <c r="E4" s="46"/>
      <c r="H4" s="57"/>
      <c r="K4" s="65"/>
    </row>
    <row r="5" spans="1:11" ht="18" x14ac:dyDescent="0.35">
      <c r="A5" s="79" t="s">
        <v>48</v>
      </c>
      <c r="B5" s="80" t="s">
        <v>47</v>
      </c>
      <c r="C5" s="65"/>
      <c r="E5" s="46"/>
      <c r="H5" s="57"/>
      <c r="K5" s="65"/>
    </row>
    <row r="6" spans="1:11" ht="20.25" customHeight="1" x14ac:dyDescent="0.35">
      <c r="A6" s="79" t="s">
        <v>44</v>
      </c>
      <c r="B6" s="104" t="s">
        <v>51</v>
      </c>
      <c r="C6" s="65"/>
      <c r="E6" s="46"/>
      <c r="H6" s="57"/>
      <c r="K6" s="65"/>
    </row>
    <row r="7" spans="1:11" ht="18" x14ac:dyDescent="0.35">
      <c r="A7" s="79" t="s">
        <v>43</v>
      </c>
      <c r="B7" s="80" t="s">
        <v>55</v>
      </c>
      <c r="C7" s="65"/>
      <c r="E7" s="46"/>
      <c r="H7" s="57"/>
      <c r="K7" s="65"/>
    </row>
    <row r="8" spans="1:11" ht="18" x14ac:dyDescent="0.35">
      <c r="A8" s="79" t="s">
        <v>1</v>
      </c>
      <c r="B8" s="80" t="s">
        <v>54</v>
      </c>
      <c r="C8" s="65"/>
      <c r="E8" s="46"/>
      <c r="H8" s="57"/>
      <c r="K8" s="65"/>
    </row>
    <row r="9" spans="1:11" ht="18" x14ac:dyDescent="0.35">
      <c r="A9" s="79" t="s">
        <v>46</v>
      </c>
      <c r="B9" s="104" t="s">
        <v>70</v>
      </c>
      <c r="C9" s="65"/>
      <c r="E9" s="46"/>
      <c r="H9" s="57"/>
      <c r="K9" s="65"/>
    </row>
    <row r="10" spans="1:11" ht="18" x14ac:dyDescent="0.35">
      <c r="A10" s="79" t="s">
        <v>34</v>
      </c>
      <c r="B10" s="104" t="s">
        <v>71</v>
      </c>
      <c r="C10" s="65"/>
      <c r="E10" s="46"/>
      <c r="H10" s="57"/>
      <c r="K10" s="65"/>
    </row>
    <row r="11" spans="1:11" x14ac:dyDescent="0.35">
      <c r="K11" s="65"/>
    </row>
    <row r="12" spans="1:11" x14ac:dyDescent="0.35">
      <c r="J12" s="65"/>
      <c r="K12" s="65"/>
    </row>
    <row r="13" spans="1:11" x14ac:dyDescent="0.35">
      <c r="J13" s="65"/>
      <c r="K13" s="65"/>
    </row>
    <row r="14" spans="1:11" x14ac:dyDescent="0.35">
      <c r="J14" s="65"/>
      <c r="K14" s="65"/>
    </row>
    <row r="15" spans="1:11" x14ac:dyDescent="0.35">
      <c r="B15" s="46"/>
      <c r="C15" s="46"/>
      <c r="J15" s="65"/>
      <c r="K15" s="65"/>
    </row>
    <row r="16" spans="1:11" x14ac:dyDescent="0.35">
      <c r="B16" s="46"/>
      <c r="C16" s="46"/>
      <c r="J16" s="65"/>
      <c r="K16" s="65"/>
    </row>
    <row r="17" spans="3:3" x14ac:dyDescent="0.35">
      <c r="C17" s="46"/>
    </row>
    <row r="18" spans="3:3" x14ac:dyDescent="0.35">
      <c r="C18" s="46"/>
    </row>
    <row r="19" spans="3:3" x14ac:dyDescent="0.35">
      <c r="C19" s="46"/>
    </row>
    <row r="20" spans="3:3" x14ac:dyDescent="0.35">
      <c r="C20" s="46"/>
    </row>
    <row r="21" spans="3:3" x14ac:dyDescent="0.35">
      <c r="C21" s="46"/>
    </row>
    <row r="22" spans="3:3" x14ac:dyDescent="0.35">
      <c r="C22" s="46"/>
    </row>
    <row r="23" spans="3:3" x14ac:dyDescent="0.35">
      <c r="C23" s="46"/>
    </row>
    <row r="24" spans="3:3" x14ac:dyDescent="0.35">
      <c r="C24" s="46"/>
    </row>
    <row r="25" spans="3:3" x14ac:dyDescent="0.35">
      <c r="C25" s="4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:AC44"/>
  <sheetViews>
    <sheetView tabSelected="1" topLeftCell="D23" zoomScale="64" zoomScaleNormal="112" workbookViewId="0">
      <selection activeCell="H34" sqref="H34:L43"/>
    </sheetView>
  </sheetViews>
  <sheetFormatPr defaultRowHeight="14.5" x14ac:dyDescent="0.35"/>
  <cols>
    <col min="8" max="8" width="35.7265625" customWidth="1"/>
    <col min="9" max="9" width="21.453125" customWidth="1"/>
    <col min="12" max="12" width="15.1796875" customWidth="1"/>
    <col min="16" max="18" width="9.1796875" customWidth="1"/>
    <col min="20" max="20" width="9.1796875" customWidth="1"/>
    <col min="21" max="21" width="12.1796875" customWidth="1"/>
    <col min="23" max="27" width="9.1796875" customWidth="1"/>
  </cols>
  <sheetData>
    <row r="4" spans="8:26" x14ac:dyDescent="0.35">
      <c r="H4" s="116" t="s">
        <v>58</v>
      </c>
      <c r="I4" s="116"/>
      <c r="J4" s="116"/>
      <c r="K4" s="116"/>
      <c r="L4" s="116"/>
      <c r="N4" s="42"/>
      <c r="O4" s="42"/>
      <c r="P4" s="42"/>
    </row>
    <row r="5" spans="8:26" x14ac:dyDescent="0.35">
      <c r="N5" s="105"/>
      <c r="O5" s="105"/>
      <c r="P5" s="105"/>
    </row>
    <row r="6" spans="8:26" ht="42" x14ac:dyDescent="0.35">
      <c r="H6" s="86" t="s">
        <v>59</v>
      </c>
      <c r="I6" s="86" t="s">
        <v>60</v>
      </c>
      <c r="J6" s="86" t="s">
        <v>61</v>
      </c>
      <c r="K6" s="86" t="s">
        <v>62</v>
      </c>
      <c r="L6" s="86" t="s">
        <v>63</v>
      </c>
      <c r="N6" s="105"/>
      <c r="O6" s="107"/>
      <c r="P6" s="105"/>
    </row>
    <row r="7" spans="8:26" ht="18" x14ac:dyDescent="0.35">
      <c r="H7" s="79" t="s">
        <v>0</v>
      </c>
      <c r="I7" s="80" t="s">
        <v>53</v>
      </c>
      <c r="J7" s="84">
        <v>380</v>
      </c>
      <c r="K7" s="84">
        <v>383</v>
      </c>
      <c r="L7" s="85">
        <f t="shared" ref="L7:L15" si="0">1-J7/K7</f>
        <v>7.8328981723237989E-3</v>
      </c>
      <c r="M7" s="95"/>
      <c r="N7" s="105"/>
      <c r="O7" s="107"/>
      <c r="P7" s="105"/>
    </row>
    <row r="8" spans="8:26" ht="36" x14ac:dyDescent="0.35">
      <c r="H8" s="79" t="s">
        <v>57</v>
      </c>
      <c r="I8" s="104" t="s">
        <v>69</v>
      </c>
      <c r="J8" s="84">
        <v>135</v>
      </c>
      <c r="K8" s="84">
        <v>138</v>
      </c>
      <c r="L8" s="85">
        <f t="shared" si="0"/>
        <v>2.1739130434782594E-2</v>
      </c>
      <c r="M8" s="95"/>
      <c r="N8" s="105"/>
      <c r="O8" s="107"/>
      <c r="P8" s="105"/>
    </row>
    <row r="9" spans="8:26" ht="36" x14ac:dyDescent="0.35">
      <c r="H9" s="79" t="s">
        <v>56</v>
      </c>
      <c r="I9" s="80" t="s">
        <v>52</v>
      </c>
      <c r="J9" s="84">
        <v>137</v>
      </c>
      <c r="K9" s="84">
        <v>138</v>
      </c>
      <c r="L9" s="82">
        <f t="shared" si="0"/>
        <v>7.2463768115942351E-3</v>
      </c>
      <c r="M9" s="95"/>
      <c r="N9" s="105"/>
      <c r="O9" s="107"/>
      <c r="P9" s="105"/>
    </row>
    <row r="10" spans="8:26" ht="18" x14ac:dyDescent="0.35">
      <c r="H10" s="79" t="s">
        <v>48</v>
      </c>
      <c r="I10" s="80" t="s">
        <v>47</v>
      </c>
      <c r="J10" s="84">
        <v>134</v>
      </c>
      <c r="K10" s="84">
        <v>138</v>
      </c>
      <c r="L10" s="85">
        <f t="shared" si="0"/>
        <v>2.8985507246376829E-2</v>
      </c>
      <c r="M10" s="95"/>
      <c r="N10" s="105"/>
      <c r="O10" s="107"/>
      <c r="P10" s="105"/>
    </row>
    <row r="11" spans="8:26" ht="18" x14ac:dyDescent="0.35">
      <c r="H11" s="79" t="s">
        <v>44</v>
      </c>
      <c r="I11" s="80" t="s">
        <v>51</v>
      </c>
      <c r="J11" s="84">
        <v>132</v>
      </c>
      <c r="K11" s="84">
        <v>138</v>
      </c>
      <c r="L11" s="85">
        <f t="shared" si="0"/>
        <v>4.3478260869565188E-2</v>
      </c>
      <c r="M11" s="95"/>
      <c r="N11" s="105"/>
      <c r="O11" s="107"/>
      <c r="P11" s="105"/>
    </row>
    <row r="12" spans="8:26" ht="18" x14ac:dyDescent="0.35">
      <c r="H12" s="79" t="s">
        <v>43</v>
      </c>
      <c r="I12" s="80" t="s">
        <v>55</v>
      </c>
      <c r="J12" s="84">
        <v>139</v>
      </c>
      <c r="K12" s="84">
        <v>138</v>
      </c>
      <c r="L12" s="85">
        <f t="shared" si="0"/>
        <v>-7.2463768115942351E-3</v>
      </c>
      <c r="M12" s="95"/>
      <c r="N12" s="105"/>
      <c r="O12" s="107"/>
      <c r="P12" s="105"/>
    </row>
    <row r="13" spans="8:26" ht="18" x14ac:dyDescent="0.35">
      <c r="H13" s="79" t="s">
        <v>1</v>
      </c>
      <c r="I13" s="80" t="s">
        <v>54</v>
      </c>
      <c r="J13" s="91">
        <v>370</v>
      </c>
      <c r="K13" s="91">
        <v>375</v>
      </c>
      <c r="L13" s="85">
        <f t="shared" si="0"/>
        <v>1.3333333333333308E-2</v>
      </c>
      <c r="M13" s="95"/>
      <c r="N13" s="105"/>
      <c r="O13" s="107"/>
      <c r="P13" s="105"/>
    </row>
    <row r="14" spans="8:26" ht="36" x14ac:dyDescent="0.35">
      <c r="H14" s="79" t="s">
        <v>46</v>
      </c>
      <c r="I14" s="111" t="s">
        <v>70</v>
      </c>
      <c r="J14" s="91">
        <v>130</v>
      </c>
      <c r="K14" s="91">
        <v>131</v>
      </c>
      <c r="L14" s="85">
        <f t="shared" si="0"/>
        <v>7.6335877862595547E-3</v>
      </c>
      <c r="M14" s="95"/>
      <c r="N14" s="105"/>
      <c r="O14" s="107"/>
      <c r="P14" s="105"/>
      <c r="Q14" s="113"/>
      <c r="R14" s="113"/>
      <c r="S14" s="113"/>
      <c r="T14" s="113"/>
      <c r="U14" s="113"/>
      <c r="V14" s="113"/>
      <c r="W14" s="113"/>
      <c r="X14" s="113"/>
      <c r="Y14" s="113"/>
      <c r="Z14" s="113"/>
    </row>
    <row r="15" spans="8:26" ht="18" x14ac:dyDescent="0.35">
      <c r="H15" s="79" t="s">
        <v>66</v>
      </c>
      <c r="I15" s="111" t="s">
        <v>71</v>
      </c>
      <c r="J15" s="91">
        <v>131</v>
      </c>
      <c r="K15" s="91">
        <v>131</v>
      </c>
      <c r="L15" s="85">
        <f t="shared" si="0"/>
        <v>0</v>
      </c>
      <c r="M15" s="95"/>
      <c r="N15" s="105"/>
      <c r="O15" s="107"/>
      <c r="P15" s="105"/>
      <c r="Q15" s="113"/>
      <c r="R15" s="113"/>
      <c r="S15" s="113"/>
      <c r="T15" s="113"/>
      <c r="U15" s="113"/>
      <c r="V15" s="113"/>
      <c r="W15" s="113"/>
      <c r="X15" s="113"/>
      <c r="Y15" s="113"/>
      <c r="Z15" s="113"/>
    </row>
    <row r="16" spans="8:26" ht="18" x14ac:dyDescent="0.35">
      <c r="H16" s="79"/>
      <c r="J16">
        <f>J7+J8+J9+J10+J11+J12+J13+J14+J15</f>
        <v>1688</v>
      </c>
      <c r="N16" s="105"/>
      <c r="O16" s="107"/>
      <c r="P16" s="105"/>
      <c r="Q16" s="113"/>
      <c r="R16" s="113"/>
      <c r="S16" s="113"/>
      <c r="T16" s="113"/>
      <c r="U16" s="113"/>
      <c r="V16" s="113"/>
      <c r="W16" s="113"/>
      <c r="X16" s="113"/>
      <c r="Y16" s="113"/>
      <c r="Z16" s="113"/>
    </row>
    <row r="17" spans="8:29" x14ac:dyDescent="0.35">
      <c r="H17" s="116" t="s">
        <v>67</v>
      </c>
      <c r="I17" s="116"/>
      <c r="J17" s="116"/>
      <c r="K17" s="116"/>
      <c r="L17" s="116"/>
      <c r="N17" s="105"/>
      <c r="O17" s="105"/>
      <c r="P17" s="105"/>
      <c r="Q17" s="113"/>
      <c r="R17" s="113"/>
      <c r="S17" s="113"/>
      <c r="T17" s="113"/>
      <c r="U17" s="113"/>
      <c r="V17" s="113"/>
      <c r="W17" s="113"/>
      <c r="X17" s="113"/>
      <c r="Y17" s="113"/>
      <c r="Z17" s="113"/>
    </row>
    <row r="18" spans="8:29" x14ac:dyDescent="0.35">
      <c r="N18" s="105"/>
      <c r="O18" s="105"/>
      <c r="P18" s="105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98"/>
    </row>
    <row r="19" spans="8:29" x14ac:dyDescent="0.35">
      <c r="H19" s="83" t="s">
        <v>59</v>
      </c>
      <c r="I19" s="83" t="s">
        <v>60</v>
      </c>
      <c r="J19" s="83" t="s">
        <v>61</v>
      </c>
      <c r="K19" s="83" t="s">
        <v>62</v>
      </c>
      <c r="L19" s="83" t="s">
        <v>63</v>
      </c>
      <c r="N19" s="42"/>
      <c r="O19" s="42"/>
      <c r="P19" s="89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98"/>
      <c r="AB19" s="97"/>
      <c r="AC19" s="97"/>
    </row>
    <row r="20" spans="8:29" ht="18" x14ac:dyDescent="0.35">
      <c r="H20" s="79" t="s">
        <v>0</v>
      </c>
      <c r="I20" s="80" t="s">
        <v>53</v>
      </c>
      <c r="J20" s="90">
        <f t="shared" ref="J20:J28" si="1">J7*4</f>
        <v>1520</v>
      </c>
      <c r="K20" s="100">
        <f>501*3</f>
        <v>1503</v>
      </c>
      <c r="L20" s="87">
        <f>1-J20/K20</f>
        <v>-1.1310711909514382E-2</v>
      </c>
      <c r="N20" s="106"/>
      <c r="O20" s="42"/>
      <c r="P20" s="42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98"/>
      <c r="AB20" s="97"/>
      <c r="AC20" s="97"/>
    </row>
    <row r="21" spans="8:29" ht="36" x14ac:dyDescent="0.35">
      <c r="H21" s="79" t="s">
        <v>57</v>
      </c>
      <c r="I21" s="104" t="s">
        <v>69</v>
      </c>
      <c r="J21" s="90">
        <f t="shared" si="1"/>
        <v>540</v>
      </c>
      <c r="K21" s="100">
        <f>176*3</f>
        <v>528</v>
      </c>
      <c r="L21" s="87">
        <f t="shared" ref="L21:L28" si="2">1-J21/K21</f>
        <v>-2.2727272727272707E-2</v>
      </c>
      <c r="N21" s="24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98"/>
      <c r="AB21" s="97"/>
      <c r="AC21" s="97"/>
    </row>
    <row r="22" spans="8:29" ht="36" x14ac:dyDescent="0.35">
      <c r="H22" s="79" t="s">
        <v>56</v>
      </c>
      <c r="I22" s="80" t="s">
        <v>52</v>
      </c>
      <c r="J22" s="90">
        <f t="shared" si="1"/>
        <v>548</v>
      </c>
      <c r="K22" s="100">
        <f>176*3</f>
        <v>528</v>
      </c>
      <c r="L22" s="87">
        <f t="shared" si="2"/>
        <v>-3.7878787878787845E-2</v>
      </c>
      <c r="N22" s="24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98"/>
      <c r="AB22" s="97"/>
      <c r="AC22" s="97"/>
    </row>
    <row r="23" spans="8:29" ht="18" x14ac:dyDescent="0.35">
      <c r="H23" s="79" t="s">
        <v>48</v>
      </c>
      <c r="I23" s="80" t="s">
        <v>47</v>
      </c>
      <c r="J23" s="90">
        <f t="shared" si="1"/>
        <v>536</v>
      </c>
      <c r="K23" s="100">
        <f>177*3</f>
        <v>531</v>
      </c>
      <c r="L23" s="87">
        <f t="shared" si="2"/>
        <v>-9.4161958568739212E-3</v>
      </c>
      <c r="N23" s="24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98"/>
      <c r="AB23" s="97"/>
      <c r="AC23" s="97"/>
    </row>
    <row r="24" spans="8:29" ht="18" x14ac:dyDescent="0.35">
      <c r="H24" s="79" t="s">
        <v>44</v>
      </c>
      <c r="I24" s="80" t="s">
        <v>51</v>
      </c>
      <c r="J24" s="90">
        <f t="shared" si="1"/>
        <v>528</v>
      </c>
      <c r="K24" s="100">
        <f>180*3</f>
        <v>540</v>
      </c>
      <c r="L24" s="87">
        <f t="shared" si="2"/>
        <v>2.2222222222222254E-2</v>
      </c>
      <c r="N24" s="24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98"/>
      <c r="AB24" s="97"/>
      <c r="AC24" s="97"/>
    </row>
    <row r="25" spans="8:29" ht="18" x14ac:dyDescent="0.35">
      <c r="H25" s="79" t="s">
        <v>43</v>
      </c>
      <c r="I25" s="80" t="s">
        <v>55</v>
      </c>
      <c r="J25" s="90">
        <f t="shared" si="1"/>
        <v>556</v>
      </c>
      <c r="K25" s="100">
        <f>184*3</f>
        <v>552</v>
      </c>
      <c r="L25" s="87">
        <f t="shared" si="2"/>
        <v>-7.2463768115942351E-3</v>
      </c>
      <c r="N25" s="24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98"/>
      <c r="AB25" s="97"/>
      <c r="AC25" s="97"/>
    </row>
    <row r="26" spans="8:29" ht="18" x14ac:dyDescent="0.35">
      <c r="H26" s="79" t="s">
        <v>1</v>
      </c>
      <c r="I26" s="80" t="s">
        <v>54</v>
      </c>
      <c r="J26" s="90">
        <f t="shared" si="1"/>
        <v>1480</v>
      </c>
      <c r="K26" s="100">
        <f>496*3</f>
        <v>1488</v>
      </c>
      <c r="L26" s="87">
        <f t="shared" si="2"/>
        <v>5.3763440860215006E-3</v>
      </c>
      <c r="N26" s="24"/>
    </row>
    <row r="27" spans="8:29" ht="36" x14ac:dyDescent="0.35">
      <c r="H27" s="79" t="s">
        <v>46</v>
      </c>
      <c r="I27" s="111" t="s">
        <v>70</v>
      </c>
      <c r="J27" s="90">
        <f t="shared" si="1"/>
        <v>520</v>
      </c>
      <c r="K27" s="100">
        <f>174*3</f>
        <v>522</v>
      </c>
      <c r="L27" s="87">
        <f t="shared" si="2"/>
        <v>3.8314176245211051E-3</v>
      </c>
      <c r="N27" s="24"/>
    </row>
    <row r="28" spans="8:29" ht="18" x14ac:dyDescent="0.35">
      <c r="H28" s="79" t="s">
        <v>66</v>
      </c>
      <c r="I28" s="111" t="s">
        <v>71</v>
      </c>
      <c r="J28" s="90">
        <f t="shared" si="1"/>
        <v>524</v>
      </c>
      <c r="K28" s="100">
        <f>173*3</f>
        <v>519</v>
      </c>
      <c r="L28" s="87">
        <f t="shared" si="2"/>
        <v>-9.633911368015502E-3</v>
      </c>
      <c r="N28" s="24"/>
    </row>
    <row r="30" spans="8:29" x14ac:dyDescent="0.35">
      <c r="H30" s="67"/>
      <c r="J30" s="96"/>
    </row>
    <row r="31" spans="8:29" x14ac:dyDescent="0.35">
      <c r="J31" s="96"/>
    </row>
    <row r="32" spans="8:29" x14ac:dyDescent="0.35">
      <c r="J32" s="96"/>
    </row>
    <row r="33" spans="8:12" x14ac:dyDescent="0.35">
      <c r="H33" s="116" t="s">
        <v>73</v>
      </c>
      <c r="I33" s="116"/>
      <c r="J33" s="116"/>
      <c r="K33" s="116"/>
      <c r="L33" s="116"/>
    </row>
    <row r="34" spans="8:12" x14ac:dyDescent="0.35">
      <c r="H34" s="83" t="s">
        <v>59</v>
      </c>
      <c r="I34" s="83" t="s">
        <v>60</v>
      </c>
      <c r="J34" s="83" t="s">
        <v>61</v>
      </c>
      <c r="K34" s="83" t="s">
        <v>62</v>
      </c>
      <c r="L34" s="83" t="s">
        <v>63</v>
      </c>
    </row>
    <row r="35" spans="8:12" ht="18" x14ac:dyDescent="0.35">
      <c r="H35" s="79" t="s">
        <v>0</v>
      </c>
      <c r="I35" s="80" t="s">
        <v>53</v>
      </c>
      <c r="J35" s="90">
        <v>1064</v>
      </c>
      <c r="K35" s="102">
        <v>1111</v>
      </c>
      <c r="L35" s="87">
        <f>1-J35/K35</f>
        <v>4.2304230423042322E-2</v>
      </c>
    </row>
    <row r="36" spans="8:12" ht="36" x14ac:dyDescent="0.35">
      <c r="H36" s="79" t="s">
        <v>57</v>
      </c>
      <c r="I36" s="104" t="s">
        <v>69</v>
      </c>
      <c r="J36" s="90">
        <v>378</v>
      </c>
      <c r="K36" s="102">
        <v>381</v>
      </c>
      <c r="L36" s="87">
        <f t="shared" ref="L36:L43" si="3">1-J36/K36</f>
        <v>7.8740157480314821E-3</v>
      </c>
    </row>
    <row r="37" spans="8:12" ht="36" x14ac:dyDescent="0.35">
      <c r="H37" s="79" t="s">
        <v>56</v>
      </c>
      <c r="I37" s="80" t="s">
        <v>52</v>
      </c>
      <c r="J37" s="90">
        <v>384</v>
      </c>
      <c r="K37" s="102">
        <v>380</v>
      </c>
      <c r="L37" s="87">
        <f t="shared" si="3"/>
        <v>-1.0526315789473717E-2</v>
      </c>
    </row>
    <row r="38" spans="8:12" ht="18" x14ac:dyDescent="0.35">
      <c r="H38" s="79" t="s">
        <v>48</v>
      </c>
      <c r="I38" s="80" t="s">
        <v>47</v>
      </c>
      <c r="J38" s="90">
        <v>376</v>
      </c>
      <c r="K38" s="103">
        <v>380</v>
      </c>
      <c r="L38" s="87">
        <f t="shared" si="3"/>
        <v>1.0526315789473717E-2</v>
      </c>
    </row>
    <row r="39" spans="8:12" ht="18" x14ac:dyDescent="0.35">
      <c r="H39" s="79" t="s">
        <v>44</v>
      </c>
      <c r="I39" s="80" t="s">
        <v>51</v>
      </c>
      <c r="J39" s="90">
        <v>370</v>
      </c>
      <c r="K39" s="101">
        <v>381</v>
      </c>
      <c r="L39" s="87">
        <f t="shared" si="3"/>
        <v>2.8871391076115471E-2</v>
      </c>
    </row>
    <row r="40" spans="8:12" ht="18" x14ac:dyDescent="0.35">
      <c r="H40" s="79" t="s">
        <v>43</v>
      </c>
      <c r="I40" s="80" t="s">
        <v>55</v>
      </c>
      <c r="J40" s="90">
        <v>390</v>
      </c>
      <c r="K40" s="101">
        <v>355</v>
      </c>
      <c r="L40" s="87">
        <f t="shared" si="3"/>
        <v>-9.8591549295774739E-2</v>
      </c>
    </row>
    <row r="41" spans="8:12" ht="18" x14ac:dyDescent="0.35">
      <c r="H41" s="79" t="s">
        <v>1</v>
      </c>
      <c r="I41" s="80" t="s">
        <v>54</v>
      </c>
      <c r="J41" s="90">
        <v>1036</v>
      </c>
      <c r="K41" s="109">
        <v>1056</v>
      </c>
      <c r="L41" s="87">
        <f t="shared" si="3"/>
        <v>1.8939393939393923E-2</v>
      </c>
    </row>
    <row r="42" spans="8:12" ht="36" x14ac:dyDescent="0.35">
      <c r="H42" s="79" t="s">
        <v>46</v>
      </c>
      <c r="I42" s="111" t="s">
        <v>70</v>
      </c>
      <c r="J42" s="90">
        <v>364</v>
      </c>
      <c r="K42" s="101">
        <v>327</v>
      </c>
      <c r="L42" s="87">
        <f t="shared" si="3"/>
        <v>-0.11314984709480114</v>
      </c>
    </row>
    <row r="43" spans="8:12" ht="18" x14ac:dyDescent="0.35">
      <c r="H43" s="79" t="s">
        <v>66</v>
      </c>
      <c r="I43" s="111" t="s">
        <v>71</v>
      </c>
      <c r="J43" s="90">
        <v>367</v>
      </c>
      <c r="K43" s="101">
        <v>324</v>
      </c>
      <c r="L43" s="87">
        <f t="shared" si="3"/>
        <v>-0.13271604938271597</v>
      </c>
    </row>
    <row r="44" spans="8:12" x14ac:dyDescent="0.35">
      <c r="K44" s="99"/>
    </row>
  </sheetData>
  <mergeCells count="3">
    <mergeCell ref="H4:L4"/>
    <mergeCell ref="H17:L17"/>
    <mergeCell ref="H33:L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Summary</vt:lpstr>
      <vt:lpstr>Автоматизированный расчет</vt:lpstr>
      <vt:lpstr>Cоответсвие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Ann Safronova</cp:lastModifiedBy>
  <dcterms:created xsi:type="dcterms:W3CDTF">2015-06-05T18:19:34Z</dcterms:created>
  <dcterms:modified xsi:type="dcterms:W3CDTF">2023-06-05T00:18:27Z</dcterms:modified>
</cp:coreProperties>
</file>