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chanchaidechachai_uu_nl/Documents/Side project/Ceva_model environment/R_Ceva GHG/"/>
    </mc:Choice>
  </mc:AlternateContent>
  <xr:revisionPtr revIDLastSave="1319" documentId="8_{6CEFF817-69DB-42BD-866F-CA9DD7051A8F}" xr6:coauthVersionLast="47" xr6:coauthVersionMax="47" xr10:uidLastSave="{B230DF78-0421-4850-836C-8750B8C937D3}"/>
  <bookViews>
    <workbookView minimized="1" xWindow="42885" yWindow="-465" windowWidth="14400" windowHeight="7365" xr2:uid="{0D457BEE-30F7-4906-8DC5-2F37B7F379E8}"/>
  </bookViews>
  <sheets>
    <sheet name="Table.R" sheetId="7" r:id="rId1"/>
    <sheet name="Concentrate" sheetId="1" r:id="rId2"/>
    <sheet name="Roughage" sheetId="5" r:id="rId3"/>
    <sheet name="Read me" sheetId="2" r:id="rId4"/>
  </sheets>
  <definedNames>
    <definedName name="_xlnm._FilterDatabase" localSheetId="1" hidden="1">Concentrate!$A$1:$O$1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E41" i="1"/>
  <c r="F8" i="7"/>
  <c r="E19" i="5"/>
  <c r="E8" i="7" s="1"/>
  <c r="D8" i="7"/>
  <c r="C8" i="7"/>
  <c r="F51" i="1"/>
  <c r="E51" i="1"/>
  <c r="E50" i="1"/>
  <c r="D51" i="1" a="1"/>
  <c r="D51" i="1" s="1"/>
  <c r="C51" i="1" a="1"/>
  <c r="C51" i="1" s="1"/>
  <c r="B51" i="1" a="1"/>
  <c r="B51" i="1" s="1"/>
  <c r="B45" i="1" a="1"/>
  <c r="B45" i="1" s="1"/>
  <c r="B39" i="1" a="1"/>
  <c r="B39" i="1" s="1"/>
  <c r="C39" i="1" a="1"/>
  <c r="C39" i="1" s="1"/>
  <c r="E5" i="7"/>
  <c r="C10" i="5" l="1"/>
  <c r="F7" i="7"/>
  <c r="F6" i="7"/>
  <c r="F5" i="7"/>
  <c r="F4" i="7"/>
  <c r="E4" i="7"/>
  <c r="F3" i="7"/>
  <c r="F2" i="7"/>
  <c r="E7" i="7"/>
  <c r="E6" i="7"/>
  <c r="E3" i="7"/>
  <c r="E2" i="7"/>
  <c r="E12" i="5"/>
  <c r="E11" i="5"/>
  <c r="D12" i="5"/>
  <c r="C12" i="5"/>
  <c r="B12" i="5"/>
  <c r="B11" i="5"/>
  <c r="C17" i="5"/>
  <c r="D17" i="5"/>
  <c r="D50" i="1"/>
  <c r="D49" i="1"/>
  <c r="F45" i="1"/>
  <c r="D5" i="7" s="1"/>
  <c r="F47" i="1"/>
  <c r="F39" i="1"/>
  <c r="E45" i="1"/>
  <c r="C5" i="7" s="1"/>
  <c r="E47" i="1"/>
  <c r="E39" i="1"/>
  <c r="E13" i="5"/>
  <c r="E15" i="5"/>
  <c r="E9" i="5"/>
  <c r="C16" i="5"/>
  <c r="C18" i="5" s="1"/>
  <c r="D16" i="5"/>
  <c r="D18" i="5" s="1"/>
  <c r="C14" i="5"/>
  <c r="D14" i="5"/>
  <c r="B14" i="5"/>
  <c r="B17" i="5" s="1"/>
  <c r="D48" i="1"/>
  <c r="D47" i="1" a="1"/>
  <c r="D47" i="1" s="1"/>
  <c r="C47" i="1" a="1"/>
  <c r="C47" i="1" s="1"/>
  <c r="B47" i="1" a="1"/>
  <c r="B47" i="1" s="1"/>
  <c r="D46" i="1" a="1"/>
  <c r="D46" i="1" s="1"/>
  <c r="C46" i="1" a="1"/>
  <c r="C46" i="1" s="1"/>
  <c r="B46" i="1" a="1"/>
  <c r="B46" i="1" s="1"/>
  <c r="B48" i="1" s="1"/>
  <c r="B50" i="1" s="1"/>
  <c r="D11" i="5"/>
  <c r="C11" i="5"/>
  <c r="D10" i="5"/>
  <c r="B10" i="5"/>
  <c r="E10" i="5" s="1"/>
  <c r="D45" i="1" a="1"/>
  <c r="D45" i="1" s="1"/>
  <c r="C45" i="1" a="1"/>
  <c r="C45" i="1" s="1"/>
  <c r="C41" i="1" a="1"/>
  <c r="C41" i="1" s="1"/>
  <c r="B41" i="1" a="1"/>
  <c r="B41" i="1" s="1"/>
  <c r="D40" i="1" a="1"/>
  <c r="D40" i="1" s="1"/>
  <c r="C40" i="1" a="1"/>
  <c r="C40" i="1" s="1"/>
  <c r="D39" i="1" a="1"/>
  <c r="D39" i="1" s="1"/>
  <c r="D44" i="1" s="1" a="1"/>
  <c r="D44" i="1" s="1"/>
  <c r="C44" i="1" a="1"/>
  <c r="C44" i="1" s="1"/>
  <c r="B40" i="1" a="1"/>
  <c r="B40" i="1" s="1"/>
  <c r="F40" i="1" l="1"/>
  <c r="D2" i="7" s="1"/>
  <c r="B49" i="1"/>
  <c r="F41" i="1"/>
  <c r="E46" i="1"/>
  <c r="E49" i="1" s="1"/>
  <c r="C6" i="7" s="1"/>
  <c r="F46" i="1"/>
  <c r="F49" i="1" s="1"/>
  <c r="D6" i="7" s="1"/>
  <c r="C48" i="1"/>
  <c r="E40" i="1"/>
  <c r="C2" i="7" s="1"/>
  <c r="C49" i="1"/>
  <c r="E14" i="5"/>
  <c r="E17" i="5" s="1"/>
  <c r="B16" i="5"/>
  <c r="D41" i="1" a="1"/>
  <c r="D41" i="1" s="1"/>
  <c r="D43" i="1"/>
  <c r="B44" i="1" a="1"/>
  <c r="B44" i="1" s="1"/>
  <c r="F44" i="1" s="1"/>
  <c r="D4" i="7" s="1"/>
  <c r="C43" i="1"/>
  <c r="C42" i="1"/>
  <c r="B43" i="1"/>
  <c r="B42" i="1"/>
  <c r="E44" i="1" l="1"/>
  <c r="C4" i="7" s="1"/>
  <c r="F43" i="1"/>
  <c r="E43" i="1"/>
  <c r="F48" i="1"/>
  <c r="F50" i="1" s="1"/>
  <c r="D7" i="7" s="1"/>
  <c r="E48" i="1"/>
  <c r="C7" i="7" s="1"/>
  <c r="C50" i="1"/>
  <c r="F42" i="1"/>
  <c r="D3" i="7" s="1"/>
  <c r="E42" i="1"/>
  <c r="E16" i="5"/>
  <c r="E18" i="5" s="1"/>
  <c r="B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<sst xmlns="http://schemas.openxmlformats.org/spreadsheetml/2006/main" count="122" uniqueCount="99">
  <si>
    <t>Value</t>
  </si>
  <si>
    <t>Unit</t>
  </si>
  <si>
    <t>Stable.concentrate</t>
  </si>
  <si>
    <t>Grazing.concentrate</t>
  </si>
  <si>
    <t>Silage</t>
  </si>
  <si>
    <t>Pasture.grass</t>
  </si>
  <si>
    <t>VEM</t>
  </si>
  <si>
    <t>energy  (VEM/kg DM)</t>
  </si>
  <si>
    <t>pro.feed</t>
  </si>
  <si>
    <t>feed production (kg CO2e /kg DM)</t>
  </si>
  <si>
    <t>LU.feed</t>
  </si>
  <si>
    <t>LULC  (kg CO2e /kg DM)</t>
  </si>
  <si>
    <t>enteric.feed</t>
  </si>
  <si>
    <t>enteric fermentation  (kg CO2e /kg DM)</t>
  </si>
  <si>
    <t>N.feed</t>
  </si>
  <si>
    <t>nitrogen in CP (kg N/ kg DM)</t>
  </si>
  <si>
    <t>Ni.feed</t>
  </si>
  <si>
    <t>nitrogen in digestible protein (kg N/ kg DM)</t>
  </si>
  <si>
    <t>Number</t>
  </si>
  <si>
    <t>Ingredients</t>
  </si>
  <si>
    <t>Dry matter (g/kg)</t>
  </si>
  <si>
    <t>Energy (VEM/kg)</t>
  </si>
  <si>
    <t>Crude protein (g/kg)</t>
  </si>
  <si>
    <t>%digestibility of crude protein</t>
  </si>
  <si>
    <t xml:space="preserve"> Feed production (g CO2e /kg) </t>
  </si>
  <si>
    <t xml:space="preserve">Land use land change (g CO2e /kg) </t>
  </si>
  <si>
    <t xml:space="preserve">Enteric methane (g CH4 /kg DM) </t>
  </si>
  <si>
    <t>Composition in concentrate (%/kg)</t>
  </si>
  <si>
    <t>Composition in high protein concentrate (%/kg)</t>
  </si>
  <si>
    <t>Composition in moist concentrate (%/kg)</t>
  </si>
  <si>
    <t>Chalk (finely milled)</t>
  </si>
  <si>
    <t>Salt</t>
  </si>
  <si>
    <t>Premix Dairy 31</t>
  </si>
  <si>
    <t>Maize</t>
  </si>
  <si>
    <t>Barley</t>
  </si>
  <si>
    <t>Wheat</t>
  </si>
  <si>
    <t>Wheat middlings</t>
  </si>
  <si>
    <t>Wheat gluten feed</t>
  </si>
  <si>
    <t>Soybean meal Mervobest</t>
  </si>
  <si>
    <t>Palm kernel expeller, CF0-180</t>
  </si>
  <si>
    <t>Sunflower seed meal, CF 150-195</t>
  </si>
  <si>
    <t>Rape seed expeller</t>
  </si>
  <si>
    <t>Rape seed meal solvent extracted, CP 0-380</t>
  </si>
  <si>
    <t>Soybean hulls, CF 320 - 360</t>
  </si>
  <si>
    <t>Potato starch dried</t>
  </si>
  <si>
    <t>Sugarbet pulp, SUG 150-200</t>
  </si>
  <si>
    <t>Molasses (Sugar beet)</t>
  </si>
  <si>
    <t>Vinasse (Beet), CP 0-240</t>
  </si>
  <si>
    <t>Soybean meal Rumi S</t>
  </si>
  <si>
    <t>Lucerne (Alfafa) meal, CP 140 -160</t>
  </si>
  <si>
    <t>Citrus pulp dried</t>
  </si>
  <si>
    <t>Molasses sugarcane, SUG 0-475</t>
  </si>
  <si>
    <t>Molasses sugarcane, SUG &gt; 475</t>
  </si>
  <si>
    <t>Rape seed meal-rumen protected</t>
  </si>
  <si>
    <t>Fat/oil, palm oil</t>
  </si>
  <si>
    <t>Maize gluten feed, CP 200 - 230</t>
  </si>
  <si>
    <t>Lupine CFAT 0-70, CPF 0 -335</t>
  </si>
  <si>
    <t>Linseed</t>
  </si>
  <si>
    <t>Soybean meal, CF 0-45, CP &gt; 485</t>
  </si>
  <si>
    <t>Soybean hulls, CF 0 - 320</t>
  </si>
  <si>
    <t>Brewer’s grain dried</t>
  </si>
  <si>
    <t>Potato peel steamed</t>
  </si>
  <si>
    <t>Potato pulp dried</t>
  </si>
  <si>
    <t>Maize gluten meal</t>
  </si>
  <si>
    <t>Concentrate</t>
  </si>
  <si>
    <t>High protein concentrate</t>
  </si>
  <si>
    <t>Moist concentrate</t>
  </si>
  <si>
    <t>Stable concentrate (Concentrate: high protein : wet concentate = 0.5:0.35:0.15)</t>
  </si>
  <si>
    <t>Grazing concentrate (Concentrate: high protein : wet concentate = 0.85:0:0.15)</t>
  </si>
  <si>
    <t>Dry matter (g / kg)</t>
  </si>
  <si>
    <t>Energy (VEM/kg DM)</t>
  </si>
  <si>
    <t>Feed production (g CO2e/ kg DM)</t>
  </si>
  <si>
    <t>Feed mill (g CO2e/ kg DM)</t>
  </si>
  <si>
    <t>Transport to farm  (g CO2e/ kg DM)</t>
  </si>
  <si>
    <t>Land use land change (g CO2e/ kg DM)</t>
  </si>
  <si>
    <t>Enteric methane (g CH4/ kg DM)</t>
  </si>
  <si>
    <t>CP (g/kg DM)</t>
  </si>
  <si>
    <t>%digestibility</t>
  </si>
  <si>
    <t>Digestible protein (g/ kg DM)</t>
  </si>
  <si>
    <t>N in CP  (g/ kg DM)</t>
  </si>
  <si>
    <t>N in digestible protein (g/kg DM)</t>
  </si>
  <si>
    <t>N in CP is calculated from from %crude protein in feed/ 6.25 (IPCC 2006, p. 58)</t>
  </si>
  <si>
    <t>N in digestible protein in feed calculated from DM * %CP * digestibility/ 6.25</t>
  </si>
  <si>
    <t xml:space="preserve">%digetibility of crude protein </t>
  </si>
  <si>
    <t>Maize silage</t>
  </si>
  <si>
    <t>Grass silage</t>
  </si>
  <si>
    <t>Grass pasture</t>
  </si>
  <si>
    <t>Overall roughage (Maize silage: grass silage = 50:50)</t>
  </si>
  <si>
    <t>N in CP is calculated from from %crude protein in feed/ 6.25 (IPCC 2006, p. 58 that proteins consist of approximately 16% nitrogen)</t>
  </si>
  <si>
    <t>The green table in Concentrate and Roughage should be filled .</t>
  </si>
  <si>
    <t>For DM, CP, VEM, %digestibility, the data can be found in https://www.cvbdiervoeding.nl/pagina/10640/voederwaardecalculator-en-productbladen.aspx</t>
  </si>
  <si>
    <t>For GHG grass emission, the data can befound in http://webapplicaties.wur.nl/software/feedprintNL/index.asp</t>
  </si>
  <si>
    <t>Table.R sheet should be imported to R program for model input.</t>
  </si>
  <si>
    <t>phosporus  (g/kg DM)</t>
  </si>
  <si>
    <t>Phosphorus (g/kg DM)</t>
  </si>
  <si>
    <t>Phosphorus (g/ kg DM)</t>
  </si>
  <si>
    <t>Phosphorus (kg P/kg DM)</t>
  </si>
  <si>
    <t>Ph.feed</t>
  </si>
  <si>
    <t>This excel sheet is to calculate the energy, GHG from feed production, GHG from enteric fermentation phosphorus and nitrogen in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</si>
</sst>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/>
    <xf numFmtId="0" fontId="1" fillId="0" borderId="0" xfId="0" applyFont="1" applyAlignment="1">
      <alignment horizontal="right" vertical="center" wrapText="1"/>
    </xf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7305-6500-4F0B-BA6B-6D44A95084A1}">
  <dimension ref="A1:F8"/>
  <sheetViews>
    <sheetView tabSelected="1" workbookViewId="0">
      <selection activeCell="C3" sqref="C3"/>
    </sheetView>
  </sheetViews>
  <sheetFormatPr defaultRowHeight="14.5" x14ac:dyDescent="0.35"/>
  <cols>
    <col min="1" max="1" width="16" customWidth="1"/>
    <col min="2" max="2" width="41.81640625" customWidth="1"/>
    <col min="3" max="3" width="36.1796875" customWidth="1"/>
    <col min="4" max="4" width="39" customWidth="1"/>
    <col min="5" max="5" width="45.453125" customWidth="1"/>
    <col min="6" max="6" width="32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f>Concentrate!E40</f>
        <v>1087.4146297649447</v>
      </c>
      <c r="D2">
        <f>Concentrate!F40</f>
        <v>1089.2972963542047</v>
      </c>
      <c r="E2">
        <f>Roughage!E10</f>
        <v>917.70083584861845</v>
      </c>
      <c r="F2">
        <f>Roughage!D10</f>
        <v>1006.25</v>
      </c>
    </row>
    <row r="3" spans="1:6" x14ac:dyDescent="0.35">
      <c r="A3" t="s">
        <v>8</v>
      </c>
      <c r="B3" t="s">
        <v>9</v>
      </c>
      <c r="C3">
        <f>SUM(Concentrate!E41:E43)/1000</f>
        <v>0.68445689888179051</v>
      </c>
      <c r="D3">
        <f>SUM(Concentrate!F41:F43)/1000</f>
        <v>0.67487924350059192</v>
      </c>
      <c r="E3">
        <f>Roughage!E11/1000</f>
        <v>0.39904806129556541</v>
      </c>
      <c r="F3">
        <f>Roughage!D11/1000</f>
        <v>0.57562500000000005</v>
      </c>
    </row>
    <row r="4" spans="1:6" x14ac:dyDescent="0.35">
      <c r="A4" t="s">
        <v>10</v>
      </c>
      <c r="B4" t="s">
        <v>11</v>
      </c>
      <c r="C4">
        <f>Concentrate!E44/1000</f>
        <v>0.45899023689799412</v>
      </c>
      <c r="D4">
        <f>Concentrate!F44/1000</f>
        <v>0.24490665145671356</v>
      </c>
      <c r="E4">
        <f>Roughage!E12/1000</f>
        <v>0</v>
      </c>
      <c r="F4">
        <f>Roughage!D12/1000</f>
        <v>0</v>
      </c>
    </row>
    <row r="5" spans="1:6" x14ac:dyDescent="0.35">
      <c r="A5" t="s">
        <v>12</v>
      </c>
      <c r="B5" t="s">
        <v>13</v>
      </c>
      <c r="C5">
        <f>Concentrate!E45/1000</f>
        <v>2.0005875999999999E-2</v>
      </c>
      <c r="D5">
        <f>Concentrate!F45/1000</f>
        <v>1.9963655849999991E-2</v>
      </c>
      <c r="E5">
        <f>Roughage!E13/1000</f>
        <v>1.8935000000000004E-2</v>
      </c>
      <c r="F5">
        <f>Roughage!D13/1000</f>
        <v>2.0480000000000002E-2</v>
      </c>
    </row>
    <row r="6" spans="1:6" x14ac:dyDescent="0.35">
      <c r="A6" t="s">
        <v>14</v>
      </c>
      <c r="B6" t="s">
        <v>15</v>
      </c>
      <c r="C6">
        <f>Concentrate!E49/1000</f>
        <v>3.1998840931616562E-2</v>
      </c>
      <c r="D6">
        <f>Concentrate!F49/1000</f>
        <v>2.8810870080183366E-2</v>
      </c>
      <c r="E6">
        <f>Roughage!E17/1000</f>
        <v>1.9497562108195962E-2</v>
      </c>
      <c r="F6">
        <f>Roughage!D17/1000</f>
        <v>3.6999999999999998E-2</v>
      </c>
    </row>
    <row r="7" spans="1:6" x14ac:dyDescent="0.35">
      <c r="A7" t="s">
        <v>16</v>
      </c>
      <c r="B7" t="s">
        <v>17</v>
      </c>
      <c r="C7">
        <f>Concentrate!E50/1000</f>
        <v>2.3357876372551753E-2</v>
      </c>
      <c r="D7">
        <f>Concentrate!F50/1000</f>
        <v>2.0739806716256019E-2</v>
      </c>
      <c r="E7">
        <f>Roughage!E18/1000</f>
        <v>1.194327374042257E-2</v>
      </c>
      <c r="F7">
        <f>Roughage!D18/1000</f>
        <v>2.886E-2</v>
      </c>
    </row>
    <row r="8" spans="1:6" x14ac:dyDescent="0.35">
      <c r="A8" t="s">
        <v>97</v>
      </c>
      <c r="B8" t="s">
        <v>96</v>
      </c>
      <c r="C8">
        <f>Concentrate!E51/1000</f>
        <v>4.3199933999999995E-3</v>
      </c>
      <c r="D8">
        <f>Concentrate!F51/1000</f>
        <v>4.1739226499999992E-3</v>
      </c>
      <c r="E8">
        <f>Roughage!E19/1000</f>
        <v>3.0349999999999999E-3</v>
      </c>
      <c r="F8">
        <f>Roughage!D19/1000</f>
        <v>4.3E-3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F60E-9B9F-4215-82F0-9B3621ED27E2}">
  <dimension ref="A1:N55"/>
  <sheetViews>
    <sheetView zoomScale="120" zoomScaleNormal="120" workbookViewId="0">
      <pane ySplit="1" topLeftCell="A29" activePane="bottomLeft" state="frozen"/>
      <selection activeCell="F1" sqref="F1"/>
      <selection pane="bottomLeft" activeCell="E44" sqref="E44"/>
    </sheetView>
  </sheetViews>
  <sheetFormatPr defaultRowHeight="14.5" x14ac:dyDescent="0.35"/>
  <cols>
    <col min="1" max="1" width="41.36328125" customWidth="1"/>
    <col min="2" max="2" width="31.1796875" customWidth="1"/>
    <col min="3" max="3" width="13.453125" customWidth="1"/>
    <col min="4" max="4" width="33" customWidth="1"/>
    <col min="5" max="5" width="72.26953125" customWidth="1"/>
    <col min="6" max="6" width="35.54296875" customWidth="1"/>
    <col min="7" max="7" width="13.26953125" customWidth="1"/>
    <col min="8" max="9" width="9" customWidth="1"/>
    <col min="10" max="10" width="10.453125" customWidth="1"/>
    <col min="11" max="11" width="9.26953125" customWidth="1"/>
    <col min="12" max="12" width="13.26953125" customWidth="1"/>
    <col min="13" max="13" width="11.7265625" customWidth="1"/>
    <col min="14" max="14" width="16.1796875" customWidth="1"/>
  </cols>
  <sheetData>
    <row r="1" spans="1:14" ht="15.75" customHeigh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2" t="s">
        <v>27</v>
      </c>
      <c r="K1" s="2" t="s">
        <v>28</v>
      </c>
      <c r="L1" s="1" t="s">
        <v>29</v>
      </c>
      <c r="M1" s="1" t="s">
        <v>93</v>
      </c>
    </row>
    <row r="2" spans="1:14" x14ac:dyDescent="0.35">
      <c r="A2" s="1">
        <v>1</v>
      </c>
      <c r="B2" s="3" t="s">
        <v>30</v>
      </c>
      <c r="C2" s="5">
        <v>990</v>
      </c>
      <c r="D2" s="5">
        <v>0</v>
      </c>
      <c r="E2" s="1">
        <v>0</v>
      </c>
      <c r="F2" s="1">
        <v>0</v>
      </c>
      <c r="G2" s="4">
        <v>1219</v>
      </c>
      <c r="H2" s="4">
        <v>0</v>
      </c>
      <c r="I2" s="4">
        <v>0</v>
      </c>
      <c r="J2" s="4">
        <v>1.27</v>
      </c>
      <c r="K2" s="4">
        <v>1.53</v>
      </c>
      <c r="L2" s="5">
        <v>0</v>
      </c>
      <c r="M2" s="10">
        <v>0</v>
      </c>
      <c r="N2" s="7"/>
    </row>
    <row r="3" spans="1:14" x14ac:dyDescent="0.35">
      <c r="A3" s="1">
        <v>2</v>
      </c>
      <c r="B3" s="3" t="s">
        <v>31</v>
      </c>
      <c r="C3" s="5">
        <v>998</v>
      </c>
      <c r="D3" s="5">
        <v>0</v>
      </c>
      <c r="E3" s="1">
        <v>0</v>
      </c>
      <c r="F3" s="1">
        <v>0</v>
      </c>
      <c r="G3" s="4">
        <v>174</v>
      </c>
      <c r="H3" s="4">
        <v>0</v>
      </c>
      <c r="I3" s="4">
        <v>0</v>
      </c>
      <c r="J3" s="4">
        <v>0.55000000000000004</v>
      </c>
      <c r="K3" s="4">
        <v>0.17</v>
      </c>
      <c r="L3" s="5">
        <v>0</v>
      </c>
      <c r="M3" s="10">
        <v>0</v>
      </c>
      <c r="N3" s="7"/>
    </row>
    <row r="4" spans="1:14" x14ac:dyDescent="0.35">
      <c r="A4" s="1">
        <v>3</v>
      </c>
      <c r="B4" s="3" t="s">
        <v>32</v>
      </c>
      <c r="C4" s="5">
        <v>1000</v>
      </c>
      <c r="D4" s="5">
        <v>0</v>
      </c>
      <c r="E4" s="1">
        <v>0</v>
      </c>
      <c r="F4" s="1">
        <v>0</v>
      </c>
      <c r="G4" s="4">
        <v>1168</v>
      </c>
      <c r="H4" s="4">
        <v>8.25</v>
      </c>
      <c r="I4" s="4">
        <v>0</v>
      </c>
      <c r="J4" s="4">
        <v>1.1000000000000001</v>
      </c>
      <c r="K4" s="4">
        <v>1.22</v>
      </c>
      <c r="L4" s="5">
        <v>0</v>
      </c>
      <c r="M4" s="10">
        <v>0</v>
      </c>
      <c r="N4" s="7"/>
    </row>
    <row r="5" spans="1:14" x14ac:dyDescent="0.35">
      <c r="A5" s="1">
        <v>4</v>
      </c>
      <c r="B5" s="3" t="s">
        <v>33</v>
      </c>
      <c r="C5" s="5">
        <v>863</v>
      </c>
      <c r="D5" s="5">
        <v>1085</v>
      </c>
      <c r="E5" s="1">
        <v>75</v>
      </c>
      <c r="F5" s="1">
        <v>83</v>
      </c>
      <c r="G5" s="4">
        <v>483</v>
      </c>
      <c r="H5" s="4">
        <v>111</v>
      </c>
      <c r="I5" s="4">
        <v>19.690000000000001</v>
      </c>
      <c r="J5" s="4">
        <v>28.28</v>
      </c>
      <c r="K5" s="4">
        <v>22.03</v>
      </c>
      <c r="L5" s="5">
        <v>0</v>
      </c>
      <c r="M5" s="10">
        <v>2.86</v>
      </c>
      <c r="N5" s="7"/>
    </row>
    <row r="6" spans="1:14" x14ac:dyDescent="0.35">
      <c r="A6" s="1">
        <v>5</v>
      </c>
      <c r="B6" s="3" t="s">
        <v>34</v>
      </c>
      <c r="C6" s="5">
        <v>873</v>
      </c>
      <c r="D6" s="5">
        <v>980</v>
      </c>
      <c r="E6" s="1">
        <v>102</v>
      </c>
      <c r="F6" s="1">
        <v>74</v>
      </c>
      <c r="G6" s="4">
        <v>390</v>
      </c>
      <c r="H6" s="4">
        <v>41.8</v>
      </c>
      <c r="I6" s="4">
        <v>22.07</v>
      </c>
      <c r="J6" s="4">
        <v>0.67</v>
      </c>
      <c r="K6" s="4">
        <v>0.33</v>
      </c>
      <c r="L6" s="5">
        <v>0</v>
      </c>
      <c r="M6" s="10">
        <v>3.72</v>
      </c>
      <c r="N6" s="7"/>
    </row>
    <row r="7" spans="1:14" x14ac:dyDescent="0.35">
      <c r="A7" s="1">
        <v>6</v>
      </c>
      <c r="B7" s="3" t="s">
        <v>35</v>
      </c>
      <c r="C7" s="5">
        <v>867</v>
      </c>
      <c r="D7" s="5">
        <v>1034</v>
      </c>
      <c r="E7" s="1">
        <v>110</v>
      </c>
      <c r="F7" s="1">
        <v>84</v>
      </c>
      <c r="G7" s="4">
        <v>433</v>
      </c>
      <c r="H7" s="4">
        <v>21</v>
      </c>
      <c r="I7" s="4">
        <v>22.97</v>
      </c>
      <c r="J7" s="4">
        <v>8</v>
      </c>
      <c r="K7" s="4">
        <v>11</v>
      </c>
      <c r="L7" s="5">
        <v>0</v>
      </c>
      <c r="M7" s="10">
        <v>3.38</v>
      </c>
      <c r="N7" s="7"/>
    </row>
    <row r="8" spans="1:14" x14ac:dyDescent="0.35">
      <c r="A8" s="1">
        <v>7</v>
      </c>
      <c r="B8" s="3" t="s">
        <v>36</v>
      </c>
      <c r="C8" s="5">
        <v>871</v>
      </c>
      <c r="D8" s="5">
        <v>824</v>
      </c>
      <c r="E8" s="1">
        <v>152</v>
      </c>
      <c r="F8" s="1">
        <v>77</v>
      </c>
      <c r="G8" s="1">
        <v>264</v>
      </c>
      <c r="H8" s="4">
        <v>10.7</v>
      </c>
      <c r="I8" s="4">
        <v>20.58</v>
      </c>
      <c r="J8" s="4">
        <v>1.42</v>
      </c>
      <c r="K8" s="4">
        <v>0.02</v>
      </c>
      <c r="L8" s="5">
        <v>0</v>
      </c>
      <c r="M8" s="10">
        <v>10.97</v>
      </c>
      <c r="N8" s="7"/>
    </row>
    <row r="9" spans="1:14" x14ac:dyDescent="0.35">
      <c r="A9" s="1">
        <v>8</v>
      </c>
      <c r="B9" s="3" t="s">
        <v>37</v>
      </c>
      <c r="C9" s="5">
        <v>901</v>
      </c>
      <c r="D9" s="5">
        <v>861</v>
      </c>
      <c r="E9" s="1">
        <v>156</v>
      </c>
      <c r="F9" s="1">
        <v>68</v>
      </c>
      <c r="G9" s="4">
        <v>602</v>
      </c>
      <c r="H9" s="4">
        <v>13.2</v>
      </c>
      <c r="I9" s="4">
        <v>20.350000000000001</v>
      </c>
      <c r="J9" s="4">
        <v>3.33</v>
      </c>
      <c r="K9" s="4">
        <v>1.67</v>
      </c>
      <c r="L9" s="5">
        <v>0</v>
      </c>
      <c r="M9" s="10">
        <v>9.76</v>
      </c>
      <c r="N9" s="7"/>
    </row>
    <row r="10" spans="1:14" x14ac:dyDescent="0.35">
      <c r="A10" s="1">
        <v>9</v>
      </c>
      <c r="B10" s="3" t="s">
        <v>38</v>
      </c>
      <c r="C10" s="5">
        <v>873</v>
      </c>
      <c r="D10" s="5">
        <v>995</v>
      </c>
      <c r="E10" s="1">
        <v>453</v>
      </c>
      <c r="F10" s="1">
        <v>89</v>
      </c>
      <c r="G10" s="4">
        <v>581</v>
      </c>
      <c r="H10" s="4">
        <v>3856</v>
      </c>
      <c r="I10" s="4">
        <v>19.38</v>
      </c>
      <c r="J10" s="4">
        <v>1.88</v>
      </c>
      <c r="K10" s="4">
        <v>8.75</v>
      </c>
      <c r="L10" s="5">
        <v>0</v>
      </c>
      <c r="M10" s="10">
        <v>6.47</v>
      </c>
      <c r="N10" s="7"/>
    </row>
    <row r="11" spans="1:14" x14ac:dyDescent="0.35">
      <c r="A11" s="1">
        <v>10</v>
      </c>
      <c r="B11" s="3" t="s">
        <v>39</v>
      </c>
      <c r="C11" s="5">
        <v>919</v>
      </c>
      <c r="D11" s="5">
        <v>1045</v>
      </c>
      <c r="E11" s="1">
        <v>159</v>
      </c>
      <c r="F11" s="1">
        <v>76</v>
      </c>
      <c r="G11" s="4">
        <v>607</v>
      </c>
      <c r="H11" s="4">
        <v>147</v>
      </c>
      <c r="I11" s="4">
        <v>17.399999999999999</v>
      </c>
      <c r="J11" s="4">
        <v>20.47</v>
      </c>
      <c r="K11" s="4">
        <v>9.5</v>
      </c>
      <c r="L11" s="5">
        <v>0</v>
      </c>
      <c r="M11" s="10">
        <v>6.38</v>
      </c>
      <c r="N11" s="7"/>
    </row>
    <row r="12" spans="1:14" x14ac:dyDescent="0.35">
      <c r="A12" s="1">
        <v>11</v>
      </c>
      <c r="B12" s="3" t="s">
        <v>40</v>
      </c>
      <c r="C12" s="5">
        <v>901</v>
      </c>
      <c r="D12" s="5">
        <v>787</v>
      </c>
      <c r="E12" s="1">
        <v>368</v>
      </c>
      <c r="F12" s="1">
        <v>88</v>
      </c>
      <c r="G12" s="4">
        <v>461</v>
      </c>
      <c r="H12" s="4">
        <v>19.399999999999999</v>
      </c>
      <c r="I12" s="4">
        <v>18.66</v>
      </c>
      <c r="J12" s="4">
        <v>0.33</v>
      </c>
      <c r="K12" s="4">
        <v>0.9</v>
      </c>
      <c r="L12" s="5">
        <v>0</v>
      </c>
      <c r="M12" s="10">
        <v>12.85</v>
      </c>
      <c r="N12" s="7"/>
    </row>
    <row r="13" spans="1:14" x14ac:dyDescent="0.35">
      <c r="A13" s="1">
        <v>12</v>
      </c>
      <c r="B13" s="3" t="s">
        <v>41</v>
      </c>
      <c r="C13" s="5">
        <v>902</v>
      </c>
      <c r="D13" s="5">
        <v>1055</v>
      </c>
      <c r="E13" s="1">
        <v>315</v>
      </c>
      <c r="F13" s="1">
        <v>83</v>
      </c>
      <c r="G13" s="4">
        <v>533</v>
      </c>
      <c r="H13" s="4">
        <v>343</v>
      </c>
      <c r="I13" s="4">
        <v>17.899999999999999</v>
      </c>
      <c r="J13" s="4">
        <v>3.91</v>
      </c>
      <c r="K13" s="4">
        <v>0.71</v>
      </c>
      <c r="L13" s="5">
        <v>0</v>
      </c>
      <c r="M13" s="10">
        <v>11.3</v>
      </c>
      <c r="N13" s="7"/>
    </row>
    <row r="14" spans="1:14" x14ac:dyDescent="0.35">
      <c r="A14" s="1">
        <v>13</v>
      </c>
      <c r="B14" s="3" t="s">
        <v>42</v>
      </c>
      <c r="C14" s="5">
        <v>882</v>
      </c>
      <c r="D14" s="5">
        <v>858</v>
      </c>
      <c r="E14" s="1">
        <v>339</v>
      </c>
      <c r="F14" s="1">
        <v>84</v>
      </c>
      <c r="G14" s="4">
        <v>497</v>
      </c>
      <c r="H14" s="4">
        <v>300</v>
      </c>
      <c r="I14" s="4">
        <v>19.32</v>
      </c>
      <c r="J14" s="4">
        <v>2.33</v>
      </c>
      <c r="K14" s="4">
        <v>6.47</v>
      </c>
      <c r="L14" s="5">
        <v>0</v>
      </c>
      <c r="M14" s="10">
        <v>11.93</v>
      </c>
      <c r="N14" s="7"/>
    </row>
    <row r="15" spans="1:14" x14ac:dyDescent="0.35">
      <c r="A15" s="1">
        <v>14</v>
      </c>
      <c r="B15" s="3" t="s">
        <v>43</v>
      </c>
      <c r="C15" s="5">
        <v>886</v>
      </c>
      <c r="D15" s="5">
        <v>905</v>
      </c>
      <c r="E15" s="1">
        <v>105</v>
      </c>
      <c r="F15" s="1">
        <v>89</v>
      </c>
      <c r="G15" s="4">
        <v>335</v>
      </c>
      <c r="H15" s="4">
        <v>2067</v>
      </c>
      <c r="I15" s="4">
        <v>23.01</v>
      </c>
      <c r="J15" s="4">
        <v>2.67</v>
      </c>
      <c r="K15" s="4">
        <v>4.7699999999999996</v>
      </c>
      <c r="L15" s="5">
        <v>0</v>
      </c>
      <c r="M15" s="10">
        <v>1.37</v>
      </c>
      <c r="N15" s="7"/>
    </row>
    <row r="16" spans="1:14" x14ac:dyDescent="0.35">
      <c r="A16" s="1">
        <v>15</v>
      </c>
      <c r="B16" s="3" t="s">
        <v>44</v>
      </c>
      <c r="C16" s="5">
        <v>863</v>
      </c>
      <c r="D16" s="5">
        <v>1093</v>
      </c>
      <c r="E16" s="1">
        <v>6</v>
      </c>
      <c r="F16" s="1">
        <v>0</v>
      </c>
      <c r="G16" s="4">
        <v>658</v>
      </c>
      <c r="H16" s="4">
        <v>0.247</v>
      </c>
      <c r="I16" s="4">
        <v>22.33</v>
      </c>
      <c r="J16" s="4">
        <v>1.1100000000000001</v>
      </c>
      <c r="K16" s="4">
        <v>0.05</v>
      </c>
      <c r="L16" s="5">
        <v>0</v>
      </c>
      <c r="M16" s="10">
        <v>0.82</v>
      </c>
      <c r="N16" s="7"/>
    </row>
    <row r="17" spans="1:14" x14ac:dyDescent="0.35">
      <c r="A17" s="1">
        <v>16</v>
      </c>
      <c r="B17" s="3" t="s">
        <v>45</v>
      </c>
      <c r="C17" s="5">
        <v>906</v>
      </c>
      <c r="D17" s="5">
        <v>933</v>
      </c>
      <c r="E17" s="1">
        <v>97</v>
      </c>
      <c r="F17" s="1">
        <v>66</v>
      </c>
      <c r="G17" s="4">
        <v>356</v>
      </c>
      <c r="H17" s="4">
        <v>0</v>
      </c>
      <c r="I17" s="4">
        <v>25.88</v>
      </c>
      <c r="J17" s="4">
        <v>12.1</v>
      </c>
      <c r="K17" s="4">
        <v>9.23</v>
      </c>
      <c r="L17" s="5">
        <v>0</v>
      </c>
      <c r="M17" s="10">
        <v>0.76</v>
      </c>
      <c r="N17" s="7"/>
    </row>
    <row r="18" spans="1:14" x14ac:dyDescent="0.35">
      <c r="A18" s="1">
        <v>17</v>
      </c>
      <c r="B18" s="3" t="s">
        <v>46</v>
      </c>
      <c r="C18" s="5">
        <v>787</v>
      </c>
      <c r="D18" s="5">
        <v>805</v>
      </c>
      <c r="E18" s="1">
        <v>98</v>
      </c>
      <c r="F18" s="1">
        <v>73</v>
      </c>
      <c r="G18" s="4">
        <v>120</v>
      </c>
      <c r="H18" s="4">
        <v>0</v>
      </c>
      <c r="I18" s="4">
        <v>28.71</v>
      </c>
      <c r="J18" s="4">
        <v>1</v>
      </c>
      <c r="K18" s="4">
        <v>1.33</v>
      </c>
      <c r="L18" s="5">
        <v>0</v>
      </c>
      <c r="M18" s="10">
        <v>0.69</v>
      </c>
      <c r="N18" s="7"/>
    </row>
    <row r="19" spans="1:14" x14ac:dyDescent="0.35">
      <c r="A19" s="1">
        <v>18</v>
      </c>
      <c r="B19" s="3" t="s">
        <v>47</v>
      </c>
      <c r="C19" s="5">
        <v>652</v>
      </c>
      <c r="D19" s="5">
        <v>572</v>
      </c>
      <c r="E19" s="1">
        <v>206</v>
      </c>
      <c r="F19" s="1">
        <v>85</v>
      </c>
      <c r="G19" s="4">
        <v>384</v>
      </c>
      <c r="H19" s="4">
        <v>0</v>
      </c>
      <c r="I19" s="4">
        <v>22.69</v>
      </c>
      <c r="J19" s="4">
        <v>2.33</v>
      </c>
      <c r="K19" s="4">
        <v>1.33</v>
      </c>
      <c r="L19" s="5">
        <v>0</v>
      </c>
      <c r="M19" s="10">
        <v>1.83</v>
      </c>
      <c r="N19" s="7"/>
    </row>
    <row r="20" spans="1:14" x14ac:dyDescent="0.35">
      <c r="A20" s="1">
        <v>19</v>
      </c>
      <c r="B20" s="3" t="s">
        <v>48</v>
      </c>
      <c r="C20" s="5">
        <v>872</v>
      </c>
      <c r="D20" s="5">
        <v>991</v>
      </c>
      <c r="E20" s="1">
        <v>462</v>
      </c>
      <c r="F20" s="1">
        <v>89</v>
      </c>
      <c r="G20" s="4">
        <v>584</v>
      </c>
      <c r="H20" s="4">
        <v>3936</v>
      </c>
      <c r="I20" s="4">
        <v>19.12</v>
      </c>
      <c r="J20" s="4">
        <v>0.69</v>
      </c>
      <c r="K20" s="4">
        <v>3.21</v>
      </c>
      <c r="L20" s="5">
        <v>0</v>
      </c>
      <c r="M20" s="10">
        <v>7.3</v>
      </c>
      <c r="N20" s="7"/>
    </row>
    <row r="21" spans="1:14" x14ac:dyDescent="0.35">
      <c r="A21" s="1">
        <v>20</v>
      </c>
      <c r="B21" s="3" t="s">
        <v>49</v>
      </c>
      <c r="C21" s="5">
        <v>913</v>
      </c>
      <c r="D21" s="5">
        <v>622</v>
      </c>
      <c r="E21" s="1">
        <v>152</v>
      </c>
      <c r="F21" s="1">
        <v>67</v>
      </c>
      <c r="G21" s="4">
        <v>1560</v>
      </c>
      <c r="H21" s="4">
        <v>0</v>
      </c>
      <c r="I21" s="4">
        <v>20.05</v>
      </c>
      <c r="J21" s="4">
        <v>0.33</v>
      </c>
      <c r="K21" s="4">
        <v>0</v>
      </c>
      <c r="L21" s="5">
        <v>0</v>
      </c>
      <c r="M21" s="10">
        <v>2.76</v>
      </c>
      <c r="N21" s="7"/>
    </row>
    <row r="22" spans="1:14" x14ac:dyDescent="0.35">
      <c r="A22" s="1">
        <v>21</v>
      </c>
      <c r="B22" s="3" t="s">
        <v>50</v>
      </c>
      <c r="C22" s="5">
        <v>912</v>
      </c>
      <c r="D22" s="5">
        <v>968</v>
      </c>
      <c r="E22" s="1">
        <v>64</v>
      </c>
      <c r="F22" s="1">
        <v>49</v>
      </c>
      <c r="G22" s="4">
        <v>701</v>
      </c>
      <c r="H22" s="4">
        <v>0</v>
      </c>
      <c r="I22" s="4">
        <v>26.43</v>
      </c>
      <c r="J22" s="4">
        <v>1.23</v>
      </c>
      <c r="K22" s="4">
        <v>0.97</v>
      </c>
      <c r="L22" s="5">
        <v>0</v>
      </c>
      <c r="M22" s="10">
        <v>1.07</v>
      </c>
      <c r="N22" s="7"/>
    </row>
    <row r="23" spans="1:14" x14ac:dyDescent="0.35">
      <c r="A23" s="1">
        <v>22</v>
      </c>
      <c r="B23" s="3" t="s">
        <v>51</v>
      </c>
      <c r="C23" s="5">
        <v>724</v>
      </c>
      <c r="D23" s="5">
        <v>601</v>
      </c>
      <c r="E23" s="1">
        <v>51</v>
      </c>
      <c r="F23" s="1">
        <v>21</v>
      </c>
      <c r="G23" s="4">
        <v>281</v>
      </c>
      <c r="H23" s="4">
        <v>41</v>
      </c>
      <c r="I23" s="4">
        <v>21.99</v>
      </c>
      <c r="J23" s="4">
        <v>1.33</v>
      </c>
      <c r="K23" s="4">
        <v>1.33</v>
      </c>
      <c r="L23" s="5">
        <v>0</v>
      </c>
      <c r="M23" s="10">
        <v>0.9</v>
      </c>
      <c r="N23" s="7"/>
    </row>
    <row r="24" spans="1:14" x14ac:dyDescent="0.35">
      <c r="A24" s="1">
        <v>23</v>
      </c>
      <c r="B24" s="3" t="s">
        <v>52</v>
      </c>
      <c r="C24" s="5">
        <v>721</v>
      </c>
      <c r="D24" s="5">
        <v>623</v>
      </c>
      <c r="E24" s="1">
        <v>41</v>
      </c>
      <c r="F24" s="1">
        <v>11</v>
      </c>
      <c r="G24" s="4">
        <v>281</v>
      </c>
      <c r="H24" s="4">
        <v>41</v>
      </c>
      <c r="I24" s="4">
        <v>22.14</v>
      </c>
      <c r="J24" s="4">
        <v>2</v>
      </c>
      <c r="K24" s="4">
        <v>3.17</v>
      </c>
      <c r="L24" s="5">
        <v>0</v>
      </c>
      <c r="M24" s="10">
        <v>0.9</v>
      </c>
      <c r="N24" s="7"/>
    </row>
    <row r="25" spans="1:14" x14ac:dyDescent="0.35">
      <c r="A25" s="1">
        <v>24</v>
      </c>
      <c r="B25" s="3" t="s">
        <v>53</v>
      </c>
      <c r="C25" s="5">
        <v>877</v>
      </c>
      <c r="D25" s="5">
        <v>828</v>
      </c>
      <c r="E25" s="1">
        <v>333</v>
      </c>
      <c r="F25" s="1">
        <v>84</v>
      </c>
      <c r="G25" s="4">
        <v>531</v>
      </c>
      <c r="H25" s="4">
        <v>526</v>
      </c>
      <c r="I25" s="4">
        <v>17.86</v>
      </c>
      <c r="J25" s="4">
        <v>1.6</v>
      </c>
      <c r="K25" s="4">
        <v>4</v>
      </c>
      <c r="L25" s="5">
        <v>0</v>
      </c>
      <c r="M25" s="10">
        <v>12.48</v>
      </c>
      <c r="N25" s="7"/>
    </row>
    <row r="26" spans="1:14" x14ac:dyDescent="0.35">
      <c r="A26" s="1">
        <v>25</v>
      </c>
      <c r="B26" s="3" t="s">
        <v>54</v>
      </c>
      <c r="C26" s="5">
        <v>995</v>
      </c>
      <c r="D26" s="5">
        <v>3514</v>
      </c>
      <c r="E26" s="1">
        <v>0</v>
      </c>
      <c r="F26" s="1">
        <v>0</v>
      </c>
      <c r="G26" s="4">
        <v>5045</v>
      </c>
      <c r="H26" s="4">
        <v>1888</v>
      </c>
      <c r="I26" s="4">
        <v>10.95</v>
      </c>
      <c r="J26" s="4">
        <v>7.0000000000000007E-2</v>
      </c>
      <c r="K26" s="4">
        <v>0.23</v>
      </c>
      <c r="L26" s="5">
        <v>0</v>
      </c>
      <c r="M26" s="10">
        <v>0</v>
      </c>
      <c r="N26" s="7"/>
    </row>
    <row r="27" spans="1:14" x14ac:dyDescent="0.35">
      <c r="A27" s="1">
        <v>26</v>
      </c>
      <c r="B27" s="3" t="s">
        <v>55</v>
      </c>
      <c r="C27" s="5">
        <v>893</v>
      </c>
      <c r="D27" s="5">
        <v>968</v>
      </c>
      <c r="E27" s="1">
        <v>205</v>
      </c>
      <c r="F27" s="1">
        <v>71</v>
      </c>
      <c r="G27" s="4">
        <v>1465</v>
      </c>
      <c r="H27" s="4">
        <v>21</v>
      </c>
      <c r="I27" s="4">
        <v>19.77</v>
      </c>
      <c r="J27" s="4">
        <v>0</v>
      </c>
      <c r="K27" s="4">
        <v>1.44</v>
      </c>
      <c r="L27" s="5">
        <v>0</v>
      </c>
      <c r="M27" s="10">
        <v>10.72</v>
      </c>
      <c r="N27" s="7"/>
    </row>
    <row r="28" spans="1:14" x14ac:dyDescent="0.35">
      <c r="A28" s="1">
        <v>27</v>
      </c>
      <c r="B28" s="3" t="s">
        <v>56</v>
      </c>
      <c r="C28" s="5">
        <v>895</v>
      </c>
      <c r="D28" s="5">
        <v>1135</v>
      </c>
      <c r="E28" s="1">
        <v>303</v>
      </c>
      <c r="F28" s="1">
        <v>89</v>
      </c>
      <c r="G28" s="4">
        <v>1014</v>
      </c>
      <c r="H28" s="4">
        <v>149</v>
      </c>
      <c r="I28" s="4">
        <v>21.48</v>
      </c>
      <c r="J28" s="4">
        <v>0</v>
      </c>
      <c r="K28" s="4">
        <v>0.1</v>
      </c>
      <c r="L28" s="5">
        <v>0</v>
      </c>
      <c r="M28" s="10">
        <v>3.82</v>
      </c>
      <c r="N28" s="7"/>
    </row>
    <row r="29" spans="1:14" x14ac:dyDescent="0.35">
      <c r="A29" s="1">
        <v>28</v>
      </c>
      <c r="B29" s="3" t="s">
        <v>57</v>
      </c>
      <c r="C29" s="5">
        <v>922</v>
      </c>
      <c r="D29" s="5">
        <v>1780</v>
      </c>
      <c r="E29" s="1">
        <v>212</v>
      </c>
      <c r="F29" s="1">
        <v>80</v>
      </c>
      <c r="G29" s="4">
        <v>1407</v>
      </c>
      <c r="H29" s="4">
        <v>2.5999999999999999E-2</v>
      </c>
      <c r="I29" s="4">
        <v>9</v>
      </c>
      <c r="J29" s="4">
        <v>0</v>
      </c>
      <c r="K29" s="1">
        <v>0.67</v>
      </c>
      <c r="L29" s="5">
        <v>0</v>
      </c>
      <c r="M29" s="10">
        <v>5.74</v>
      </c>
      <c r="N29" s="7"/>
    </row>
    <row r="30" spans="1:14" x14ac:dyDescent="0.35">
      <c r="A30" s="1">
        <v>29</v>
      </c>
      <c r="B30" s="3" t="s">
        <v>58</v>
      </c>
      <c r="C30" s="5">
        <v>878</v>
      </c>
      <c r="D30" s="5">
        <v>1013</v>
      </c>
      <c r="E30" s="1">
        <v>489</v>
      </c>
      <c r="F30" s="1">
        <v>89</v>
      </c>
      <c r="G30" s="4">
        <v>596</v>
      </c>
      <c r="H30" s="4">
        <v>4027</v>
      </c>
      <c r="I30" s="4">
        <v>20.399999999999999</v>
      </c>
      <c r="J30" s="4">
        <v>0</v>
      </c>
      <c r="K30" s="4">
        <v>2.5</v>
      </c>
      <c r="L30" s="5">
        <v>0</v>
      </c>
      <c r="M30" s="10">
        <v>7.43</v>
      </c>
      <c r="N30" s="7"/>
    </row>
    <row r="31" spans="1:14" x14ac:dyDescent="0.35">
      <c r="A31" s="1">
        <v>30</v>
      </c>
      <c r="B31" s="3" t="s">
        <v>59</v>
      </c>
      <c r="C31" s="5">
        <v>883</v>
      </c>
      <c r="D31" s="5">
        <v>934</v>
      </c>
      <c r="E31" s="1">
        <v>129</v>
      </c>
      <c r="F31" s="1">
        <v>89</v>
      </c>
      <c r="G31" s="4">
        <v>349</v>
      </c>
      <c r="H31" s="4">
        <v>2178</v>
      </c>
      <c r="I31" s="4">
        <v>22.4</v>
      </c>
      <c r="J31" s="4">
        <v>0</v>
      </c>
      <c r="K31" s="4">
        <v>1.37</v>
      </c>
      <c r="L31" s="5">
        <v>0</v>
      </c>
      <c r="M31" s="10">
        <v>1.9</v>
      </c>
      <c r="N31" s="7"/>
    </row>
    <row r="32" spans="1:14" x14ac:dyDescent="0.35">
      <c r="A32" s="1">
        <v>32</v>
      </c>
      <c r="B32" s="8" t="s">
        <v>60</v>
      </c>
      <c r="C32" s="5">
        <v>915</v>
      </c>
      <c r="D32" s="5">
        <v>821</v>
      </c>
      <c r="E32" s="1">
        <v>248</v>
      </c>
      <c r="F32" s="1">
        <v>75</v>
      </c>
      <c r="G32" s="4">
        <v>440</v>
      </c>
      <c r="H32" s="4">
        <v>0</v>
      </c>
      <c r="I32" s="4">
        <v>16.43</v>
      </c>
      <c r="J32" s="4">
        <v>0</v>
      </c>
      <c r="K32" s="4">
        <v>0</v>
      </c>
      <c r="L32" s="5">
        <v>29</v>
      </c>
      <c r="M32" s="10">
        <v>4.9800000000000004</v>
      </c>
      <c r="N32" s="7"/>
    </row>
    <row r="33" spans="1:13" x14ac:dyDescent="0.35">
      <c r="A33" s="1">
        <v>33</v>
      </c>
      <c r="B33" s="8" t="s">
        <v>61</v>
      </c>
      <c r="C33" s="5">
        <v>140</v>
      </c>
      <c r="D33" s="5">
        <v>154</v>
      </c>
      <c r="E33" s="1">
        <v>17</v>
      </c>
      <c r="F33" s="1">
        <v>72</v>
      </c>
      <c r="G33" s="4">
        <v>6</v>
      </c>
      <c r="H33" s="4">
        <v>0</v>
      </c>
      <c r="I33" s="4">
        <v>24.9</v>
      </c>
      <c r="J33" s="4">
        <v>0</v>
      </c>
      <c r="K33" s="4">
        <v>0</v>
      </c>
      <c r="L33" s="5">
        <v>32</v>
      </c>
      <c r="M33" s="10">
        <v>2.57</v>
      </c>
    </row>
    <row r="34" spans="1:13" x14ac:dyDescent="0.35">
      <c r="A34" s="1">
        <v>34</v>
      </c>
      <c r="B34" s="8" t="s">
        <v>62</v>
      </c>
      <c r="C34" s="5">
        <v>878</v>
      </c>
      <c r="D34" s="5">
        <v>856</v>
      </c>
      <c r="E34" s="1">
        <v>78</v>
      </c>
      <c r="F34" s="1">
        <v>16</v>
      </c>
      <c r="G34" s="4">
        <v>534</v>
      </c>
      <c r="H34" s="4">
        <v>0</v>
      </c>
      <c r="I34" s="4">
        <v>21.22</v>
      </c>
      <c r="J34" s="4">
        <v>0</v>
      </c>
      <c r="K34" s="1">
        <v>0</v>
      </c>
      <c r="L34" s="5">
        <v>16</v>
      </c>
      <c r="M34" s="10">
        <v>1.32</v>
      </c>
    </row>
    <row r="35" spans="1:13" x14ac:dyDescent="0.35">
      <c r="A35" s="1">
        <v>35</v>
      </c>
      <c r="B35" s="8" t="s">
        <v>63</v>
      </c>
      <c r="C35" s="1">
        <v>899</v>
      </c>
      <c r="D35" s="1">
        <v>1213</v>
      </c>
      <c r="E35" s="1">
        <v>604</v>
      </c>
      <c r="F35" s="1">
        <v>95</v>
      </c>
      <c r="G35" s="1">
        <v>1147</v>
      </c>
      <c r="H35" s="1">
        <v>50.1</v>
      </c>
      <c r="I35" s="1">
        <v>15.22</v>
      </c>
      <c r="J35" s="4">
        <v>0</v>
      </c>
      <c r="K35" s="1">
        <v>0</v>
      </c>
      <c r="L35" s="5">
        <v>23</v>
      </c>
      <c r="M35" s="10">
        <v>5.15</v>
      </c>
    </row>
    <row r="38" spans="1:13" x14ac:dyDescent="0.35">
      <c r="A38" s="6"/>
      <c r="B38" s="6" t="s">
        <v>64</v>
      </c>
      <c r="C38" s="6" t="s">
        <v>65</v>
      </c>
      <c r="D38" s="6" t="s">
        <v>66</v>
      </c>
      <c r="E38" s="6" t="s">
        <v>67</v>
      </c>
      <c r="F38" s="6" t="s">
        <v>68</v>
      </c>
    </row>
    <row r="39" spans="1:13" x14ac:dyDescent="0.35">
      <c r="A39" s="6" t="s">
        <v>69</v>
      </c>
      <c r="B39" s="6" cm="1">
        <f t="array" ref="B39">SUM($C$2:$C$35*J2:J35/100)</f>
        <v>878.97089999999992</v>
      </c>
      <c r="C39" s="6" cm="1">
        <f t="array" ref="C39">SUM($C$2:$C$35*K2:K35/100)</f>
        <v>874.03129999999999</v>
      </c>
      <c r="D39" s="6" cm="1">
        <f t="array" ref="D39">SUM($C$2:$C$35*L2:L35/100)</f>
        <v>657.4</v>
      </c>
      <c r="E39" s="6">
        <f>0.5*B39+0.35*C39+0.15*D39</f>
        <v>844.00640499999997</v>
      </c>
      <c r="F39" s="6">
        <f>0.85*B39+0*C39+0.15*D39</f>
        <v>845.73526499999991</v>
      </c>
    </row>
    <row r="40" spans="1:13" x14ac:dyDescent="0.35">
      <c r="A40" s="6" t="s">
        <v>70</v>
      </c>
      <c r="B40" s="6" cm="1">
        <f t="array" ref="B40">SUM($D$2:$D$35*J2:J35/100)*1000/B39</f>
        <v>1092.7290084347503</v>
      </c>
      <c r="C40" s="6" cm="1">
        <f t="array" ref="C40">SUM($D$2:$D$35*K2:K35/100)*1000/C39</f>
        <v>1087.3499610368647</v>
      </c>
      <c r="D40" s="6" cm="1">
        <f t="array" ref="D40">SUM($D$2:$D$35*L2:L35/100)*1000/D39</f>
        <v>1069.8509278977792</v>
      </c>
      <c r="E40" s="6">
        <f t="shared" ref="E40:E47" si="0">0.5*B40+0.35*C40+0.15*D40</f>
        <v>1087.4146297649447</v>
      </c>
      <c r="F40" s="6">
        <f t="shared" ref="F40:F48" si="1">0.85*B40+0*C40+0.15*D40</f>
        <v>1089.2972963542047</v>
      </c>
    </row>
    <row r="41" spans="1:13" x14ac:dyDescent="0.35">
      <c r="A41" s="6" t="s">
        <v>71</v>
      </c>
      <c r="B41" s="6" cm="1">
        <f t="array" ref="B41">SUM($G$2:$G$35 * J2:J35/100)*1000/B39</f>
        <v>574.1950046355347</v>
      </c>
      <c r="C41" s="6" cm="1">
        <f t="array" ref="C41">SUM($G$2:$G$35 * K2:K35/100)*1000/C39</f>
        <v>601.05307441506943</v>
      </c>
      <c r="D41" s="6" cm="1">
        <f t="array" ref="D41">SUM($G$2:$G$35 * L2:L35/100)*1000/D39</f>
        <v>728.27806510495896</v>
      </c>
      <c r="E41" s="6">
        <f>0.5*B41+0.35*C41+0.15*D41</f>
        <v>606.70778812878552</v>
      </c>
      <c r="F41" s="6">
        <f t="shared" si="1"/>
        <v>597.30746370594829</v>
      </c>
    </row>
    <row r="42" spans="1:13" x14ac:dyDescent="0.35">
      <c r="A42" s="6" t="s">
        <v>72</v>
      </c>
      <c r="B42" s="6">
        <f>72.8*1000/B39</f>
        <v>82.824129900091123</v>
      </c>
      <c r="C42" s="6">
        <f>72.8*1000/C39</f>
        <v>83.292211617593097</v>
      </c>
      <c r="D42" s="6">
        <v>0</v>
      </c>
      <c r="E42" s="6">
        <f t="shared" si="0"/>
        <v>70.564339016203149</v>
      </c>
      <c r="F42" s="6">
        <f t="shared" si="1"/>
        <v>70.400510415077449</v>
      </c>
    </row>
    <row r="43" spans="1:13" x14ac:dyDescent="0.35">
      <c r="A43" s="6" t="s">
        <v>73</v>
      </c>
      <c r="B43" s="6">
        <f>6*1000/B39</f>
        <v>6.8261645522053129</v>
      </c>
      <c r="C43" s="6">
        <f>6*1000/C39</f>
        <v>6.8647427157356953</v>
      </c>
      <c r="D43" s="6">
        <f>6*1000/D39</f>
        <v>9.1268634012777614</v>
      </c>
      <c r="E43" s="6">
        <f t="shared" si="0"/>
        <v>7.1847717368018138</v>
      </c>
      <c r="F43" s="6">
        <f t="shared" si="1"/>
        <v>7.1712693795661799</v>
      </c>
    </row>
    <row r="44" spans="1:13" x14ac:dyDescent="0.35">
      <c r="A44" s="6" t="s">
        <v>74</v>
      </c>
      <c r="B44" s="6" cm="1">
        <f t="array" ref="B44">SUM($H$2:$H$35 * J2:J35/100)*1000/B39</f>
        <v>285.03227092045938</v>
      </c>
      <c r="C44" s="6" cm="1">
        <f t="array" ref="C44">SUM($H$2:$H$35 * K2:K35/100)*1000/C39</f>
        <v>896.69965789554669</v>
      </c>
      <c r="D44" s="6" cm="1">
        <f t="array" ref="D44">SUM($H$2:$H$35 * L2:L35/100)*1000/D39</f>
        <v>17.52814116215394</v>
      </c>
      <c r="E44" s="6">
        <f t="shared" si="0"/>
        <v>458.99023689799412</v>
      </c>
      <c r="F44" s="6">
        <f t="shared" si="1"/>
        <v>244.90665145671355</v>
      </c>
    </row>
    <row r="45" spans="1:13" x14ac:dyDescent="0.35">
      <c r="A45" s="6" t="s">
        <v>75</v>
      </c>
      <c r="B45" s="6" cm="1">
        <f t="array" ref="B45">SUM($I$2:I$35*J2:J35/100)</f>
        <v>20.022800999999991</v>
      </c>
      <c r="C45" s="6" cm="1">
        <f t="array" ref="C45">SUM($I$2:$I$35 * K2:K35/100)</f>
        <v>20.143430000000006</v>
      </c>
      <c r="D45" s="6" cm="1">
        <f t="array" ref="D45">SUM($I$2:$I$35 * L2:L35/100)</f>
        <v>19.628499999999999</v>
      </c>
      <c r="E45" s="6">
        <f t="shared" si="0"/>
        <v>20.005875999999997</v>
      </c>
      <c r="F45" s="6">
        <f t="shared" si="1"/>
        <v>19.963655849999991</v>
      </c>
    </row>
    <row r="46" spans="1:13" x14ac:dyDescent="0.35">
      <c r="A46" s="6" t="s">
        <v>76</v>
      </c>
      <c r="B46" s="6" cm="1">
        <f t="array" ref="B46">SUM($E$2:$E$35*J2:J35/100)*1000/B39</f>
        <v>150.43694848145711</v>
      </c>
      <c r="C46" s="6" cm="1">
        <f t="array" ref="C46">SUM($E$2:$E$35*K2:K35/100)*1000/C39</f>
        <v>207.36499939990708</v>
      </c>
      <c r="D46" s="6" cm="1">
        <f t="array" ref="D46">SUM($E$2:$E$35*L2:L35/100)*1000/D39</f>
        <v>347.9768786127168</v>
      </c>
      <c r="E46" s="6">
        <f t="shared" si="0"/>
        <v>199.99275582260353</v>
      </c>
      <c r="F46" s="6">
        <f t="shared" si="1"/>
        <v>180.06793800114605</v>
      </c>
    </row>
    <row r="47" spans="1:13" x14ac:dyDescent="0.35">
      <c r="A47" s="6" t="s">
        <v>77</v>
      </c>
      <c r="B47" s="6" cm="1">
        <f t="array" ref="B47">SUM($F$2:$F$35*J2:J35/100)</f>
        <v>73.1233</v>
      </c>
      <c r="C47" s="6" cm="1">
        <f t="array" ref="C47">SUM($F$2:$F$35*K2:K35/100)</f>
        <v>75.594100000000012</v>
      </c>
      <c r="D47" s="6" cm="1">
        <f t="array" ref="D47">SUM($F$2:$F$35*L2:L35/100)</f>
        <v>69.2</v>
      </c>
      <c r="E47" s="6">
        <f t="shared" si="0"/>
        <v>73.399585000000002</v>
      </c>
      <c r="F47" s="6">
        <f t="shared" si="1"/>
        <v>72.534804999999992</v>
      </c>
    </row>
    <row r="48" spans="1:13" x14ac:dyDescent="0.35">
      <c r="A48" s="6" t="s">
        <v>78</v>
      </c>
      <c r="B48" s="6">
        <f>B47/100*B46</f>
        <v>110.00446114894133</v>
      </c>
      <c r="C48" s="6">
        <f>C47/100*C46</f>
        <v>156.75570501136517</v>
      </c>
      <c r="D48" s="6">
        <f t="shared" ref="D48" si="2">D47/100*D46</f>
        <v>240.80000000000004</v>
      </c>
      <c r="E48" s="6">
        <f>0.5*B48+0.35*C48+0.15*D48</f>
        <v>145.98672732844847</v>
      </c>
      <c r="F48" s="6">
        <f t="shared" si="1"/>
        <v>129.62379197660013</v>
      </c>
    </row>
    <row r="49" spans="1:6" x14ac:dyDescent="0.35">
      <c r="A49" s="6" t="s">
        <v>79</v>
      </c>
      <c r="B49" s="6">
        <f>B46/6.25</f>
        <v>24.069911757033136</v>
      </c>
      <c r="C49" s="6">
        <f t="shared" ref="C49:F49" si="3">C46/6.25</f>
        <v>33.178399903985131</v>
      </c>
      <c r="D49" s="6">
        <f t="shared" si="3"/>
        <v>55.676300578034692</v>
      </c>
      <c r="E49" s="6">
        <f t="shared" si="3"/>
        <v>31.998840931616563</v>
      </c>
      <c r="F49" s="6">
        <f t="shared" si="3"/>
        <v>28.810870080183367</v>
      </c>
    </row>
    <row r="50" spans="1:6" x14ac:dyDescent="0.35">
      <c r="A50" s="6" t="s">
        <v>80</v>
      </c>
      <c r="B50" s="6">
        <f>B48/6.25</f>
        <v>17.600713783830614</v>
      </c>
      <c r="C50" s="6">
        <f t="shared" ref="C50:F50" si="4">C48/6.25</f>
        <v>25.080912801818428</v>
      </c>
      <c r="D50" s="6">
        <f t="shared" si="4"/>
        <v>38.528000000000006</v>
      </c>
      <c r="E50" s="6">
        <f>E48/6.25</f>
        <v>23.357876372551754</v>
      </c>
      <c r="F50" s="6">
        <f t="shared" si="4"/>
        <v>20.73980671625602</v>
      </c>
    </row>
    <row r="51" spans="1:6" x14ac:dyDescent="0.35">
      <c r="A51" s="6" t="s">
        <v>95</v>
      </c>
      <c r="B51" s="6" cm="1">
        <f t="array" ref="B51">SUM(J2:J35*M2:M35/100)</f>
        <v>4.2642089999999993</v>
      </c>
      <c r="C51" s="6" cm="1">
        <f t="array" ref="C51">SUM(K2:K35*M2:M35/100)</f>
        <v>4.6815539999999993</v>
      </c>
      <c r="D51" s="6" cm="1">
        <f t="array" ref="D51">SUM(L2:L35*M2:M35/100)</f>
        <v>3.6623000000000001</v>
      </c>
      <c r="E51" s="6">
        <f>0.5*B51+0.35*C51+0.15*D51</f>
        <v>4.3199933999999995</v>
      </c>
      <c r="F51" s="6">
        <f>0.85*B51+0*C51+0.15*D51</f>
        <v>4.1739226499999988</v>
      </c>
    </row>
    <row r="54" spans="1:6" x14ac:dyDescent="0.35">
      <c r="A54" t="s">
        <v>81</v>
      </c>
    </row>
    <row r="55" spans="1:6" x14ac:dyDescent="0.35">
      <c r="A55" t="s">
        <v>82</v>
      </c>
    </row>
  </sheetData>
  <autoFilter ref="A1:O1" xr:uid="{5EDCF60E-9B9F-4215-82F0-9B3621ED27E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9A10-3789-449E-9165-208E4B03EBB5}">
  <dimension ref="A1:K22"/>
  <sheetViews>
    <sheetView topLeftCell="A12" workbookViewId="0">
      <selection activeCell="D34" sqref="D34"/>
    </sheetView>
  </sheetViews>
  <sheetFormatPr defaultRowHeight="14.5" x14ac:dyDescent="0.35"/>
  <cols>
    <col min="1" max="1" width="40" customWidth="1"/>
    <col min="2" max="2" width="27.26953125" customWidth="1"/>
    <col min="3" max="3" width="38.81640625" customWidth="1"/>
    <col min="4" max="4" width="39.453125" bestFit="1" customWidth="1"/>
    <col min="5" max="6" width="48.54296875" customWidth="1"/>
    <col min="7" max="7" width="25.453125" customWidth="1"/>
    <col min="8" max="8" width="25.1796875" customWidth="1"/>
    <col min="9" max="9" width="26.453125" bestFit="1" customWidth="1"/>
    <col min="10" max="10" width="45.81640625" bestFit="1" customWidth="1"/>
    <col min="11" max="11" width="49.453125" bestFit="1" customWidth="1"/>
    <col min="12" max="12" width="44.7265625" bestFit="1" customWidth="1"/>
  </cols>
  <sheetData>
    <row r="1" spans="1:11" ht="15.75" customHeigh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83</v>
      </c>
      <c r="G1" s="1" t="s">
        <v>24</v>
      </c>
      <c r="H1" s="1" t="s">
        <v>25</v>
      </c>
      <c r="I1" s="1" t="s">
        <v>26</v>
      </c>
      <c r="J1" s="2" t="s">
        <v>94</v>
      </c>
      <c r="K1" s="9"/>
    </row>
    <row r="2" spans="1:11" x14ac:dyDescent="0.35">
      <c r="A2" s="1">
        <v>1</v>
      </c>
      <c r="B2" s="1" t="s">
        <v>84</v>
      </c>
      <c r="C2" s="1">
        <v>365</v>
      </c>
      <c r="D2" s="1">
        <v>349</v>
      </c>
      <c r="E2" s="1">
        <v>24</v>
      </c>
      <c r="F2" s="1">
        <v>43</v>
      </c>
      <c r="G2" s="1">
        <v>65.5</v>
      </c>
      <c r="H2" s="1">
        <v>0</v>
      </c>
      <c r="I2" s="1">
        <v>17.57</v>
      </c>
      <c r="J2" s="1">
        <v>1.87</v>
      </c>
    </row>
    <row r="3" spans="1:11" x14ac:dyDescent="0.35">
      <c r="A3" s="1">
        <v>2</v>
      </c>
      <c r="B3" s="1" t="s">
        <v>85</v>
      </c>
      <c r="C3" s="1">
        <v>472</v>
      </c>
      <c r="D3" s="1">
        <v>415</v>
      </c>
      <c r="E3" s="1">
        <v>84</v>
      </c>
      <c r="F3" s="1">
        <v>68</v>
      </c>
      <c r="G3" s="1">
        <v>292</v>
      </c>
      <c r="H3" s="1">
        <v>0</v>
      </c>
      <c r="I3" s="1">
        <v>20.3</v>
      </c>
      <c r="J3" s="1">
        <v>4.2</v>
      </c>
    </row>
    <row r="4" spans="1:11" x14ac:dyDescent="0.35">
      <c r="A4" s="1">
        <v>3</v>
      </c>
      <c r="B4" s="1" t="s">
        <v>86</v>
      </c>
      <c r="C4" s="1">
        <v>160</v>
      </c>
      <c r="D4" s="1">
        <v>161</v>
      </c>
      <c r="E4" s="1">
        <v>37</v>
      </c>
      <c r="F4" s="1">
        <v>78</v>
      </c>
      <c r="G4" s="1">
        <v>92.1</v>
      </c>
      <c r="H4" s="1">
        <v>0</v>
      </c>
      <c r="I4" s="1">
        <v>20.48</v>
      </c>
      <c r="J4" s="1">
        <v>4.3</v>
      </c>
    </row>
    <row r="8" spans="1:11" x14ac:dyDescent="0.35">
      <c r="A8" s="6"/>
      <c r="B8" s="6" t="s">
        <v>84</v>
      </c>
      <c r="C8" s="6" t="s">
        <v>85</v>
      </c>
      <c r="D8" s="6" t="s">
        <v>86</v>
      </c>
      <c r="E8" s="6" t="s">
        <v>87</v>
      </c>
    </row>
    <row r="9" spans="1:11" x14ac:dyDescent="0.35">
      <c r="A9" s="6" t="s">
        <v>69</v>
      </c>
      <c r="B9" s="6">
        <v>365</v>
      </c>
      <c r="C9" s="6">
        <v>472</v>
      </c>
      <c r="D9" s="6">
        <v>160</v>
      </c>
      <c r="E9" s="6">
        <f>(B9*0.5) +( C9*0.5)</f>
        <v>418.5</v>
      </c>
    </row>
    <row r="10" spans="1:11" x14ac:dyDescent="0.35">
      <c r="A10" s="6" t="s">
        <v>70</v>
      </c>
      <c r="B10" s="6">
        <f>D2*1000/$C$2</f>
        <v>956.16438356164383</v>
      </c>
      <c r="C10" s="6">
        <f>D3*1000/C3</f>
        <v>879.23728813559319</v>
      </c>
      <c r="D10" s="6">
        <f>D4*1000/C4</f>
        <v>1006.25</v>
      </c>
      <c r="E10" s="6">
        <f t="shared" ref="E10:E15" si="0">(B10*0.5) +( C10*0.5)</f>
        <v>917.70083584861845</v>
      </c>
    </row>
    <row r="11" spans="1:11" x14ac:dyDescent="0.35">
      <c r="A11" s="6" t="s">
        <v>71</v>
      </c>
      <c r="B11" s="6">
        <f>G2*1000/C2</f>
        <v>179.45205479452054</v>
      </c>
      <c r="C11" s="6">
        <f>G3*1000/C3</f>
        <v>618.64406779661022</v>
      </c>
      <c r="D11" s="6">
        <f>G4*1000/C4</f>
        <v>575.625</v>
      </c>
      <c r="E11" s="6">
        <f>(B11*0.5) +( C11*0.5)</f>
        <v>399.04806129556539</v>
      </c>
    </row>
    <row r="12" spans="1:11" x14ac:dyDescent="0.35">
      <c r="A12" s="6" t="s">
        <v>74</v>
      </c>
      <c r="B12" s="6">
        <f>H2*1000/C2</f>
        <v>0</v>
      </c>
      <c r="C12" s="6">
        <f>H3*1000/C3</f>
        <v>0</v>
      </c>
      <c r="D12" s="6">
        <f>H4*1000/C4</f>
        <v>0</v>
      </c>
      <c r="E12" s="6">
        <f>(B12*0.5)+(C12*0.5)</f>
        <v>0</v>
      </c>
    </row>
    <row r="13" spans="1:11" x14ac:dyDescent="0.35">
      <c r="A13" s="6" t="s">
        <v>75</v>
      </c>
      <c r="B13" s="6">
        <v>17.57</v>
      </c>
      <c r="C13" s="6">
        <v>20.3</v>
      </c>
      <c r="D13" s="6">
        <v>20.48</v>
      </c>
      <c r="E13" s="6">
        <f t="shared" si="0"/>
        <v>18.935000000000002</v>
      </c>
    </row>
    <row r="14" spans="1:11" x14ac:dyDescent="0.35">
      <c r="A14" s="6" t="s">
        <v>76</v>
      </c>
      <c r="B14" s="6">
        <f>E2*1000/C2</f>
        <v>65.753424657534254</v>
      </c>
      <c r="C14" s="6">
        <f>E3*1000/C3</f>
        <v>177.96610169491527</v>
      </c>
      <c r="D14" s="6">
        <f>E4*1000/C4</f>
        <v>231.25</v>
      </c>
      <c r="E14" s="6">
        <f t="shared" si="0"/>
        <v>121.85976317622476</v>
      </c>
    </row>
    <row r="15" spans="1:11" x14ac:dyDescent="0.35">
      <c r="A15" s="6" t="s">
        <v>77</v>
      </c>
      <c r="B15" s="6">
        <v>43</v>
      </c>
      <c r="C15" s="6">
        <v>68</v>
      </c>
      <c r="D15" s="6">
        <v>78</v>
      </c>
      <c r="E15" s="6">
        <f t="shared" si="0"/>
        <v>55.5</v>
      </c>
    </row>
    <row r="16" spans="1:11" x14ac:dyDescent="0.35">
      <c r="A16" s="6" t="s">
        <v>78</v>
      </c>
      <c r="B16" s="6">
        <f>B15*B14/100</f>
        <v>28.273972602739729</v>
      </c>
      <c r="C16" s="6">
        <f t="shared" ref="C16:D16" si="1">C15*C14/100</f>
        <v>121.01694915254238</v>
      </c>
      <c r="D16" s="6">
        <f t="shared" si="1"/>
        <v>180.375</v>
      </c>
      <c r="E16" s="6">
        <f>(B16*0.5) +( C16*0.5)</f>
        <v>74.645460877641057</v>
      </c>
    </row>
    <row r="17" spans="1:5" x14ac:dyDescent="0.35">
      <c r="A17" s="6" t="s">
        <v>79</v>
      </c>
      <c r="B17" s="6">
        <f>B14/6.25</f>
        <v>10.520547945205481</v>
      </c>
      <c r="C17" s="6">
        <f t="shared" ref="C17:E17" si="2">C14/6.25</f>
        <v>28.474576271186443</v>
      </c>
      <c r="D17" s="6">
        <f t="shared" si="2"/>
        <v>37</v>
      </c>
      <c r="E17" s="6">
        <f t="shared" si="2"/>
        <v>19.497562108195961</v>
      </c>
    </row>
    <row r="18" spans="1:5" x14ac:dyDescent="0.35">
      <c r="A18" s="6" t="s">
        <v>80</v>
      </c>
      <c r="B18" s="6">
        <f>B16/6.25</f>
        <v>4.5238356164383564</v>
      </c>
      <c r="C18" s="6">
        <f t="shared" ref="C18:E18" si="3">C16/6.25</f>
        <v>19.36271186440678</v>
      </c>
      <c r="D18" s="6">
        <f t="shared" si="3"/>
        <v>28.86</v>
      </c>
      <c r="E18" s="6">
        <f t="shared" si="3"/>
        <v>11.943273740422569</v>
      </c>
    </row>
    <row r="19" spans="1:5" x14ac:dyDescent="0.35">
      <c r="A19" s="6" t="s">
        <v>94</v>
      </c>
      <c r="B19" s="6">
        <v>1.87</v>
      </c>
      <c r="C19" s="6">
        <v>4.2</v>
      </c>
      <c r="D19" s="6">
        <v>4.3</v>
      </c>
      <c r="E19" s="6">
        <f>0.5*B19+0.5*C19</f>
        <v>3.0350000000000001</v>
      </c>
    </row>
    <row r="21" spans="1:5" x14ac:dyDescent="0.35">
      <c r="A21" t="s">
        <v>88</v>
      </c>
    </row>
    <row r="22" spans="1:5" x14ac:dyDescent="0.35">
      <c r="A22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4B93-31C8-410B-A073-DDE4F32E7DA7}">
  <dimension ref="A1:A6"/>
  <sheetViews>
    <sheetView workbookViewId="0"/>
  </sheetViews>
  <sheetFormatPr defaultRowHeight="14.5" x14ac:dyDescent="0.35"/>
  <sheetData>
    <row r="1" spans="1:1" x14ac:dyDescent="0.35">
      <c r="A1" t="s">
        <v>98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6" spans="1:1" x14ac:dyDescent="0.35">
      <c r="A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Table.R</vt:lpstr>
      <vt:lpstr>Concentrate</vt:lpstr>
      <vt:lpstr>Roughage</vt:lpstr>
      <vt:lpstr>Read me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Chanchaidechachai, Thanicha</dc:creator>
  <cp:keywords/>
  <dc:description/>
  <cp:lastModifiedBy>Chanchaidechachai, T. (Ann)</cp:lastModifiedBy>
  <cp:revision/>
  <dcterms:created xsi:type="dcterms:W3CDTF">2023-07-03T11:39:06Z</dcterms:created>
  <dcterms:modified xsi:type="dcterms:W3CDTF">2024-06-10T10:20:26Z</dcterms:modified>
  <cp:category/>
  <cp:contentStatus/>
</cp:coreProperties>
</file>