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495" windowWidth="19200" windowHeight="6435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C62" i="5"/>
  <c r="E62"/>
  <c r="E41"/>
  <c r="C41"/>
  <c r="H62"/>
  <c r="H41"/>
  <c r="F51" i="2"/>
  <c r="F50"/>
  <c r="F49"/>
  <c r="F48"/>
  <c r="F47"/>
  <c r="F46"/>
  <c r="F45"/>
  <c r="F44"/>
  <c r="F43"/>
  <c r="F42"/>
  <c r="F41"/>
  <c r="F40"/>
  <c r="F39"/>
  <c r="E40"/>
  <c r="G40" s="1"/>
  <c r="E41"/>
  <c r="G41" s="1"/>
  <c r="E42"/>
  <c r="E43"/>
  <c r="E44"/>
  <c r="E45"/>
  <c r="E46"/>
  <c r="G46" s="1"/>
  <c r="E47"/>
  <c r="E48"/>
  <c r="E49"/>
  <c r="E50"/>
  <c r="E39"/>
  <c r="E21"/>
  <c r="F32"/>
  <c r="F31"/>
  <c r="F30"/>
  <c r="F29"/>
  <c r="F28"/>
  <c r="F27"/>
  <c r="F26"/>
  <c r="F25"/>
  <c r="F24"/>
  <c r="G24" s="1"/>
  <c r="F23"/>
  <c r="F22"/>
  <c r="F21"/>
  <c r="F33" s="1"/>
  <c r="E22"/>
  <c r="E23"/>
  <c r="E24"/>
  <c r="E25"/>
  <c r="E26"/>
  <c r="E27"/>
  <c r="E28"/>
  <c r="E29"/>
  <c r="E30"/>
  <c r="G30" s="1"/>
  <c r="E31"/>
  <c r="E32"/>
  <c r="E3"/>
  <c r="G10"/>
  <c r="F4"/>
  <c r="F5"/>
  <c r="G5" s="1"/>
  <c r="F6"/>
  <c r="G6" s="1"/>
  <c r="F7"/>
  <c r="G7" s="1"/>
  <c r="F8"/>
  <c r="G8" s="1"/>
  <c r="F9"/>
  <c r="G9" s="1"/>
  <c r="F10"/>
  <c r="F11"/>
  <c r="F12"/>
  <c r="G12" s="1"/>
  <c r="F13"/>
  <c r="G13" s="1"/>
  <c r="F14"/>
  <c r="G14" s="1"/>
  <c r="F3"/>
  <c r="E5"/>
  <c r="E6"/>
  <c r="E7"/>
  <c r="E8"/>
  <c r="E9"/>
  <c r="E10"/>
  <c r="E11"/>
  <c r="G11" s="1"/>
  <c r="E12"/>
  <c r="E13"/>
  <c r="E14"/>
  <c r="E4"/>
  <c r="G4" l="1"/>
  <c r="G3"/>
  <c r="G42"/>
  <c r="G50"/>
  <c r="G21"/>
  <c r="G43"/>
  <c r="G31"/>
  <c r="G29"/>
  <c r="G39"/>
  <c r="G44"/>
  <c r="G48"/>
  <c r="G47"/>
  <c r="G22"/>
  <c r="G26"/>
  <c r="G45"/>
  <c r="G49"/>
  <c r="G32"/>
  <c r="G28"/>
  <c r="G27"/>
  <c r="G23"/>
  <c r="G25"/>
  <c r="W2" i="3"/>
  <c r="R7"/>
  <c r="H50"/>
  <c r="F15" i="2" s="1"/>
  <c r="O3" i="3"/>
  <c r="O4"/>
  <c r="O5"/>
  <c r="O6"/>
  <c r="P6" s="1"/>
  <c r="O2"/>
  <c r="D2"/>
  <c r="D29"/>
  <c r="G29"/>
  <c r="G49"/>
  <c r="G40"/>
  <c r="C46"/>
  <c r="G46"/>
  <c r="C39"/>
  <c r="G48"/>
  <c r="G41"/>
  <c r="G47"/>
  <c r="C38"/>
  <c r="G45"/>
  <c r="G44"/>
  <c r="C44"/>
  <c r="G38"/>
  <c r="G39"/>
  <c r="C48"/>
  <c r="C41"/>
  <c r="C45"/>
  <c r="C47"/>
  <c r="G42"/>
  <c r="G43"/>
  <c r="C43"/>
  <c r="C49"/>
  <c r="C42"/>
  <c r="C40"/>
  <c r="I38" l="1"/>
  <c r="G50"/>
  <c r="C50"/>
  <c r="I44"/>
  <c r="D47"/>
  <c r="D21"/>
  <c r="P3"/>
  <c r="E8" s="1"/>
  <c r="F8" s="1"/>
  <c r="P4"/>
  <c r="E14" s="1"/>
  <c r="F14" s="1"/>
  <c r="P5"/>
  <c r="E23" s="1"/>
  <c r="F23" s="1"/>
  <c r="E29"/>
  <c r="F29" s="1"/>
  <c r="H29" s="1"/>
  <c r="P2"/>
  <c r="E2" s="1"/>
  <c r="G21"/>
  <c r="D7"/>
  <c r="G7"/>
  <c r="G28"/>
  <c r="D28"/>
  <c r="G27"/>
  <c r="D27"/>
  <c r="G26"/>
  <c r="D26"/>
  <c r="G25"/>
  <c r="D25"/>
  <c r="G24"/>
  <c r="E24"/>
  <c r="F24" s="1"/>
  <c r="D24"/>
  <c r="G23"/>
  <c r="D23"/>
  <c r="G22"/>
  <c r="D22"/>
  <c r="G20"/>
  <c r="D20"/>
  <c r="G19"/>
  <c r="D19"/>
  <c r="G18"/>
  <c r="D18"/>
  <c r="G17"/>
  <c r="E17"/>
  <c r="F17" s="1"/>
  <c r="D17"/>
  <c r="G16"/>
  <c r="D16"/>
  <c r="G15"/>
  <c r="D15"/>
  <c r="G14"/>
  <c r="D14"/>
  <c r="G13"/>
  <c r="D13"/>
  <c r="G12"/>
  <c r="E12"/>
  <c r="F12" s="1"/>
  <c r="D12"/>
  <c r="G11"/>
  <c r="D11"/>
  <c r="G10"/>
  <c r="D10"/>
  <c r="G9"/>
  <c r="D9"/>
  <c r="G8"/>
  <c r="D8"/>
  <c r="B50"/>
  <c r="E33" i="2" l="1"/>
  <c r="G33" s="1"/>
  <c r="E51"/>
  <c r="G51" s="1"/>
  <c r="E15"/>
  <c r="G15" s="1"/>
  <c r="E27" i="3"/>
  <c r="F27" s="1"/>
  <c r="H27" s="1"/>
  <c r="E18"/>
  <c r="F18" s="1"/>
  <c r="H18" s="1"/>
  <c r="E19"/>
  <c r="F19" s="1"/>
  <c r="H19" s="1"/>
  <c r="E20"/>
  <c r="F20" s="1"/>
  <c r="H20" s="1"/>
  <c r="E21"/>
  <c r="F21" s="1"/>
  <c r="H21" s="1"/>
  <c r="E13"/>
  <c r="F13" s="1"/>
  <c r="H13" s="1"/>
  <c r="E28"/>
  <c r="F28" s="1"/>
  <c r="H28" s="1"/>
  <c r="E25"/>
  <c r="F25" s="1"/>
  <c r="H25" s="1"/>
  <c r="E26"/>
  <c r="F26" s="1"/>
  <c r="H26" s="1"/>
  <c r="E22"/>
  <c r="F22" s="1"/>
  <c r="H22" s="1"/>
  <c r="E15"/>
  <c r="F15" s="1"/>
  <c r="H15" s="1"/>
  <c r="E16"/>
  <c r="F16" s="1"/>
  <c r="H16" s="1"/>
  <c r="E10"/>
  <c r="F10" s="1"/>
  <c r="H10" s="1"/>
  <c r="E11"/>
  <c r="F11" s="1"/>
  <c r="H11" s="1"/>
  <c r="E9"/>
  <c r="F9" s="1"/>
  <c r="H9" s="1"/>
  <c r="E7"/>
  <c r="F7" s="1"/>
  <c r="H7" s="1"/>
  <c r="E3"/>
  <c r="H8"/>
  <c r="H17"/>
  <c r="H12"/>
  <c r="H14"/>
  <c r="H23"/>
  <c r="H24"/>
  <c r="G3"/>
  <c r="G4" l="1"/>
  <c r="G5"/>
  <c r="G6"/>
  <c r="G2"/>
  <c r="D5"/>
  <c r="E5"/>
  <c r="F5" s="1"/>
  <c r="D40" l="1"/>
  <c r="D3" l="1"/>
  <c r="F3"/>
  <c r="I40" l="1"/>
  <c r="A3" i="4" l="1"/>
  <c r="A4"/>
  <c r="A5"/>
  <c r="A6"/>
  <c r="A7"/>
  <c r="A8"/>
  <c r="A9"/>
  <c r="A10"/>
  <c r="A11"/>
  <c r="A12"/>
  <c r="A13"/>
  <c r="A2"/>
  <c r="F2" i="3" l="1"/>
  <c r="H2" l="1"/>
  <c r="I46"/>
  <c r="I47"/>
  <c r="I48"/>
  <c r="I50" l="1"/>
  <c r="D38"/>
  <c r="D48"/>
  <c r="D49"/>
  <c r="T2" l="1"/>
  <c r="T6"/>
  <c r="T3"/>
  <c r="V3" l="1"/>
  <c r="V2"/>
  <c r="H5"/>
  <c r="H3"/>
  <c r="T5"/>
  <c r="V5" s="1"/>
  <c r="T4"/>
  <c r="D39"/>
  <c r="V6"/>
  <c r="D6"/>
  <c r="I41"/>
  <c r="D4"/>
  <c r="E6"/>
  <c r="F6" s="1"/>
  <c r="E4"/>
  <c r="F4" s="1"/>
  <c r="D42"/>
  <c r="V4" l="1"/>
  <c r="I49"/>
  <c r="D45"/>
  <c r="I45"/>
  <c r="D46"/>
  <c r="I39"/>
  <c r="D41"/>
  <c r="I42"/>
  <c r="D43"/>
  <c r="D44"/>
  <c r="I43"/>
  <c r="H4"/>
  <c r="H6"/>
  <c r="D50" l="1"/>
  <c r="S5"/>
  <c r="S4" l="1"/>
  <c r="S6"/>
  <c r="S2"/>
  <c r="S3"/>
  <c r="S7" l="1"/>
</calcChain>
</file>

<file path=xl/sharedStrings.xml><?xml version="1.0" encoding="utf-8"?>
<sst xmlns="http://schemas.openxmlformats.org/spreadsheetml/2006/main" count="379" uniqueCount="89">
  <si>
    <t>Вход в систему</t>
  </si>
  <si>
    <t>Оплата билета</t>
  </si>
  <si>
    <t>Просмотр квитанций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</si>
  <si>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</si>
  <si>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</si>
  <si>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</si>
  <si>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</si>
  <si>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</si>
  <si>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</si>
  <si>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</si>
  <si>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</si>
  <si>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По профилю</t>
  </si>
  <si>
    <t>По факту</t>
  </si>
  <si>
    <t>% отклонения</t>
  </si>
  <si>
    <t>login</t>
  </si>
  <si>
    <t>logout</t>
  </si>
  <si>
    <t>Transaction Name</t>
  </si>
  <si>
    <t>Pass</t>
  </si>
  <si>
    <t>Fail</t>
  </si>
  <si>
    <t>Stop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</si>
  <si>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</si>
  <si>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</si>
  <si>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</si>
  <si>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</si>
  <si>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</si>
  <si>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</si>
  <si>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</si>
  <si>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</si>
  <si>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</si>
  <si>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</si>
  <si>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</si>
  <si>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</si>
  <si>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</si>
  <si>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</si>
  <si>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</si>
  <si>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</si>
  <si>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</si>
  <si>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</si>
  <si>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</si>
  <si>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</si>
  <si>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</si>
  <si>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</si>
  <si>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</si>
  <si>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</si>
  <si>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</si>
  <si>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</si>
  <si>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</si>
  <si>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</si>
  <si>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</si>
  <si>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</si>
  <si>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</si>
  <si>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</si>
  <si>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</si>
  <si>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</si>
  <si>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</si>
  <si>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</si>
  <si>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</si>
  <si>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</si>
  <si>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</si>
  <si>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</si>
  <si>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</si>
  <si>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</si>
  <si>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Профиль</t>
  </si>
  <si>
    <t>Jmeter, throughput per minute</t>
  </si>
  <si>
    <t>Названия строк</t>
  </si>
  <si>
    <t>Общий итог</t>
  </si>
  <si>
    <t>кол-во Think_time в скрипте</t>
  </si>
  <si>
    <t>add_register_data</t>
  </si>
  <si>
    <t>choose_Flight</t>
  </si>
  <si>
    <t>choose_Flight_param</t>
  </si>
  <si>
    <t>delete_random_Intinerary</t>
  </si>
  <si>
    <t>open_Flights_page</t>
  </si>
  <si>
    <t>open_Itinerary_list</t>
  </si>
  <si>
    <t>open_homepage</t>
  </si>
  <si>
    <t>open_intro_page</t>
  </si>
  <si>
    <t>open_signuppage</t>
  </si>
  <si>
    <t>submit_data</t>
  </si>
  <si>
    <t>2_Task_Search</t>
  </si>
  <si>
    <t>3_Task_Booking</t>
  </si>
  <si>
    <t>4_Task_View_Itinerary</t>
  </si>
  <si>
    <t>5_Task_Delete_Booking</t>
  </si>
  <si>
    <t>6_Task_Register</t>
  </si>
  <si>
    <t>DEBUG TEST</t>
  </si>
  <si>
    <t>MAX TEST III stair (30 VU)</t>
  </si>
  <si>
    <t>MAX CONFIRM TEST III stair (30 VU)</t>
  </si>
  <si>
    <t>Профиль для 10 пользоваелей (отладочный тест)</t>
  </si>
  <si>
    <t>Поиск максимума 3 ступень (30 VU)</t>
  </si>
  <si>
    <t>Подтверждение максимума 30 VU</t>
  </si>
  <si>
    <t>№</t>
  </si>
</sst>
</file>

<file path=xl/styles.xml><?xml version="1.0" encoding="utf-8"?>
<styleSheet xmlns="http://schemas.openxmlformats.org/spreadsheetml/2006/main">
  <numFmts count="1">
    <numFmt numFmtId="164" formatCode="0.000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charset val="204"/>
      <scheme val="maj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90">
    <xf numFmtId="0" fontId="0" fillId="0" borderId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5" fillId="0" borderId="0"/>
    <xf numFmtId="0" fontId="15" fillId="0" borderId="0" applyNumberForma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5" applyNumberFormat="0" applyAlignment="0" applyProtection="0"/>
    <xf numFmtId="0" fontId="20" fillId="7" borderId="6" applyNumberFormat="0" applyAlignment="0" applyProtection="0"/>
    <xf numFmtId="0" fontId="21" fillId="7" borderId="5" applyNumberFormat="0" applyAlignment="0" applyProtection="0"/>
    <xf numFmtId="0" fontId="22" fillId="0" borderId="7" applyNumberFormat="0" applyFill="0" applyAlignment="0" applyProtection="0"/>
    <xf numFmtId="0" fontId="23" fillId="8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26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6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6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6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6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6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9" borderId="9" applyNumberFormat="0" applyFont="0" applyAlignment="0" applyProtection="0"/>
    <xf numFmtId="9" fontId="27" fillId="0" borderId="0" applyFont="0" applyFill="0" applyBorder="0" applyAlignment="0" applyProtection="0"/>
    <xf numFmtId="0" fontId="3" fillId="0" borderId="0"/>
    <xf numFmtId="0" fontId="29" fillId="4" borderId="0" applyNumberFormat="0" applyBorder="0" applyAlignment="0" applyProtection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6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6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6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6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6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1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29" fillId="4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9" borderId="9" applyNumberFormat="0" applyFont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9" borderId="9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31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33" borderId="0" applyNumberFormat="0" applyBorder="0" applyAlignment="0" applyProtection="0"/>
  </cellStyleXfs>
  <cellXfs count="84">
    <xf numFmtId="0" fontId="0" fillId="0" borderId="0" xfId="0"/>
    <xf numFmtId="0" fontId="13" fillId="5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4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1" xfId="0" applyFill="1" applyBorder="1"/>
    <xf numFmtId="9" fontId="0" fillId="0" borderId="1" xfId="44" applyFont="1" applyBorder="1"/>
    <xf numFmtId="9" fontId="0" fillId="38" borderId="1" xfId="44" applyFont="1" applyFill="1" applyBorder="1"/>
    <xf numFmtId="0" fontId="8" fillId="0" borderId="1" xfId="0" applyFont="1" applyBorder="1" applyAlignment="1">
      <alignment vertical="center" wrapText="1"/>
    </xf>
    <xf numFmtId="0" fontId="0" fillId="40" borderId="1" xfId="0" applyFill="1" applyBorder="1"/>
    <xf numFmtId="1" fontId="0" fillId="35" borderId="1" xfId="0" applyNumberFormat="1" applyFill="1" applyBorder="1"/>
    <xf numFmtId="0" fontId="8" fillId="39" borderId="14" xfId="0" applyFont="1" applyFill="1" applyBorder="1" applyAlignment="1">
      <alignment vertical="center" wrapText="1"/>
    </xf>
    <xf numFmtId="0" fontId="6" fillId="39" borderId="14" xfId="0" applyFont="1" applyFill="1" applyBorder="1" applyAlignment="1">
      <alignment horizontal="left" vertical="center" wrapText="1"/>
    </xf>
    <xf numFmtId="0" fontId="7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0" xfId="44" applyFont="1" applyBorder="1"/>
    <xf numFmtId="0" fontId="8" fillId="0" borderId="0" xfId="0" applyFont="1" applyAlignment="1">
      <alignment vertical="center" wrapText="1"/>
    </xf>
    <xf numFmtId="1" fontId="0" fillId="36" borderId="1" xfId="0" applyNumberFormat="1" applyFill="1" applyBorder="1"/>
    <xf numFmtId="0" fontId="0" fillId="39" borderId="1" xfId="0" applyFill="1" applyBorder="1"/>
    <xf numFmtId="1" fontId="0" fillId="37" borderId="1" xfId="0" applyNumberFormat="1" applyFill="1" applyBorder="1"/>
    <xf numFmtId="1" fontId="0" fillId="0" borderId="1" xfId="0" applyNumberFormat="1" applyBorder="1"/>
    <xf numFmtId="0" fontId="0" fillId="4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5" borderId="19" xfId="0" applyFill="1" applyBorder="1"/>
    <xf numFmtId="9" fontId="0" fillId="0" borderId="1" xfId="0" applyNumberFormat="1" applyBorder="1"/>
    <xf numFmtId="0" fontId="0" fillId="0" borderId="27" xfId="0" applyBorder="1"/>
    <xf numFmtId="0" fontId="28" fillId="0" borderId="23" xfId="0" applyFont="1" applyBorder="1"/>
    <xf numFmtId="0" fontId="28" fillId="0" borderId="0" xfId="0" applyFont="1"/>
    <xf numFmtId="1" fontId="28" fillId="0" borderId="0" xfId="0" applyNumberFormat="1" applyFont="1"/>
    <xf numFmtId="9" fontId="0" fillId="0" borderId="28" xfId="0" applyNumberFormat="1" applyBorder="1"/>
    <xf numFmtId="0" fontId="8" fillId="39" borderId="19" xfId="0" applyFont="1" applyFill="1" applyBorder="1" applyAlignment="1">
      <alignment vertical="center" wrapText="1"/>
    </xf>
    <xf numFmtId="0" fontId="6" fillId="39" borderId="19" xfId="0" applyFont="1" applyFill="1" applyBorder="1" applyAlignment="1">
      <alignment horizontal="center" vertical="center" wrapText="1"/>
    </xf>
    <xf numFmtId="0" fontId="6" fillId="39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/>
    <xf numFmtId="0" fontId="2" fillId="0" borderId="0" xfId="66"/>
    <xf numFmtId="0" fontId="30" fillId="0" borderId="26" xfId="0" applyFont="1" applyBorder="1"/>
    <xf numFmtId="0" fontId="0" fillId="40" borderId="11" xfId="0" applyFill="1" applyBorder="1"/>
    <xf numFmtId="0" fontId="0" fillId="40" borderId="32" xfId="0" applyFill="1" applyBorder="1"/>
    <xf numFmtId="0" fontId="30" fillId="42" borderId="23" xfId="0" applyFont="1" applyFill="1" applyBorder="1"/>
    <xf numFmtId="2" fontId="30" fillId="42" borderId="1" xfId="0" applyNumberFormat="1" applyFont="1" applyFill="1" applyBorder="1"/>
    <xf numFmtId="1" fontId="0" fillId="5" borderId="1" xfId="0" applyNumberFormat="1" applyFill="1" applyBorder="1"/>
    <xf numFmtId="0" fontId="0" fillId="0" borderId="1" xfId="0" applyFill="1" applyBorder="1"/>
    <xf numFmtId="1" fontId="0" fillId="0" borderId="1" xfId="0" applyNumberFormat="1" applyFill="1" applyBorder="1"/>
    <xf numFmtId="0" fontId="1" fillId="39" borderId="0" xfId="119" applyFill="1"/>
    <xf numFmtId="0" fontId="0" fillId="39" borderId="0" xfId="0" applyFill="1"/>
    <xf numFmtId="0" fontId="1" fillId="39" borderId="0" xfId="102" applyFill="1"/>
    <xf numFmtId="0" fontId="1" fillId="0" borderId="0" xfId="80"/>
    <xf numFmtId="1" fontId="1" fillId="0" borderId="0" xfId="80" applyNumberFormat="1"/>
    <xf numFmtId="2" fontId="1" fillId="0" borderId="0" xfId="80" applyNumberFormat="1"/>
    <xf numFmtId="0" fontId="1" fillId="0" borderId="0" xfId="85"/>
    <xf numFmtId="1" fontId="1" fillId="0" borderId="0" xfId="85" applyNumberFormat="1"/>
    <xf numFmtId="2" fontId="1" fillId="0" borderId="0" xfId="85" applyNumberFormat="1"/>
    <xf numFmtId="0" fontId="1" fillId="0" borderId="0" xfId="102"/>
    <xf numFmtId="1" fontId="1" fillId="0" borderId="0" xfId="102" applyNumberFormat="1"/>
    <xf numFmtId="2" fontId="1" fillId="0" borderId="0" xfId="102" applyNumberFormat="1"/>
    <xf numFmtId="0" fontId="1" fillId="0" borderId="0" xfId="119"/>
    <xf numFmtId="1" fontId="1" fillId="0" borderId="0" xfId="119" applyNumberFormat="1"/>
    <xf numFmtId="164" fontId="1" fillId="0" borderId="0" xfId="119" applyNumberFormat="1"/>
    <xf numFmtId="0" fontId="1" fillId="0" borderId="0" xfId="146"/>
    <xf numFmtId="1" fontId="1" fillId="0" borderId="0" xfId="146" applyNumberFormat="1"/>
    <xf numFmtId="164" fontId="1" fillId="0" borderId="0" xfId="146" applyNumberFormat="1"/>
    <xf numFmtId="9" fontId="0" fillId="0" borderId="0" xfId="0" applyNumberFormat="1"/>
    <xf numFmtId="0" fontId="0" fillId="43" borderId="0" xfId="0" applyFill="1"/>
    <xf numFmtId="164" fontId="0" fillId="43" borderId="0" xfId="0" applyNumberFormat="1" applyFill="1"/>
    <xf numFmtId="1" fontId="0" fillId="43" borderId="0" xfId="0" applyNumberFormat="1" applyFill="1"/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8" fillId="0" borderId="11" xfId="0" applyFont="1" applyFill="1" applyBorder="1" applyAlignment="1">
      <alignment vertical="center" wrapText="1"/>
    </xf>
  </cellXfs>
  <cellStyles count="190">
    <cellStyle name="20% - Акцент1" xfId="19" builtinId="30" customBuiltin="1"/>
    <cellStyle name="20% - Акцент1 2" xfId="92"/>
    <cellStyle name="20% — акцент1 2" xfId="48"/>
    <cellStyle name="20% - Акцент1 3" xfId="91"/>
    <cellStyle name="20% — акцент1 3" xfId="68"/>
    <cellStyle name="20% - Акцент1 4" xfId="133"/>
    <cellStyle name="20% - Акцент1 5" xfId="153"/>
    <cellStyle name="20% - Акцент1 6" xfId="172"/>
    <cellStyle name="20% - Акцент2" xfId="23" builtinId="34" customBuiltin="1"/>
    <cellStyle name="20% - Акцент2 2" xfId="95"/>
    <cellStyle name="20% — акцент2 2" xfId="51"/>
    <cellStyle name="20% - Акцент2 3" xfId="116"/>
    <cellStyle name="20% — акцент2 3" xfId="70"/>
    <cellStyle name="20% - Акцент2 4" xfId="136"/>
    <cellStyle name="20% - Акцент2 5" xfId="156"/>
    <cellStyle name="20% - Акцент2 6" xfId="175"/>
    <cellStyle name="20% - Акцент3" xfId="27" builtinId="38" customBuiltin="1"/>
    <cellStyle name="20% - Акцент3 2" xfId="99"/>
    <cellStyle name="20% — акцент3 2" xfId="54"/>
    <cellStyle name="20% - Акцент3 3" xfId="120"/>
    <cellStyle name="20% — акцент3 3" xfId="72"/>
    <cellStyle name="20% - Акцент3 4" xfId="139"/>
    <cellStyle name="20% - Акцент3 5" xfId="159"/>
    <cellStyle name="20% - Акцент3 6" xfId="178"/>
    <cellStyle name="20% - Акцент4" xfId="31" builtinId="42" customBuiltin="1"/>
    <cellStyle name="20% - Акцент4 2" xfId="103"/>
    <cellStyle name="20% — акцент4 2" xfId="57"/>
    <cellStyle name="20% - Акцент4 3" xfId="123"/>
    <cellStyle name="20% — акцент4 3" xfId="74"/>
    <cellStyle name="20% - Акцент4 4" xfId="143"/>
    <cellStyle name="20% - Акцент4 5" xfId="163"/>
    <cellStyle name="20% - Акцент4 6" xfId="181"/>
    <cellStyle name="20% - Акцент5" xfId="35" builtinId="46" customBuiltin="1"/>
    <cellStyle name="20% - Акцент5 2" xfId="107"/>
    <cellStyle name="20% — акцент5 2" xfId="60"/>
    <cellStyle name="20% - Акцент5 3" xfId="127"/>
    <cellStyle name="20% — акцент5 3" xfId="76"/>
    <cellStyle name="20% - Акцент5 4" xfId="147"/>
    <cellStyle name="20% - Акцент5 5" xfId="166"/>
    <cellStyle name="20% - Акцент5 6" xfId="184"/>
    <cellStyle name="20% - Акцент6" xfId="39" builtinId="50" customBuiltin="1"/>
    <cellStyle name="20% - Акцент6 2" xfId="110"/>
    <cellStyle name="20% — акцент6 2" xfId="63"/>
    <cellStyle name="20% - Акцент6 3" xfId="130"/>
    <cellStyle name="20% — акцент6 3" xfId="78"/>
    <cellStyle name="20% - Акцент6 4" xfId="150"/>
    <cellStyle name="20% - Акцент6 5" xfId="169"/>
    <cellStyle name="20% - Акцент6 6" xfId="187"/>
    <cellStyle name="40% - Акцент1" xfId="20" builtinId="31" customBuiltin="1"/>
    <cellStyle name="40% - Акцент1 2" xfId="93"/>
    <cellStyle name="40% — акцент1 2" xfId="49"/>
    <cellStyle name="40% - Акцент1 3" xfId="113"/>
    <cellStyle name="40% — акцент1 3" xfId="69"/>
    <cellStyle name="40% - Акцент1 4" xfId="134"/>
    <cellStyle name="40% - Акцент1 5" xfId="154"/>
    <cellStyle name="40% - Акцент1 6" xfId="173"/>
    <cellStyle name="40% - Акцент2" xfId="24" builtinId="35" customBuiltin="1"/>
    <cellStyle name="40% - Акцент2 2" xfId="96"/>
    <cellStyle name="40% — акцент2 2" xfId="52"/>
    <cellStyle name="40% - Акцент2 3" xfId="117"/>
    <cellStyle name="40% — акцент2 3" xfId="71"/>
    <cellStyle name="40% - Акцент2 4" xfId="137"/>
    <cellStyle name="40% - Акцент2 5" xfId="157"/>
    <cellStyle name="40% - Акцент2 6" xfId="176"/>
    <cellStyle name="40% - Акцент3" xfId="28" builtinId="39" customBuiltin="1"/>
    <cellStyle name="40% - Акцент3 2" xfId="100"/>
    <cellStyle name="40% — акцент3 2" xfId="55"/>
    <cellStyle name="40% - Акцент3 3" xfId="121"/>
    <cellStyle name="40% — акцент3 3" xfId="73"/>
    <cellStyle name="40% - Акцент3 4" xfId="140"/>
    <cellStyle name="40% - Акцент3 5" xfId="160"/>
    <cellStyle name="40% - Акцент3 6" xfId="179"/>
    <cellStyle name="40% - Акцент4" xfId="32" builtinId="43" customBuiltin="1"/>
    <cellStyle name="40% - Акцент4 2" xfId="104"/>
    <cellStyle name="40% — акцент4 2" xfId="58"/>
    <cellStyle name="40% - Акцент4 3" xfId="124"/>
    <cellStyle name="40% — акцент4 3" xfId="75"/>
    <cellStyle name="40% - Акцент4 4" xfId="144"/>
    <cellStyle name="40% - Акцент4 5" xfId="164"/>
    <cellStyle name="40% - Акцент4 6" xfId="182"/>
    <cellStyle name="40% - Акцент5" xfId="36" builtinId="47" customBuiltin="1"/>
    <cellStyle name="40% - Акцент5 2" xfId="108"/>
    <cellStyle name="40% — акцент5 2" xfId="61"/>
    <cellStyle name="40% - Акцент5 3" xfId="128"/>
    <cellStyle name="40% — акцент5 3" xfId="77"/>
    <cellStyle name="40% - Акцент5 4" xfId="148"/>
    <cellStyle name="40% - Акцент5 5" xfId="167"/>
    <cellStyle name="40% - Акцент5 6" xfId="185"/>
    <cellStyle name="40% - Акцент6" xfId="40" builtinId="51" customBuiltin="1"/>
    <cellStyle name="40% - Акцент6 2" xfId="111"/>
    <cellStyle name="40% — акцент6 2" xfId="64"/>
    <cellStyle name="40% - Акцент6 3" xfId="131"/>
    <cellStyle name="40% — акцент6 3" xfId="79"/>
    <cellStyle name="40% - Акцент6 4" xfId="151"/>
    <cellStyle name="40% - Акцент6 5" xfId="170"/>
    <cellStyle name="40% - Акцент6 6" xfId="188"/>
    <cellStyle name="60% - Акцент1" xfId="21" builtinId="32" customBuiltin="1"/>
    <cellStyle name="60% - Акцент1 2" xfId="94"/>
    <cellStyle name="60% — акцент1 2" xfId="50"/>
    <cellStyle name="60% - Акцент1 3" xfId="114"/>
    <cellStyle name="60% - Акцент1 4" xfId="135"/>
    <cellStyle name="60% - Акцент1 5" xfId="155"/>
    <cellStyle name="60% - Акцент1 6" xfId="174"/>
    <cellStyle name="60% - Акцент2" xfId="25" builtinId="36" customBuiltin="1"/>
    <cellStyle name="60% - Акцент2 2" xfId="97"/>
    <cellStyle name="60% — акцент2 2" xfId="53"/>
    <cellStyle name="60% - Акцент2 3" xfId="118"/>
    <cellStyle name="60% - Акцент2 4" xfId="138"/>
    <cellStyle name="60% - Акцент2 5" xfId="158"/>
    <cellStyle name="60% - Акцент2 6" xfId="177"/>
    <cellStyle name="60% - Акцент3" xfId="29" builtinId="40" customBuiltin="1"/>
    <cellStyle name="60% - Акцент3 2" xfId="101"/>
    <cellStyle name="60% — акцент3 2" xfId="56"/>
    <cellStyle name="60% - Акцент3 3" xfId="122"/>
    <cellStyle name="60% - Акцент3 4" xfId="141"/>
    <cellStyle name="60% - Акцент3 5" xfId="161"/>
    <cellStyle name="60% - Акцент3 6" xfId="180"/>
    <cellStyle name="60% - Акцент4" xfId="33" builtinId="44" customBuiltin="1"/>
    <cellStyle name="60% - Акцент4 2" xfId="105"/>
    <cellStyle name="60% — акцент4 2" xfId="59"/>
    <cellStyle name="60% - Акцент4 3" xfId="125"/>
    <cellStyle name="60% - Акцент4 4" xfId="145"/>
    <cellStyle name="60% - Акцент4 5" xfId="165"/>
    <cellStyle name="60% - Акцент4 6" xfId="183"/>
    <cellStyle name="60% - Акцент5" xfId="37" builtinId="48" customBuiltin="1"/>
    <cellStyle name="60% - Акцент5 2" xfId="109"/>
    <cellStyle name="60% — акцент5 2" xfId="62"/>
    <cellStyle name="60% - Акцент5 3" xfId="129"/>
    <cellStyle name="60% - Акцент5 4" xfId="149"/>
    <cellStyle name="60% - Акцент5 5" xfId="168"/>
    <cellStyle name="60% - Акцент5 6" xfId="186"/>
    <cellStyle name="60% - Акцент6" xfId="41" builtinId="52" customBuiltin="1"/>
    <cellStyle name="60% - Акцент6 2" xfId="112"/>
    <cellStyle name="60% — акцент6 2" xfId="65"/>
    <cellStyle name="60% - Акцент6 3" xfId="132"/>
    <cellStyle name="60% - Акцент6 4" xfId="152"/>
    <cellStyle name="60% - Акцент6 5" xfId="171"/>
    <cellStyle name="60% - Акцент6 6" xfId="189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азвание 2" xfId="81"/>
    <cellStyle name="Название 3" xfId="89"/>
    <cellStyle name="Название 4" xfId="84"/>
    <cellStyle name="Название 5" xfId="126"/>
    <cellStyle name="Название 6" xfId="82"/>
    <cellStyle name="Нейтральный" xfId="3" builtinId="28" customBuiltin="1"/>
    <cellStyle name="Нейтральный 2" xfId="46"/>
    <cellStyle name="Нейтральный 3" xfId="86"/>
    <cellStyle name="Нейтральный 4" xfId="83"/>
    <cellStyle name="Нейтральный 5" xfId="87"/>
    <cellStyle name="Нейтральный 6" xfId="98"/>
    <cellStyle name="Нейтральный 7" xfId="88"/>
    <cellStyle name="Обычный" xfId="0" builtinId="0"/>
    <cellStyle name="Обычный 10" xfId="146"/>
    <cellStyle name="Обычный 2" xfId="4"/>
    <cellStyle name="Обычный 3" xfId="42"/>
    <cellStyle name="Обычный 4" xfId="45"/>
    <cellStyle name="Обычный 5" xfId="66"/>
    <cellStyle name="Обычный 6" xfId="80"/>
    <cellStyle name="Обычный 7" xfId="85"/>
    <cellStyle name="Обычный 8" xfId="102"/>
    <cellStyle name="Обычный 9" xfId="119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имечание 5" xfId="90"/>
    <cellStyle name="Примечание 6" xfId="106"/>
    <cellStyle name="Примечание 7" xfId="115"/>
    <cellStyle name="Примечание 8" xfId="142"/>
    <cellStyle name="Примечание 9" xfId="162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" formatCode="0"/>
    </dxf>
    <dxf>
      <numFmt numFmtId="165" formatCode="0.0"/>
    </dxf>
    <dxf>
      <numFmt numFmtId="2" formatCode="0.00"/>
    </dxf>
    <dxf>
      <numFmt numFmtId="164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Рабочий" refreshedDate="45648.514904166666" createdVersion="3" refreshedVersion="3" minRefreshableVersion="3" recordCount="28">
  <cacheSource type="worksheet">
    <worksheetSource ref="A1:H29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1" maxValue="3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60" maxValue="96"/>
    </cacheField>
    <cacheField name="одним пользователем в минуту" numFmtId="2">
      <sharedItems containsSemiMixedTypes="0" containsString="0" containsNumber="1" minValue="0.625" maxValue="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3.333333333333332" maxValue="6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s v="Покупка билета"/>
    <x v="0"/>
    <n v="1"/>
    <n v="3"/>
    <n v="60"/>
    <n v="1"/>
    <n v="20"/>
    <n v="60"/>
  </r>
  <r>
    <s v="Покупка билета"/>
    <x v="1"/>
    <n v="1"/>
    <n v="3"/>
    <n v="60"/>
    <n v="1"/>
    <n v="20"/>
    <n v="60"/>
  </r>
  <r>
    <s v="Покупка билета"/>
    <x v="2"/>
    <n v="1"/>
    <n v="3"/>
    <n v="60"/>
    <n v="1"/>
    <n v="20"/>
    <n v="60"/>
  </r>
  <r>
    <s v="Покупка билета"/>
    <x v="3"/>
    <n v="1"/>
    <n v="3"/>
    <n v="60"/>
    <n v="1"/>
    <n v="20"/>
    <n v="60"/>
  </r>
  <r>
    <s v="Покупка билета"/>
    <x v="4"/>
    <n v="1"/>
    <n v="3"/>
    <n v="60"/>
    <n v="1"/>
    <n v="20"/>
    <n v="60"/>
  </r>
  <r>
    <s v="Покупка билета"/>
    <x v="5"/>
    <n v="1"/>
    <n v="3"/>
    <n v="60"/>
    <n v="1"/>
    <n v="20"/>
    <n v="60"/>
  </r>
  <r>
    <s v="Удаление бронирования "/>
    <x v="0"/>
    <n v="1"/>
    <n v="2"/>
    <n v="96"/>
    <n v="0.625"/>
    <n v="20"/>
    <n v="25"/>
  </r>
  <r>
    <s v="Удаление бронирования "/>
    <x v="1"/>
    <n v="1"/>
    <n v="2"/>
    <n v="96"/>
    <n v="0.625"/>
    <n v="20"/>
    <n v="25"/>
  </r>
  <r>
    <s v="Удаление бронирования "/>
    <x v="6"/>
    <n v="1"/>
    <n v="2"/>
    <n v="96"/>
    <n v="0.625"/>
    <n v="20"/>
    <n v="25"/>
  </r>
  <r>
    <s v="Удаление бронирования "/>
    <x v="7"/>
    <n v="1"/>
    <n v="2"/>
    <n v="96"/>
    <n v="0.625"/>
    <n v="20"/>
    <n v="25"/>
  </r>
  <r>
    <s v="Удаление бронирования "/>
    <x v="8"/>
    <n v="1"/>
    <n v="2"/>
    <n v="96"/>
    <n v="0.625"/>
    <n v="20"/>
    <n v="25"/>
  </r>
  <r>
    <s v="Регистрация новых пользователей"/>
    <x v="0"/>
    <n v="1"/>
    <n v="2"/>
    <n v="72"/>
    <n v="0.83333333333333337"/>
    <n v="20"/>
    <n v="33.333333333333336"/>
  </r>
  <r>
    <s v="Регистрация новых пользователей"/>
    <x v="9"/>
    <n v="1"/>
    <n v="2"/>
    <n v="72"/>
    <n v="0.83333333333333337"/>
    <n v="20"/>
    <n v="33.333333333333336"/>
  </r>
  <r>
    <s v="Регистрация новых пользователей"/>
    <x v="10"/>
    <n v="1"/>
    <n v="2"/>
    <n v="72"/>
    <n v="0.83333333333333337"/>
    <n v="20"/>
    <n v="33.333333333333336"/>
  </r>
  <r>
    <s v="Регистрация новых пользователей"/>
    <x v="11"/>
    <n v="1"/>
    <n v="2"/>
    <n v="72"/>
    <n v="0.83333333333333337"/>
    <n v="20"/>
    <n v="33.333333333333336"/>
  </r>
  <r>
    <s v="Регистрация новых пользователей"/>
    <x v="6"/>
    <n v="1"/>
    <n v="2"/>
    <n v="72"/>
    <n v="0.83333333333333337"/>
    <n v="20"/>
    <n v="33.333333333333336"/>
  </r>
  <r>
    <s v="Регистрация новых пользователей"/>
    <x v="8"/>
    <n v="1"/>
    <n v="2"/>
    <n v="72"/>
    <n v="0.83333333333333337"/>
    <n v="20"/>
    <n v="33.333333333333336"/>
  </r>
  <r>
    <s v="Поиск билета без покупки"/>
    <x v="0"/>
    <n v="1"/>
    <n v="2"/>
    <n v="72"/>
    <n v="0.83333333333333337"/>
    <n v="20"/>
    <n v="33.333333333333336"/>
  </r>
  <r>
    <s v="Поиск билета без покупки"/>
    <x v="1"/>
    <n v="1"/>
    <n v="2"/>
    <n v="72"/>
    <n v="0.83333333333333337"/>
    <n v="20"/>
    <n v="33.333333333333336"/>
  </r>
  <r>
    <s v="Поиск билета без покупки"/>
    <x v="2"/>
    <n v="1"/>
    <n v="2"/>
    <n v="72"/>
    <n v="0.83333333333333337"/>
    <n v="20"/>
    <n v="33.333333333333336"/>
  </r>
  <r>
    <s v="Поиск билета без покупки"/>
    <x v="3"/>
    <n v="1"/>
    <n v="2"/>
    <n v="72"/>
    <n v="0.83333333333333337"/>
    <n v="20"/>
    <n v="33.333333333333336"/>
  </r>
  <r>
    <s v="Поиск билета без покупки"/>
    <x v="4"/>
    <n v="1"/>
    <n v="2"/>
    <n v="72"/>
    <n v="0.83333333333333337"/>
    <n v="20"/>
    <n v="33.333333333333336"/>
  </r>
  <r>
    <s v="Поиск билета без покупки"/>
    <x v="8"/>
    <n v="1"/>
    <n v="2"/>
    <n v="72"/>
    <n v="0.83333333333333337"/>
    <n v="20"/>
    <n v="33.333333333333336"/>
  </r>
  <r>
    <s v="Ознакомление с путевым листом"/>
    <x v="0"/>
    <n v="1"/>
    <n v="1"/>
    <n v="90"/>
    <n v="0.66666666666666663"/>
    <n v="20"/>
    <n v="13.333333333333332"/>
  </r>
  <r>
    <s v="Ознакомление с путевым листом"/>
    <x v="1"/>
    <n v="2"/>
    <n v="1"/>
    <n v="90"/>
    <n v="1.3333333333333333"/>
    <n v="20"/>
    <n v="26.666666666666664"/>
  </r>
  <r>
    <s v="Ознакомление с путевым листом"/>
    <x v="6"/>
    <n v="3"/>
    <n v="1"/>
    <n v="90"/>
    <n v="2"/>
    <n v="20"/>
    <n v="40"/>
  </r>
  <r>
    <s v="Ознакомление с путевым листом"/>
    <x v="8"/>
    <n v="1"/>
    <n v="1"/>
    <n v="90"/>
    <n v="0.66666666666666663"/>
    <n v="20"/>
    <n v="13.333333333333332"/>
  </r>
  <r>
    <s v="Ознакомление с путевым листом"/>
    <x v="2"/>
    <n v="1"/>
    <n v="1"/>
    <n v="90"/>
    <n v="0.66666666666666663"/>
    <n v="20"/>
    <n v="13.3333333333333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h="1"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zoomScale="70" zoomScaleNormal="70" workbookViewId="0">
      <selection activeCell="K40" sqref="K40"/>
    </sheetView>
  </sheetViews>
  <sheetFormatPr defaultRowHeight="15"/>
  <cols>
    <col min="1" max="1" width="31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6" max="6" width="28.28515625" customWidth="1"/>
    <col min="7" max="7" width="30.85546875" customWidth="1"/>
    <col min="8" max="8" width="17" customWidth="1"/>
    <col min="9" max="9" width="47.42578125" bestFit="1" customWidth="1"/>
    <col min="10" max="10" width="21.85546875" bestFit="1" customWidth="1"/>
    <col min="11" max="11" width="18.140625" customWidth="1"/>
    <col min="12" max="12" width="36.85546875" customWidth="1"/>
    <col min="13" max="13" width="44.140625" customWidth="1"/>
    <col min="14" max="14" width="9.5703125" customWidth="1"/>
    <col min="15" max="15" width="14.42578125" customWidth="1"/>
    <col min="16" max="16" width="11.5703125" customWidth="1"/>
    <col min="17" max="17" width="9.85546875" customWidth="1"/>
    <col min="18" max="18" width="10.42578125" customWidth="1"/>
    <col min="19" max="19" width="34.140625" bestFit="1" customWidth="1"/>
    <col min="20" max="20" width="53.7109375" bestFit="1" customWidth="1"/>
  </cols>
  <sheetData>
    <row r="1" spans="1:23" ht="15.75" thickBot="1">
      <c r="A1" t="s">
        <v>20</v>
      </c>
      <c r="B1" t="s">
        <v>21</v>
      </c>
      <c r="C1" t="s">
        <v>22</v>
      </c>
      <c r="D1" t="s">
        <v>24</v>
      </c>
      <c r="E1" t="s">
        <v>33</v>
      </c>
      <c r="F1" t="s">
        <v>34</v>
      </c>
      <c r="G1" t="s">
        <v>35</v>
      </c>
      <c r="H1" t="s">
        <v>4</v>
      </c>
      <c r="I1" s="4" t="s">
        <v>64</v>
      </c>
      <c r="J1" t="s">
        <v>32</v>
      </c>
      <c r="L1" s="30" t="s">
        <v>66</v>
      </c>
      <c r="M1" s="29" t="s">
        <v>23</v>
      </c>
      <c r="N1" s="30" t="s">
        <v>25</v>
      </c>
      <c r="O1" s="30" t="s">
        <v>26</v>
      </c>
      <c r="P1" s="30" t="s">
        <v>61</v>
      </c>
      <c r="Q1" s="30" t="s">
        <v>27</v>
      </c>
      <c r="R1" s="30" t="s">
        <v>24</v>
      </c>
      <c r="S1" s="37" t="s">
        <v>30</v>
      </c>
      <c r="T1" s="51" t="s">
        <v>63</v>
      </c>
      <c r="U1" s="38" t="s">
        <v>28</v>
      </c>
      <c r="V1" s="38" t="s">
        <v>29</v>
      </c>
      <c r="W1" s="19" t="s">
        <v>31</v>
      </c>
    </row>
    <row r="2" spans="1:23">
      <c r="A2" s="12" t="s">
        <v>5</v>
      </c>
      <c r="B2" s="12" t="s">
        <v>43</v>
      </c>
      <c r="C2" s="26">
        <v>1</v>
      </c>
      <c r="D2" s="27">
        <f>VLOOKUP(A2,$M$1:$X$8,6,FALSE)</f>
        <v>3</v>
      </c>
      <c r="E2">
        <f>VLOOKUP(A2,$M$1:$X$8,5,FALSE)</f>
        <v>60</v>
      </c>
      <c r="F2" s="7">
        <f>60/E2*C2</f>
        <v>1</v>
      </c>
      <c r="G2">
        <f t="shared" ref="G2:G6" si="0">VLOOKUP(A2,$M$1:$X$8,9,FALSE)</f>
        <v>20</v>
      </c>
      <c r="H2" s="6">
        <f>D2*F2*G2</f>
        <v>60</v>
      </c>
      <c r="I2" s="5" t="s">
        <v>0</v>
      </c>
      <c r="J2" s="6">
        <v>145</v>
      </c>
      <c r="L2">
        <v>4</v>
      </c>
      <c r="M2" s="32" t="s">
        <v>5</v>
      </c>
      <c r="N2" s="8">
        <v>2</v>
      </c>
      <c r="O2" s="24">
        <f>L2*5</f>
        <v>20</v>
      </c>
      <c r="P2" s="25">
        <f>N2+O2</f>
        <v>22</v>
      </c>
      <c r="Q2" s="13">
        <v>60</v>
      </c>
      <c r="R2" s="35">
        <v>3</v>
      </c>
      <c r="S2" s="36">
        <f t="shared" ref="S2:S6" si="1">R2/W$2</f>
        <v>0.3</v>
      </c>
      <c r="T2" s="52">
        <f t="shared" ref="T2:T6" si="2">60/(Q2)</f>
        <v>1</v>
      </c>
      <c r="U2" s="39">
        <v>20</v>
      </c>
      <c r="V2" s="40">
        <f>ROUND(R2*T2*U2,0)</f>
        <v>60</v>
      </c>
      <c r="W2" s="17">
        <f>SUM(R2:R6)</f>
        <v>10</v>
      </c>
    </row>
    <row r="3" spans="1:23">
      <c r="A3" s="12" t="s">
        <v>5</v>
      </c>
      <c r="B3" s="12" t="s">
        <v>0</v>
      </c>
      <c r="C3" s="26">
        <v>1</v>
      </c>
      <c r="D3" s="28">
        <f>VLOOKUP(A3,$M$1:$X$8,6,FALSE)</f>
        <v>3</v>
      </c>
      <c r="E3">
        <f>VLOOKUP(A3,$M$1:$X$8,5,FALSE)</f>
        <v>60</v>
      </c>
      <c r="F3" s="7">
        <f>60/E3*C3</f>
        <v>1</v>
      </c>
      <c r="G3">
        <f t="shared" si="0"/>
        <v>20</v>
      </c>
      <c r="H3" s="6">
        <f>D3*F3*G3</f>
        <v>60</v>
      </c>
      <c r="I3" s="5" t="s">
        <v>9</v>
      </c>
      <c r="J3" s="6">
        <v>93.333333333333343</v>
      </c>
      <c r="L3">
        <v>4</v>
      </c>
      <c r="M3" s="32" t="s">
        <v>6</v>
      </c>
      <c r="N3" s="8">
        <v>1</v>
      </c>
      <c r="O3" s="24">
        <f t="shared" ref="O3:O6" si="3">L3*5</f>
        <v>20</v>
      </c>
      <c r="P3" s="25">
        <f t="shared" ref="P3:P5" si="4">N3+O3</f>
        <v>21</v>
      </c>
      <c r="Q3" s="13">
        <v>96</v>
      </c>
      <c r="R3" s="35">
        <v>2</v>
      </c>
      <c r="S3" s="36">
        <f t="shared" si="1"/>
        <v>0.2</v>
      </c>
      <c r="T3" s="52">
        <f t="shared" si="2"/>
        <v>0.625</v>
      </c>
      <c r="U3" s="39">
        <v>20</v>
      </c>
      <c r="V3" s="40">
        <f>ROUND(R3*T3*U3,0)</f>
        <v>25</v>
      </c>
      <c r="W3" s="17"/>
    </row>
    <row r="4" spans="1:23">
      <c r="A4" s="12" t="s">
        <v>5</v>
      </c>
      <c r="B4" s="12" t="s">
        <v>49</v>
      </c>
      <c r="C4" s="26">
        <v>1</v>
      </c>
      <c r="D4" s="28">
        <f>VLOOKUP(A5,$M$1:$X$8,6,FALSE)</f>
        <v>3</v>
      </c>
      <c r="E4">
        <f>VLOOKUP(A5,$M$1:$X$8,5,FALSE)</f>
        <v>60</v>
      </c>
      <c r="F4" s="7">
        <f t="shared" ref="F4" si="5">60/E4*C4</f>
        <v>1</v>
      </c>
      <c r="G4">
        <f t="shared" si="0"/>
        <v>20</v>
      </c>
      <c r="H4" s="6">
        <f t="shared" ref="H4" si="6">D4*F4*G4</f>
        <v>60</v>
      </c>
      <c r="I4" s="5" t="s">
        <v>3</v>
      </c>
      <c r="J4" s="6">
        <v>105</v>
      </c>
      <c r="L4">
        <v>5</v>
      </c>
      <c r="M4" s="32" t="s">
        <v>42</v>
      </c>
      <c r="N4" s="8">
        <v>2</v>
      </c>
      <c r="O4" s="24">
        <f t="shared" si="3"/>
        <v>25</v>
      </c>
      <c r="P4" s="53">
        <f t="shared" si="4"/>
        <v>27</v>
      </c>
      <c r="Q4" s="13">
        <v>72</v>
      </c>
      <c r="R4" s="35">
        <v>2</v>
      </c>
      <c r="S4" s="36">
        <f t="shared" si="1"/>
        <v>0.2</v>
      </c>
      <c r="T4" s="52">
        <f t="shared" si="2"/>
        <v>0.83333333333333337</v>
      </c>
      <c r="U4" s="39">
        <v>20</v>
      </c>
      <c r="V4" s="40">
        <f>ROUND(R4*T4*U4,0)</f>
        <v>33</v>
      </c>
      <c r="W4" s="17"/>
    </row>
    <row r="5" spans="1:23">
      <c r="A5" s="12" t="s">
        <v>5</v>
      </c>
      <c r="B5" s="12" t="s">
        <v>8</v>
      </c>
      <c r="C5" s="26">
        <v>1</v>
      </c>
      <c r="D5" s="28">
        <f>VLOOKUP(A6,$M$1:$X$8,6,FALSE)</f>
        <v>3</v>
      </c>
      <c r="E5">
        <f>VLOOKUP(A6,$M$1:$X$8,5,FALSE)</f>
        <v>60</v>
      </c>
      <c r="F5" s="7">
        <f t="shared" ref="F5" si="7">60/E5*C5</f>
        <v>1</v>
      </c>
      <c r="G5">
        <f t="shared" si="0"/>
        <v>20</v>
      </c>
      <c r="H5" s="6">
        <f t="shared" ref="H5" si="8">D5*F5*G5</f>
        <v>60</v>
      </c>
      <c r="I5" s="5" t="s">
        <v>8</v>
      </c>
      <c r="J5" s="6">
        <v>93.333333333333343</v>
      </c>
      <c r="L5">
        <v>5</v>
      </c>
      <c r="M5" s="32" t="s">
        <v>47</v>
      </c>
      <c r="N5" s="8">
        <v>2</v>
      </c>
      <c r="O5" s="24">
        <f t="shared" si="3"/>
        <v>25</v>
      </c>
      <c r="P5" s="25">
        <f t="shared" si="4"/>
        <v>27</v>
      </c>
      <c r="Q5" s="13">
        <v>72</v>
      </c>
      <c r="R5" s="35">
        <v>2</v>
      </c>
      <c r="S5" s="36">
        <f t="shared" si="1"/>
        <v>0.2</v>
      </c>
      <c r="T5" s="52">
        <f t="shared" si="2"/>
        <v>0.83333333333333337</v>
      </c>
      <c r="U5" s="39">
        <v>20</v>
      </c>
      <c r="V5" s="40">
        <f>ROUND(R5*T5*U5,0)</f>
        <v>33</v>
      </c>
      <c r="W5" s="17"/>
    </row>
    <row r="6" spans="1:23">
      <c r="A6" s="12" t="s">
        <v>5</v>
      </c>
      <c r="B6" s="12" t="s">
        <v>9</v>
      </c>
      <c r="C6" s="26">
        <v>1</v>
      </c>
      <c r="D6" s="28">
        <f t="shared" ref="D6" si="9">VLOOKUP(A6,$M$1:$X$8,6,FALSE)</f>
        <v>3</v>
      </c>
      <c r="E6">
        <f t="shared" ref="E6" si="10">VLOOKUP(A6,$M$1:$X$8,5,FALSE)</f>
        <v>60</v>
      </c>
      <c r="F6" s="7">
        <f t="shared" ref="F6" si="11">60/E6*C6</f>
        <v>1</v>
      </c>
      <c r="G6">
        <f t="shared" si="0"/>
        <v>20</v>
      </c>
      <c r="H6" s="6">
        <f t="shared" ref="H6" si="12">D6*F6*G6</f>
        <v>60</v>
      </c>
      <c r="I6" s="5" t="s">
        <v>1</v>
      </c>
      <c r="J6" s="6">
        <v>60</v>
      </c>
      <c r="L6">
        <v>7</v>
      </c>
      <c r="M6" s="32" t="s">
        <v>7</v>
      </c>
      <c r="N6" s="8">
        <v>1</v>
      </c>
      <c r="O6" s="24">
        <f t="shared" si="3"/>
        <v>35</v>
      </c>
      <c r="P6" s="25">
        <f>N6+O6</f>
        <v>36</v>
      </c>
      <c r="Q6" s="13">
        <v>90</v>
      </c>
      <c r="R6" s="35">
        <v>1</v>
      </c>
      <c r="S6" s="36">
        <f t="shared" si="1"/>
        <v>0.1</v>
      </c>
      <c r="T6" s="52">
        <f t="shared" si="2"/>
        <v>0.66666666666666663</v>
      </c>
      <c r="U6" s="39">
        <v>20</v>
      </c>
      <c r="V6" s="40">
        <f>ROUND(R6*T6*U6,0)</f>
        <v>13</v>
      </c>
      <c r="W6" s="17"/>
    </row>
    <row r="7" spans="1:23" ht="15.75" thickBot="1">
      <c r="A7" s="49" t="s">
        <v>5</v>
      </c>
      <c r="B7" s="12" t="s">
        <v>1</v>
      </c>
      <c r="C7" s="50">
        <v>1</v>
      </c>
      <c r="D7" s="28">
        <f t="shared" ref="D7" si="13">VLOOKUP(A7,$M$1:$X$8,6,FALSE)</f>
        <v>3</v>
      </c>
      <c r="E7">
        <f t="shared" ref="E7" si="14">VLOOKUP(A7,$M$1:$X$8,5,FALSE)</f>
        <v>60</v>
      </c>
      <c r="F7" s="7">
        <f t="shared" ref="F7" si="15">60/E7*C7</f>
        <v>1</v>
      </c>
      <c r="G7">
        <f t="shared" ref="G7" si="16">VLOOKUP(A7,$M$1:$X$8,9,FALSE)</f>
        <v>20</v>
      </c>
      <c r="H7" s="6">
        <f t="shared" ref="H7" si="17">D7*F7*G7</f>
        <v>60</v>
      </c>
      <c r="I7" s="5" t="s">
        <v>10</v>
      </c>
      <c r="J7" s="6">
        <v>25</v>
      </c>
      <c r="M7" s="32"/>
      <c r="N7" s="54"/>
      <c r="O7" s="55"/>
      <c r="P7" s="55"/>
      <c r="Q7" s="55"/>
      <c r="R7" s="34">
        <f>SUM(R2:R6)</f>
        <v>10</v>
      </c>
      <c r="S7" s="41">
        <f>SUM(S2:S6)</f>
        <v>0.99999999999999989</v>
      </c>
      <c r="T7" s="52"/>
      <c r="U7" s="39"/>
      <c r="V7" s="40"/>
      <c r="W7" s="17"/>
    </row>
    <row r="8" spans="1:23" ht="15.75" thickBot="1">
      <c r="A8" s="12" t="s">
        <v>6</v>
      </c>
      <c r="B8" s="12" t="s">
        <v>43</v>
      </c>
      <c r="C8" s="12">
        <v>1</v>
      </c>
      <c r="D8" s="19">
        <f t="shared" ref="D8:D28" si="18">VLOOKUP(A8,$M$1:$X$8,6,FALSE)</f>
        <v>2</v>
      </c>
      <c r="E8" s="6">
        <f t="shared" ref="E8:E28" si="19">VLOOKUP(A8,$M$1:$X$8,5,FALSE)</f>
        <v>96</v>
      </c>
      <c r="F8" s="7">
        <f t="shared" ref="F8:F28" si="20">60/E8*C8</f>
        <v>0.625</v>
      </c>
      <c r="G8">
        <f t="shared" ref="G8:G28" si="21">VLOOKUP(A8,$M$1:$X$8,9,FALSE)</f>
        <v>20</v>
      </c>
      <c r="H8" s="6">
        <f t="shared" ref="H8:H16" si="22">D8*F8*G8</f>
        <v>25</v>
      </c>
      <c r="I8" s="5" t="s">
        <v>2</v>
      </c>
      <c r="J8" s="6">
        <v>98.333333333333343</v>
      </c>
      <c r="M8" s="33"/>
      <c r="N8" s="34"/>
      <c r="O8" s="34"/>
      <c r="P8" s="34"/>
      <c r="Q8" s="34"/>
      <c r="T8" s="48"/>
      <c r="U8" s="34"/>
      <c r="V8" s="34"/>
      <c r="W8" s="18"/>
    </row>
    <row r="9" spans="1:23">
      <c r="A9" s="12" t="s">
        <v>6</v>
      </c>
      <c r="B9" s="12" t="s">
        <v>0</v>
      </c>
      <c r="C9" s="12">
        <v>1</v>
      </c>
      <c r="D9" s="17">
        <f t="shared" si="18"/>
        <v>2</v>
      </c>
      <c r="E9" s="6">
        <f t="shared" si="19"/>
        <v>96</v>
      </c>
      <c r="F9" s="7">
        <f t="shared" si="20"/>
        <v>0.625</v>
      </c>
      <c r="G9">
        <f t="shared" si="21"/>
        <v>20</v>
      </c>
      <c r="H9" s="6">
        <f t="shared" si="22"/>
        <v>25</v>
      </c>
      <c r="I9" s="5" t="s">
        <v>43</v>
      </c>
      <c r="J9" s="6">
        <v>165.00000000000003</v>
      </c>
    </row>
    <row r="10" spans="1:23">
      <c r="A10" s="12" t="s">
        <v>6</v>
      </c>
      <c r="B10" s="12" t="s">
        <v>2</v>
      </c>
      <c r="C10" s="12">
        <v>1</v>
      </c>
      <c r="D10" s="17">
        <f t="shared" si="18"/>
        <v>2</v>
      </c>
      <c r="E10" s="6">
        <f t="shared" si="19"/>
        <v>96</v>
      </c>
      <c r="F10" s="7">
        <f t="shared" si="20"/>
        <v>0.625</v>
      </c>
      <c r="G10">
        <f t="shared" si="21"/>
        <v>20</v>
      </c>
      <c r="H10" s="6">
        <f t="shared" si="22"/>
        <v>25</v>
      </c>
      <c r="I10" s="5" t="s">
        <v>45</v>
      </c>
      <c r="J10" s="6">
        <v>33.333333333333336</v>
      </c>
    </row>
    <row r="11" spans="1:23">
      <c r="A11" s="12" t="s">
        <v>6</v>
      </c>
      <c r="B11" s="12" t="s">
        <v>10</v>
      </c>
      <c r="C11" s="12">
        <v>1</v>
      </c>
      <c r="D11" s="17">
        <f t="shared" si="18"/>
        <v>2</v>
      </c>
      <c r="E11" s="6">
        <f t="shared" si="19"/>
        <v>96</v>
      </c>
      <c r="F11" s="7">
        <f t="shared" si="20"/>
        <v>0.625</v>
      </c>
      <c r="G11">
        <f t="shared" si="21"/>
        <v>20</v>
      </c>
      <c r="H11" s="6">
        <f t="shared" si="22"/>
        <v>25</v>
      </c>
      <c r="I11" s="5" t="s">
        <v>44</v>
      </c>
      <c r="J11" s="6">
        <v>33.333333333333336</v>
      </c>
    </row>
    <row r="12" spans="1:23" ht="15.75" thickBot="1">
      <c r="A12" s="12" t="s">
        <v>6</v>
      </c>
      <c r="B12" s="12" t="s">
        <v>3</v>
      </c>
      <c r="C12" s="12">
        <v>1</v>
      </c>
      <c r="D12" s="18">
        <f t="shared" si="18"/>
        <v>2</v>
      </c>
      <c r="E12" s="6">
        <f t="shared" si="19"/>
        <v>96</v>
      </c>
      <c r="F12" s="7">
        <f t="shared" si="20"/>
        <v>0.625</v>
      </c>
      <c r="G12">
        <f t="shared" si="21"/>
        <v>20</v>
      </c>
      <c r="H12" s="6">
        <f t="shared" si="22"/>
        <v>25</v>
      </c>
      <c r="I12" s="5" t="s">
        <v>46</v>
      </c>
      <c r="J12" s="6">
        <v>33.333333333333336</v>
      </c>
    </row>
    <row r="13" spans="1:23">
      <c r="A13" s="12" t="s">
        <v>42</v>
      </c>
      <c r="B13" s="12" t="s">
        <v>43</v>
      </c>
      <c r="C13" s="12">
        <v>1</v>
      </c>
      <c r="D13" s="19">
        <f t="shared" si="18"/>
        <v>2</v>
      </c>
      <c r="E13" s="6">
        <f t="shared" si="19"/>
        <v>72</v>
      </c>
      <c r="F13" s="7">
        <f t="shared" si="20"/>
        <v>0.83333333333333337</v>
      </c>
      <c r="G13">
        <f t="shared" si="21"/>
        <v>20</v>
      </c>
      <c r="H13" s="6">
        <f t="shared" si="22"/>
        <v>33.333333333333336</v>
      </c>
      <c r="I13" s="5" t="s">
        <v>49</v>
      </c>
      <c r="J13" s="6">
        <v>106.66666666666667</v>
      </c>
    </row>
    <row r="14" spans="1:23">
      <c r="A14" s="12" t="s">
        <v>42</v>
      </c>
      <c r="B14" s="12" t="s">
        <v>45</v>
      </c>
      <c r="C14" s="12">
        <v>1</v>
      </c>
      <c r="D14" s="17">
        <f t="shared" si="18"/>
        <v>2</v>
      </c>
      <c r="E14" s="6">
        <f t="shared" si="19"/>
        <v>72</v>
      </c>
      <c r="F14" s="7">
        <f t="shared" si="20"/>
        <v>0.83333333333333337</v>
      </c>
      <c r="G14">
        <f t="shared" si="21"/>
        <v>20</v>
      </c>
      <c r="H14" s="6">
        <f t="shared" si="22"/>
        <v>33.333333333333336</v>
      </c>
      <c r="I14" s="5" t="s">
        <v>65</v>
      </c>
      <c r="J14" s="6">
        <v>991.66666666666686</v>
      </c>
    </row>
    <row r="15" spans="1:23">
      <c r="A15" s="12" t="s">
        <v>42</v>
      </c>
      <c r="B15" s="12" t="s">
        <v>44</v>
      </c>
      <c r="C15" s="12">
        <v>1</v>
      </c>
      <c r="D15" s="17">
        <f t="shared" si="18"/>
        <v>2</v>
      </c>
      <c r="E15" s="6">
        <f t="shared" si="19"/>
        <v>72</v>
      </c>
      <c r="F15" s="7">
        <f t="shared" si="20"/>
        <v>0.83333333333333337</v>
      </c>
      <c r="G15">
        <f t="shared" si="21"/>
        <v>20</v>
      </c>
      <c r="H15" s="6">
        <f t="shared" si="22"/>
        <v>33.333333333333336</v>
      </c>
    </row>
    <row r="16" spans="1:23">
      <c r="A16" s="12" t="s">
        <v>42</v>
      </c>
      <c r="B16" s="12" t="s">
        <v>46</v>
      </c>
      <c r="C16" s="12">
        <v>1</v>
      </c>
      <c r="D16" s="17">
        <f t="shared" si="18"/>
        <v>2</v>
      </c>
      <c r="E16" s="6">
        <f t="shared" si="19"/>
        <v>72</v>
      </c>
      <c r="F16" s="7">
        <f t="shared" si="20"/>
        <v>0.83333333333333337</v>
      </c>
      <c r="G16">
        <f t="shared" si="21"/>
        <v>20</v>
      </c>
      <c r="H16" s="6">
        <f t="shared" si="22"/>
        <v>33.333333333333336</v>
      </c>
    </row>
    <row r="17" spans="1:8" ht="15.75" thickBot="1">
      <c r="A17" s="12" t="s">
        <v>42</v>
      </c>
      <c r="B17" s="12" t="s">
        <v>2</v>
      </c>
      <c r="C17" s="12">
        <v>1</v>
      </c>
      <c r="D17" s="17">
        <f t="shared" si="18"/>
        <v>2</v>
      </c>
      <c r="E17" s="6">
        <f t="shared" si="19"/>
        <v>72</v>
      </c>
      <c r="F17" s="7">
        <f t="shared" si="20"/>
        <v>0.83333333333333337</v>
      </c>
      <c r="G17">
        <f t="shared" si="21"/>
        <v>20</v>
      </c>
      <c r="H17" s="6">
        <f t="shared" ref="H17" si="23">D17*F17*G17</f>
        <v>33.333333333333336</v>
      </c>
    </row>
    <row r="18" spans="1:8">
      <c r="A18" s="12" t="s">
        <v>42</v>
      </c>
      <c r="B18" s="12" t="s">
        <v>3</v>
      </c>
      <c r="C18" s="12">
        <v>1</v>
      </c>
      <c r="D18" s="27">
        <f t="shared" si="18"/>
        <v>2</v>
      </c>
      <c r="E18">
        <f t="shared" si="19"/>
        <v>72</v>
      </c>
      <c r="F18" s="7">
        <f t="shared" si="20"/>
        <v>0.83333333333333337</v>
      </c>
      <c r="G18">
        <f t="shared" si="21"/>
        <v>20</v>
      </c>
      <c r="H18" s="6">
        <f t="shared" ref="H18" si="24">D18*F18*G18</f>
        <v>33.333333333333336</v>
      </c>
    </row>
    <row r="19" spans="1:8">
      <c r="A19" s="12" t="s">
        <v>47</v>
      </c>
      <c r="B19" s="12" t="s">
        <v>43</v>
      </c>
      <c r="C19" s="12">
        <v>1</v>
      </c>
      <c r="D19" s="17">
        <f t="shared" si="18"/>
        <v>2</v>
      </c>
      <c r="E19">
        <f t="shared" si="19"/>
        <v>72</v>
      </c>
      <c r="F19" s="7">
        <f t="shared" si="20"/>
        <v>0.83333333333333337</v>
      </c>
      <c r="G19">
        <f t="shared" si="21"/>
        <v>20</v>
      </c>
      <c r="H19" s="6">
        <f t="shared" ref="H19:H28" si="25">D19*F19*G19</f>
        <v>33.333333333333336</v>
      </c>
    </row>
    <row r="20" spans="1:8">
      <c r="A20" s="12" t="s">
        <v>47</v>
      </c>
      <c r="B20" s="12" t="s">
        <v>0</v>
      </c>
      <c r="C20" s="12">
        <v>1</v>
      </c>
      <c r="D20" s="17">
        <f t="shared" si="18"/>
        <v>2</v>
      </c>
      <c r="E20">
        <f t="shared" si="19"/>
        <v>72</v>
      </c>
      <c r="F20" s="7">
        <f t="shared" si="20"/>
        <v>0.83333333333333337</v>
      </c>
      <c r="G20">
        <f t="shared" si="21"/>
        <v>20</v>
      </c>
      <c r="H20" s="6">
        <f t="shared" si="25"/>
        <v>33.333333333333336</v>
      </c>
    </row>
    <row r="21" spans="1:8">
      <c r="A21" s="12" t="s">
        <v>47</v>
      </c>
      <c r="B21" s="12" t="s">
        <v>49</v>
      </c>
      <c r="C21" s="50">
        <v>1</v>
      </c>
      <c r="D21" s="17">
        <f t="shared" si="18"/>
        <v>2</v>
      </c>
      <c r="E21">
        <f t="shared" si="19"/>
        <v>72</v>
      </c>
      <c r="F21" s="7">
        <f t="shared" si="20"/>
        <v>0.83333333333333337</v>
      </c>
      <c r="G21">
        <f t="shared" si="21"/>
        <v>20</v>
      </c>
      <c r="H21" s="6">
        <f t="shared" si="25"/>
        <v>33.333333333333336</v>
      </c>
    </row>
    <row r="22" spans="1:8">
      <c r="A22" s="12" t="s">
        <v>47</v>
      </c>
      <c r="B22" s="12" t="s">
        <v>8</v>
      </c>
      <c r="C22" s="12">
        <v>1</v>
      </c>
      <c r="D22" s="17">
        <f t="shared" si="18"/>
        <v>2</v>
      </c>
      <c r="E22">
        <f t="shared" si="19"/>
        <v>72</v>
      </c>
      <c r="F22" s="7">
        <f t="shared" si="20"/>
        <v>0.83333333333333337</v>
      </c>
      <c r="G22">
        <f t="shared" si="21"/>
        <v>20</v>
      </c>
      <c r="H22" s="6">
        <f t="shared" si="25"/>
        <v>33.333333333333336</v>
      </c>
    </row>
    <row r="23" spans="1:8">
      <c r="A23" s="12" t="s">
        <v>47</v>
      </c>
      <c r="B23" s="12" t="s">
        <v>9</v>
      </c>
      <c r="C23" s="12">
        <v>1</v>
      </c>
      <c r="D23" s="17">
        <f t="shared" si="18"/>
        <v>2</v>
      </c>
      <c r="E23">
        <f t="shared" si="19"/>
        <v>72</v>
      </c>
      <c r="F23" s="7">
        <f t="shared" si="20"/>
        <v>0.83333333333333337</v>
      </c>
      <c r="G23">
        <f t="shared" si="21"/>
        <v>20</v>
      </c>
      <c r="H23" s="6">
        <f t="shared" si="25"/>
        <v>33.333333333333336</v>
      </c>
    </row>
    <row r="24" spans="1:8" ht="15.75" thickBot="1">
      <c r="A24" s="12" t="s">
        <v>47</v>
      </c>
      <c r="B24" s="12" t="s">
        <v>3</v>
      </c>
      <c r="C24" s="12">
        <v>1</v>
      </c>
      <c r="D24" s="17">
        <f t="shared" si="18"/>
        <v>2</v>
      </c>
      <c r="E24">
        <f t="shared" si="19"/>
        <v>72</v>
      </c>
      <c r="F24" s="7">
        <f t="shared" si="20"/>
        <v>0.83333333333333337</v>
      </c>
      <c r="G24">
        <f t="shared" si="21"/>
        <v>20</v>
      </c>
      <c r="H24" s="6">
        <f t="shared" si="25"/>
        <v>33.333333333333336</v>
      </c>
    </row>
    <row r="25" spans="1:8">
      <c r="A25" s="12" t="s">
        <v>7</v>
      </c>
      <c r="B25" s="12" t="s">
        <v>43</v>
      </c>
      <c r="C25" s="12">
        <v>1</v>
      </c>
      <c r="D25" s="19">
        <f t="shared" si="18"/>
        <v>1</v>
      </c>
      <c r="E25">
        <f t="shared" si="19"/>
        <v>90</v>
      </c>
      <c r="F25" s="7">
        <f t="shared" si="20"/>
        <v>0.66666666666666663</v>
      </c>
      <c r="G25">
        <f t="shared" si="21"/>
        <v>20</v>
      </c>
      <c r="H25" s="6">
        <f t="shared" si="25"/>
        <v>13.333333333333332</v>
      </c>
    </row>
    <row r="26" spans="1:8">
      <c r="A26" s="12" t="s">
        <v>7</v>
      </c>
      <c r="B26" s="12" t="s">
        <v>0</v>
      </c>
      <c r="C26" s="12">
        <v>2</v>
      </c>
      <c r="D26" s="17">
        <f t="shared" si="18"/>
        <v>1</v>
      </c>
      <c r="E26">
        <f t="shared" si="19"/>
        <v>90</v>
      </c>
      <c r="F26" s="7">
        <f t="shared" si="20"/>
        <v>1.3333333333333333</v>
      </c>
      <c r="G26">
        <f t="shared" si="21"/>
        <v>20</v>
      </c>
      <c r="H26" s="6">
        <f t="shared" si="25"/>
        <v>26.666666666666664</v>
      </c>
    </row>
    <row r="27" spans="1:8">
      <c r="A27" s="12" t="s">
        <v>7</v>
      </c>
      <c r="B27" s="12" t="s">
        <v>2</v>
      </c>
      <c r="C27" s="12">
        <v>3</v>
      </c>
      <c r="D27" s="17">
        <f t="shared" si="18"/>
        <v>1</v>
      </c>
      <c r="E27">
        <f t="shared" si="19"/>
        <v>90</v>
      </c>
      <c r="F27" s="7">
        <f t="shared" si="20"/>
        <v>2</v>
      </c>
      <c r="G27">
        <f t="shared" si="21"/>
        <v>20</v>
      </c>
      <c r="H27" s="6">
        <f t="shared" si="25"/>
        <v>40</v>
      </c>
    </row>
    <row r="28" spans="1:8" ht="15.75" thickBot="1">
      <c r="A28" s="12" t="s">
        <v>7</v>
      </c>
      <c r="B28" s="12" t="s">
        <v>3</v>
      </c>
      <c r="C28" s="12">
        <v>1</v>
      </c>
      <c r="D28" s="18">
        <f t="shared" si="18"/>
        <v>1</v>
      </c>
      <c r="E28">
        <f t="shared" si="19"/>
        <v>90</v>
      </c>
      <c r="F28" s="7">
        <f t="shared" si="20"/>
        <v>0.66666666666666663</v>
      </c>
      <c r="G28">
        <f t="shared" si="21"/>
        <v>20</v>
      </c>
      <c r="H28" s="6">
        <f t="shared" si="25"/>
        <v>13.333333333333332</v>
      </c>
    </row>
    <row r="29" spans="1:8" ht="15.75" thickBot="1">
      <c r="A29" s="12" t="s">
        <v>7</v>
      </c>
      <c r="B29" s="12" t="s">
        <v>49</v>
      </c>
      <c r="C29" s="12">
        <v>1</v>
      </c>
      <c r="D29" s="18">
        <f t="shared" ref="D29" si="26">VLOOKUP(A29,$M$1:$X$8,6,FALSE)</f>
        <v>1</v>
      </c>
      <c r="E29">
        <f t="shared" ref="E29" si="27">VLOOKUP(A29,$M$1:$X$8,5,FALSE)</f>
        <v>90</v>
      </c>
      <c r="F29" s="7">
        <f t="shared" ref="F29" si="28">60/E29*C29</f>
        <v>0.66666666666666663</v>
      </c>
      <c r="G29">
        <f t="shared" ref="G29" si="29">VLOOKUP(A29,$M$1:$X$8,9,FALSE)</f>
        <v>20</v>
      </c>
      <c r="H29" s="6">
        <f t="shared" ref="H29" si="30">D29*F29*G29</f>
        <v>13.333333333333332</v>
      </c>
    </row>
    <row r="35" spans="1:16" ht="15.75" thickBot="1"/>
    <row r="36" spans="1:16">
      <c r="A36" s="78" t="s">
        <v>51</v>
      </c>
      <c r="B36" s="79"/>
      <c r="C36" s="80" t="s">
        <v>62</v>
      </c>
      <c r="D36" s="81"/>
    </row>
    <row r="37" spans="1:16" ht="93.75">
      <c r="A37" s="14" t="s">
        <v>50</v>
      </c>
      <c r="B37" s="42" t="s">
        <v>39</v>
      </c>
      <c r="C37" s="11" t="s">
        <v>37</v>
      </c>
      <c r="D37" s="11" t="s">
        <v>38</v>
      </c>
      <c r="E37" s="21"/>
      <c r="F37" s="45" t="s">
        <v>60</v>
      </c>
      <c r="G37" s="11" t="s">
        <v>36</v>
      </c>
      <c r="H37" s="11" t="s">
        <v>40</v>
      </c>
      <c r="I37" s="11" t="s">
        <v>41</v>
      </c>
      <c r="J37" s="83" t="s">
        <v>88</v>
      </c>
    </row>
    <row r="38" spans="1:16" ht="37.5">
      <c r="A38" s="14" t="s">
        <v>43</v>
      </c>
      <c r="B38" s="43">
        <v>520</v>
      </c>
      <c r="C38" s="25">
        <f>GETPIVOTDATA("Итого",$I$1,"transaction rq",A38)*3</f>
        <v>495.00000000000011</v>
      </c>
      <c r="D38" s="9">
        <f>1-B38/C38</f>
        <v>-5.0505050505050164E-2</v>
      </c>
      <c r="E38" s="20"/>
      <c r="F38" t="s">
        <v>73</v>
      </c>
      <c r="G38" s="22">
        <f>GETPIVOTDATA("Итого",$I$1,"transaction rq",A38)</f>
        <v>165.00000000000003</v>
      </c>
      <c r="H38" s="12">
        <v>165</v>
      </c>
      <c r="I38" s="10">
        <f>1-G38/H38</f>
        <v>0</v>
      </c>
      <c r="J38" s="59">
        <v>1</v>
      </c>
      <c r="K38" s="60"/>
      <c r="L38" s="61"/>
      <c r="M38" s="61"/>
      <c r="N38" s="61"/>
      <c r="O38" s="61"/>
      <c r="P38" s="61"/>
    </row>
    <row r="39" spans="1:16" ht="18.75">
      <c r="A39" s="15" t="s">
        <v>0</v>
      </c>
      <c r="B39" s="43">
        <v>422</v>
      </c>
      <c r="C39" s="25">
        <f t="shared" ref="C39:C49" si="31">GETPIVOTDATA("Итого",$I$1,"transaction rq",A39)*3</f>
        <v>435</v>
      </c>
      <c r="D39" s="9">
        <f>1-B39/C39</f>
        <v>2.9885057471264354E-2</v>
      </c>
      <c r="E39" s="20"/>
      <c r="F39" t="s">
        <v>14</v>
      </c>
      <c r="G39" s="22">
        <f t="shared" ref="G39:G48" si="32">GETPIVOTDATA("Итого",$I$1,"transaction rq",A39)</f>
        <v>145</v>
      </c>
      <c r="H39" s="12">
        <v>146</v>
      </c>
      <c r="I39" s="10">
        <f t="shared" ref="I39:I50" si="33">1-G39/H39</f>
        <v>6.8493150684931781E-3</v>
      </c>
      <c r="J39" s="59">
        <v>2</v>
      </c>
      <c r="K39" s="60"/>
      <c r="L39" s="61"/>
      <c r="M39" s="61"/>
      <c r="N39" s="61"/>
      <c r="O39" s="61"/>
      <c r="P39" s="61"/>
    </row>
    <row r="40" spans="1:16" ht="37.5">
      <c r="A40" s="15" t="s">
        <v>49</v>
      </c>
      <c r="B40" s="43">
        <v>305</v>
      </c>
      <c r="C40" s="25">
        <f t="shared" si="31"/>
        <v>320</v>
      </c>
      <c r="D40" s="9">
        <f>1-B40/C40</f>
        <v>4.6875E-2</v>
      </c>
      <c r="E40" s="20"/>
      <c r="F40" t="s">
        <v>71</v>
      </c>
      <c r="G40" s="22">
        <f t="shared" si="32"/>
        <v>106.66666666666667</v>
      </c>
      <c r="H40" s="12">
        <v>105</v>
      </c>
      <c r="I40" s="10">
        <f t="shared" si="33"/>
        <v>-1.5873015873015817E-2</v>
      </c>
      <c r="J40" s="59">
        <v>3</v>
      </c>
      <c r="K40" s="60"/>
      <c r="L40" s="61"/>
      <c r="M40" s="61"/>
      <c r="N40" s="61"/>
      <c r="O40" s="61"/>
      <c r="P40" s="61"/>
    </row>
    <row r="41" spans="1:16" ht="37.5">
      <c r="A41" s="15" t="s">
        <v>8</v>
      </c>
      <c r="B41" s="43">
        <v>282</v>
      </c>
      <c r="C41" s="25">
        <f t="shared" si="31"/>
        <v>280</v>
      </c>
      <c r="D41" s="9">
        <f t="shared" ref="D41:D50" si="34">1-B41/C41</f>
        <v>-7.1428571428571175E-3</v>
      </c>
      <c r="E41" s="20"/>
      <c r="F41" t="s">
        <v>69</v>
      </c>
      <c r="G41" s="22">
        <f t="shared" si="32"/>
        <v>93.333333333333343</v>
      </c>
      <c r="H41" s="12">
        <v>94</v>
      </c>
      <c r="I41" s="10">
        <f t="shared" si="33"/>
        <v>7.0921985815601829E-3</v>
      </c>
      <c r="J41" s="59">
        <v>4</v>
      </c>
      <c r="K41" s="60"/>
      <c r="L41" s="61"/>
      <c r="M41" s="61"/>
      <c r="N41" s="61"/>
      <c r="O41" s="61"/>
      <c r="P41" s="61"/>
    </row>
    <row r="42" spans="1:16" ht="37.5">
      <c r="A42" s="15" t="s">
        <v>9</v>
      </c>
      <c r="B42" s="43">
        <v>270</v>
      </c>
      <c r="C42" s="25">
        <f t="shared" si="31"/>
        <v>280</v>
      </c>
      <c r="D42" s="9">
        <f t="shared" si="34"/>
        <v>3.5714285714285698E-2</v>
      </c>
      <c r="E42" s="20"/>
      <c r="F42" t="s">
        <v>68</v>
      </c>
      <c r="G42" s="22">
        <f t="shared" si="32"/>
        <v>93.333333333333343</v>
      </c>
      <c r="H42" s="12">
        <v>94</v>
      </c>
      <c r="I42" s="10">
        <f t="shared" si="33"/>
        <v>7.0921985815601829E-3</v>
      </c>
      <c r="J42" s="59">
        <v>5</v>
      </c>
      <c r="K42" s="60"/>
      <c r="L42" s="61"/>
      <c r="M42" s="61"/>
      <c r="N42" s="61"/>
      <c r="O42" s="61"/>
      <c r="P42" s="61"/>
    </row>
    <row r="43" spans="1:16" ht="18.75">
      <c r="A43" s="15" t="s">
        <v>1</v>
      </c>
      <c r="B43" s="43">
        <v>175</v>
      </c>
      <c r="C43" s="25">
        <f t="shared" si="31"/>
        <v>180</v>
      </c>
      <c r="D43" s="9">
        <f t="shared" si="34"/>
        <v>2.777777777777779E-2</v>
      </c>
      <c r="E43" s="20"/>
      <c r="F43" t="s">
        <v>76</v>
      </c>
      <c r="G43" s="22">
        <f t="shared" si="32"/>
        <v>60</v>
      </c>
      <c r="H43" s="12">
        <v>60</v>
      </c>
      <c r="I43" s="10">
        <f t="shared" si="33"/>
        <v>0</v>
      </c>
      <c r="J43" s="59">
        <v>6</v>
      </c>
      <c r="K43" s="60"/>
      <c r="L43" s="61"/>
      <c r="M43" s="61"/>
      <c r="N43" s="61"/>
      <c r="O43" s="61"/>
      <c r="P43" s="61"/>
    </row>
    <row r="44" spans="1:16" ht="18.75">
      <c r="A44" s="15" t="s">
        <v>2</v>
      </c>
      <c r="B44" s="43">
        <v>280</v>
      </c>
      <c r="C44" s="25">
        <f t="shared" si="31"/>
        <v>295</v>
      </c>
      <c r="D44" s="9">
        <f t="shared" si="34"/>
        <v>5.084745762711862E-2</v>
      </c>
      <c r="E44" s="20"/>
      <c r="F44" t="s">
        <v>72</v>
      </c>
      <c r="G44" s="22">
        <f t="shared" si="32"/>
        <v>98.333333333333343</v>
      </c>
      <c r="H44" s="12">
        <v>98</v>
      </c>
      <c r="I44" s="10">
        <f>1-G44/H44</f>
        <v>-3.4013605442178019E-3</v>
      </c>
      <c r="J44" s="59">
        <v>7</v>
      </c>
      <c r="K44" s="60"/>
      <c r="L44" s="61"/>
      <c r="M44" s="61"/>
      <c r="N44" s="61"/>
      <c r="O44" s="61"/>
      <c r="P44" s="61"/>
    </row>
    <row r="45" spans="1:16" ht="18.75">
      <c r="A45" s="15" t="s">
        <v>10</v>
      </c>
      <c r="B45" s="43">
        <v>73</v>
      </c>
      <c r="C45" s="25">
        <f t="shared" si="31"/>
        <v>75</v>
      </c>
      <c r="D45" s="9">
        <f t="shared" si="34"/>
        <v>2.6666666666666616E-2</v>
      </c>
      <c r="E45" s="20"/>
      <c r="F45" t="s">
        <v>70</v>
      </c>
      <c r="G45" s="22">
        <f t="shared" si="32"/>
        <v>25</v>
      </c>
      <c r="H45" s="12">
        <v>26</v>
      </c>
      <c r="I45" s="10">
        <f t="shared" si="33"/>
        <v>3.8461538461538436E-2</v>
      </c>
      <c r="J45" s="59">
        <v>8</v>
      </c>
      <c r="K45" s="60"/>
      <c r="L45" s="61"/>
      <c r="M45" s="61"/>
      <c r="N45" s="61"/>
      <c r="O45" s="61"/>
      <c r="P45" s="61"/>
    </row>
    <row r="46" spans="1:16" ht="18.75">
      <c r="A46" s="15" t="s">
        <v>3</v>
      </c>
      <c r="B46" s="43">
        <v>326</v>
      </c>
      <c r="C46" s="25">
        <f t="shared" si="31"/>
        <v>315</v>
      </c>
      <c r="D46" s="9">
        <f t="shared" si="34"/>
        <v>-3.4920634920635019E-2</v>
      </c>
      <c r="E46" s="20"/>
      <c r="F46" t="s">
        <v>15</v>
      </c>
      <c r="G46" s="22">
        <f t="shared" si="32"/>
        <v>105</v>
      </c>
      <c r="H46" s="12">
        <v>107</v>
      </c>
      <c r="I46" s="10">
        <f t="shared" si="33"/>
        <v>1.8691588785046731E-2</v>
      </c>
      <c r="J46" s="59">
        <v>9</v>
      </c>
      <c r="K46" s="60"/>
      <c r="L46" s="61"/>
      <c r="M46" s="61"/>
      <c r="N46" s="61"/>
      <c r="O46" s="61"/>
      <c r="P46" s="61"/>
    </row>
    <row r="47" spans="1:16" ht="37.5">
      <c r="A47" s="15" t="s">
        <v>45</v>
      </c>
      <c r="B47" s="43">
        <v>97</v>
      </c>
      <c r="C47" s="25">
        <f t="shared" si="31"/>
        <v>100</v>
      </c>
      <c r="D47" s="9">
        <f>1-B47/C47</f>
        <v>3.0000000000000027E-2</v>
      </c>
      <c r="E47" s="20"/>
      <c r="F47" t="s">
        <v>75</v>
      </c>
      <c r="G47" s="22">
        <f t="shared" si="32"/>
        <v>33.333333333333336</v>
      </c>
      <c r="H47" s="12">
        <v>33</v>
      </c>
      <c r="I47" s="10">
        <f t="shared" si="33"/>
        <v>-1.0101010101010166E-2</v>
      </c>
      <c r="J47" s="59">
        <v>10</v>
      </c>
      <c r="K47" s="60"/>
      <c r="L47" s="61"/>
      <c r="M47" s="61"/>
      <c r="N47" s="61"/>
      <c r="O47" s="61"/>
      <c r="P47" s="61"/>
    </row>
    <row r="48" spans="1:16" ht="37.5">
      <c r="A48" s="15" t="s">
        <v>44</v>
      </c>
      <c r="B48" s="43">
        <v>97</v>
      </c>
      <c r="C48" s="25">
        <f t="shared" si="31"/>
        <v>100</v>
      </c>
      <c r="D48" s="9">
        <f t="shared" si="34"/>
        <v>3.0000000000000027E-2</v>
      </c>
      <c r="E48" s="20"/>
      <c r="F48" t="s">
        <v>67</v>
      </c>
      <c r="G48" s="22">
        <f t="shared" si="32"/>
        <v>33.333333333333336</v>
      </c>
      <c r="H48" s="12">
        <v>33</v>
      </c>
      <c r="I48" s="10">
        <f t="shared" si="33"/>
        <v>-1.0101010101010166E-2</v>
      </c>
      <c r="J48" s="59">
        <v>11</v>
      </c>
      <c r="K48" s="60"/>
      <c r="L48" s="61"/>
      <c r="M48" s="61"/>
      <c r="N48" s="61"/>
      <c r="O48" s="61"/>
      <c r="P48" s="61"/>
    </row>
    <row r="49" spans="1:16" ht="37.5">
      <c r="A49" s="15" t="s">
        <v>46</v>
      </c>
      <c r="B49" s="43">
        <v>97</v>
      </c>
      <c r="C49" s="25">
        <f t="shared" si="31"/>
        <v>100</v>
      </c>
      <c r="D49" s="9">
        <f t="shared" si="34"/>
        <v>3.0000000000000027E-2</v>
      </c>
      <c r="E49" s="20"/>
      <c r="F49" t="s">
        <v>74</v>
      </c>
      <c r="G49" s="22">
        <f>GETPIVOTDATA("Итого",$I$1,"transaction rq",A49)</f>
        <v>33.333333333333336</v>
      </c>
      <c r="H49" s="12">
        <v>33</v>
      </c>
      <c r="I49" s="10">
        <f t="shared" si="33"/>
        <v>-1.0101010101010166E-2</v>
      </c>
      <c r="J49" s="59">
        <v>12</v>
      </c>
      <c r="K49" s="60"/>
      <c r="L49" s="61"/>
      <c r="M49" s="61"/>
      <c r="N49" s="61"/>
      <c r="O49" s="61"/>
      <c r="P49" s="61"/>
    </row>
    <row r="50" spans="1:16" ht="19.5" thickBot="1">
      <c r="A50" s="16" t="s">
        <v>4</v>
      </c>
      <c r="B50" s="44">
        <f>SUM(B38:B49)</f>
        <v>2944</v>
      </c>
      <c r="C50" s="25">
        <f>SUM(C38:C49)</f>
        <v>2975</v>
      </c>
      <c r="D50" s="9">
        <f t="shared" si="34"/>
        <v>1.0420168067226898E-2</v>
      </c>
      <c r="E50" s="20"/>
      <c r="F50" s="16" t="s">
        <v>4</v>
      </c>
      <c r="G50" s="6">
        <f>SUM(G38:G49)</f>
        <v>991.66666666666686</v>
      </c>
      <c r="H50" s="6">
        <f>SUM(H38:H49)</f>
        <v>994</v>
      </c>
      <c r="I50" s="10">
        <f t="shared" si="33"/>
        <v>2.3474178403753987E-3</v>
      </c>
    </row>
    <row r="51" spans="1:16" ht="15.75" thickBot="1"/>
    <row r="52" spans="1:16">
      <c r="A52" s="29"/>
      <c r="B52" s="30"/>
      <c r="C52" s="31" t="s">
        <v>48</v>
      </c>
      <c r="D52" s="31"/>
      <c r="E52" s="31"/>
      <c r="F52" s="31"/>
      <c r="G52" s="31"/>
      <c r="H52" s="31"/>
      <c r="I52" s="19"/>
    </row>
  </sheetData>
  <mergeCells count="2">
    <mergeCell ref="A36:B36"/>
    <mergeCell ref="C36:D36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B13" sqref="B2:B13"/>
    </sheetView>
  </sheetViews>
  <sheetFormatPr defaultRowHeight="15"/>
  <cols>
    <col min="1" max="1" width="47.42578125" bestFit="1" customWidth="1"/>
    <col min="2" max="2" width="21.85546875" customWidth="1"/>
    <col min="4" max="4" width="25.7109375" customWidth="1"/>
    <col min="5" max="5" width="25.85546875" customWidth="1"/>
    <col min="6" max="6" width="26" customWidth="1"/>
  </cols>
  <sheetData>
    <row r="1" spans="1:13">
      <c r="A1" s="23" t="s">
        <v>52</v>
      </c>
      <c r="B1" s="23" t="s">
        <v>53</v>
      </c>
    </row>
    <row r="2" spans="1:13">
      <c r="A2" s="46" t="str">
        <f>'Автоматизированный расчет'!A38</f>
        <v>Главная Welcome страница</v>
      </c>
      <c r="B2" s="46" t="s">
        <v>73</v>
      </c>
      <c r="K2" s="64"/>
      <c r="L2" s="64"/>
      <c r="M2" s="63"/>
    </row>
    <row r="3" spans="1:13">
      <c r="A3" s="46" t="str">
        <f>'Автоматизированный расчет'!A39</f>
        <v>Вход в систему</v>
      </c>
      <c r="B3" s="46" t="s">
        <v>14</v>
      </c>
      <c r="K3" s="64"/>
      <c r="L3" s="64"/>
      <c r="M3" s="63"/>
    </row>
    <row r="4" spans="1:13">
      <c r="A4" s="46" t="str">
        <f>'Автоматизированный расчет'!A40</f>
        <v>Переход на страницу поиска билетов</v>
      </c>
      <c r="B4" s="46" t="s">
        <v>71</v>
      </c>
      <c r="K4" s="64"/>
      <c r="L4" s="64"/>
      <c r="M4" s="63"/>
    </row>
    <row r="5" spans="1:13">
      <c r="A5" s="46" t="str">
        <f>'Автоматизированный расчет'!A41</f>
        <v xml:space="preserve">Заполнение полей для поиска билета </v>
      </c>
      <c r="B5" s="46" t="s">
        <v>69</v>
      </c>
      <c r="K5" s="64"/>
      <c r="L5" s="64"/>
      <c r="M5" s="63"/>
    </row>
    <row r="6" spans="1:13">
      <c r="A6" s="46" t="str">
        <f>'Автоматизированный расчет'!A42</f>
        <v xml:space="preserve">Выбор рейса из найденных </v>
      </c>
      <c r="B6" s="46" t="s">
        <v>68</v>
      </c>
      <c r="K6" s="64"/>
      <c r="L6" s="64"/>
      <c r="M6" s="63"/>
    </row>
    <row r="7" spans="1:13">
      <c r="A7" s="46" t="str">
        <f>'Автоматизированный расчет'!A43</f>
        <v>Оплата билета</v>
      </c>
      <c r="B7" s="46" t="s">
        <v>76</v>
      </c>
      <c r="K7" s="64"/>
      <c r="L7" s="64"/>
      <c r="M7" s="63"/>
    </row>
    <row r="8" spans="1:13">
      <c r="A8" s="46" t="str">
        <f>'Автоматизированный расчет'!A44</f>
        <v>Просмотр квитанций</v>
      </c>
      <c r="B8" s="46" t="s">
        <v>72</v>
      </c>
      <c r="K8" s="64"/>
      <c r="L8" s="64"/>
      <c r="M8" s="63"/>
    </row>
    <row r="9" spans="1:13">
      <c r="A9" s="46" t="str">
        <f>'Автоматизированный расчет'!A45</f>
        <v xml:space="preserve">Отмена бронирования </v>
      </c>
      <c r="B9" s="46" t="s">
        <v>70</v>
      </c>
      <c r="K9" s="64"/>
      <c r="L9" s="64"/>
      <c r="M9" s="63"/>
    </row>
    <row r="10" spans="1:13">
      <c r="A10" s="46" t="str">
        <f>'Автоматизированный расчет'!A46</f>
        <v>Выход из системы</v>
      </c>
      <c r="B10" s="46" t="s">
        <v>15</v>
      </c>
      <c r="K10" s="64"/>
      <c r="L10" s="64"/>
      <c r="M10" s="63"/>
    </row>
    <row r="11" spans="1:13">
      <c r="A11" s="46" t="str">
        <f>'Автоматизированный расчет'!A47</f>
        <v>Перход на страницу регистрации</v>
      </c>
      <c r="B11" s="46" t="s">
        <v>75</v>
      </c>
      <c r="K11" s="64"/>
      <c r="L11" s="64"/>
      <c r="M11" s="63"/>
    </row>
    <row r="12" spans="1:13">
      <c r="A12" s="46" t="str">
        <f>'Автоматизированный расчет'!A48</f>
        <v>Заполнение полей регистарции</v>
      </c>
      <c r="B12" s="46" t="s">
        <v>67</v>
      </c>
      <c r="K12" s="64"/>
      <c r="L12" s="64"/>
      <c r="M12" s="63"/>
    </row>
    <row r="13" spans="1:13">
      <c r="A13" s="46" t="str">
        <f>'Автоматизированный расчет'!A49</f>
        <v>Переход на следуюущий эран после регистарции</v>
      </c>
      <c r="B13" s="46" t="s">
        <v>74</v>
      </c>
      <c r="J13" s="64"/>
      <c r="K13" s="64"/>
      <c r="L13" s="64"/>
      <c r="M13" s="63"/>
    </row>
    <row r="14" spans="1:13">
      <c r="J14" s="64"/>
      <c r="K14" s="64"/>
      <c r="L14" s="64"/>
      <c r="M14" s="63"/>
    </row>
    <row r="15" spans="1:13">
      <c r="J15" s="64"/>
      <c r="K15" s="64"/>
      <c r="L15" s="64"/>
      <c r="M15" s="63"/>
    </row>
    <row r="16" spans="1:13">
      <c r="F16" s="64"/>
      <c r="G16" s="62"/>
      <c r="H16" s="64"/>
      <c r="I16" s="64"/>
      <c r="J16" s="64"/>
      <c r="K16" s="64"/>
      <c r="L16" s="64"/>
      <c r="M16" s="63"/>
    </row>
    <row r="17" spans="6:13">
      <c r="F17" s="64"/>
      <c r="G17" s="62"/>
      <c r="H17" s="64"/>
      <c r="I17" s="64"/>
      <c r="J17" s="64"/>
      <c r="K17" s="64"/>
      <c r="L17" s="64"/>
      <c r="M17" s="63"/>
    </row>
    <row r="18" spans="6:13">
      <c r="F18" s="64"/>
      <c r="G18" s="62"/>
      <c r="H18" s="64"/>
      <c r="I18" s="64"/>
      <c r="J18" s="64"/>
      <c r="K18" s="64"/>
      <c r="L18" s="64"/>
      <c r="M18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topLeftCell="A34" workbookViewId="0">
      <selection activeCell="C63" sqref="C63"/>
    </sheetView>
  </sheetViews>
  <sheetFormatPr defaultRowHeight="15"/>
  <cols>
    <col min="1" max="1" width="36.42578125" bestFit="1" customWidth="1"/>
    <col min="2" max="2" width="21.42578125" customWidth="1"/>
  </cols>
  <sheetData>
    <row r="1" spans="1:10">
      <c r="A1" s="57" t="s">
        <v>82</v>
      </c>
      <c r="B1" s="57"/>
      <c r="C1" s="57"/>
      <c r="D1" s="57"/>
      <c r="E1" s="57"/>
      <c r="F1" s="57"/>
      <c r="G1" s="57"/>
      <c r="H1" s="57"/>
      <c r="I1" s="57"/>
      <c r="J1" s="57"/>
    </row>
    <row r="2" spans="1:10">
      <c r="A2" s="58" t="s">
        <v>16</v>
      </c>
      <c r="B2" s="58" t="s">
        <v>54</v>
      </c>
      <c r="C2" s="58" t="s">
        <v>55</v>
      </c>
      <c r="D2" s="58" t="s">
        <v>56</v>
      </c>
      <c r="E2" s="58" t="s">
        <v>57</v>
      </c>
      <c r="F2" s="58" t="s">
        <v>58</v>
      </c>
      <c r="G2" s="58" t="s">
        <v>59</v>
      </c>
      <c r="H2" s="58" t="s">
        <v>17</v>
      </c>
      <c r="I2" s="58" t="s">
        <v>18</v>
      </c>
      <c r="J2" s="58" t="s">
        <v>19</v>
      </c>
    </row>
    <row r="3" spans="1:10">
      <c r="A3" s="65" t="s">
        <v>77</v>
      </c>
      <c r="B3" s="65" t="s">
        <v>17</v>
      </c>
      <c r="C3" s="67">
        <v>0.375</v>
      </c>
      <c r="D3" s="67">
        <v>0.42699999999999999</v>
      </c>
      <c r="E3" s="67">
        <v>0.47699999999999998</v>
      </c>
      <c r="F3" s="67">
        <v>2.5000000000000001E-2</v>
      </c>
      <c r="G3" s="67">
        <v>0.45500000000000002</v>
      </c>
      <c r="H3" s="66">
        <v>34</v>
      </c>
      <c r="I3" s="66">
        <v>0</v>
      </c>
      <c r="J3" s="66">
        <v>0</v>
      </c>
    </row>
    <row r="4" spans="1:10">
      <c r="A4" s="65" t="s">
        <v>78</v>
      </c>
      <c r="B4" s="65" t="s">
        <v>17</v>
      </c>
      <c r="C4" s="67">
        <v>0.36799999999999999</v>
      </c>
      <c r="D4" s="67">
        <v>0.41599999999999998</v>
      </c>
      <c r="E4" s="67">
        <v>0.48799999999999999</v>
      </c>
      <c r="F4" s="67">
        <v>2.7E-2</v>
      </c>
      <c r="G4" s="67">
        <v>0.45200000000000001</v>
      </c>
      <c r="H4" s="66">
        <v>60</v>
      </c>
      <c r="I4" s="66">
        <v>0</v>
      </c>
      <c r="J4" s="66">
        <v>0</v>
      </c>
    </row>
    <row r="5" spans="1:10">
      <c r="A5" s="65" t="s">
        <v>79</v>
      </c>
      <c r="B5" s="65" t="s">
        <v>17</v>
      </c>
      <c r="C5" s="67">
        <v>0.58399999999999996</v>
      </c>
      <c r="D5" s="67">
        <v>0.65800000000000003</v>
      </c>
      <c r="E5" s="67">
        <v>0.7</v>
      </c>
      <c r="F5" s="67">
        <v>3.1E-2</v>
      </c>
      <c r="G5" s="67">
        <v>0.68799999999999994</v>
      </c>
      <c r="H5" s="66">
        <v>14</v>
      </c>
      <c r="I5" s="66">
        <v>0</v>
      </c>
      <c r="J5" s="66">
        <v>0</v>
      </c>
    </row>
    <row r="6" spans="1:10">
      <c r="A6" s="65" t="s">
        <v>80</v>
      </c>
      <c r="B6" s="65" t="s">
        <v>17</v>
      </c>
      <c r="C6" s="67">
        <v>0.309</v>
      </c>
      <c r="D6" s="67">
        <v>0.38100000000000001</v>
      </c>
      <c r="E6" s="67">
        <v>0.42799999999999999</v>
      </c>
      <c r="F6" s="67">
        <v>2.1999999999999999E-2</v>
      </c>
      <c r="G6" s="67">
        <v>0.40500000000000003</v>
      </c>
      <c r="H6" s="66">
        <v>26</v>
      </c>
      <c r="I6" s="66">
        <v>0</v>
      </c>
      <c r="J6" s="66">
        <v>0</v>
      </c>
    </row>
    <row r="7" spans="1:10">
      <c r="A7" s="65" t="s">
        <v>81</v>
      </c>
      <c r="B7" s="65" t="s">
        <v>17</v>
      </c>
      <c r="C7" s="67">
        <v>0.34899999999999998</v>
      </c>
      <c r="D7" s="67">
        <v>0.39200000000000002</v>
      </c>
      <c r="E7" s="67">
        <v>0.438</v>
      </c>
      <c r="F7" s="67">
        <v>2.1000000000000001E-2</v>
      </c>
      <c r="G7" s="67">
        <v>0.41699999999999998</v>
      </c>
      <c r="H7" s="66">
        <v>33</v>
      </c>
      <c r="I7" s="66">
        <v>0</v>
      </c>
      <c r="J7" s="66">
        <v>0</v>
      </c>
    </row>
    <row r="8" spans="1:10">
      <c r="A8" s="65" t="s">
        <v>67</v>
      </c>
      <c r="B8" s="65" t="s">
        <v>17</v>
      </c>
      <c r="C8" s="67">
        <v>2.8000000000000001E-2</v>
      </c>
      <c r="D8" s="67">
        <v>3.7999999999999999E-2</v>
      </c>
      <c r="E8" s="67">
        <v>4.9000000000000002E-2</v>
      </c>
      <c r="F8" s="67">
        <v>4.0000000000000001E-3</v>
      </c>
      <c r="G8" s="67">
        <v>4.1000000000000002E-2</v>
      </c>
      <c r="H8" s="66">
        <v>33</v>
      </c>
      <c r="I8" s="66">
        <v>0</v>
      </c>
      <c r="J8" s="66">
        <v>0</v>
      </c>
    </row>
    <row r="9" spans="1:10">
      <c r="A9" s="65" t="s">
        <v>68</v>
      </c>
      <c r="B9" s="65" t="s">
        <v>17</v>
      </c>
      <c r="C9" s="67">
        <v>3.4000000000000002E-2</v>
      </c>
      <c r="D9" s="67">
        <v>4.3999999999999997E-2</v>
      </c>
      <c r="E9" s="67">
        <v>7.0999999999999994E-2</v>
      </c>
      <c r="F9" s="67">
        <v>6.0000000000000001E-3</v>
      </c>
      <c r="G9" s="67">
        <v>4.8000000000000001E-2</v>
      </c>
      <c r="H9" s="66">
        <v>94</v>
      </c>
      <c r="I9" s="66">
        <v>0</v>
      </c>
      <c r="J9" s="66">
        <v>0</v>
      </c>
    </row>
    <row r="10" spans="1:10">
      <c r="A10" s="65" t="s">
        <v>69</v>
      </c>
      <c r="B10" s="65" t="s">
        <v>17</v>
      </c>
      <c r="C10" s="67">
        <v>3.3000000000000002E-2</v>
      </c>
      <c r="D10" s="67">
        <v>4.2000000000000003E-2</v>
      </c>
      <c r="E10" s="67">
        <v>7.0000000000000007E-2</v>
      </c>
      <c r="F10" s="67">
        <v>8.0000000000000002E-3</v>
      </c>
      <c r="G10" s="67">
        <v>4.9000000000000002E-2</v>
      </c>
      <c r="H10" s="66">
        <v>94</v>
      </c>
      <c r="I10" s="66">
        <v>0</v>
      </c>
      <c r="J10" s="66">
        <v>0</v>
      </c>
    </row>
    <row r="11" spans="1:10">
      <c r="A11" s="65" t="s">
        <v>70</v>
      </c>
      <c r="B11" s="65" t="s">
        <v>17</v>
      </c>
      <c r="C11" s="67">
        <v>3.6999999999999998E-2</v>
      </c>
      <c r="D11" s="67">
        <v>4.3999999999999997E-2</v>
      </c>
      <c r="E11" s="67">
        <v>5.5E-2</v>
      </c>
      <c r="F11" s="67">
        <v>5.0000000000000001E-3</v>
      </c>
      <c r="G11" s="67">
        <v>4.9000000000000002E-2</v>
      </c>
      <c r="H11" s="66">
        <v>26</v>
      </c>
      <c r="I11" s="66">
        <v>0</v>
      </c>
      <c r="J11" s="66">
        <v>0</v>
      </c>
    </row>
    <row r="12" spans="1:10">
      <c r="A12" s="65" t="s">
        <v>14</v>
      </c>
      <c r="B12" s="65" t="s">
        <v>17</v>
      </c>
      <c r="C12" s="67">
        <v>5.6000000000000001E-2</v>
      </c>
      <c r="D12" s="67">
        <v>9.7000000000000003E-2</v>
      </c>
      <c r="E12" s="67">
        <v>0.129</v>
      </c>
      <c r="F12" s="67">
        <v>1.4999999999999999E-2</v>
      </c>
      <c r="G12" s="67">
        <v>0.11799999999999999</v>
      </c>
      <c r="H12" s="66">
        <v>146</v>
      </c>
      <c r="I12" s="66">
        <v>0</v>
      </c>
      <c r="J12" s="66">
        <v>0</v>
      </c>
    </row>
    <row r="13" spans="1:10">
      <c r="A13" s="65" t="s">
        <v>15</v>
      </c>
      <c r="B13" s="65" t="s">
        <v>17</v>
      </c>
      <c r="C13" s="67">
        <v>5.0999999999999997E-2</v>
      </c>
      <c r="D13" s="67">
        <v>6.2E-2</v>
      </c>
      <c r="E13" s="67">
        <v>8.8999999999999996E-2</v>
      </c>
      <c r="F13" s="67">
        <v>7.0000000000000001E-3</v>
      </c>
      <c r="G13" s="67">
        <v>6.5000000000000002E-2</v>
      </c>
      <c r="H13" s="66">
        <v>107</v>
      </c>
      <c r="I13" s="66">
        <v>0</v>
      </c>
      <c r="J13" s="66">
        <v>0</v>
      </c>
    </row>
    <row r="14" spans="1:10">
      <c r="A14" s="65" t="s">
        <v>71</v>
      </c>
      <c r="B14" s="65" t="s">
        <v>17</v>
      </c>
      <c r="C14" s="67">
        <v>7.6999999999999999E-2</v>
      </c>
      <c r="D14" s="67">
        <v>0.11799999999999999</v>
      </c>
      <c r="E14" s="67">
        <v>0.151</v>
      </c>
      <c r="F14" s="67">
        <v>1.4E-2</v>
      </c>
      <c r="G14" s="67">
        <v>0.126</v>
      </c>
      <c r="H14" s="66">
        <v>105</v>
      </c>
      <c r="I14" s="66">
        <v>0</v>
      </c>
      <c r="J14" s="66">
        <v>0</v>
      </c>
    </row>
    <row r="15" spans="1:10">
      <c r="A15" s="65" t="s">
        <v>73</v>
      </c>
      <c r="B15" s="65" t="s">
        <v>17</v>
      </c>
      <c r="C15" s="67">
        <v>5.2999999999999999E-2</v>
      </c>
      <c r="D15" s="67">
        <v>6.5000000000000002E-2</v>
      </c>
      <c r="E15" s="67">
        <v>9.5000000000000001E-2</v>
      </c>
      <c r="F15" s="67">
        <v>8.0000000000000002E-3</v>
      </c>
      <c r="G15" s="67">
        <v>7.0999999999999994E-2</v>
      </c>
      <c r="H15" s="66">
        <v>165</v>
      </c>
      <c r="I15" s="66">
        <v>0</v>
      </c>
      <c r="J15" s="66">
        <v>0</v>
      </c>
    </row>
    <row r="16" spans="1:10">
      <c r="A16" s="65" t="s">
        <v>74</v>
      </c>
      <c r="B16" s="65" t="s">
        <v>17</v>
      </c>
      <c r="C16" s="67">
        <v>7.8E-2</v>
      </c>
      <c r="D16" s="67">
        <v>9.8000000000000004E-2</v>
      </c>
      <c r="E16" s="67">
        <v>0.123</v>
      </c>
      <c r="F16" s="67">
        <v>8.0000000000000002E-3</v>
      </c>
      <c r="G16" s="67">
        <v>0.10299999999999999</v>
      </c>
      <c r="H16" s="66">
        <v>33</v>
      </c>
      <c r="I16" s="66">
        <v>0</v>
      </c>
      <c r="J16" s="66">
        <v>0</v>
      </c>
    </row>
    <row r="17" spans="1:10">
      <c r="A17" s="65" t="s">
        <v>72</v>
      </c>
      <c r="B17" s="65" t="s">
        <v>17</v>
      </c>
      <c r="C17" s="67">
        <v>5.5E-2</v>
      </c>
      <c r="D17" s="67">
        <v>0.106</v>
      </c>
      <c r="E17" s="67">
        <v>0.17899999999999999</v>
      </c>
      <c r="F17" s="67">
        <v>3.9E-2</v>
      </c>
      <c r="G17" s="67">
        <v>0.16600000000000001</v>
      </c>
      <c r="H17" s="66">
        <v>98</v>
      </c>
      <c r="I17" s="66">
        <v>0</v>
      </c>
      <c r="J17" s="66">
        <v>0</v>
      </c>
    </row>
    <row r="18" spans="1:10">
      <c r="A18" s="65" t="s">
        <v>75</v>
      </c>
      <c r="B18" s="65" t="s">
        <v>17</v>
      </c>
      <c r="C18" s="67">
        <v>2.9000000000000001E-2</v>
      </c>
      <c r="D18" s="67">
        <v>3.7999999999999999E-2</v>
      </c>
      <c r="E18" s="67">
        <v>6.0999999999999999E-2</v>
      </c>
      <c r="F18" s="67">
        <v>6.0000000000000001E-3</v>
      </c>
      <c r="G18" s="67">
        <v>4.1000000000000002E-2</v>
      </c>
      <c r="H18" s="66">
        <v>33</v>
      </c>
      <c r="I18" s="66">
        <v>0</v>
      </c>
      <c r="J18" s="66">
        <v>0</v>
      </c>
    </row>
    <row r="19" spans="1:10">
      <c r="A19" s="65" t="s">
        <v>76</v>
      </c>
      <c r="B19" s="65" t="s">
        <v>17</v>
      </c>
      <c r="C19" s="67">
        <v>3.3000000000000002E-2</v>
      </c>
      <c r="D19" s="67">
        <v>4.2000000000000003E-2</v>
      </c>
      <c r="E19" s="67">
        <v>7.4999999999999997E-2</v>
      </c>
      <c r="F19" s="67">
        <v>6.0000000000000001E-3</v>
      </c>
      <c r="G19" s="67">
        <v>4.5999999999999999E-2</v>
      </c>
      <c r="H19" s="66">
        <v>60</v>
      </c>
      <c r="I19" s="66">
        <v>0</v>
      </c>
      <c r="J19" s="66">
        <v>0</v>
      </c>
    </row>
    <row r="20" spans="1:10">
      <c r="A20" s="47"/>
      <c r="B20" s="47"/>
      <c r="C20" s="47"/>
      <c r="D20" s="47"/>
      <c r="E20" s="47"/>
      <c r="F20" s="47"/>
      <c r="G20" s="47"/>
      <c r="H20" s="47"/>
      <c r="I20" s="47"/>
      <c r="J20" s="47"/>
    </row>
    <row r="21" spans="1:10">
      <c r="A21" s="47"/>
      <c r="B21" s="47"/>
      <c r="C21" s="47"/>
      <c r="D21" s="47"/>
      <c r="E21" s="47"/>
      <c r="F21" s="47"/>
      <c r="G21" s="47"/>
      <c r="H21" s="47"/>
      <c r="I21" s="47"/>
      <c r="J21" s="47"/>
    </row>
    <row r="22" spans="1:10">
      <c r="A22" s="57" t="s">
        <v>83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10">
      <c r="A23" s="56" t="s">
        <v>16</v>
      </c>
      <c r="B23" s="56" t="s">
        <v>54</v>
      </c>
      <c r="C23" s="56" t="s">
        <v>55</v>
      </c>
      <c r="D23" s="56" t="s">
        <v>56</v>
      </c>
      <c r="E23" s="56" t="s">
        <v>57</v>
      </c>
      <c r="F23" s="56" t="s">
        <v>58</v>
      </c>
      <c r="G23" s="56" t="s">
        <v>59</v>
      </c>
      <c r="H23" s="56" t="s">
        <v>17</v>
      </c>
      <c r="I23" s="56" t="s">
        <v>18</v>
      </c>
      <c r="J23" s="56" t="s">
        <v>19</v>
      </c>
    </row>
    <row r="24" spans="1:10">
      <c r="A24" s="68" t="s">
        <v>77</v>
      </c>
      <c r="B24" s="68" t="s">
        <v>17</v>
      </c>
      <c r="C24" s="70">
        <v>0.375</v>
      </c>
      <c r="D24" s="70">
        <v>0.57199999999999995</v>
      </c>
      <c r="E24" s="70">
        <v>3.8180000000000001</v>
      </c>
      <c r="F24" s="70">
        <v>0.53800000000000003</v>
      </c>
      <c r="G24" s="70">
        <v>0.505</v>
      </c>
      <c r="H24" s="69">
        <v>100</v>
      </c>
      <c r="I24" s="69">
        <v>0</v>
      </c>
      <c r="J24" s="69">
        <v>0</v>
      </c>
    </row>
    <row r="25" spans="1:10">
      <c r="A25" s="68" t="s">
        <v>78</v>
      </c>
      <c r="B25" s="68" t="s">
        <v>17</v>
      </c>
      <c r="C25" s="70">
        <v>0.36699999999999999</v>
      </c>
      <c r="D25" s="70">
        <v>0.47099999999999997</v>
      </c>
      <c r="E25" s="70">
        <v>2.5230000000000001</v>
      </c>
      <c r="F25" s="70">
        <v>0.26900000000000002</v>
      </c>
      <c r="G25" s="70">
        <v>0.48199999999999998</v>
      </c>
      <c r="H25" s="69">
        <v>180</v>
      </c>
      <c r="I25" s="69">
        <v>0</v>
      </c>
      <c r="J25" s="69">
        <v>0</v>
      </c>
    </row>
    <row r="26" spans="1:10">
      <c r="A26" s="68" t="s">
        <v>79</v>
      </c>
      <c r="B26" s="68" t="s">
        <v>17</v>
      </c>
      <c r="C26" s="70">
        <v>0.59899999999999998</v>
      </c>
      <c r="D26" s="70">
        <v>0.85899999999999999</v>
      </c>
      <c r="E26" s="70">
        <v>2.383</v>
      </c>
      <c r="F26" s="70">
        <v>0.47599999999999998</v>
      </c>
      <c r="G26" s="70">
        <v>1.7350000000000001</v>
      </c>
      <c r="H26" s="69">
        <v>41</v>
      </c>
      <c r="I26" s="69">
        <v>0</v>
      </c>
      <c r="J26" s="69">
        <v>0</v>
      </c>
    </row>
    <row r="27" spans="1:10">
      <c r="A27" s="68" t="s">
        <v>80</v>
      </c>
      <c r="B27" s="68" t="s">
        <v>17</v>
      </c>
      <c r="C27" s="70">
        <v>0.34599999999999997</v>
      </c>
      <c r="D27" s="70">
        <v>0.40400000000000003</v>
      </c>
      <c r="E27" s="70">
        <v>0.48499999999999999</v>
      </c>
      <c r="F27" s="70">
        <v>3.2000000000000001E-2</v>
      </c>
      <c r="G27" s="70">
        <v>0.443</v>
      </c>
      <c r="H27" s="69">
        <v>74</v>
      </c>
      <c r="I27" s="69">
        <v>0</v>
      </c>
      <c r="J27" s="69">
        <v>0</v>
      </c>
    </row>
    <row r="28" spans="1:10">
      <c r="A28" s="68" t="s">
        <v>81</v>
      </c>
      <c r="B28" s="68" t="s">
        <v>17</v>
      </c>
      <c r="C28" s="70">
        <v>0.34699999999999998</v>
      </c>
      <c r="D28" s="70">
        <v>0.49099999999999999</v>
      </c>
      <c r="E28" s="70">
        <v>2.2509999999999999</v>
      </c>
      <c r="F28" s="70">
        <v>0.312</v>
      </c>
      <c r="G28" s="70">
        <v>0.58599999999999997</v>
      </c>
      <c r="H28" s="69">
        <v>100</v>
      </c>
      <c r="I28" s="69">
        <v>0</v>
      </c>
      <c r="J28" s="69">
        <v>0</v>
      </c>
    </row>
    <row r="29" spans="1:10">
      <c r="A29" s="68" t="s">
        <v>67</v>
      </c>
      <c r="B29" s="68" t="s">
        <v>17</v>
      </c>
      <c r="C29" s="70">
        <v>2.9000000000000001E-2</v>
      </c>
      <c r="D29" s="70">
        <v>4.2999999999999997E-2</v>
      </c>
      <c r="E29" s="70">
        <v>7.3999999999999996E-2</v>
      </c>
      <c r="F29" s="70">
        <v>0.01</v>
      </c>
      <c r="G29" s="70">
        <v>6.0999999999999999E-2</v>
      </c>
      <c r="H29" s="69">
        <v>100</v>
      </c>
      <c r="I29" s="69">
        <v>0</v>
      </c>
      <c r="J29" s="69">
        <v>0</v>
      </c>
    </row>
    <row r="30" spans="1:10">
      <c r="A30" s="68" t="s">
        <v>68</v>
      </c>
      <c r="B30" s="68" t="s">
        <v>17</v>
      </c>
      <c r="C30" s="70">
        <v>3.4000000000000002E-2</v>
      </c>
      <c r="D30" s="70">
        <v>4.2999999999999997E-2</v>
      </c>
      <c r="E30" s="70">
        <v>7.2999999999999995E-2</v>
      </c>
      <c r="F30" s="70">
        <v>6.0000000000000001E-3</v>
      </c>
      <c r="G30" s="70">
        <v>4.7E-2</v>
      </c>
      <c r="H30" s="69">
        <v>280</v>
      </c>
      <c r="I30" s="69">
        <v>0</v>
      </c>
      <c r="J30" s="69">
        <v>0</v>
      </c>
    </row>
    <row r="31" spans="1:10">
      <c r="A31" s="68" t="s">
        <v>69</v>
      </c>
      <c r="B31" s="68" t="s">
        <v>17</v>
      </c>
      <c r="C31" s="70">
        <v>3.3000000000000002E-2</v>
      </c>
      <c r="D31" s="70">
        <v>4.2999999999999997E-2</v>
      </c>
      <c r="E31" s="70">
        <v>0.20100000000000001</v>
      </c>
      <c r="F31" s="70">
        <v>1.2E-2</v>
      </c>
      <c r="G31" s="70">
        <v>0.05</v>
      </c>
      <c r="H31" s="69">
        <v>280</v>
      </c>
      <c r="I31" s="69">
        <v>0</v>
      </c>
      <c r="J31" s="69">
        <v>0</v>
      </c>
    </row>
    <row r="32" spans="1:10">
      <c r="A32" s="68" t="s">
        <v>70</v>
      </c>
      <c r="B32" s="68" t="s">
        <v>17</v>
      </c>
      <c r="C32" s="70">
        <v>3.6999999999999998E-2</v>
      </c>
      <c r="D32" s="70">
        <v>4.9000000000000002E-2</v>
      </c>
      <c r="E32" s="70">
        <v>0.08</v>
      </c>
      <c r="F32" s="70">
        <v>0.01</v>
      </c>
      <c r="G32" s="70">
        <v>5.8000000000000003E-2</v>
      </c>
      <c r="H32" s="69">
        <v>74</v>
      </c>
      <c r="I32" s="69">
        <v>0</v>
      </c>
      <c r="J32" s="69">
        <v>0</v>
      </c>
    </row>
    <row r="33" spans="1:10">
      <c r="A33" s="68" t="s">
        <v>14</v>
      </c>
      <c r="B33" s="68" t="s">
        <v>17</v>
      </c>
      <c r="C33" s="70">
        <v>5.6000000000000001E-2</v>
      </c>
      <c r="D33" s="70">
        <v>0.106</v>
      </c>
      <c r="E33" s="70">
        <v>1.5920000000000001</v>
      </c>
      <c r="F33" s="70">
        <v>8.5000000000000006E-2</v>
      </c>
      <c r="G33" s="70">
        <v>0.124</v>
      </c>
      <c r="H33" s="69">
        <v>433</v>
      </c>
      <c r="I33" s="69">
        <v>0</v>
      </c>
      <c r="J33" s="69">
        <v>0</v>
      </c>
    </row>
    <row r="34" spans="1:10">
      <c r="A34" s="68" t="s">
        <v>15</v>
      </c>
      <c r="B34" s="68" t="s">
        <v>17</v>
      </c>
      <c r="C34" s="70">
        <v>5.1999999999999998E-2</v>
      </c>
      <c r="D34" s="70">
        <v>9.7000000000000003E-2</v>
      </c>
      <c r="E34" s="70">
        <v>1.6990000000000001</v>
      </c>
      <c r="F34" s="70">
        <v>0.21199999999999999</v>
      </c>
      <c r="G34" s="70">
        <v>6.6000000000000003E-2</v>
      </c>
      <c r="H34" s="69">
        <v>314</v>
      </c>
      <c r="I34" s="69">
        <v>0</v>
      </c>
      <c r="J34" s="69">
        <v>0</v>
      </c>
    </row>
    <row r="35" spans="1:10">
      <c r="A35" s="68" t="s">
        <v>71</v>
      </c>
      <c r="B35" s="68" t="s">
        <v>17</v>
      </c>
      <c r="C35" s="70">
        <v>7.6999999999999999E-2</v>
      </c>
      <c r="D35" s="70">
        <v>0.121</v>
      </c>
      <c r="E35" s="70">
        <v>0.15</v>
      </c>
      <c r="F35" s="70">
        <v>1.2999999999999999E-2</v>
      </c>
      <c r="G35" s="70">
        <v>0.129</v>
      </c>
      <c r="H35" s="69">
        <v>320</v>
      </c>
      <c r="I35" s="69">
        <v>0</v>
      </c>
      <c r="J35" s="69">
        <v>0</v>
      </c>
    </row>
    <row r="36" spans="1:10">
      <c r="A36" s="68" t="s">
        <v>73</v>
      </c>
      <c r="B36" s="68" t="s">
        <v>17</v>
      </c>
      <c r="C36" s="70">
        <v>5.2999999999999999E-2</v>
      </c>
      <c r="D36" s="70">
        <v>0.107</v>
      </c>
      <c r="E36" s="70">
        <v>2.1659999999999999</v>
      </c>
      <c r="F36" s="70">
        <v>0.25600000000000001</v>
      </c>
      <c r="G36" s="70">
        <v>8.5000000000000006E-2</v>
      </c>
      <c r="H36" s="69">
        <v>495</v>
      </c>
      <c r="I36" s="69">
        <v>0</v>
      </c>
      <c r="J36" s="69">
        <v>0</v>
      </c>
    </row>
    <row r="37" spans="1:10">
      <c r="A37" s="68" t="s">
        <v>74</v>
      </c>
      <c r="B37" s="68" t="s">
        <v>17</v>
      </c>
      <c r="C37" s="70">
        <v>7.1999999999999995E-2</v>
      </c>
      <c r="D37" s="70">
        <v>0.121</v>
      </c>
      <c r="E37" s="70">
        <v>0.72599999999999998</v>
      </c>
      <c r="F37" s="70">
        <v>0.111</v>
      </c>
      <c r="G37" s="70">
        <v>0.124</v>
      </c>
      <c r="H37" s="69">
        <v>99</v>
      </c>
      <c r="I37" s="69">
        <v>0</v>
      </c>
      <c r="J37" s="69">
        <v>0</v>
      </c>
    </row>
    <row r="38" spans="1:10">
      <c r="A38" s="68" t="s">
        <v>72</v>
      </c>
      <c r="B38" s="68" t="s">
        <v>17</v>
      </c>
      <c r="C38" s="70">
        <v>5.6000000000000001E-2</v>
      </c>
      <c r="D38" s="70">
        <v>0.12</v>
      </c>
      <c r="E38" s="70">
        <v>1.032</v>
      </c>
      <c r="F38" s="70">
        <v>8.5000000000000006E-2</v>
      </c>
      <c r="G38" s="70">
        <v>0.17699999999999999</v>
      </c>
      <c r="H38" s="69">
        <v>293</v>
      </c>
      <c r="I38" s="69">
        <v>0</v>
      </c>
      <c r="J38" s="69">
        <v>0</v>
      </c>
    </row>
    <row r="39" spans="1:10">
      <c r="A39" s="68" t="s">
        <v>75</v>
      </c>
      <c r="B39" s="68" t="s">
        <v>17</v>
      </c>
      <c r="C39" s="70">
        <v>2.9000000000000001E-2</v>
      </c>
      <c r="D39" s="70">
        <v>0.04</v>
      </c>
      <c r="E39" s="70">
        <v>0.08</v>
      </c>
      <c r="F39" s="70">
        <v>0.01</v>
      </c>
      <c r="G39" s="70">
        <v>6.0999999999999999E-2</v>
      </c>
      <c r="H39" s="69">
        <v>100</v>
      </c>
      <c r="I39" s="69">
        <v>0</v>
      </c>
      <c r="J39" s="69">
        <v>0</v>
      </c>
    </row>
    <row r="40" spans="1:10">
      <c r="A40" s="68" t="s">
        <v>76</v>
      </c>
      <c r="B40" s="68" t="s">
        <v>17</v>
      </c>
      <c r="C40" s="70">
        <v>3.4000000000000002E-2</v>
      </c>
      <c r="D40" s="70">
        <v>4.3999999999999997E-2</v>
      </c>
      <c r="E40" s="70">
        <v>7.9000000000000001E-2</v>
      </c>
      <c r="F40" s="70">
        <v>7.0000000000000001E-3</v>
      </c>
      <c r="G40" s="70">
        <v>4.9000000000000002E-2</v>
      </c>
      <c r="H40" s="69">
        <v>180</v>
      </c>
      <c r="I40" s="69">
        <v>0</v>
      </c>
      <c r="J40" s="69">
        <v>0</v>
      </c>
    </row>
    <row r="41" spans="1:10">
      <c r="A41" s="75"/>
      <c r="B41" s="75"/>
      <c r="C41" s="76">
        <f>MIN(C29:C40)</f>
        <v>2.9000000000000001E-2</v>
      </c>
      <c r="D41" s="75"/>
      <c r="E41" s="76">
        <f>MAX(E29:E40)</f>
        <v>2.1659999999999999</v>
      </c>
      <c r="F41" s="75"/>
      <c r="G41" s="75"/>
      <c r="H41" s="75">
        <f>3*SUM(H29:J40)</f>
        <v>8904</v>
      </c>
      <c r="I41" s="75"/>
      <c r="J41" s="75"/>
    </row>
    <row r="43" spans="1:10">
      <c r="A43" s="57" t="s">
        <v>84</v>
      </c>
      <c r="B43" s="57"/>
      <c r="C43" s="57"/>
      <c r="D43" s="57"/>
      <c r="E43" s="57"/>
      <c r="F43" s="57"/>
      <c r="G43" s="57"/>
      <c r="H43" s="57"/>
      <c r="I43" s="57"/>
      <c r="J43" s="57"/>
    </row>
    <row r="44" spans="1:10">
      <c r="A44" s="58" t="s">
        <v>16</v>
      </c>
      <c r="B44" s="58" t="s">
        <v>54</v>
      </c>
      <c r="C44" s="58" t="s">
        <v>55</v>
      </c>
      <c r="D44" s="58" t="s">
        <v>56</v>
      </c>
      <c r="E44" s="58" t="s">
        <v>57</v>
      </c>
      <c r="F44" s="58" t="s">
        <v>58</v>
      </c>
      <c r="G44" s="58" t="s">
        <v>59</v>
      </c>
      <c r="H44" s="58" t="s">
        <v>17</v>
      </c>
      <c r="I44" s="58" t="s">
        <v>18</v>
      </c>
      <c r="J44" s="58" t="s">
        <v>19</v>
      </c>
    </row>
    <row r="45" spans="1:10">
      <c r="A45" s="71" t="s">
        <v>77</v>
      </c>
      <c r="B45" s="71" t="s">
        <v>17</v>
      </c>
      <c r="C45" s="73">
        <v>0.36099999999999999</v>
      </c>
      <c r="D45" s="73">
        <v>0.41699999999999998</v>
      </c>
      <c r="E45" s="73">
        <v>0.52500000000000002</v>
      </c>
      <c r="F45" s="73">
        <v>2.3E-2</v>
      </c>
      <c r="G45" s="73">
        <v>0.44600000000000001</v>
      </c>
      <c r="H45" s="72">
        <v>300</v>
      </c>
      <c r="I45" s="72">
        <v>0</v>
      </c>
      <c r="J45" s="72">
        <v>0</v>
      </c>
    </row>
    <row r="46" spans="1:10">
      <c r="A46" s="71" t="s">
        <v>78</v>
      </c>
      <c r="B46" s="71" t="s">
        <v>17</v>
      </c>
      <c r="C46" s="73">
        <v>0.35199999999999998</v>
      </c>
      <c r="D46" s="73">
        <v>0.40600000000000003</v>
      </c>
      <c r="E46" s="73">
        <v>0.49399999999999999</v>
      </c>
      <c r="F46" s="73">
        <v>0.02</v>
      </c>
      <c r="G46" s="73">
        <v>0.432</v>
      </c>
      <c r="H46" s="72">
        <v>539</v>
      </c>
      <c r="I46" s="72">
        <v>1</v>
      </c>
      <c r="J46" s="72">
        <v>0</v>
      </c>
    </row>
    <row r="47" spans="1:10">
      <c r="A47" s="71" t="s">
        <v>79</v>
      </c>
      <c r="B47" s="71" t="s">
        <v>17</v>
      </c>
      <c r="C47" s="73">
        <v>0.61</v>
      </c>
      <c r="D47" s="73">
        <v>0.68300000000000005</v>
      </c>
      <c r="E47" s="73">
        <v>0.78</v>
      </c>
      <c r="F47" s="73">
        <v>2.8000000000000001E-2</v>
      </c>
      <c r="G47" s="73">
        <v>0.71699999999999997</v>
      </c>
      <c r="H47" s="72">
        <v>119</v>
      </c>
      <c r="I47" s="72">
        <v>1</v>
      </c>
      <c r="J47" s="72">
        <v>0</v>
      </c>
    </row>
    <row r="48" spans="1:10">
      <c r="A48" s="71" t="s">
        <v>80</v>
      </c>
      <c r="B48" s="71" t="s">
        <v>17</v>
      </c>
      <c r="C48" s="73">
        <v>0.34599999999999997</v>
      </c>
      <c r="D48" s="73">
        <v>0.39500000000000002</v>
      </c>
      <c r="E48" s="73">
        <v>0.68500000000000005</v>
      </c>
      <c r="F48" s="73">
        <v>3.3000000000000002E-2</v>
      </c>
      <c r="G48" s="73">
        <v>0.41599999999999998</v>
      </c>
      <c r="H48" s="72">
        <v>226</v>
      </c>
      <c r="I48" s="72">
        <v>0</v>
      </c>
      <c r="J48" s="72">
        <v>0</v>
      </c>
    </row>
    <row r="49" spans="1:10">
      <c r="A49" s="71" t="s">
        <v>81</v>
      </c>
      <c r="B49" s="71" t="s">
        <v>17</v>
      </c>
      <c r="C49" s="73">
        <v>0.32800000000000001</v>
      </c>
      <c r="D49" s="73">
        <v>0.38900000000000001</v>
      </c>
      <c r="E49" s="73">
        <v>0.59799999999999998</v>
      </c>
      <c r="F49" s="73">
        <v>3.1E-2</v>
      </c>
      <c r="G49" s="73">
        <v>0.42599999999999999</v>
      </c>
      <c r="H49" s="72">
        <v>299</v>
      </c>
      <c r="I49" s="72">
        <v>1</v>
      </c>
      <c r="J49" s="72">
        <v>0</v>
      </c>
    </row>
    <row r="50" spans="1:10">
      <c r="A50" s="71" t="s">
        <v>67</v>
      </c>
      <c r="B50" s="71" t="s">
        <v>17</v>
      </c>
      <c r="C50" s="73">
        <v>2.8000000000000001E-2</v>
      </c>
      <c r="D50" s="73">
        <v>3.7999999999999999E-2</v>
      </c>
      <c r="E50" s="73">
        <v>6.6000000000000003E-2</v>
      </c>
      <c r="F50" s="73">
        <v>8.0000000000000002E-3</v>
      </c>
      <c r="G50" s="73">
        <v>4.7E-2</v>
      </c>
      <c r="H50" s="72">
        <v>300</v>
      </c>
      <c r="I50" s="72">
        <v>0</v>
      </c>
      <c r="J50" s="72">
        <v>0</v>
      </c>
    </row>
    <row r="51" spans="1:10">
      <c r="A51" s="71" t="s">
        <v>68</v>
      </c>
      <c r="B51" s="71" t="s">
        <v>17</v>
      </c>
      <c r="C51" s="73">
        <v>3.4000000000000002E-2</v>
      </c>
      <c r="D51" s="73">
        <v>4.2999999999999997E-2</v>
      </c>
      <c r="E51" s="73">
        <v>0.08</v>
      </c>
      <c r="F51" s="73">
        <v>7.0000000000000001E-3</v>
      </c>
      <c r="G51" s="73">
        <v>4.8000000000000001E-2</v>
      </c>
      <c r="H51" s="72">
        <v>837</v>
      </c>
      <c r="I51" s="72">
        <v>0</v>
      </c>
      <c r="J51" s="72">
        <v>0</v>
      </c>
    </row>
    <row r="52" spans="1:10">
      <c r="A52" s="71" t="s">
        <v>69</v>
      </c>
      <c r="B52" s="71" t="s">
        <v>17</v>
      </c>
      <c r="C52" s="73">
        <v>3.3000000000000002E-2</v>
      </c>
      <c r="D52" s="73">
        <v>0.04</v>
      </c>
      <c r="E52" s="73">
        <v>7.8E-2</v>
      </c>
      <c r="F52" s="73">
        <v>8.9999999999999993E-3</v>
      </c>
      <c r="G52" s="73">
        <v>4.9000000000000002E-2</v>
      </c>
      <c r="H52" s="72">
        <v>839</v>
      </c>
      <c r="I52" s="72">
        <v>0</v>
      </c>
      <c r="J52" s="72">
        <v>0</v>
      </c>
    </row>
    <row r="53" spans="1:10">
      <c r="A53" s="71" t="s">
        <v>70</v>
      </c>
      <c r="B53" s="71" t="s">
        <v>17</v>
      </c>
      <c r="C53" s="73">
        <v>3.2000000000000001E-2</v>
      </c>
      <c r="D53" s="73">
        <v>5.5E-2</v>
      </c>
      <c r="E53" s="73">
        <v>0.33600000000000002</v>
      </c>
      <c r="F53" s="73">
        <v>0.02</v>
      </c>
      <c r="G53" s="73">
        <v>0.06</v>
      </c>
      <c r="H53" s="72">
        <v>227</v>
      </c>
      <c r="I53" s="72">
        <v>0</v>
      </c>
      <c r="J53" s="72">
        <v>0</v>
      </c>
    </row>
    <row r="54" spans="1:10">
      <c r="A54" s="71" t="s">
        <v>14</v>
      </c>
      <c r="B54" s="71" t="s">
        <v>17</v>
      </c>
      <c r="C54" s="73">
        <v>5.5E-2</v>
      </c>
      <c r="D54" s="73">
        <v>9.5000000000000001E-2</v>
      </c>
      <c r="E54" s="73">
        <v>0.38200000000000001</v>
      </c>
      <c r="F54" s="73">
        <v>1.4999999999999999E-2</v>
      </c>
      <c r="G54" s="73">
        <v>0.104</v>
      </c>
      <c r="H54" s="72">
        <v>1304</v>
      </c>
      <c r="I54" s="72">
        <v>1</v>
      </c>
      <c r="J54" s="72">
        <v>0</v>
      </c>
    </row>
    <row r="55" spans="1:10">
      <c r="A55" s="71" t="s">
        <v>15</v>
      </c>
      <c r="B55" s="71" t="s">
        <v>17</v>
      </c>
      <c r="C55" s="73">
        <v>0.05</v>
      </c>
      <c r="D55" s="73">
        <v>0.06</v>
      </c>
      <c r="E55" s="73">
        <v>0.29799999999999999</v>
      </c>
      <c r="F55" s="73">
        <v>0.01</v>
      </c>
      <c r="G55" s="73">
        <v>6.6000000000000003E-2</v>
      </c>
      <c r="H55" s="72">
        <v>944</v>
      </c>
      <c r="I55" s="72">
        <v>0</v>
      </c>
      <c r="J55" s="72">
        <v>0</v>
      </c>
    </row>
    <row r="56" spans="1:10">
      <c r="A56" s="71" t="s">
        <v>71</v>
      </c>
      <c r="B56" s="71" t="s">
        <v>17</v>
      </c>
      <c r="C56" s="73">
        <v>7.1999999999999995E-2</v>
      </c>
      <c r="D56" s="73">
        <v>0.11899999999999999</v>
      </c>
      <c r="E56" s="73">
        <v>0.156</v>
      </c>
      <c r="F56" s="73">
        <v>1.2E-2</v>
      </c>
      <c r="G56" s="73">
        <v>0.125</v>
      </c>
      <c r="H56" s="72">
        <v>956</v>
      </c>
      <c r="I56" s="72">
        <v>0</v>
      </c>
      <c r="J56" s="72">
        <v>0</v>
      </c>
    </row>
    <row r="57" spans="1:10">
      <c r="A57" s="71" t="s">
        <v>73</v>
      </c>
      <c r="B57" s="71" t="s">
        <v>17</v>
      </c>
      <c r="C57" s="73">
        <v>5.1999999999999998E-2</v>
      </c>
      <c r="D57" s="73">
        <v>6.3E-2</v>
      </c>
      <c r="E57" s="73">
        <v>9.6000000000000002E-2</v>
      </c>
      <c r="F57" s="73">
        <v>8.0000000000000002E-3</v>
      </c>
      <c r="G57" s="73">
        <v>7.0999999999999994E-2</v>
      </c>
      <c r="H57" s="72">
        <v>1484</v>
      </c>
      <c r="I57" s="72">
        <v>0</v>
      </c>
      <c r="J57" s="72">
        <v>0</v>
      </c>
    </row>
    <row r="58" spans="1:10">
      <c r="A58" s="71" t="s">
        <v>74</v>
      </c>
      <c r="B58" s="71" t="s">
        <v>17</v>
      </c>
      <c r="C58" s="73">
        <v>7.1999999999999995E-2</v>
      </c>
      <c r="D58" s="73">
        <v>9.2999999999999999E-2</v>
      </c>
      <c r="E58" s="73">
        <v>0.157</v>
      </c>
      <c r="F58" s="73">
        <v>1.2999999999999999E-2</v>
      </c>
      <c r="G58" s="73">
        <v>0.10299999999999999</v>
      </c>
      <c r="H58" s="72">
        <v>300</v>
      </c>
      <c r="I58" s="72">
        <v>0</v>
      </c>
      <c r="J58" s="72">
        <v>0</v>
      </c>
    </row>
    <row r="59" spans="1:10">
      <c r="A59" s="71" t="s">
        <v>72</v>
      </c>
      <c r="B59" s="71" t="s">
        <v>17</v>
      </c>
      <c r="C59" s="73">
        <v>6.3E-2</v>
      </c>
      <c r="D59" s="73">
        <v>0.112</v>
      </c>
      <c r="E59" s="73">
        <v>0.45700000000000002</v>
      </c>
      <c r="F59" s="73">
        <v>4.2000000000000003E-2</v>
      </c>
      <c r="G59" s="73">
        <v>0.17699999999999999</v>
      </c>
      <c r="H59" s="72">
        <v>885</v>
      </c>
      <c r="I59" s="72">
        <v>2</v>
      </c>
      <c r="J59" s="72">
        <v>0</v>
      </c>
    </row>
    <row r="60" spans="1:10">
      <c r="A60" s="71" t="s">
        <v>75</v>
      </c>
      <c r="B60" s="71" t="s">
        <v>17</v>
      </c>
      <c r="C60" s="73">
        <v>2.9000000000000001E-2</v>
      </c>
      <c r="D60" s="73">
        <v>0.04</v>
      </c>
      <c r="E60" s="73">
        <v>7.6999999999999999E-2</v>
      </c>
      <c r="F60" s="73">
        <v>1.2E-2</v>
      </c>
      <c r="G60" s="73">
        <v>6.3E-2</v>
      </c>
      <c r="H60" s="72">
        <v>300</v>
      </c>
      <c r="I60" s="72">
        <v>0</v>
      </c>
      <c r="J60" s="72">
        <v>0</v>
      </c>
    </row>
    <row r="61" spans="1:10">
      <c r="A61" s="71" t="s">
        <v>76</v>
      </c>
      <c r="B61" s="71" t="s">
        <v>17</v>
      </c>
      <c r="C61" s="73">
        <v>3.3000000000000002E-2</v>
      </c>
      <c r="D61" s="73">
        <v>4.2999999999999997E-2</v>
      </c>
      <c r="E61" s="73">
        <v>7.6999999999999999E-2</v>
      </c>
      <c r="F61" s="73">
        <v>7.0000000000000001E-3</v>
      </c>
      <c r="G61" s="73">
        <v>4.7E-2</v>
      </c>
      <c r="H61" s="72">
        <v>539</v>
      </c>
      <c r="I61" s="72">
        <v>0</v>
      </c>
      <c r="J61" s="72">
        <v>0</v>
      </c>
    </row>
    <row r="62" spans="1:10">
      <c r="A62" s="75"/>
      <c r="B62" s="75"/>
      <c r="C62" s="76">
        <f>MIN(C50:C61)</f>
        <v>2.8000000000000001E-2</v>
      </c>
      <c r="D62" s="75"/>
      <c r="E62" s="76">
        <f>MAX(E50:E61)</f>
        <v>0.45700000000000002</v>
      </c>
      <c r="F62" s="75"/>
      <c r="G62" s="75"/>
      <c r="H62" s="77">
        <f>SUM(H50:J61)</f>
        <v>8918</v>
      </c>
      <c r="I62" s="75"/>
      <c r="J62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topLeftCell="A28" zoomScale="70" zoomScaleNormal="70" workbookViewId="0">
      <selection activeCell="G50" sqref="B39:G50"/>
    </sheetView>
  </sheetViews>
  <sheetFormatPr defaultColWidth="8.85546875" defaultRowHeight="15"/>
  <cols>
    <col min="1" max="1" width="34.7109375" customWidth="1"/>
    <col min="2" max="2" width="27.8554687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1" spans="1:7">
      <c r="A1" s="82" t="s">
        <v>85</v>
      </c>
      <c r="B1" s="82"/>
      <c r="C1" s="82"/>
      <c r="D1" s="82"/>
      <c r="E1" s="82"/>
    </row>
    <row r="2" spans="1:7">
      <c r="A2" s="1" t="s">
        <v>52</v>
      </c>
      <c r="B2" s="1" t="s">
        <v>53</v>
      </c>
      <c r="C2" s="1"/>
      <c r="D2" s="1"/>
      <c r="E2" s="1" t="s">
        <v>11</v>
      </c>
      <c r="F2" s="1" t="s">
        <v>12</v>
      </c>
      <c r="G2" s="1" t="s">
        <v>13</v>
      </c>
    </row>
    <row r="3" spans="1:7" ht="18.75">
      <c r="A3" s="2" t="s">
        <v>43</v>
      </c>
      <c r="B3" s="2" t="s">
        <v>73</v>
      </c>
      <c r="E3" s="43">
        <f>'Автоматизированный расчет'!B38</f>
        <v>520</v>
      </c>
      <c r="F3">
        <f>'Автоматизированный расчет'!H38*3</f>
        <v>495</v>
      </c>
      <c r="G3" s="74">
        <f>1-F3/E3</f>
        <v>4.8076923076923128E-2</v>
      </c>
    </row>
    <row r="4" spans="1:7" ht="18.75">
      <c r="A4" s="2" t="s">
        <v>0</v>
      </c>
      <c r="B4" s="2" t="s">
        <v>14</v>
      </c>
      <c r="E4" s="43">
        <f>'Автоматизированный расчет'!B39</f>
        <v>422</v>
      </c>
      <c r="F4">
        <f>'Автоматизированный расчет'!H39*3</f>
        <v>438</v>
      </c>
      <c r="G4" s="74">
        <f t="shared" ref="G4:G15" si="0">1-F4/E4</f>
        <v>-3.7914691943127909E-2</v>
      </c>
    </row>
    <row r="5" spans="1:7" ht="18.75">
      <c r="A5" s="2" t="s">
        <v>49</v>
      </c>
      <c r="B5" s="2" t="s">
        <v>71</v>
      </c>
      <c r="E5" s="43">
        <f>'Автоматизированный расчет'!B40</f>
        <v>305</v>
      </c>
      <c r="F5">
        <f>'Автоматизированный расчет'!H40*3</f>
        <v>315</v>
      </c>
      <c r="G5" s="74">
        <f t="shared" si="0"/>
        <v>-3.2786885245901676E-2</v>
      </c>
    </row>
    <row r="6" spans="1:7" ht="18.75">
      <c r="A6" s="2" t="s">
        <v>8</v>
      </c>
      <c r="B6" s="2" t="s">
        <v>69</v>
      </c>
      <c r="E6" s="43">
        <f>'Автоматизированный расчет'!B41</f>
        <v>282</v>
      </c>
      <c r="F6">
        <f>'Автоматизированный расчет'!H41*3</f>
        <v>282</v>
      </c>
      <c r="G6" s="74">
        <f t="shared" si="0"/>
        <v>0</v>
      </c>
    </row>
    <row r="7" spans="1:7" ht="18.75">
      <c r="A7" s="2" t="s">
        <v>9</v>
      </c>
      <c r="B7" s="2" t="s">
        <v>68</v>
      </c>
      <c r="E7" s="43">
        <f>'Автоматизированный расчет'!B42</f>
        <v>270</v>
      </c>
      <c r="F7">
        <f>'Автоматизированный расчет'!H42*3</f>
        <v>282</v>
      </c>
      <c r="G7" s="74">
        <f t="shared" si="0"/>
        <v>-4.4444444444444509E-2</v>
      </c>
    </row>
    <row r="8" spans="1:7" ht="18.75">
      <c r="A8" s="2" t="s">
        <v>1</v>
      </c>
      <c r="B8" s="2" t="s">
        <v>76</v>
      </c>
      <c r="E8" s="43">
        <f>'Автоматизированный расчет'!B43</f>
        <v>175</v>
      </c>
      <c r="F8">
        <f>'Автоматизированный расчет'!H43*3</f>
        <v>180</v>
      </c>
      <c r="G8" s="74">
        <f t="shared" si="0"/>
        <v>-2.857142857142847E-2</v>
      </c>
    </row>
    <row r="9" spans="1:7" ht="18.75">
      <c r="A9" s="2" t="s">
        <v>2</v>
      </c>
      <c r="B9" s="2" t="s">
        <v>72</v>
      </c>
      <c r="E9" s="43">
        <f>'Автоматизированный расчет'!B44</f>
        <v>280</v>
      </c>
      <c r="F9">
        <f>'Автоматизированный расчет'!H44*3</f>
        <v>294</v>
      </c>
      <c r="G9" s="74">
        <f t="shared" si="0"/>
        <v>-5.0000000000000044E-2</v>
      </c>
    </row>
    <row r="10" spans="1:7" ht="18.75">
      <c r="A10" s="2" t="s">
        <v>10</v>
      </c>
      <c r="B10" s="2" t="s">
        <v>70</v>
      </c>
      <c r="E10" s="43">
        <f>'Автоматизированный расчет'!B45</f>
        <v>73</v>
      </c>
      <c r="F10">
        <f>'Автоматизированный расчет'!H45*3</f>
        <v>78</v>
      </c>
      <c r="G10" s="74">
        <f t="shared" si="0"/>
        <v>-6.8493150684931559E-2</v>
      </c>
    </row>
    <row r="11" spans="1:7" ht="18.75">
      <c r="A11" s="2" t="s">
        <v>3</v>
      </c>
      <c r="B11" s="2" t="s">
        <v>15</v>
      </c>
      <c r="E11" s="43">
        <f>'Автоматизированный расчет'!B46</f>
        <v>326</v>
      </c>
      <c r="F11">
        <f>'Автоматизированный расчет'!H46*3</f>
        <v>321</v>
      </c>
      <c r="G11" s="74">
        <f t="shared" si="0"/>
        <v>1.5337423312883458E-2</v>
      </c>
    </row>
    <row r="12" spans="1:7" ht="18.75">
      <c r="A12" s="2" t="s">
        <v>45</v>
      </c>
      <c r="B12" s="2" t="s">
        <v>75</v>
      </c>
      <c r="E12" s="43">
        <f>'Автоматизированный расчет'!B47</f>
        <v>97</v>
      </c>
      <c r="F12">
        <f>'Автоматизированный расчет'!H47*3</f>
        <v>99</v>
      </c>
      <c r="G12" s="74">
        <f t="shared" si="0"/>
        <v>-2.0618556701030855E-2</v>
      </c>
    </row>
    <row r="13" spans="1:7" ht="18.75">
      <c r="A13" s="2" t="s">
        <v>44</v>
      </c>
      <c r="B13" s="2" t="s">
        <v>67</v>
      </c>
      <c r="E13" s="43">
        <f>'Автоматизированный расчет'!B48</f>
        <v>97</v>
      </c>
      <c r="F13">
        <f>'Автоматизированный расчет'!H48*3</f>
        <v>99</v>
      </c>
      <c r="G13" s="74">
        <f t="shared" si="0"/>
        <v>-2.0618556701030855E-2</v>
      </c>
    </row>
    <row r="14" spans="1:7" ht="18.75">
      <c r="A14" s="2" t="s">
        <v>46</v>
      </c>
      <c r="B14" s="2" t="s">
        <v>74</v>
      </c>
      <c r="E14" s="43">
        <f>'Автоматизированный расчет'!B49</f>
        <v>97</v>
      </c>
      <c r="F14">
        <f>'Автоматизированный расчет'!H49*3</f>
        <v>99</v>
      </c>
      <c r="G14" s="74">
        <f t="shared" si="0"/>
        <v>-2.0618556701030855E-2</v>
      </c>
    </row>
    <row r="15" spans="1:7" ht="18.75">
      <c r="A15" s="2" t="s">
        <v>4</v>
      </c>
      <c r="B15" s="2" t="s">
        <v>4</v>
      </c>
      <c r="E15" s="43">
        <f>'Автоматизированный расчет'!B50</f>
        <v>2944</v>
      </c>
      <c r="F15">
        <f>'Автоматизированный расчет'!H50*3</f>
        <v>2982</v>
      </c>
      <c r="G15" s="74">
        <f t="shared" si="0"/>
        <v>-1.2907608695652106E-2</v>
      </c>
    </row>
    <row r="18" spans="1:7">
      <c r="A18" s="82" t="s">
        <v>86</v>
      </c>
      <c r="B18" s="82"/>
      <c r="C18" s="82"/>
      <c r="D18" s="82"/>
      <c r="E18" s="82"/>
    </row>
    <row r="19" spans="1:7">
      <c r="A19" s="82"/>
      <c r="B19" s="82"/>
      <c r="C19" s="82"/>
      <c r="D19" s="82"/>
      <c r="E19" s="82"/>
    </row>
    <row r="20" spans="1:7">
      <c r="A20" s="1" t="s">
        <v>52</v>
      </c>
      <c r="B20" s="1" t="s">
        <v>53</v>
      </c>
      <c r="C20" s="1"/>
      <c r="D20" s="1"/>
      <c r="E20" s="1" t="s">
        <v>11</v>
      </c>
      <c r="F20" s="1" t="s">
        <v>12</v>
      </c>
      <c r="G20" s="1" t="s">
        <v>13</v>
      </c>
    </row>
    <row r="21" spans="1:7" ht="18.75">
      <c r="A21" s="2" t="s">
        <v>43</v>
      </c>
      <c r="B21" s="2" t="s">
        <v>73</v>
      </c>
      <c r="E21" s="43">
        <f>'Автоматизированный расчет'!B38*3</f>
        <v>1560</v>
      </c>
      <c r="F21" s="6">
        <f>SummaryReport!H36*3</f>
        <v>1485</v>
      </c>
      <c r="G21" s="74">
        <f>1-F21/E21</f>
        <v>4.8076923076923128E-2</v>
      </c>
    </row>
    <row r="22" spans="1:7" ht="18.75">
      <c r="A22" s="2" t="s">
        <v>0</v>
      </c>
      <c r="B22" s="2" t="s">
        <v>14</v>
      </c>
      <c r="E22" s="43">
        <f>'Автоматизированный расчет'!B39*3</f>
        <v>1266</v>
      </c>
      <c r="F22" s="6">
        <f>SummaryReport!H33*3</f>
        <v>1299</v>
      </c>
      <c r="G22" s="74">
        <f t="shared" ref="G22:G33" si="1">1-F22/E22</f>
        <v>-2.6066350710900466E-2</v>
      </c>
    </row>
    <row r="23" spans="1:7" ht="18.75">
      <c r="A23" s="2" t="s">
        <v>49</v>
      </c>
      <c r="B23" s="2" t="s">
        <v>71</v>
      </c>
      <c r="E23" s="43">
        <f>'Автоматизированный расчет'!B40*3</f>
        <v>915</v>
      </c>
      <c r="F23" s="6">
        <f>SummaryReport!H35*3</f>
        <v>960</v>
      </c>
      <c r="G23" s="74">
        <f t="shared" si="1"/>
        <v>-4.9180327868852514E-2</v>
      </c>
    </row>
    <row r="24" spans="1:7" ht="18.75">
      <c r="A24" s="2" t="s">
        <v>8</v>
      </c>
      <c r="B24" s="2" t="s">
        <v>69</v>
      </c>
      <c r="E24" s="43">
        <f>'Автоматизированный расчет'!B41*3</f>
        <v>846</v>
      </c>
      <c r="F24" s="6">
        <f>SummaryReport!H31*3</f>
        <v>840</v>
      </c>
      <c r="G24" s="74">
        <f t="shared" si="1"/>
        <v>7.0921985815602939E-3</v>
      </c>
    </row>
    <row r="25" spans="1:7" ht="18.75">
      <c r="A25" s="2" t="s">
        <v>9</v>
      </c>
      <c r="B25" s="2" t="s">
        <v>68</v>
      </c>
      <c r="E25" s="43">
        <f>'Автоматизированный расчет'!B42*3</f>
        <v>810</v>
      </c>
      <c r="F25" s="6">
        <f>SummaryReport!H30*3</f>
        <v>840</v>
      </c>
      <c r="G25" s="74">
        <f t="shared" si="1"/>
        <v>-3.7037037037036979E-2</v>
      </c>
    </row>
    <row r="26" spans="1:7" ht="18.75">
      <c r="A26" s="2" t="s">
        <v>1</v>
      </c>
      <c r="B26" s="2" t="s">
        <v>76</v>
      </c>
      <c r="E26" s="43">
        <f>'Автоматизированный расчет'!B43*3</f>
        <v>525</v>
      </c>
      <c r="F26" s="6">
        <f>SummaryReport!H40*3</f>
        <v>540</v>
      </c>
      <c r="G26" s="74">
        <f t="shared" si="1"/>
        <v>-2.857142857142847E-2</v>
      </c>
    </row>
    <row r="27" spans="1:7" ht="18.75">
      <c r="A27" s="2" t="s">
        <v>2</v>
      </c>
      <c r="B27" s="2" t="s">
        <v>72</v>
      </c>
      <c r="E27" s="43">
        <f>'Автоматизированный расчет'!B44*3</f>
        <v>840</v>
      </c>
      <c r="F27" s="6">
        <f>SummaryReport!H38*3</f>
        <v>879</v>
      </c>
      <c r="G27" s="74">
        <f t="shared" si="1"/>
        <v>-4.6428571428571486E-2</v>
      </c>
    </row>
    <row r="28" spans="1:7" ht="18.75">
      <c r="A28" s="2" t="s">
        <v>10</v>
      </c>
      <c r="B28" s="2" t="s">
        <v>70</v>
      </c>
      <c r="E28" s="43">
        <f>'Автоматизированный расчет'!B45*3</f>
        <v>219</v>
      </c>
      <c r="F28" s="6">
        <f>SummaryReport!H32*3</f>
        <v>222</v>
      </c>
      <c r="G28" s="74">
        <f t="shared" si="1"/>
        <v>-1.3698630136986356E-2</v>
      </c>
    </row>
    <row r="29" spans="1:7" ht="18.75">
      <c r="A29" s="2" t="s">
        <v>3</v>
      </c>
      <c r="B29" s="2" t="s">
        <v>15</v>
      </c>
      <c r="E29" s="43">
        <f>'Автоматизированный расчет'!B46*3</f>
        <v>978</v>
      </c>
      <c r="F29" s="6">
        <f>SummaryReport!H34*3</f>
        <v>942</v>
      </c>
      <c r="G29" s="74">
        <f t="shared" si="1"/>
        <v>3.6809815950920255E-2</v>
      </c>
    </row>
    <row r="30" spans="1:7" ht="18.75">
      <c r="A30" s="2" t="s">
        <v>45</v>
      </c>
      <c r="B30" s="2" t="s">
        <v>75</v>
      </c>
      <c r="E30" s="43">
        <f>'Автоматизированный расчет'!B47*3</f>
        <v>291</v>
      </c>
      <c r="F30" s="6">
        <f>SummaryReport!H39*3</f>
        <v>300</v>
      </c>
      <c r="G30" s="74">
        <f t="shared" si="1"/>
        <v>-3.0927835051546282E-2</v>
      </c>
    </row>
    <row r="31" spans="1:7" ht="18.75">
      <c r="A31" s="2" t="s">
        <v>44</v>
      </c>
      <c r="B31" s="2" t="s">
        <v>67</v>
      </c>
      <c r="E31" s="43">
        <f>'Автоматизированный расчет'!B48*3</f>
        <v>291</v>
      </c>
      <c r="F31" s="6">
        <f>SummaryReport!H29*3</f>
        <v>300</v>
      </c>
      <c r="G31" s="74">
        <f t="shared" si="1"/>
        <v>-3.0927835051546282E-2</v>
      </c>
    </row>
    <row r="32" spans="1:7" ht="18.75">
      <c r="A32" s="2" t="s">
        <v>46</v>
      </c>
      <c r="B32" s="2" t="s">
        <v>74</v>
      </c>
      <c r="E32" s="43">
        <f>'Автоматизированный расчет'!B49*3</f>
        <v>291</v>
      </c>
      <c r="F32" s="6">
        <f>SummaryReport!H37*3</f>
        <v>297</v>
      </c>
      <c r="G32" s="74">
        <f t="shared" si="1"/>
        <v>-2.0618556701030855E-2</v>
      </c>
    </row>
    <row r="33" spans="1:38" ht="18.75">
      <c r="A33" s="2" t="s">
        <v>4</v>
      </c>
      <c r="B33" s="2" t="s">
        <v>4</v>
      </c>
      <c r="E33" s="43">
        <f>'Автоматизированный расчет'!B50*3</f>
        <v>8832</v>
      </c>
      <c r="F33" s="6">
        <f>SUM('Результаты всех тестов'!F21:F32)</f>
        <v>8904</v>
      </c>
      <c r="G33" s="74">
        <f t="shared" si="1"/>
        <v>-8.152173913043459E-3</v>
      </c>
    </row>
    <row r="36" spans="1:38">
      <c r="A36" s="82" t="s">
        <v>87</v>
      </c>
      <c r="B36" s="82"/>
      <c r="C36" s="82"/>
      <c r="D36" s="82"/>
      <c r="E36" s="82"/>
    </row>
    <row r="37" spans="1:38">
      <c r="A37" s="82"/>
      <c r="B37" s="82"/>
      <c r="C37" s="82"/>
      <c r="D37" s="82"/>
      <c r="E37" s="82"/>
      <c r="AI37" s="3"/>
      <c r="AJ37" s="3"/>
      <c r="AK37" s="3"/>
      <c r="AL37" s="3"/>
    </row>
    <row r="38" spans="1:38">
      <c r="A38" s="1" t="s">
        <v>52</v>
      </c>
      <c r="B38" s="1" t="s">
        <v>53</v>
      </c>
      <c r="C38" s="1"/>
      <c r="D38" s="1"/>
      <c r="E38" s="1" t="s">
        <v>11</v>
      </c>
      <c r="F38" s="1" t="s">
        <v>12</v>
      </c>
      <c r="G38" s="1" t="s">
        <v>13</v>
      </c>
      <c r="AI38" s="3"/>
      <c r="AJ38" s="3"/>
      <c r="AK38" s="3"/>
      <c r="AL38" s="3"/>
    </row>
    <row r="39" spans="1:38" ht="18.75">
      <c r="A39" s="2" t="s">
        <v>43</v>
      </c>
      <c r="B39" s="2" t="s">
        <v>73</v>
      </c>
      <c r="E39" s="43">
        <f>'Автоматизированный расчет'!B38*3</f>
        <v>1560</v>
      </c>
      <c r="F39" s="6">
        <f>SUM(SummaryReport!H57:I57)</f>
        <v>1484</v>
      </c>
      <c r="G39" s="74">
        <f>1-F39/E39</f>
        <v>4.8717948717948767E-2</v>
      </c>
      <c r="AI39" s="3"/>
      <c r="AJ39" s="3"/>
      <c r="AK39" s="3"/>
      <c r="AL39" s="3"/>
    </row>
    <row r="40" spans="1:38" ht="18.75">
      <c r="A40" s="2" t="s">
        <v>0</v>
      </c>
      <c r="B40" s="2" t="s">
        <v>14</v>
      </c>
      <c r="E40" s="43">
        <f>'Автоматизированный расчет'!B39*3</f>
        <v>1266</v>
      </c>
      <c r="F40" s="6">
        <f>SUM(SummaryReport!H54:I54)</f>
        <v>1305</v>
      </c>
      <c r="G40" s="74">
        <f t="shared" ref="G40:G51" si="2">1-F40/E40</f>
        <v>-3.0805687203791399E-2</v>
      </c>
      <c r="AI40" s="3"/>
      <c r="AJ40" s="3"/>
      <c r="AK40" s="3"/>
      <c r="AL40" s="3"/>
    </row>
    <row r="41" spans="1:38" ht="18.75">
      <c r="A41" s="2" t="s">
        <v>49</v>
      </c>
      <c r="B41" s="2" t="s">
        <v>71</v>
      </c>
      <c r="E41" s="43">
        <f>'Автоматизированный расчет'!B40*3</f>
        <v>915</v>
      </c>
      <c r="F41" s="6">
        <f>SUM(SummaryReport!H56:I56)</f>
        <v>956</v>
      </c>
      <c r="G41" s="74">
        <f t="shared" si="2"/>
        <v>-4.4808743169398868E-2</v>
      </c>
      <c r="AI41" s="3"/>
      <c r="AJ41" s="3"/>
      <c r="AK41" s="3"/>
      <c r="AL41" s="3"/>
    </row>
    <row r="42" spans="1:38" ht="18.75">
      <c r="A42" s="2" t="s">
        <v>8</v>
      </c>
      <c r="B42" s="2" t="s">
        <v>69</v>
      </c>
      <c r="E42" s="43">
        <f>'Автоматизированный расчет'!B41*3</f>
        <v>846</v>
      </c>
      <c r="F42" s="6">
        <f>SUM(SummaryReport!H52:I52)</f>
        <v>839</v>
      </c>
      <c r="G42" s="74">
        <f t="shared" si="2"/>
        <v>8.2742316784869541E-3</v>
      </c>
      <c r="AI42" s="3"/>
      <c r="AJ42" s="3"/>
      <c r="AK42" s="3"/>
      <c r="AL42" s="3"/>
    </row>
    <row r="43" spans="1:38" ht="18.75">
      <c r="A43" s="2" t="s">
        <v>9</v>
      </c>
      <c r="B43" s="2" t="s">
        <v>68</v>
      </c>
      <c r="E43" s="43">
        <f>'Автоматизированный расчет'!B42*3</f>
        <v>810</v>
      </c>
      <c r="F43" s="6">
        <f>SUM(SummaryReport!H51:I51)</f>
        <v>837</v>
      </c>
      <c r="G43" s="74">
        <f t="shared" si="2"/>
        <v>-3.3333333333333437E-2</v>
      </c>
      <c r="AI43" s="3"/>
      <c r="AJ43" s="3"/>
      <c r="AK43" s="3"/>
      <c r="AL43" s="3"/>
    </row>
    <row r="44" spans="1:38" ht="18.75">
      <c r="A44" s="2" t="s">
        <v>1</v>
      </c>
      <c r="B44" s="2" t="s">
        <v>76</v>
      </c>
      <c r="E44" s="43">
        <f>'Автоматизированный расчет'!B43*3</f>
        <v>525</v>
      </c>
      <c r="F44" s="6">
        <f>SUM(SummaryReport!H61:I61)</f>
        <v>539</v>
      </c>
      <c r="G44" s="74">
        <f t="shared" si="2"/>
        <v>-2.6666666666666616E-2</v>
      </c>
      <c r="AI44" s="3"/>
      <c r="AJ44" s="3"/>
      <c r="AK44" s="3"/>
      <c r="AL44" s="3"/>
    </row>
    <row r="45" spans="1:38" ht="18.75">
      <c r="A45" s="2" t="s">
        <v>2</v>
      </c>
      <c r="B45" s="2" t="s">
        <v>72</v>
      </c>
      <c r="E45" s="43">
        <f>'Автоматизированный расчет'!B44*3</f>
        <v>840</v>
      </c>
      <c r="F45" s="6">
        <f>SUM(SummaryReport!H59:I59)</f>
        <v>887</v>
      </c>
      <c r="G45" s="74">
        <f t="shared" si="2"/>
        <v>-5.5952380952380976E-2</v>
      </c>
    </row>
    <row r="46" spans="1:38" ht="18.75">
      <c r="A46" s="2" t="s">
        <v>10</v>
      </c>
      <c r="B46" s="2" t="s">
        <v>70</v>
      </c>
      <c r="E46" s="43">
        <f>'Автоматизированный расчет'!B45*3</f>
        <v>219</v>
      </c>
      <c r="F46" s="6">
        <f>SUM(SummaryReport!H53:I53)</f>
        <v>227</v>
      </c>
      <c r="G46" s="74">
        <f t="shared" si="2"/>
        <v>-3.6529680365296802E-2</v>
      </c>
    </row>
    <row r="47" spans="1:38" ht="18.75">
      <c r="A47" s="2" t="s">
        <v>3</v>
      </c>
      <c r="B47" s="2" t="s">
        <v>15</v>
      </c>
      <c r="E47" s="43">
        <f>'Автоматизированный расчет'!B46*3</f>
        <v>978</v>
      </c>
      <c r="F47" s="6">
        <f>SUM(SummaryReport!H55:I55)</f>
        <v>944</v>
      </c>
      <c r="G47" s="74">
        <f t="shared" si="2"/>
        <v>3.4764826175869068E-2</v>
      </c>
    </row>
    <row r="48" spans="1:38" ht="18.75">
      <c r="A48" s="2" t="s">
        <v>45</v>
      </c>
      <c r="B48" s="2" t="s">
        <v>75</v>
      </c>
      <c r="E48" s="43">
        <f>'Автоматизированный расчет'!B47*3</f>
        <v>291</v>
      </c>
      <c r="F48" s="6">
        <f>SUM(SummaryReport!H60:I60)</f>
        <v>300</v>
      </c>
      <c r="G48" s="74">
        <f t="shared" si="2"/>
        <v>-3.0927835051546282E-2</v>
      </c>
    </row>
    <row r="49" spans="1:7" ht="18.75">
      <c r="A49" s="2" t="s">
        <v>44</v>
      </c>
      <c r="B49" s="2" t="s">
        <v>67</v>
      </c>
      <c r="E49" s="43">
        <f>'Автоматизированный расчет'!B48*3</f>
        <v>291</v>
      </c>
      <c r="F49" s="6">
        <f>SUM(SummaryReport!H50:I50)</f>
        <v>300</v>
      </c>
      <c r="G49" s="74">
        <f t="shared" si="2"/>
        <v>-3.0927835051546282E-2</v>
      </c>
    </row>
    <row r="50" spans="1:7" ht="18.75">
      <c r="A50" s="2" t="s">
        <v>46</v>
      </c>
      <c r="B50" s="2" t="s">
        <v>74</v>
      </c>
      <c r="E50" s="43">
        <f>'Автоматизированный расчет'!B49*3</f>
        <v>291</v>
      </c>
      <c r="F50" s="6">
        <f>SUM(SummaryReport!H58:I58)</f>
        <v>300</v>
      </c>
      <c r="G50" s="74">
        <f t="shared" si="2"/>
        <v>-3.0927835051546282E-2</v>
      </c>
    </row>
    <row r="51" spans="1:7" ht="18.75">
      <c r="A51" s="2" t="s">
        <v>4</v>
      </c>
      <c r="B51" s="2" t="s">
        <v>4</v>
      </c>
      <c r="E51" s="43">
        <f>'Автоматизированный расчет'!B50*3</f>
        <v>8832</v>
      </c>
      <c r="F51" s="6">
        <f>SUM(F39:F50)</f>
        <v>8918</v>
      </c>
      <c r="G51" s="74">
        <f t="shared" si="2"/>
        <v>-9.7373188405796007E-3</v>
      </c>
    </row>
  </sheetData>
  <mergeCells count="5">
    <mergeCell ref="A36:E36"/>
    <mergeCell ref="A37:E37"/>
    <mergeCell ref="A1:E1"/>
    <mergeCell ref="A18:E18"/>
    <mergeCell ref="A19:E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Рабочий</cp:lastModifiedBy>
  <dcterms:created xsi:type="dcterms:W3CDTF">2015-06-05T18:19:34Z</dcterms:created>
  <dcterms:modified xsi:type="dcterms:W3CDTF">2024-12-24T07:44:17Z</dcterms:modified>
</cp:coreProperties>
</file>