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5" windowWidth="19200" windowHeight="6435" tabRatio="718" activeTab="3"/>
  </bookViews>
  <sheets>
    <sheet name="Соответствие названий" sheetId="4" r:id="rId1"/>
    <sheet name="Автоматизированный расчет" sheetId="6" r:id="rId2"/>
    <sheet name="результаты" sheetId="10" r:id="rId3"/>
    <sheet name="сравнение с SLA" sheetId="11" r:id="rId4"/>
  </sheets>
  <calcPr calcId="124519"/>
  <pivotCaches>
    <pivotCache cacheId="3" r:id="rId5"/>
  </pivotCaches>
</workbook>
</file>

<file path=xl/calcChain.xml><?xml version="1.0" encoding="utf-8"?>
<calcChain xmlns="http://schemas.openxmlformats.org/spreadsheetml/2006/main">
  <c r="B46" i="10"/>
  <c r="C4" i="11"/>
  <c r="C5"/>
  <c r="C6"/>
  <c r="C7"/>
  <c r="C8"/>
  <c r="C9"/>
  <c r="C10"/>
  <c r="C11"/>
  <c r="C12"/>
  <c r="C13"/>
  <c r="C14"/>
  <c r="C15"/>
  <c r="C16"/>
  <c r="C17"/>
  <c r="C18"/>
  <c r="C19"/>
  <c r="C20"/>
  <c r="C21"/>
  <c r="C3"/>
  <c r="L33" i="10"/>
  <c r="L34"/>
  <c r="L35"/>
  <c r="L36"/>
  <c r="L37"/>
  <c r="L38"/>
  <c r="L39"/>
  <c r="L40"/>
  <c r="L41"/>
  <c r="L42"/>
  <c r="L43"/>
  <c r="L44"/>
  <c r="L45"/>
  <c r="L32"/>
  <c r="L46" s="1"/>
  <c r="F40" i="6"/>
  <c r="F41"/>
  <c r="F42"/>
  <c r="F43"/>
  <c r="F44"/>
  <c r="F45"/>
  <c r="F46"/>
  <c r="F47"/>
  <c r="F48"/>
  <c r="F49"/>
  <c r="F50"/>
  <c r="F51"/>
  <c r="F52"/>
  <c r="F39"/>
  <c r="D4"/>
  <c r="D3"/>
  <c r="U2"/>
  <c r="D2"/>
  <c r="E14"/>
  <c r="F14" s="1"/>
  <c r="D13"/>
  <c r="D14"/>
  <c r="D15"/>
  <c r="D16"/>
  <c r="E24"/>
  <c r="F24" s="1"/>
  <c r="D24"/>
  <c r="W2"/>
  <c r="U4"/>
  <c r="W4" s="1"/>
  <c r="U5"/>
  <c r="W5" s="1"/>
  <c r="U6"/>
  <c r="W6" s="1"/>
  <c r="U3"/>
  <c r="W3" s="1"/>
  <c r="O3"/>
  <c r="P3" s="1"/>
  <c r="O6"/>
  <c r="P6" s="1"/>
  <c r="R8"/>
  <c r="D30"/>
  <c r="E30"/>
  <c r="F30" s="1"/>
  <c r="D31"/>
  <c r="E31"/>
  <c r="F31" s="1"/>
  <c r="D32"/>
  <c r="E32"/>
  <c r="F32" s="1"/>
  <c r="D33"/>
  <c r="E33"/>
  <c r="F33" s="1"/>
  <c r="E25"/>
  <c r="F25" s="1"/>
  <c r="D25"/>
  <c r="D23"/>
  <c r="E23"/>
  <c r="F2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6"/>
  <c r="F26" s="1"/>
  <c r="E27"/>
  <c r="F27" s="1"/>
  <c r="E28"/>
  <c r="F28" s="1"/>
  <c r="E29"/>
  <c r="F29" s="1"/>
  <c r="D28"/>
  <c r="D29"/>
  <c r="D5"/>
  <c r="D6"/>
  <c r="D7"/>
  <c r="D8"/>
  <c r="D9"/>
  <c r="D10"/>
  <c r="D11"/>
  <c r="D12"/>
  <c r="D17"/>
  <c r="D18"/>
  <c r="D19"/>
  <c r="D20"/>
  <c r="D21"/>
  <c r="D22"/>
  <c r="D26"/>
  <c r="D27"/>
  <c r="O5"/>
  <c r="P5" s="1"/>
  <c r="O4"/>
  <c r="P4" s="1"/>
  <c r="O2"/>
  <c r="P2" s="1"/>
  <c r="E3"/>
  <c r="F3" s="1"/>
  <c r="E2"/>
  <c r="F2" s="1"/>
  <c r="B41"/>
  <c r="B51"/>
  <c r="B45"/>
  <c r="B52"/>
  <c r="B42"/>
  <c r="B47"/>
  <c r="B39"/>
  <c r="B48"/>
  <c r="B43"/>
  <c r="B50"/>
  <c r="B44"/>
  <c r="B40"/>
  <c r="B46"/>
  <c r="B49"/>
  <c r="G52" l="1"/>
  <c r="G48"/>
  <c r="G44"/>
  <c r="G49"/>
  <c r="G45"/>
  <c r="G39"/>
  <c r="G50"/>
  <c r="G46"/>
  <c r="G51"/>
  <c r="G47"/>
  <c r="G43"/>
  <c r="G40"/>
  <c r="G41"/>
  <c r="G42"/>
  <c r="B54"/>
  <c r="H2"/>
  <c r="H14"/>
  <c r="S5"/>
  <c r="S4"/>
  <c r="S3"/>
  <c r="H24"/>
  <c r="W8"/>
  <c r="S2"/>
  <c r="S6"/>
  <c r="H29"/>
  <c r="H33"/>
  <c r="H32"/>
  <c r="H31"/>
  <c r="H30"/>
  <c r="H25"/>
  <c r="H23"/>
  <c r="H22"/>
  <c r="H18"/>
  <c r="H13"/>
  <c r="H9"/>
  <c r="H5"/>
  <c r="H26"/>
  <c r="H3"/>
  <c r="H15"/>
  <c r="H10"/>
  <c r="H20"/>
  <c r="H11"/>
  <c r="H7"/>
  <c r="H21"/>
  <c r="H17"/>
  <c r="H12"/>
  <c r="H8"/>
  <c r="H4"/>
  <c r="H28"/>
  <c r="H6"/>
  <c r="H19"/>
  <c r="H16"/>
  <c r="H27"/>
  <c r="F54" l="1"/>
  <c r="G54" s="1"/>
</calcChain>
</file>

<file path=xl/sharedStrings.xml><?xml version="1.0" encoding="utf-8"?>
<sst xmlns="http://schemas.openxmlformats.org/spreadsheetml/2006/main" count="361" uniqueCount="184">
  <si>
    <t>Вход в систему</t>
  </si>
  <si>
    <t>Выход из системы</t>
  </si>
  <si>
    <t>Итого</t>
  </si>
  <si>
    <t>login</t>
  </si>
  <si>
    <t>logout</t>
  </si>
  <si>
    <t>Fail</t>
  </si>
  <si>
    <t>transaction rq</t>
  </si>
  <si>
    <t>count</t>
  </si>
  <si>
    <t>Duration</t>
  </si>
  <si>
    <t>Think_time</t>
  </si>
  <si>
    <t>Pacing</t>
  </si>
  <si>
    <t>% Распределения пользователей</t>
  </si>
  <si>
    <t>Сумма по полю Итого</t>
  </si>
  <si>
    <t>pacing</t>
  </si>
  <si>
    <t>одним пользователем в минуту</t>
  </si>
  <si>
    <t>% Отклонение от Профиля</t>
  </si>
  <si>
    <t>Название запроса</t>
  </si>
  <si>
    <t>Имя в статистике</t>
  </si>
  <si>
    <t>Имя в скрипте</t>
  </si>
  <si>
    <t>Average</t>
  </si>
  <si>
    <t>Duration + Think_time</t>
  </si>
  <si>
    <t>Профиль</t>
  </si>
  <si>
    <t>Названия строк</t>
  </si>
  <si>
    <t>Общий итог</t>
  </si>
  <si>
    <t>кол-во Think_time в скрипте</t>
  </si>
  <si>
    <t>open_homepage</t>
  </si>
  <si>
    <t>Переход на страницу категории товаров</t>
  </si>
  <si>
    <t>Переход на страницу конкретного товара</t>
  </si>
  <si>
    <t>Добавление товара в корзину</t>
  </si>
  <si>
    <t>Переход в корзину</t>
  </si>
  <si>
    <t>Главная страница</t>
  </si>
  <si>
    <t>Подтверждение оплаты</t>
  </si>
  <si>
    <t>Переход в личный кабинет</t>
  </si>
  <si>
    <t>Отмена заказа</t>
  </si>
  <si>
    <t>Переход на страницу регистрации</t>
  </si>
  <si>
    <t>Подтверждение регистрации</t>
  </si>
  <si>
    <t>Регистрация</t>
  </si>
  <si>
    <t>Переход на страницу деталей оплаты</t>
  </si>
  <si>
    <t>Покупка с выбором из категории</t>
  </si>
  <si>
    <t>Быстрая покупка</t>
  </si>
  <si>
    <t xml:space="preserve">Просмотр заказов </t>
  </si>
  <si>
    <t>Список заказов</t>
  </si>
  <si>
    <t>Выбор без покупки</t>
  </si>
  <si>
    <t>open_item_page</t>
  </si>
  <si>
    <t>open_category_page</t>
  </si>
  <si>
    <t>add_to_cart</t>
  </si>
  <si>
    <t>open_cart</t>
  </si>
  <si>
    <t>open_payment_page</t>
  </si>
  <si>
    <t>transaction name</t>
  </si>
  <si>
    <t>submit_payment</t>
  </si>
  <si>
    <t>open_order_list</t>
  </si>
  <si>
    <t>delete_order</t>
  </si>
  <si>
    <t>submit_register_data</t>
  </si>
  <si>
    <t>open_account</t>
  </si>
  <si>
    <t>open_register_page</t>
  </si>
  <si>
    <t>№ скрипта</t>
  </si>
  <si>
    <t>Rump-up</t>
  </si>
  <si>
    <t>shift</t>
  </si>
  <si>
    <t>summary tread start</t>
  </si>
  <si>
    <t>1_Регистрация</t>
  </si>
  <si>
    <t>2_Покупка с выбором из категории</t>
  </si>
  <si>
    <t>3_Быстрая покупка</t>
  </si>
  <si>
    <t>6_Выбор без покупки</t>
  </si>
  <si>
    <t>312 ms</t>
  </si>
  <si>
    <t>Executions</t>
  </si>
  <si>
    <t>Response time ms</t>
  </si>
  <si>
    <t>Throuthput</t>
  </si>
  <si>
    <t>Nertwork KB/sec</t>
  </si>
  <si>
    <t>Samples</t>
  </si>
  <si>
    <t>Error%</t>
  </si>
  <si>
    <t>Min</t>
  </si>
  <si>
    <t>Max</t>
  </si>
  <si>
    <t>Median</t>
  </si>
  <si>
    <t>90th pct</t>
  </si>
  <si>
    <t>95th pct</t>
  </si>
  <si>
    <t>99th pct</t>
  </si>
  <si>
    <t>TPS</t>
  </si>
  <si>
    <t>Received</t>
  </si>
  <si>
    <t>Sent</t>
  </si>
  <si>
    <t>5_Просмотр заказов</t>
  </si>
  <si>
    <t>transaction</t>
  </si>
  <si>
    <t>Pass</t>
  </si>
  <si>
    <t>Response Time Pass 90pct</t>
  </si>
  <si>
    <t>Avg</t>
  </si>
  <si>
    <t>1.49 s</t>
  </si>
  <si>
    <t>1.45 s</t>
  </si>
  <si>
    <t>8.82 s</t>
  </si>
  <si>
    <t>4.28 s</t>
  </si>
  <si>
    <t>229 ms</t>
  </si>
  <si>
    <t>705 ms</t>
  </si>
  <si>
    <t>2.77 s</t>
  </si>
  <si>
    <t>1.33 s</t>
  </si>
  <si>
    <t>671 ms</t>
  </si>
  <si>
    <t>Длительность ступени, мин</t>
  </si>
  <si>
    <t>Фактическая интенсивность в тесте транзакций / час</t>
  </si>
  <si>
    <t>Расчетная интенсивность транзакций / час</t>
  </si>
  <si>
    <t>Threads</t>
  </si>
  <si>
    <t>4.52 s</t>
  </si>
  <si>
    <t>5.09 s</t>
  </si>
  <si>
    <t>4.24 s</t>
  </si>
  <si>
    <t>4.42 s</t>
  </si>
  <si>
    <t>9.55 s</t>
  </si>
  <si>
    <t>11.4 s</t>
  </si>
  <si>
    <t>8.31 s</t>
  </si>
  <si>
    <t>9.07 s</t>
  </si>
  <si>
    <t>11.5 s</t>
  </si>
  <si>
    <t>7.69 s</t>
  </si>
  <si>
    <t>8.24 s</t>
  </si>
  <si>
    <t>4.69 s</t>
  </si>
  <si>
    <t>7.41 s</t>
  </si>
  <si>
    <t>4.68 s</t>
  </si>
  <si>
    <t>5.39 s</t>
  </si>
  <si>
    <t>10.6 s</t>
  </si>
  <si>
    <t>4.75 s</t>
  </si>
  <si>
    <t>5.33 s</t>
  </si>
  <si>
    <t>640 ms</t>
  </si>
  <si>
    <t>784 ms</t>
  </si>
  <si>
    <t>425 ms</t>
  </si>
  <si>
    <t>510 ms</t>
  </si>
  <si>
    <t>379 ms</t>
  </si>
  <si>
    <t>186 ms</t>
  </si>
  <si>
    <t>214 ms</t>
  </si>
  <si>
    <t>598 ms</t>
  </si>
  <si>
    <t>782 ms</t>
  </si>
  <si>
    <t>363 ms</t>
  </si>
  <si>
    <t>466 ms</t>
  </si>
  <si>
    <t>254 ms</t>
  </si>
  <si>
    <t>305 ms</t>
  </si>
  <si>
    <t>185 ms</t>
  </si>
  <si>
    <t>233 ms</t>
  </si>
  <si>
    <t>1.13 s</t>
  </si>
  <si>
    <t>701 ms</t>
  </si>
  <si>
    <t>618 ms</t>
  </si>
  <si>
    <t>2.06 s</t>
  </si>
  <si>
    <t>518 ms</t>
  </si>
  <si>
    <t>774 ms</t>
  </si>
  <si>
    <t>797 ms</t>
  </si>
  <si>
    <t>690 ms</t>
  </si>
  <si>
    <t>733 ms</t>
  </si>
  <si>
    <t>2.85 s</t>
  </si>
  <si>
    <t>2.88 s</t>
  </si>
  <si>
    <t>2.68 s</t>
  </si>
  <si>
    <t>1.52 s</t>
  </si>
  <si>
    <t>1.27 s</t>
  </si>
  <si>
    <t>380 ms</t>
  </si>
  <si>
    <t>297 ms</t>
  </si>
  <si>
    <t>307 ms</t>
  </si>
  <si>
    <t>3.54 s</t>
  </si>
  <si>
    <t>1.23 s</t>
  </si>
  <si>
    <t>1.39 s</t>
  </si>
  <si>
    <t>309 ms</t>
  </si>
  <si>
    <t>315 ms</t>
  </si>
  <si>
    <t>290 ms</t>
  </si>
  <si>
    <t>300 ms</t>
  </si>
  <si>
    <t>788 ms</t>
  </si>
  <si>
    <t>2.25 s</t>
  </si>
  <si>
    <t>673 ms</t>
  </si>
  <si>
    <t>765 ms</t>
  </si>
  <si>
    <t>656 ms</t>
  </si>
  <si>
    <t>1.34 s</t>
  </si>
  <si>
    <t>600 ms</t>
  </si>
  <si>
    <t>638 ms</t>
  </si>
  <si>
    <t>Статистика с Jmeter dashboard (60 мин стабильный интервал)</t>
  </si>
  <si>
    <t>Статистика с ImfluxDB+Grafana  (60 мин стабильный интервал)</t>
  </si>
  <si>
    <t>Факт (тест)</t>
  </si>
  <si>
    <t>для подсчёта интенсивности запросов</t>
  </si>
  <si>
    <t>количество некэшируемых запросов</t>
  </si>
  <si>
    <t xml:space="preserve"> в транзакции</t>
  </si>
  <si>
    <t>за час</t>
  </si>
  <si>
    <t>Всего:</t>
  </si>
  <si>
    <t>Факт</t>
  </si>
  <si>
    <t>Предельные значения</t>
  </si>
  <si>
    <t>Error, %</t>
  </si>
  <si>
    <t>Response Time Pass 90pct, с</t>
  </si>
  <si>
    <t>1 (SLA)</t>
  </si>
  <si>
    <t>0,5 (SLA)</t>
  </si>
  <si>
    <t>2 (SLA)</t>
  </si>
  <si>
    <t>4 (SLA)</t>
  </si>
  <si>
    <t>3,5 (SLA)</t>
  </si>
  <si>
    <t>150 (pacing)</t>
  </si>
  <si>
    <t>72 (pacing)</t>
  </si>
  <si>
    <t>155 (pacing)</t>
  </si>
  <si>
    <t>70 (pacing)</t>
  </si>
  <si>
    <t>Сценарий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</si>
</sst>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8"/>
      <color theme="3"/>
      <name val="Calibri Light"/>
      <family val="2"/>
      <charset val="204"/>
      <scheme val="major"/>
    </font>
    <font>
      <sz val="8"/>
      <color theme="1"/>
      <name val="Times New Roman"/>
      <family val="1"/>
      <charset val="204"/>
    </font>
    <font>
      <b/>
      <sz val="10.5"/>
      <color rgb="FF3D3D3D"/>
      <name val="Arial"/>
      <family val="2"/>
      <charset val="204"/>
    </font>
    <font>
      <sz val="10.5"/>
      <color rgb="FF3D3D3D"/>
      <name val="Arial"/>
      <family val="2"/>
      <charset val="204"/>
    </font>
    <font>
      <sz val="10.5"/>
      <name val="Arial"/>
      <family val="2"/>
      <charset val="20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19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5" applyNumberFormat="0" applyAlignment="0" applyProtection="0"/>
    <xf numFmtId="0" fontId="20" fillId="6" borderId="6" applyNumberFormat="0" applyAlignment="0" applyProtection="0"/>
    <xf numFmtId="0" fontId="21" fillId="6" borderId="5" applyNumberFormat="0" applyAlignment="0" applyProtection="0"/>
    <xf numFmtId="0" fontId="22" fillId="0" borderId="7" applyNumberFormat="0" applyFill="0" applyAlignment="0" applyProtection="0"/>
    <xf numFmtId="0" fontId="23" fillId="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2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8" borderId="9" applyNumberFormat="0" applyFont="0" applyAlignment="0" applyProtection="0"/>
    <xf numFmtId="9" fontId="27" fillId="0" borderId="0" applyFont="0" applyFill="0" applyBorder="0" applyAlignment="0" applyProtection="0"/>
    <xf numFmtId="0" fontId="5" fillId="0" borderId="0"/>
    <xf numFmtId="0" fontId="29" fillId="4" borderId="0" applyNumberFormat="0" applyBorder="0" applyAlignment="0" applyProtection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6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6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6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6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6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6" fillId="32" borderId="0" applyNumberFormat="0" applyBorder="0" applyAlignment="0" applyProtection="0"/>
    <xf numFmtId="0" fontId="4" fillId="0" borderId="0"/>
    <xf numFmtId="0" fontId="4" fillId="8" borderId="9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31" fillId="0" borderId="0" applyNumberFormat="0" applyFill="0" applyBorder="0" applyAlignment="0" applyProtection="0"/>
    <xf numFmtId="0" fontId="3" fillId="0" borderId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1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6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6" fillId="16" borderId="0" applyNumberFormat="0" applyBorder="0" applyAlignment="0" applyProtection="0"/>
    <xf numFmtId="0" fontId="29" fillId="4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6" fillId="20" borderId="0" applyNumberFormat="0" applyBorder="0" applyAlignment="0" applyProtection="0"/>
    <xf numFmtId="0" fontId="3" fillId="0" borderId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6" fillId="24" borderId="0" applyNumberFormat="0" applyBorder="0" applyAlignment="0" applyProtection="0"/>
    <xf numFmtId="0" fontId="3" fillId="8" borderId="9" applyNumberFormat="0" applyFont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6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6" fillId="32" borderId="0" applyNumberFormat="0" applyBorder="0" applyAlignment="0" applyProtection="0"/>
    <xf numFmtId="0" fontId="3" fillId="11" borderId="0" applyNumberFormat="0" applyBorder="0" applyAlignment="0" applyProtection="0"/>
    <xf numFmtId="0" fontId="26" fillId="12" borderId="0" applyNumberFormat="0" applyBorder="0" applyAlignment="0" applyProtection="0"/>
    <xf numFmtId="0" fontId="3" fillId="8" borderId="9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6" fillId="16" borderId="0" applyNumberFormat="0" applyBorder="0" applyAlignment="0" applyProtection="0"/>
    <xf numFmtId="0" fontId="3" fillId="0" borderId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6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6" fillId="24" borderId="0" applyNumberFormat="0" applyBorder="0" applyAlignment="0" applyProtection="0"/>
    <xf numFmtId="0" fontId="31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6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6" fillId="32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6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6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6" fillId="20" borderId="0" applyNumberFormat="0" applyBorder="0" applyAlignment="0" applyProtection="0"/>
    <xf numFmtId="0" fontId="3" fillId="8" borderId="9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6" fillId="24" borderId="0" applyNumberFormat="0" applyBorder="0" applyAlignment="0" applyProtection="0"/>
    <xf numFmtId="0" fontId="3" fillId="0" borderId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6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6" fillId="32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6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6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6" fillId="20" borderId="0" applyNumberFormat="0" applyBorder="0" applyAlignment="0" applyProtection="0"/>
    <xf numFmtId="0" fontId="3" fillId="8" borderId="9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6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6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6" fillId="32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6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6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6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6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6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6" fillId="32" borderId="0" applyNumberFormat="0" applyBorder="0" applyAlignment="0" applyProtection="0"/>
  </cellStyleXfs>
  <cellXfs count="1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4" borderId="1" xfId="0" applyFill="1" applyBorder="1"/>
    <xf numFmtId="0" fontId="10" fillId="0" borderId="1" xfId="0" applyFont="1" applyBorder="1" applyAlignment="1">
      <alignment vertical="center" wrapText="1"/>
    </xf>
    <xf numFmtId="0" fontId="0" fillId="37" borderId="1" xfId="0" applyFill="1" applyBorder="1"/>
    <xf numFmtId="1" fontId="0" fillId="33" borderId="1" xfId="0" applyNumberFormat="1" applyFill="1" applyBorder="1"/>
    <xf numFmtId="0" fontId="10" fillId="36" borderId="11" xfId="0" applyFont="1" applyFill="1" applyBorder="1" applyAlignment="1">
      <alignment vertical="center" wrapText="1"/>
    </xf>
    <xf numFmtId="0" fontId="9" fillId="36" borderId="12" xfId="0" applyFont="1" applyFill="1" applyBorder="1" applyAlignment="1">
      <alignment horizontal="left" vertical="center" wrapText="1"/>
    </xf>
    <xf numFmtId="0" fontId="0" fillId="0" borderId="15" xfId="0" applyBorder="1"/>
    <xf numFmtId="0" fontId="0" fillId="36" borderId="1" xfId="0" applyFill="1" applyBorder="1"/>
    <xf numFmtId="1" fontId="0" fillId="34" borderId="1" xfId="0" applyNumberFormat="1" applyFill="1" applyBorder="1"/>
    <xf numFmtId="1" fontId="0" fillId="0" borderId="1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3" borderId="16" xfId="0" applyFill="1" applyBorder="1"/>
    <xf numFmtId="9" fontId="0" fillId="0" borderId="1" xfId="0" applyNumberFormat="1" applyBorder="1"/>
    <xf numFmtId="0" fontId="0" fillId="0" borderId="22" xfId="0" applyBorder="1"/>
    <xf numFmtId="0" fontId="28" fillId="0" borderId="18" xfId="0" applyFont="1" applyBorder="1"/>
    <xf numFmtId="0" fontId="28" fillId="0" borderId="0" xfId="0" applyFont="1"/>
    <xf numFmtId="1" fontId="28" fillId="0" borderId="0" xfId="0" applyNumberFormat="1" applyFont="1"/>
    <xf numFmtId="0" fontId="8" fillId="36" borderId="2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30" fillId="0" borderId="21" xfId="0" applyFont="1" applyBorder="1"/>
    <xf numFmtId="0" fontId="30" fillId="39" borderId="18" xfId="0" applyFont="1" applyFill="1" applyBorder="1"/>
    <xf numFmtId="0" fontId="0" fillId="36" borderId="0" xfId="0" applyFill="1"/>
    <xf numFmtId="2" fontId="3" fillId="0" borderId="0" xfId="80" applyNumberFormat="1"/>
    <xf numFmtId="0" fontId="3" fillId="0" borderId="0" xfId="85"/>
    <xf numFmtId="1" fontId="3" fillId="0" borderId="0" xfId="85" applyNumberFormat="1"/>
    <xf numFmtId="2" fontId="3" fillId="0" borderId="0" xfId="85" applyNumberFormat="1"/>
    <xf numFmtId="0" fontId="3" fillId="0" borderId="0" xfId="119"/>
    <xf numFmtId="1" fontId="3" fillId="0" borderId="0" xfId="119" applyNumberFormat="1"/>
    <xf numFmtId="164" fontId="3" fillId="0" borderId="0" xfId="119" applyNumberFormat="1"/>
    <xf numFmtId="0" fontId="3" fillId="0" borderId="0" xfId="146"/>
    <xf numFmtId="1" fontId="3" fillId="0" borderId="0" xfId="146" applyNumberFormat="1"/>
    <xf numFmtId="164" fontId="3" fillId="0" borderId="0" xfId="146" applyNumberFormat="1"/>
    <xf numFmtId="9" fontId="0" fillId="0" borderId="0" xfId="0" applyNumberFormat="1"/>
    <xf numFmtId="0" fontId="0" fillId="40" borderId="0" xfId="0" applyFill="1"/>
    <xf numFmtId="164" fontId="0" fillId="40" borderId="0" xfId="0" applyNumberFormat="1" applyFill="1"/>
    <xf numFmtId="1" fontId="0" fillId="40" borderId="0" xfId="0" applyNumberFormat="1" applyFill="1"/>
    <xf numFmtId="0" fontId="0" fillId="33" borderId="26" xfId="0" applyFill="1" applyBorder="1"/>
    <xf numFmtId="0" fontId="0" fillId="0" borderId="0" xfId="0" applyFill="1"/>
    <xf numFmtId="0" fontId="0" fillId="41" borderId="1" xfId="0" applyFill="1" applyBorder="1"/>
    <xf numFmtId="0" fontId="0" fillId="41" borderId="0" xfId="0" applyFill="1"/>
    <xf numFmtId="0" fontId="0" fillId="41" borderId="16" xfId="0" applyFill="1" applyBorder="1"/>
    <xf numFmtId="2" fontId="0" fillId="41" borderId="0" xfId="0" applyNumberFormat="1" applyFill="1"/>
    <xf numFmtId="1" fontId="0" fillId="41" borderId="0" xfId="0" applyNumberFormat="1" applyFill="1"/>
    <xf numFmtId="0" fontId="0" fillId="42" borderId="1" xfId="0" applyFill="1" applyBorder="1"/>
    <xf numFmtId="0" fontId="0" fillId="42" borderId="0" xfId="0" applyFill="1"/>
    <xf numFmtId="0" fontId="0" fillId="42" borderId="16" xfId="0" applyFill="1" applyBorder="1"/>
    <xf numFmtId="2" fontId="0" fillId="42" borderId="0" xfId="0" applyNumberFormat="1" applyFill="1"/>
    <xf numFmtId="1" fontId="0" fillId="42" borderId="0" xfId="0" applyNumberFormat="1" applyFill="1"/>
    <xf numFmtId="0" fontId="0" fillId="42" borderId="26" xfId="0" applyFill="1" applyBorder="1"/>
    <xf numFmtId="0" fontId="0" fillId="43" borderId="19" xfId="0" applyFill="1" applyBorder="1"/>
    <xf numFmtId="0" fontId="0" fillId="43" borderId="0" xfId="0" applyFill="1"/>
    <xf numFmtId="0" fontId="0" fillId="43" borderId="1" xfId="0" applyFill="1" applyBorder="1"/>
    <xf numFmtId="2" fontId="0" fillId="43" borderId="0" xfId="0" applyNumberFormat="1" applyFill="1"/>
    <xf numFmtId="1" fontId="0" fillId="43" borderId="0" xfId="0" applyNumberFormat="1" applyFill="1"/>
    <xf numFmtId="0" fontId="0" fillId="43" borderId="26" xfId="0" applyFill="1" applyBorder="1"/>
    <xf numFmtId="0" fontId="0" fillId="37" borderId="0" xfId="0" applyFill="1"/>
    <xf numFmtId="2" fontId="0" fillId="37" borderId="0" xfId="0" applyNumberFormat="1" applyFill="1"/>
    <xf numFmtId="1" fontId="0" fillId="37" borderId="0" xfId="0" applyNumberFormat="1" applyFill="1"/>
    <xf numFmtId="0" fontId="0" fillId="44" borderId="0" xfId="0" applyFill="1"/>
    <xf numFmtId="0" fontId="0" fillId="44" borderId="26" xfId="0" applyFill="1" applyBorder="1"/>
    <xf numFmtId="2" fontId="0" fillId="44" borderId="0" xfId="0" applyNumberFormat="1" applyFill="1"/>
    <xf numFmtId="1" fontId="0" fillId="44" borderId="0" xfId="0" applyNumberFormat="1" applyFill="1"/>
    <xf numFmtId="0" fontId="0" fillId="44" borderId="1" xfId="0" applyFill="1" applyBorder="1"/>
    <xf numFmtId="0" fontId="0" fillId="41" borderId="19" xfId="0" applyFill="1" applyBorder="1"/>
    <xf numFmtId="1" fontId="0" fillId="41" borderId="1" xfId="0" applyNumberFormat="1" applyFill="1" applyBorder="1"/>
    <xf numFmtId="9" fontId="0" fillId="41" borderId="1" xfId="0" applyNumberFormat="1" applyFill="1" applyBorder="1"/>
    <xf numFmtId="1" fontId="30" fillId="39" borderId="1" xfId="0" applyNumberFormat="1" applyFont="1" applyFill="1" applyBorder="1"/>
    <xf numFmtId="1" fontId="0" fillId="0" borderId="13" xfId="0" applyNumberFormat="1" applyBorder="1"/>
    <xf numFmtId="1" fontId="0" fillId="33" borderId="14" xfId="0" applyNumberFormat="1" applyFill="1" applyBorder="1"/>
    <xf numFmtId="0" fontId="32" fillId="0" borderId="28" xfId="0" applyFont="1" applyBorder="1" applyAlignment="1">
      <alignment vertical="top" wrapText="1"/>
    </xf>
    <xf numFmtId="0" fontId="2" fillId="0" borderId="0" xfId="66" applyFont="1"/>
    <xf numFmtId="0" fontId="2" fillId="36" borderId="0" xfId="119" applyFont="1" applyFill="1"/>
    <xf numFmtId="0" fontId="2" fillId="44" borderId="0" xfId="119" applyFont="1" applyFill="1"/>
    <xf numFmtId="0" fontId="2" fillId="40" borderId="0" xfId="119" applyFont="1" applyFill="1"/>
    <xf numFmtId="0" fontId="33" fillId="45" borderId="29" xfId="0" applyFont="1" applyFill="1" applyBorder="1" applyAlignment="1">
      <alignment vertical="top" wrapText="1"/>
    </xf>
    <xf numFmtId="0" fontId="33" fillId="45" borderId="30" xfId="0" applyFont="1" applyFill="1" applyBorder="1" applyAlignment="1">
      <alignment vertical="top" wrapText="1"/>
    </xf>
    <xf numFmtId="10" fontId="33" fillId="45" borderId="30" xfId="0" applyNumberFormat="1" applyFont="1" applyFill="1" applyBorder="1" applyAlignment="1">
      <alignment vertical="top" wrapText="1"/>
    </xf>
    <xf numFmtId="0" fontId="34" fillId="45" borderId="31" xfId="0" applyFont="1" applyFill="1" applyBorder="1" applyAlignment="1">
      <alignment vertical="top" wrapText="1"/>
    </xf>
    <xf numFmtId="0" fontId="34" fillId="45" borderId="32" xfId="0" applyFont="1" applyFill="1" applyBorder="1" applyAlignment="1">
      <alignment vertical="top" wrapText="1"/>
    </xf>
    <xf numFmtId="10" fontId="34" fillId="45" borderId="32" xfId="0" applyNumberFormat="1" applyFont="1" applyFill="1" applyBorder="1" applyAlignment="1">
      <alignment vertical="top" wrapText="1"/>
    </xf>
    <xf numFmtId="0" fontId="34" fillId="46" borderId="31" xfId="0" applyFont="1" applyFill="1" applyBorder="1" applyAlignment="1">
      <alignment vertical="top" wrapText="1"/>
    </xf>
    <xf numFmtId="0" fontId="34" fillId="46" borderId="32" xfId="0" applyFont="1" applyFill="1" applyBorder="1" applyAlignment="1">
      <alignment vertical="top" wrapText="1"/>
    </xf>
    <xf numFmtId="10" fontId="34" fillId="46" borderId="32" xfId="0" applyNumberFormat="1" applyFont="1" applyFill="1" applyBorder="1" applyAlignment="1">
      <alignment vertical="top" wrapText="1"/>
    </xf>
    <xf numFmtId="1" fontId="0" fillId="0" borderId="0" xfId="44" applyNumberFormat="1" applyFont="1" applyBorder="1"/>
    <xf numFmtId="0" fontId="0" fillId="42" borderId="33" xfId="0" applyFill="1" applyBorder="1"/>
    <xf numFmtId="0" fontId="34" fillId="46" borderId="29" xfId="0" applyFont="1" applyFill="1" applyBorder="1" applyAlignment="1">
      <alignment vertical="top" wrapText="1"/>
    </xf>
    <xf numFmtId="0" fontId="34" fillId="46" borderId="30" xfId="0" applyFont="1" applyFill="1" applyBorder="1" applyAlignment="1">
      <alignment vertical="top" wrapText="1"/>
    </xf>
    <xf numFmtId="10" fontId="34" fillId="46" borderId="30" xfId="0" applyNumberFormat="1" applyFont="1" applyFill="1" applyBorder="1" applyAlignment="1">
      <alignment vertical="top" wrapText="1"/>
    </xf>
    <xf numFmtId="0" fontId="35" fillId="0" borderId="27" xfId="0" applyFont="1" applyBorder="1" applyAlignment="1">
      <alignment vertical="top" wrapText="1"/>
    </xf>
    <xf numFmtId="0" fontId="35" fillId="0" borderId="34" xfId="0" applyFont="1" applyBorder="1" applyAlignment="1">
      <alignment vertical="top" wrapText="1"/>
    </xf>
    <xf numFmtId="0" fontId="35" fillId="0" borderId="28" xfId="0" applyFont="1" applyBorder="1" applyAlignment="1">
      <alignment vertical="top" wrapText="1"/>
    </xf>
    <xf numFmtId="0" fontId="35" fillId="0" borderId="35" xfId="0" applyFont="1" applyBorder="1" applyAlignment="1">
      <alignment horizontal="right" vertical="top" wrapText="1" readingOrder="2"/>
    </xf>
    <xf numFmtId="0" fontId="35" fillId="0" borderId="35" xfId="0" applyFont="1" applyBorder="1" applyAlignment="1">
      <alignment horizontal="right" vertical="top" wrapText="1"/>
    </xf>
    <xf numFmtId="1" fontId="8" fillId="36" borderId="25" xfId="0" applyNumberFormat="1" applyFont="1" applyFill="1" applyBorder="1" applyAlignment="1">
      <alignment horizontal="center" vertical="center" wrapText="1"/>
    </xf>
    <xf numFmtId="165" fontId="0" fillId="35" borderId="1" xfId="44" applyNumberFormat="1" applyFont="1" applyFill="1" applyBorder="1"/>
    <xf numFmtId="165" fontId="8" fillId="36" borderId="25" xfId="0" applyNumberFormat="1" applyFont="1" applyFill="1" applyBorder="1" applyAlignment="1">
      <alignment horizontal="center" vertical="center" wrapText="1"/>
    </xf>
    <xf numFmtId="1" fontId="1" fillId="0" borderId="0" xfId="119" applyNumberFormat="1" applyFont="1"/>
    <xf numFmtId="49" fontId="0" fillId="47" borderId="0" xfId="0" applyNumberFormat="1" applyFill="1"/>
    <xf numFmtId="0" fontId="0" fillId="47" borderId="0" xfId="0" applyFill="1" applyAlignment="1"/>
    <xf numFmtId="1" fontId="0" fillId="47" borderId="0" xfId="0" applyNumberFormat="1" applyFill="1" applyAlignment="1"/>
    <xf numFmtId="0" fontId="0" fillId="38" borderId="23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38" borderId="36" xfId="0" applyFill="1" applyBorder="1" applyAlignment="1">
      <alignment horizontal="center"/>
    </xf>
    <xf numFmtId="0" fontId="0" fillId="38" borderId="37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49" fontId="0" fillId="47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39" borderId="39" xfId="0" applyFill="1" applyBorder="1" applyAlignment="1">
      <alignment horizontal="center"/>
    </xf>
    <xf numFmtId="0" fontId="0" fillId="47" borderId="0" xfId="0" applyFill="1" applyAlignment="1">
      <alignment horizontal="center"/>
    </xf>
    <xf numFmtId="0" fontId="0" fillId="48" borderId="0" xfId="0" applyFill="1" applyAlignment="1">
      <alignment horizontal="center"/>
    </xf>
  </cellXfs>
  <cellStyles count="190">
    <cellStyle name="20% - Акцент1" xfId="19" builtinId="30" customBuiltin="1"/>
    <cellStyle name="20% - Акцент1 2" xfId="92"/>
    <cellStyle name="20% — акцент1 2" xfId="48"/>
    <cellStyle name="20% - Акцент1 3" xfId="91"/>
    <cellStyle name="20% — акцент1 3" xfId="68"/>
    <cellStyle name="20% - Акцент1 4" xfId="133"/>
    <cellStyle name="20% - Акцент1 5" xfId="153"/>
    <cellStyle name="20% - Акцент1 6" xfId="172"/>
    <cellStyle name="20% - Акцент2" xfId="23" builtinId="34" customBuiltin="1"/>
    <cellStyle name="20% - Акцент2 2" xfId="95"/>
    <cellStyle name="20% — акцент2 2" xfId="51"/>
    <cellStyle name="20% - Акцент2 3" xfId="116"/>
    <cellStyle name="20% — акцент2 3" xfId="70"/>
    <cellStyle name="20% - Акцент2 4" xfId="136"/>
    <cellStyle name="20% - Акцент2 5" xfId="156"/>
    <cellStyle name="20% - Акцент2 6" xfId="175"/>
    <cellStyle name="20% - Акцент3" xfId="27" builtinId="38" customBuiltin="1"/>
    <cellStyle name="20% - Акцент3 2" xfId="99"/>
    <cellStyle name="20% — акцент3 2" xfId="54"/>
    <cellStyle name="20% - Акцент3 3" xfId="120"/>
    <cellStyle name="20% — акцент3 3" xfId="72"/>
    <cellStyle name="20% - Акцент3 4" xfId="139"/>
    <cellStyle name="20% - Акцент3 5" xfId="159"/>
    <cellStyle name="20% - Акцент3 6" xfId="178"/>
    <cellStyle name="20% - Акцент4" xfId="31" builtinId="42" customBuiltin="1"/>
    <cellStyle name="20% - Акцент4 2" xfId="103"/>
    <cellStyle name="20% — акцент4 2" xfId="57"/>
    <cellStyle name="20% - Акцент4 3" xfId="123"/>
    <cellStyle name="20% — акцент4 3" xfId="74"/>
    <cellStyle name="20% - Акцент4 4" xfId="143"/>
    <cellStyle name="20% - Акцент4 5" xfId="163"/>
    <cellStyle name="20% - Акцент4 6" xfId="181"/>
    <cellStyle name="20% - Акцент5" xfId="35" builtinId="46" customBuiltin="1"/>
    <cellStyle name="20% - Акцент5 2" xfId="107"/>
    <cellStyle name="20% — акцент5 2" xfId="60"/>
    <cellStyle name="20% - Акцент5 3" xfId="127"/>
    <cellStyle name="20% — акцент5 3" xfId="76"/>
    <cellStyle name="20% - Акцент5 4" xfId="147"/>
    <cellStyle name="20% - Акцент5 5" xfId="166"/>
    <cellStyle name="20% - Акцент5 6" xfId="184"/>
    <cellStyle name="20% - Акцент6" xfId="39" builtinId="50" customBuiltin="1"/>
    <cellStyle name="20% - Акцент6 2" xfId="110"/>
    <cellStyle name="20% — акцент6 2" xfId="63"/>
    <cellStyle name="20% - Акцент6 3" xfId="130"/>
    <cellStyle name="20% — акцент6 3" xfId="78"/>
    <cellStyle name="20% - Акцент6 4" xfId="150"/>
    <cellStyle name="20% - Акцент6 5" xfId="169"/>
    <cellStyle name="20% - Акцент6 6" xfId="187"/>
    <cellStyle name="40% - Акцент1" xfId="20" builtinId="31" customBuiltin="1"/>
    <cellStyle name="40% - Акцент1 2" xfId="93"/>
    <cellStyle name="40% — акцент1 2" xfId="49"/>
    <cellStyle name="40% - Акцент1 3" xfId="113"/>
    <cellStyle name="40% — акцент1 3" xfId="69"/>
    <cellStyle name="40% - Акцент1 4" xfId="134"/>
    <cellStyle name="40% - Акцент1 5" xfId="154"/>
    <cellStyle name="40% - Акцент1 6" xfId="173"/>
    <cellStyle name="40% - Акцент2" xfId="24" builtinId="35" customBuiltin="1"/>
    <cellStyle name="40% - Акцент2 2" xfId="96"/>
    <cellStyle name="40% — акцент2 2" xfId="52"/>
    <cellStyle name="40% - Акцент2 3" xfId="117"/>
    <cellStyle name="40% — акцент2 3" xfId="71"/>
    <cellStyle name="40% - Акцент2 4" xfId="137"/>
    <cellStyle name="40% - Акцент2 5" xfId="157"/>
    <cellStyle name="40% - Акцент2 6" xfId="176"/>
    <cellStyle name="40% - Акцент3" xfId="28" builtinId="39" customBuiltin="1"/>
    <cellStyle name="40% - Акцент3 2" xfId="100"/>
    <cellStyle name="40% — акцент3 2" xfId="55"/>
    <cellStyle name="40% - Акцент3 3" xfId="121"/>
    <cellStyle name="40% — акцент3 3" xfId="73"/>
    <cellStyle name="40% - Акцент3 4" xfId="140"/>
    <cellStyle name="40% - Акцент3 5" xfId="160"/>
    <cellStyle name="40% - Акцент3 6" xfId="179"/>
    <cellStyle name="40% - Акцент4" xfId="32" builtinId="43" customBuiltin="1"/>
    <cellStyle name="40% - Акцент4 2" xfId="104"/>
    <cellStyle name="40% — акцент4 2" xfId="58"/>
    <cellStyle name="40% - Акцент4 3" xfId="124"/>
    <cellStyle name="40% — акцент4 3" xfId="75"/>
    <cellStyle name="40% - Акцент4 4" xfId="144"/>
    <cellStyle name="40% - Акцент4 5" xfId="164"/>
    <cellStyle name="40% - Акцент4 6" xfId="182"/>
    <cellStyle name="40% - Акцент5" xfId="36" builtinId="47" customBuiltin="1"/>
    <cellStyle name="40% - Акцент5 2" xfId="108"/>
    <cellStyle name="40% — акцент5 2" xfId="61"/>
    <cellStyle name="40% - Акцент5 3" xfId="128"/>
    <cellStyle name="40% — акцент5 3" xfId="77"/>
    <cellStyle name="40% - Акцент5 4" xfId="148"/>
    <cellStyle name="40% - Акцент5 5" xfId="167"/>
    <cellStyle name="40% - Акцент5 6" xfId="185"/>
    <cellStyle name="40% - Акцент6" xfId="40" builtinId="51" customBuiltin="1"/>
    <cellStyle name="40% - Акцент6 2" xfId="111"/>
    <cellStyle name="40% — акцент6 2" xfId="64"/>
    <cellStyle name="40% - Акцент6 3" xfId="131"/>
    <cellStyle name="40% — акцент6 3" xfId="79"/>
    <cellStyle name="40% - Акцент6 4" xfId="151"/>
    <cellStyle name="40% - Акцент6 5" xfId="170"/>
    <cellStyle name="40% - Акцент6 6" xfId="188"/>
    <cellStyle name="60% - Акцент1" xfId="21" builtinId="32" customBuiltin="1"/>
    <cellStyle name="60% - Акцент1 2" xfId="94"/>
    <cellStyle name="60% — акцент1 2" xfId="50"/>
    <cellStyle name="60% - Акцент1 3" xfId="114"/>
    <cellStyle name="60% - Акцент1 4" xfId="135"/>
    <cellStyle name="60% - Акцент1 5" xfId="155"/>
    <cellStyle name="60% - Акцент1 6" xfId="174"/>
    <cellStyle name="60% - Акцент2" xfId="25" builtinId="36" customBuiltin="1"/>
    <cellStyle name="60% - Акцент2 2" xfId="97"/>
    <cellStyle name="60% — акцент2 2" xfId="53"/>
    <cellStyle name="60% - Акцент2 3" xfId="118"/>
    <cellStyle name="60% - Акцент2 4" xfId="138"/>
    <cellStyle name="60% - Акцент2 5" xfId="158"/>
    <cellStyle name="60% - Акцент2 6" xfId="177"/>
    <cellStyle name="60% - Акцент3" xfId="29" builtinId="40" customBuiltin="1"/>
    <cellStyle name="60% - Акцент3 2" xfId="101"/>
    <cellStyle name="60% — акцент3 2" xfId="56"/>
    <cellStyle name="60% - Акцент3 3" xfId="122"/>
    <cellStyle name="60% - Акцент3 4" xfId="141"/>
    <cellStyle name="60% - Акцент3 5" xfId="161"/>
    <cellStyle name="60% - Акцент3 6" xfId="180"/>
    <cellStyle name="60% - Акцент4" xfId="33" builtinId="44" customBuiltin="1"/>
    <cellStyle name="60% - Акцент4 2" xfId="105"/>
    <cellStyle name="60% — акцент4 2" xfId="59"/>
    <cellStyle name="60% - Акцент4 3" xfId="125"/>
    <cellStyle name="60% - Акцент4 4" xfId="145"/>
    <cellStyle name="60% - Акцент4 5" xfId="165"/>
    <cellStyle name="60% - Акцент4 6" xfId="183"/>
    <cellStyle name="60% - Акцент5" xfId="37" builtinId="48" customBuiltin="1"/>
    <cellStyle name="60% - Акцент5 2" xfId="109"/>
    <cellStyle name="60% — акцент5 2" xfId="62"/>
    <cellStyle name="60% - Акцент5 3" xfId="129"/>
    <cellStyle name="60% - Акцент5 4" xfId="149"/>
    <cellStyle name="60% - Акцент5 5" xfId="168"/>
    <cellStyle name="60% - Акцент5 6" xfId="186"/>
    <cellStyle name="60% - Акцент6" xfId="41" builtinId="52" customBuiltin="1"/>
    <cellStyle name="60% - Акцент6 2" xfId="112"/>
    <cellStyle name="60% — акцент6 2" xfId="65"/>
    <cellStyle name="60% - Акцент6 3" xfId="132"/>
    <cellStyle name="60% - Акцент6 4" xfId="152"/>
    <cellStyle name="60% - Акцент6 5" xfId="171"/>
    <cellStyle name="60% - Акцент6 6" xfId="189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81"/>
    <cellStyle name="Название 3" xfId="89"/>
    <cellStyle name="Название 4" xfId="84"/>
    <cellStyle name="Название 5" xfId="126"/>
    <cellStyle name="Название 6" xfId="82"/>
    <cellStyle name="Нейтральный" xfId="3" builtinId="28" customBuiltin="1"/>
    <cellStyle name="Нейтральный 2" xfId="46"/>
    <cellStyle name="Нейтральный 3" xfId="86"/>
    <cellStyle name="Нейтральный 4" xfId="83"/>
    <cellStyle name="Нейтральный 5" xfId="87"/>
    <cellStyle name="Нейтральный 6" xfId="98"/>
    <cellStyle name="Нейтральный 7" xfId="88"/>
    <cellStyle name="Обычный" xfId="0" builtinId="0"/>
    <cellStyle name="Обычный 10" xfId="146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85"/>
    <cellStyle name="Обычный 8" xfId="102"/>
    <cellStyle name="Обычный 9" xfId="119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90"/>
    <cellStyle name="Примечание 6" xfId="106"/>
    <cellStyle name="Примечание 7" xfId="115"/>
    <cellStyle name="Примечание 8" xfId="142"/>
    <cellStyle name="Примечание 9" xfId="162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Рабочий" refreshedDate="45678.563779398151" createdVersion="3" refreshedVersion="3" minRefreshableVersion="3" recordCount="32">
  <cacheSource type="worksheet">
    <worksheetSource ref="A1:H33" sheet="Автоматизированный расчет"/>
  </cacheSource>
  <cacheFields count="8">
    <cacheField name="Сценарий" numFmtId="0">
      <sharedItems/>
    </cacheField>
    <cacheField name="transaction rq" numFmtId="0">
      <sharedItems containsBlank="1" count="15">
        <s v="Главная страница"/>
        <s v="Переход на страницу регистрации"/>
        <s v="Подтверждение регистрации"/>
        <s v="Переход в личный кабинет"/>
        <s v="Вход в систему"/>
        <s v="Переход на страницу категории товаров"/>
        <s v="Переход на страницу конкретного товара"/>
        <s v="Добавление товара в корзину"/>
        <s v="Переход в корзину"/>
        <s v="Переход на страницу деталей оплаты"/>
        <s v="Подтверждение оплаты"/>
        <s v="Отмена заказа"/>
        <s v="Выход из системы"/>
        <s v="Список заказов"/>
        <m u="1"/>
      </sharedItems>
    </cacheField>
    <cacheField name="count" numFmtId="0">
      <sharedItems containsSemiMixedTypes="0" containsString="0" containsNumber="1" containsInteger="1" minValue="1" maxValue="1"/>
    </cacheField>
    <cacheField name="Threads" numFmtId="0">
      <sharedItems containsSemiMixedTypes="0" containsString="0" containsNumber="1" containsInteger="1" minValue="5" maxValue="20"/>
    </cacheField>
    <cacheField name="pacing" numFmtId="0">
      <sharedItems containsSemiMixedTypes="0" containsString="0" containsNumber="1" containsInteger="1" minValue="70" maxValue="155"/>
    </cacheField>
    <cacheField name="одним пользователем в минуту" numFmtId="2">
      <sharedItems containsSemiMixedTypes="0" containsString="0" containsNumber="1" minValue="0.38709677419354838" maxValue="0.8571428571428571"/>
    </cacheField>
    <cacheField name="Длительность ступени, мин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116.12903225806451" maxValue="1000.000000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Регистрация"/>
    <x v="0"/>
    <n v="1"/>
    <n v="5"/>
    <n v="150"/>
    <n v="0.4"/>
    <n v="60"/>
    <n v="120"/>
  </r>
  <r>
    <s v="Регистрация"/>
    <x v="1"/>
    <n v="1"/>
    <n v="5"/>
    <n v="150"/>
    <n v="0.4"/>
    <n v="60"/>
    <n v="120"/>
  </r>
  <r>
    <s v="Регистрация"/>
    <x v="2"/>
    <n v="1"/>
    <n v="5"/>
    <n v="150"/>
    <n v="0.4"/>
    <n v="60"/>
    <n v="120"/>
  </r>
  <r>
    <s v="Регистрация"/>
    <x v="3"/>
    <n v="1"/>
    <n v="5"/>
    <n v="150"/>
    <n v="0.4"/>
    <n v="60"/>
    <n v="120"/>
  </r>
  <r>
    <s v="Покупка с выбором из категории"/>
    <x v="0"/>
    <n v="1"/>
    <n v="20"/>
    <n v="72"/>
    <n v="0.83333333333333337"/>
    <n v="60"/>
    <n v="1000.0000000000001"/>
  </r>
  <r>
    <s v="Покупка с выбором из категории"/>
    <x v="4"/>
    <n v="1"/>
    <n v="20"/>
    <n v="72"/>
    <n v="0.83333333333333337"/>
    <n v="60"/>
    <n v="1000.0000000000001"/>
  </r>
  <r>
    <s v="Покупка с выбором из категории"/>
    <x v="5"/>
    <n v="1"/>
    <n v="20"/>
    <n v="72"/>
    <n v="0.83333333333333337"/>
    <n v="60"/>
    <n v="1000.0000000000001"/>
  </r>
  <r>
    <s v="Покупка с выбором из категории"/>
    <x v="6"/>
    <n v="1"/>
    <n v="20"/>
    <n v="72"/>
    <n v="0.83333333333333337"/>
    <n v="60"/>
    <n v="1000.0000000000001"/>
  </r>
  <r>
    <s v="Покупка с выбором из категории"/>
    <x v="7"/>
    <n v="1"/>
    <n v="20"/>
    <n v="72"/>
    <n v="0.83333333333333337"/>
    <n v="60"/>
    <n v="1000.0000000000001"/>
  </r>
  <r>
    <s v="Покупка с выбором из категории"/>
    <x v="8"/>
    <n v="1"/>
    <n v="20"/>
    <n v="72"/>
    <n v="0.83333333333333337"/>
    <n v="60"/>
    <n v="1000.0000000000001"/>
  </r>
  <r>
    <s v="Покупка с выбором из категории"/>
    <x v="9"/>
    <n v="1"/>
    <n v="20"/>
    <n v="72"/>
    <n v="0.83333333333333337"/>
    <n v="60"/>
    <n v="1000.0000000000001"/>
  </r>
  <r>
    <s v="Покупка с выбором из категории"/>
    <x v="10"/>
    <n v="1"/>
    <n v="20"/>
    <n v="72"/>
    <n v="0.83333333333333337"/>
    <n v="60"/>
    <n v="1000.0000000000001"/>
  </r>
  <r>
    <s v="Покупка с выбором из категории"/>
    <x v="11"/>
    <n v="1"/>
    <n v="20"/>
    <n v="72"/>
    <n v="0.83333333333333337"/>
    <n v="60"/>
    <n v="1000.0000000000001"/>
  </r>
  <r>
    <s v="Покупка с выбором из категории"/>
    <x v="12"/>
    <n v="1"/>
    <n v="20"/>
    <n v="72"/>
    <n v="0.83333333333333337"/>
    <n v="60"/>
    <n v="1000.0000000000001"/>
  </r>
  <r>
    <s v="Быстрая покупка"/>
    <x v="0"/>
    <n v="1"/>
    <n v="5"/>
    <n v="155"/>
    <n v="0.38709677419354838"/>
    <n v="60"/>
    <n v="116.12903225806451"/>
  </r>
  <r>
    <s v="Быстрая покупка"/>
    <x v="4"/>
    <n v="1"/>
    <n v="5"/>
    <n v="155"/>
    <n v="0.38709677419354838"/>
    <n v="60"/>
    <n v="116.12903225806451"/>
  </r>
  <r>
    <s v="Быстрая покупка"/>
    <x v="6"/>
    <n v="1"/>
    <n v="5"/>
    <n v="155"/>
    <n v="0.38709677419354838"/>
    <n v="60"/>
    <n v="116.12903225806451"/>
  </r>
  <r>
    <s v="Быстрая покупка"/>
    <x v="7"/>
    <n v="1"/>
    <n v="5"/>
    <n v="155"/>
    <n v="0.38709677419354838"/>
    <n v="60"/>
    <n v="116.12903225806451"/>
  </r>
  <r>
    <s v="Быстрая покупка"/>
    <x v="8"/>
    <n v="1"/>
    <n v="5"/>
    <n v="155"/>
    <n v="0.38709677419354838"/>
    <n v="60"/>
    <n v="116.12903225806451"/>
  </r>
  <r>
    <s v="Быстрая покупка"/>
    <x v="9"/>
    <n v="1"/>
    <n v="5"/>
    <n v="155"/>
    <n v="0.38709677419354838"/>
    <n v="60"/>
    <n v="116.12903225806451"/>
  </r>
  <r>
    <s v="Быстрая покупка"/>
    <x v="10"/>
    <n v="1"/>
    <n v="5"/>
    <n v="155"/>
    <n v="0.38709677419354838"/>
    <n v="60"/>
    <n v="116.12903225806451"/>
  </r>
  <r>
    <s v="Быстрая покупка"/>
    <x v="11"/>
    <n v="1"/>
    <n v="5"/>
    <n v="155"/>
    <n v="0.38709677419354838"/>
    <n v="60"/>
    <n v="116.12903225806451"/>
  </r>
  <r>
    <s v="Быстрая покупка"/>
    <x v="12"/>
    <n v="1"/>
    <n v="5"/>
    <n v="155"/>
    <n v="0.38709677419354838"/>
    <n v="60"/>
    <n v="116.12903225806451"/>
  </r>
  <r>
    <s v="Просмотр заказов "/>
    <x v="0"/>
    <n v="1"/>
    <n v="10"/>
    <n v="70"/>
    <n v="0.8571428571428571"/>
    <n v="60"/>
    <n v="514.28571428571422"/>
  </r>
  <r>
    <s v="Просмотр заказов "/>
    <x v="5"/>
    <n v="1"/>
    <n v="10"/>
    <n v="70"/>
    <n v="0.8571428571428571"/>
    <n v="60"/>
    <n v="514.28571428571422"/>
  </r>
  <r>
    <s v="Просмотр заказов "/>
    <x v="4"/>
    <n v="1"/>
    <n v="10"/>
    <n v="70"/>
    <n v="0.8571428571428571"/>
    <n v="60"/>
    <n v="514.28571428571422"/>
  </r>
  <r>
    <s v="Просмотр заказов "/>
    <x v="13"/>
    <n v="1"/>
    <n v="10"/>
    <n v="70"/>
    <n v="0.8571428571428571"/>
    <n v="60"/>
    <n v="514.28571428571422"/>
  </r>
  <r>
    <s v="Просмотр заказов "/>
    <x v="12"/>
    <n v="1"/>
    <n v="10"/>
    <n v="70"/>
    <n v="0.8571428571428571"/>
    <n v="60"/>
    <n v="514.28571428571422"/>
  </r>
  <r>
    <s v="Выбор без покупки"/>
    <x v="0"/>
    <n v="1"/>
    <n v="10"/>
    <n v="72"/>
    <n v="0.83333333333333337"/>
    <n v="60"/>
    <n v="500.00000000000006"/>
  </r>
  <r>
    <s v="Выбор без покупки"/>
    <x v="4"/>
    <n v="1"/>
    <n v="10"/>
    <n v="72"/>
    <n v="0.83333333333333337"/>
    <n v="60"/>
    <n v="500.00000000000006"/>
  </r>
  <r>
    <s v="Выбор без покупки"/>
    <x v="6"/>
    <n v="1"/>
    <n v="10"/>
    <n v="72"/>
    <n v="0.83333333333333337"/>
    <n v="60"/>
    <n v="500.00000000000006"/>
  </r>
  <r>
    <s v="Выбор без покупки"/>
    <x v="7"/>
    <n v="1"/>
    <n v="10"/>
    <n v="72"/>
    <n v="0.83333333333333337"/>
    <n v="60"/>
    <n v="500.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I1:J16" firstHeaderRow="1" firstDataRow="1" firstDataCol="1"/>
  <pivotFields count="8">
    <pivotField showAll="0" defaultSubtotal="0"/>
    <pivotField axis="axisRow" showAll="0">
      <items count="16">
        <item x="4"/>
        <item x="12"/>
        <item x="0"/>
        <item x="7"/>
        <item x="11"/>
        <item x="8"/>
        <item x="9"/>
        <item x="5"/>
        <item x="6"/>
        <item x="1"/>
        <item x="10"/>
        <item x="2"/>
        <item x="3"/>
        <item x="13"/>
        <item m="1" x="14"/>
        <item t="default"/>
      </items>
    </pivotField>
    <pivotField showAll="0"/>
    <pivotField showAll="0" defaultSubtotal="0"/>
    <pivotField showAll="0"/>
    <pivotField numFmtId="2" showAll="0"/>
    <pivotField showAll="0" defaultSubtotal="0"/>
    <pivotField dataField="1" numFmtI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Сумма по полю Итого" fld="7" baseField="0" baseItem="0" numFmtId="1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D19" sqref="D19"/>
    </sheetView>
  </sheetViews>
  <sheetFormatPr defaultRowHeight="15"/>
  <cols>
    <col min="1" max="1" width="47.42578125" bestFit="1" customWidth="1"/>
    <col min="2" max="2" width="21.85546875" customWidth="1"/>
    <col min="4" max="4" width="25.7109375" customWidth="1"/>
    <col min="5" max="5" width="25.85546875" customWidth="1"/>
    <col min="6" max="6" width="26" customWidth="1"/>
  </cols>
  <sheetData>
    <row r="1" spans="1:13">
      <c r="A1" s="11" t="s">
        <v>17</v>
      </c>
      <c r="B1" s="11" t="s">
        <v>18</v>
      </c>
    </row>
    <row r="2" spans="1:13">
      <c r="A2" t="s">
        <v>30</v>
      </c>
      <c r="B2" t="s">
        <v>25</v>
      </c>
      <c r="K2" s="33"/>
      <c r="L2" s="33"/>
      <c r="M2" s="32"/>
    </row>
    <row r="3" spans="1:13">
      <c r="A3" t="s">
        <v>0</v>
      </c>
      <c r="B3" t="s">
        <v>3</v>
      </c>
      <c r="K3" s="33"/>
      <c r="L3" s="33"/>
      <c r="M3" s="32"/>
    </row>
    <row r="4" spans="1:13">
      <c r="A4" t="s">
        <v>27</v>
      </c>
      <c r="B4" t="s">
        <v>43</v>
      </c>
      <c r="K4" s="33"/>
      <c r="L4" s="33"/>
      <c r="M4" s="32"/>
    </row>
    <row r="5" spans="1:13">
      <c r="A5" t="s">
        <v>1</v>
      </c>
      <c r="B5" t="s">
        <v>4</v>
      </c>
      <c r="K5" s="33"/>
      <c r="L5" s="33"/>
      <c r="M5" s="32"/>
    </row>
    <row r="6" spans="1:13">
      <c r="A6" t="s">
        <v>28</v>
      </c>
      <c r="B6" t="s">
        <v>45</v>
      </c>
      <c r="K6" s="33"/>
      <c r="L6" s="33"/>
      <c r="M6" s="32"/>
    </row>
    <row r="7" spans="1:13">
      <c r="A7" s="45" t="s">
        <v>26</v>
      </c>
      <c r="B7" t="s">
        <v>44</v>
      </c>
      <c r="K7" s="33"/>
      <c r="L7" s="33"/>
      <c r="M7" s="32"/>
    </row>
    <row r="8" spans="1:13">
      <c r="A8" t="s">
        <v>29</v>
      </c>
      <c r="B8" t="s">
        <v>46</v>
      </c>
      <c r="K8" s="33"/>
      <c r="L8" s="33"/>
      <c r="M8" s="32"/>
    </row>
    <row r="9" spans="1:13">
      <c r="A9" t="s">
        <v>37</v>
      </c>
      <c r="B9" t="s">
        <v>47</v>
      </c>
      <c r="K9" s="33"/>
      <c r="L9" s="33"/>
      <c r="M9" s="32"/>
    </row>
    <row r="10" spans="1:13">
      <c r="A10" t="s">
        <v>31</v>
      </c>
      <c r="B10" t="s">
        <v>49</v>
      </c>
      <c r="K10" s="33"/>
      <c r="L10" s="33"/>
      <c r="M10" s="32"/>
    </row>
    <row r="11" spans="1:13">
      <c r="A11" t="s">
        <v>41</v>
      </c>
      <c r="B11" t="s">
        <v>50</v>
      </c>
      <c r="K11" s="33"/>
      <c r="L11" s="33"/>
      <c r="M11" s="32"/>
    </row>
    <row r="12" spans="1:13">
      <c r="A12" t="s">
        <v>33</v>
      </c>
      <c r="B12" t="s">
        <v>51</v>
      </c>
      <c r="K12" s="33"/>
      <c r="L12" s="33"/>
      <c r="M12" s="32"/>
    </row>
    <row r="13" spans="1:13">
      <c r="A13" t="s">
        <v>34</v>
      </c>
      <c r="B13" t="s">
        <v>54</v>
      </c>
      <c r="J13" s="33"/>
      <c r="K13" s="33"/>
      <c r="L13" s="33"/>
      <c r="M13" s="32"/>
    </row>
    <row r="14" spans="1:13">
      <c r="A14" t="s">
        <v>35</v>
      </c>
      <c r="B14" t="s">
        <v>52</v>
      </c>
      <c r="J14" s="33"/>
      <c r="K14" s="33"/>
      <c r="L14" s="33"/>
      <c r="M14" s="32"/>
    </row>
    <row r="15" spans="1:13">
      <c r="A15" t="s">
        <v>32</v>
      </c>
      <c r="B15" t="s">
        <v>53</v>
      </c>
      <c r="J15" s="33"/>
      <c r="K15" s="33"/>
      <c r="L15" s="33"/>
      <c r="M15" s="32"/>
    </row>
    <row r="16" spans="1:13">
      <c r="F16" s="33"/>
      <c r="G16" s="31"/>
      <c r="H16" s="33"/>
      <c r="I16" s="33"/>
      <c r="J16" s="33"/>
      <c r="K16" s="33"/>
      <c r="L16" s="33"/>
      <c r="M16" s="32"/>
    </row>
    <row r="17" spans="6:13">
      <c r="F17" s="33"/>
      <c r="G17" s="31"/>
      <c r="H17" s="33"/>
      <c r="I17" s="33"/>
      <c r="J17" s="33"/>
      <c r="K17" s="33"/>
      <c r="L17" s="33"/>
      <c r="M17" s="32"/>
    </row>
    <row r="18" spans="6:13">
      <c r="F18" s="33"/>
      <c r="G18" s="31"/>
      <c r="H18" s="33"/>
      <c r="I18" s="33"/>
      <c r="J18" s="33"/>
      <c r="K18" s="33"/>
      <c r="L18" s="33"/>
      <c r="M18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4"/>
  <sheetViews>
    <sheetView zoomScale="70" zoomScaleNormal="70" workbookViewId="0">
      <selection activeCell="J16" sqref="J16"/>
    </sheetView>
  </sheetViews>
  <sheetFormatPr defaultRowHeight="15"/>
  <cols>
    <col min="1" max="1" width="37.42578125" customWidth="1"/>
    <col min="2" max="2" width="47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45.28515625" customWidth="1"/>
    <col min="8" max="8" width="30.7109375" customWidth="1"/>
    <col min="9" max="9" width="39.85546875" customWidth="1"/>
    <col min="10" max="10" width="21.85546875" customWidth="1"/>
    <col min="11" max="11" width="32.28515625" customWidth="1"/>
    <col min="12" max="12" width="36.85546875" customWidth="1"/>
    <col min="13" max="13" width="44.140625" customWidth="1"/>
    <col min="14" max="14" width="35.7109375" customWidth="1"/>
    <col min="15" max="15" width="14.42578125" customWidth="1"/>
    <col min="16" max="16" width="11.5703125" customWidth="1"/>
    <col min="17" max="17" width="9.85546875" customWidth="1"/>
    <col min="18" max="18" width="10.42578125" customWidth="1"/>
    <col min="19" max="19" width="15.5703125" customWidth="1"/>
    <col min="20" max="20" width="16.28515625" customWidth="1"/>
    <col min="21" max="21" width="28.140625" customWidth="1"/>
    <col min="23" max="23" width="21.5703125" customWidth="1"/>
  </cols>
  <sheetData>
    <row r="1" spans="1:23">
      <c r="A1" t="s">
        <v>183</v>
      </c>
      <c r="B1" t="s">
        <v>6</v>
      </c>
      <c r="C1" t="s">
        <v>7</v>
      </c>
      <c r="D1" t="s">
        <v>96</v>
      </c>
      <c r="E1" t="s">
        <v>13</v>
      </c>
      <c r="F1" t="s">
        <v>14</v>
      </c>
      <c r="G1" t="s">
        <v>93</v>
      </c>
      <c r="H1" t="s">
        <v>2</v>
      </c>
      <c r="I1" s="1" t="s">
        <v>22</v>
      </c>
      <c r="J1" t="s">
        <v>12</v>
      </c>
      <c r="L1" s="15" t="s">
        <v>24</v>
      </c>
      <c r="M1" s="14" t="s">
        <v>183</v>
      </c>
      <c r="N1" s="15" t="s">
        <v>8</v>
      </c>
      <c r="O1" s="15" t="s">
        <v>9</v>
      </c>
      <c r="P1" s="15" t="s">
        <v>20</v>
      </c>
      <c r="Q1" s="15" t="s">
        <v>10</v>
      </c>
      <c r="R1" s="15" t="s">
        <v>96</v>
      </c>
      <c r="S1" s="21" t="s">
        <v>11</v>
      </c>
      <c r="T1" s="28" t="s">
        <v>55</v>
      </c>
      <c r="U1" s="15" t="s">
        <v>56</v>
      </c>
      <c r="V1" s="22" t="s">
        <v>57</v>
      </c>
      <c r="W1" s="10" t="s">
        <v>58</v>
      </c>
    </row>
    <row r="2" spans="1:23">
      <c r="A2" s="46" t="s">
        <v>36</v>
      </c>
      <c r="B2" s="47" t="s">
        <v>30</v>
      </c>
      <c r="C2" s="48">
        <v>1</v>
      </c>
      <c r="D2" s="47">
        <f>VLOOKUP(A2,$M$1:$X$8,6,FALSE)</f>
        <v>5</v>
      </c>
      <c r="E2" s="47">
        <f>VLOOKUP(A2,$M$1:$X$8,5,FALSE)</f>
        <v>150</v>
      </c>
      <c r="F2" s="49">
        <f>60/E2*C2</f>
        <v>0.4</v>
      </c>
      <c r="G2" s="47">
        <v>60</v>
      </c>
      <c r="H2" s="50">
        <f>D2*F2*G2</f>
        <v>120</v>
      </c>
      <c r="I2" s="2" t="s">
        <v>0</v>
      </c>
      <c r="J2" s="3">
        <v>2130.4147465437791</v>
      </c>
      <c r="L2">
        <v>4</v>
      </c>
      <c r="M2" s="46" t="s">
        <v>36</v>
      </c>
      <c r="N2" s="46">
        <v>10</v>
      </c>
      <c r="O2" s="72">
        <f>L2*5</f>
        <v>20</v>
      </c>
      <c r="P2" s="72">
        <f>N2+O2</f>
        <v>30</v>
      </c>
      <c r="Q2" s="72">
        <v>150</v>
      </c>
      <c r="R2" s="48">
        <v>5</v>
      </c>
      <c r="S2" s="73">
        <f>R2/R$8</f>
        <v>0.1</v>
      </c>
      <c r="T2" s="74">
        <v>1</v>
      </c>
      <c r="U2" s="23">
        <f>Q2/R2*(R2-1)</f>
        <v>120</v>
      </c>
      <c r="V2" s="24">
        <v>0</v>
      </c>
      <c r="W2" s="75">
        <f>V2+U2</f>
        <v>120</v>
      </c>
    </row>
    <row r="3" spans="1:23">
      <c r="A3" s="46" t="s">
        <v>36</v>
      </c>
      <c r="B3" s="47" t="s">
        <v>34</v>
      </c>
      <c r="C3" s="48">
        <v>1</v>
      </c>
      <c r="D3" s="47">
        <f>VLOOKUP(A3,$M$1:$X$8,6,FALSE)</f>
        <v>5</v>
      </c>
      <c r="E3" s="47">
        <f>VLOOKUP(A3,$M$1:$X$8,5,FALSE)</f>
        <v>150</v>
      </c>
      <c r="F3" s="49">
        <f>60/E3*C3</f>
        <v>0.4</v>
      </c>
      <c r="G3" s="47">
        <v>60</v>
      </c>
      <c r="H3" s="50">
        <f t="shared" ref="H3:H12" si="0">D3*F3*G3</f>
        <v>120</v>
      </c>
      <c r="I3" s="2" t="s">
        <v>1</v>
      </c>
      <c r="J3" s="3">
        <v>1630.4147465437788</v>
      </c>
      <c r="L3">
        <v>8</v>
      </c>
      <c r="M3" s="71" t="s">
        <v>38</v>
      </c>
      <c r="N3" s="46">
        <v>11</v>
      </c>
      <c r="O3" s="72">
        <f>L3*2</f>
        <v>16</v>
      </c>
      <c r="P3" s="72">
        <f>N3+O3</f>
        <v>27</v>
      </c>
      <c r="Q3" s="72">
        <v>72</v>
      </c>
      <c r="R3" s="48">
        <v>20</v>
      </c>
      <c r="S3" s="73">
        <f>R3/R$8</f>
        <v>0.4</v>
      </c>
      <c r="T3" s="74">
        <v>2</v>
      </c>
      <c r="U3" s="23">
        <f>Q3/R3*(R3-1)</f>
        <v>68.400000000000006</v>
      </c>
      <c r="V3" s="24">
        <v>10</v>
      </c>
      <c r="W3" s="75">
        <f>V3+U3</f>
        <v>78.400000000000006</v>
      </c>
    </row>
    <row r="4" spans="1:23">
      <c r="A4" s="46" t="s">
        <v>36</v>
      </c>
      <c r="B4" s="47" t="s">
        <v>35</v>
      </c>
      <c r="C4" s="48">
        <v>1</v>
      </c>
      <c r="D4" s="47">
        <f>VLOOKUP(A4,$M$1:$X$8,6,FALSE)</f>
        <v>5</v>
      </c>
      <c r="E4" s="47">
        <f t="shared" ref="E4:E14" si="1">VLOOKUP(A4,$M$1:$X$8,5,FALSE)</f>
        <v>150</v>
      </c>
      <c r="F4" s="49">
        <f t="shared" ref="F4:F14" si="2">60/E4*C4</f>
        <v>0.4</v>
      </c>
      <c r="G4" s="47">
        <v>60</v>
      </c>
      <c r="H4" s="50">
        <f t="shared" si="0"/>
        <v>120</v>
      </c>
      <c r="I4" s="2" t="s">
        <v>30</v>
      </c>
      <c r="J4" s="3">
        <v>2250.4147465437786</v>
      </c>
      <c r="L4">
        <v>7</v>
      </c>
      <c r="M4" s="16" t="s">
        <v>39</v>
      </c>
      <c r="N4" s="4">
        <v>10</v>
      </c>
      <c r="O4" s="12">
        <f>L4*5</f>
        <v>35</v>
      </c>
      <c r="P4" s="13">
        <f>N4+O4</f>
        <v>45</v>
      </c>
      <c r="Q4" s="7">
        <v>155</v>
      </c>
      <c r="R4" s="19">
        <v>5</v>
      </c>
      <c r="S4" s="20">
        <f>R4/R$8</f>
        <v>0.1</v>
      </c>
      <c r="T4" s="74">
        <v>3</v>
      </c>
      <c r="U4" s="23">
        <f>Q4/R4*(R4-1)</f>
        <v>124</v>
      </c>
      <c r="V4" s="24">
        <v>20</v>
      </c>
      <c r="W4" s="75">
        <f>V4+U4</f>
        <v>144</v>
      </c>
    </row>
    <row r="5" spans="1:23">
      <c r="A5" s="46" t="s">
        <v>36</v>
      </c>
      <c r="B5" s="47" t="s">
        <v>32</v>
      </c>
      <c r="C5" s="48">
        <v>1</v>
      </c>
      <c r="D5" s="47">
        <f t="shared" ref="D5:D16" si="3">VLOOKUP(A5,$M$1:$X$8,6,FALSE)</f>
        <v>5</v>
      </c>
      <c r="E5" s="47">
        <f t="shared" si="1"/>
        <v>150</v>
      </c>
      <c r="F5" s="49">
        <f t="shared" si="2"/>
        <v>0.4</v>
      </c>
      <c r="G5" s="47">
        <v>60</v>
      </c>
      <c r="H5" s="50">
        <f t="shared" si="0"/>
        <v>120</v>
      </c>
      <c r="I5" s="2" t="s">
        <v>28</v>
      </c>
      <c r="J5" s="3">
        <v>1616.1290322580646</v>
      </c>
      <c r="L5">
        <v>5</v>
      </c>
      <c r="M5" s="71" t="s">
        <v>40</v>
      </c>
      <c r="N5" s="46">
        <v>5</v>
      </c>
      <c r="O5" s="72">
        <f>L5*5</f>
        <v>25</v>
      </c>
      <c r="P5" s="72">
        <f>N5+O5</f>
        <v>30</v>
      </c>
      <c r="Q5" s="72">
        <v>70</v>
      </c>
      <c r="R5" s="48">
        <v>10</v>
      </c>
      <c r="S5" s="73">
        <f>R5/R$8</f>
        <v>0.2</v>
      </c>
      <c r="T5" s="74">
        <v>5</v>
      </c>
      <c r="U5" s="23">
        <f>Q5/R5*(R5-1)</f>
        <v>63</v>
      </c>
      <c r="V5" s="24">
        <v>40</v>
      </c>
      <c r="W5" s="75">
        <f>V5+U5</f>
        <v>103</v>
      </c>
    </row>
    <row r="6" spans="1:23">
      <c r="A6" s="51" t="s">
        <v>38</v>
      </c>
      <c r="B6" s="52" t="s">
        <v>30</v>
      </c>
      <c r="C6" s="53">
        <v>1</v>
      </c>
      <c r="D6" s="52">
        <f t="shared" si="3"/>
        <v>20</v>
      </c>
      <c r="E6" s="52">
        <f t="shared" si="1"/>
        <v>72</v>
      </c>
      <c r="F6" s="54">
        <f t="shared" si="2"/>
        <v>0.83333333333333337</v>
      </c>
      <c r="G6" s="47">
        <v>60</v>
      </c>
      <c r="H6" s="55">
        <f t="shared" si="0"/>
        <v>1000.0000000000001</v>
      </c>
      <c r="I6" s="2" t="s">
        <v>33</v>
      </c>
      <c r="J6" s="3">
        <v>1116.1290322580646</v>
      </c>
      <c r="L6">
        <v>4</v>
      </c>
      <c r="M6" t="s">
        <v>42</v>
      </c>
      <c r="N6" s="4">
        <v>6</v>
      </c>
      <c r="O6" s="12">
        <f>L6*5</f>
        <v>20</v>
      </c>
      <c r="P6" s="13">
        <f>N6+O6</f>
        <v>26</v>
      </c>
      <c r="Q6" s="7">
        <v>72</v>
      </c>
      <c r="R6" s="19">
        <v>10</v>
      </c>
      <c r="S6" s="20">
        <f>R6/R$8</f>
        <v>0.2</v>
      </c>
      <c r="T6" s="74">
        <v>6</v>
      </c>
      <c r="U6" s="23">
        <f>Q6/R6*(R6-1)</f>
        <v>64.8</v>
      </c>
      <c r="V6" s="24">
        <v>30</v>
      </c>
      <c r="W6" s="75">
        <f>V6+U6</f>
        <v>94.8</v>
      </c>
    </row>
    <row r="7" spans="1:23">
      <c r="A7" s="51" t="s">
        <v>38</v>
      </c>
      <c r="B7" s="52" t="s">
        <v>0</v>
      </c>
      <c r="C7" s="56">
        <v>1</v>
      </c>
      <c r="D7" s="52">
        <f t="shared" si="3"/>
        <v>20</v>
      </c>
      <c r="E7" s="52">
        <f t="shared" si="1"/>
        <v>72</v>
      </c>
      <c r="F7" s="54">
        <f t="shared" si="2"/>
        <v>0.83333333333333337</v>
      </c>
      <c r="G7" s="47">
        <v>60</v>
      </c>
      <c r="H7" s="55">
        <f t="shared" si="0"/>
        <v>1000.0000000000001</v>
      </c>
      <c r="I7" s="2" t="s">
        <v>29</v>
      </c>
      <c r="J7" s="3">
        <v>1116.1290322580646</v>
      </c>
      <c r="N7" s="4"/>
      <c r="O7" s="12"/>
      <c r="P7" s="13"/>
      <c r="Q7" s="7"/>
      <c r="R7" s="44"/>
      <c r="S7" s="20"/>
      <c r="T7" s="74"/>
      <c r="U7" s="23"/>
      <c r="V7" s="24"/>
      <c r="W7" s="75"/>
    </row>
    <row r="8" spans="1:23" ht="15.75" thickBot="1">
      <c r="A8" s="51" t="s">
        <v>38</v>
      </c>
      <c r="B8" s="52" t="s">
        <v>26</v>
      </c>
      <c r="C8" s="51">
        <v>1</v>
      </c>
      <c r="D8" s="52">
        <f t="shared" si="3"/>
        <v>20</v>
      </c>
      <c r="E8" s="52">
        <f t="shared" si="1"/>
        <v>72</v>
      </c>
      <c r="F8" s="54">
        <f t="shared" si="2"/>
        <v>0.83333333333333337</v>
      </c>
      <c r="G8" s="47">
        <v>60</v>
      </c>
      <c r="H8" s="55">
        <f t="shared" si="0"/>
        <v>1000.0000000000001</v>
      </c>
      <c r="I8" s="2" t="s">
        <v>37</v>
      </c>
      <c r="J8" s="3">
        <v>1116.1290322580646</v>
      </c>
      <c r="M8" s="17"/>
      <c r="N8" s="18"/>
      <c r="O8" s="18"/>
      <c r="P8" s="18"/>
      <c r="Q8" s="18"/>
      <c r="R8" s="18">
        <f>SUM(R2:R7)</f>
        <v>50</v>
      </c>
      <c r="T8" s="27"/>
      <c r="U8" s="18"/>
      <c r="V8" s="18"/>
      <c r="W8" s="76">
        <f>MAX(W2:W7)</f>
        <v>144</v>
      </c>
    </row>
    <row r="9" spans="1:23">
      <c r="A9" s="51" t="s">
        <v>38</v>
      </c>
      <c r="B9" s="52" t="s">
        <v>27</v>
      </c>
      <c r="C9" s="51">
        <v>1</v>
      </c>
      <c r="D9" s="52">
        <f t="shared" si="3"/>
        <v>20</v>
      </c>
      <c r="E9" s="52">
        <f t="shared" si="1"/>
        <v>72</v>
      </c>
      <c r="F9" s="54">
        <f t="shared" si="2"/>
        <v>0.83333333333333337</v>
      </c>
      <c r="G9" s="47">
        <v>60</v>
      </c>
      <c r="H9" s="55">
        <f t="shared" si="0"/>
        <v>1000.0000000000001</v>
      </c>
      <c r="I9" s="2" t="s">
        <v>26</v>
      </c>
      <c r="J9" s="3">
        <v>1514.2857142857142</v>
      </c>
    </row>
    <row r="10" spans="1:23">
      <c r="A10" s="51" t="s">
        <v>38</v>
      </c>
      <c r="B10" s="52" t="s">
        <v>28</v>
      </c>
      <c r="C10" s="51">
        <v>1</v>
      </c>
      <c r="D10" s="52">
        <f t="shared" si="3"/>
        <v>20</v>
      </c>
      <c r="E10" s="52">
        <f t="shared" si="1"/>
        <v>72</v>
      </c>
      <c r="F10" s="54">
        <f t="shared" si="2"/>
        <v>0.83333333333333337</v>
      </c>
      <c r="G10" s="47">
        <v>60</v>
      </c>
      <c r="H10" s="55">
        <f t="shared" si="0"/>
        <v>1000.0000000000001</v>
      </c>
      <c r="I10" s="2" t="s">
        <v>27</v>
      </c>
      <c r="J10" s="3">
        <v>1616.1290322580646</v>
      </c>
    </row>
    <row r="11" spans="1:23">
      <c r="A11" s="51" t="s">
        <v>38</v>
      </c>
      <c r="B11" s="52" t="s">
        <v>29</v>
      </c>
      <c r="C11" s="51">
        <v>1</v>
      </c>
      <c r="D11" s="52">
        <f t="shared" si="3"/>
        <v>20</v>
      </c>
      <c r="E11" s="52">
        <f t="shared" si="1"/>
        <v>72</v>
      </c>
      <c r="F11" s="54">
        <f t="shared" si="2"/>
        <v>0.83333333333333337</v>
      </c>
      <c r="G11" s="47">
        <v>60</v>
      </c>
      <c r="H11" s="55">
        <f t="shared" si="0"/>
        <v>1000.0000000000001</v>
      </c>
      <c r="I11" s="2" t="s">
        <v>34</v>
      </c>
      <c r="J11" s="3">
        <v>120</v>
      </c>
    </row>
    <row r="12" spans="1:23">
      <c r="A12" s="51" t="s">
        <v>38</v>
      </c>
      <c r="B12" s="52" t="s">
        <v>37</v>
      </c>
      <c r="C12" s="51">
        <v>1</v>
      </c>
      <c r="D12" s="52">
        <f t="shared" si="3"/>
        <v>20</v>
      </c>
      <c r="E12" s="52">
        <f t="shared" si="1"/>
        <v>72</v>
      </c>
      <c r="F12" s="54">
        <f t="shared" si="2"/>
        <v>0.83333333333333337</v>
      </c>
      <c r="G12" s="47">
        <v>60</v>
      </c>
      <c r="H12" s="55">
        <f t="shared" si="0"/>
        <v>1000.0000000000001</v>
      </c>
      <c r="I12" s="2" t="s">
        <v>31</v>
      </c>
      <c r="J12" s="3">
        <v>1116.1290322580646</v>
      </c>
    </row>
    <row r="13" spans="1:23">
      <c r="A13" s="51" t="s">
        <v>38</v>
      </c>
      <c r="B13" s="52" t="s">
        <v>31</v>
      </c>
      <c r="C13" s="51">
        <v>1</v>
      </c>
      <c r="D13" s="52">
        <f t="shared" si="3"/>
        <v>20</v>
      </c>
      <c r="E13" s="52">
        <f t="shared" si="1"/>
        <v>72</v>
      </c>
      <c r="F13" s="54">
        <f t="shared" si="2"/>
        <v>0.83333333333333337</v>
      </c>
      <c r="G13" s="47">
        <v>60</v>
      </c>
      <c r="H13" s="55">
        <f>D14*F13*G13</f>
        <v>1000.0000000000001</v>
      </c>
      <c r="I13" s="2" t="s">
        <v>35</v>
      </c>
      <c r="J13" s="3">
        <v>120</v>
      </c>
    </row>
    <row r="14" spans="1:23">
      <c r="A14" s="51" t="s">
        <v>38</v>
      </c>
      <c r="B14" t="s">
        <v>33</v>
      </c>
      <c r="C14" s="92">
        <v>1</v>
      </c>
      <c r="D14" s="52">
        <f t="shared" si="3"/>
        <v>20</v>
      </c>
      <c r="E14" s="52">
        <f t="shared" si="1"/>
        <v>72</v>
      </c>
      <c r="F14" s="54">
        <f t="shared" si="2"/>
        <v>0.83333333333333337</v>
      </c>
      <c r="G14" s="47">
        <v>60</v>
      </c>
      <c r="H14" s="55">
        <f>D15*F14*G14</f>
        <v>1000.0000000000001</v>
      </c>
      <c r="I14" s="2" t="s">
        <v>32</v>
      </c>
      <c r="J14" s="3">
        <v>120</v>
      </c>
    </row>
    <row r="15" spans="1:23">
      <c r="A15" s="51" t="s">
        <v>38</v>
      </c>
      <c r="B15" s="52" t="s">
        <v>1</v>
      </c>
      <c r="C15" s="51">
        <v>1</v>
      </c>
      <c r="D15" s="52">
        <f t="shared" si="3"/>
        <v>20</v>
      </c>
      <c r="E15" s="52">
        <f t="shared" ref="E15:E22" si="4">VLOOKUP(A15,$M$1:$X$8,5,FALSE)</f>
        <v>72</v>
      </c>
      <c r="F15" s="54">
        <f t="shared" ref="F15:F22" si="5">60/E15*C15</f>
        <v>0.83333333333333337</v>
      </c>
      <c r="G15" s="47">
        <v>60</v>
      </c>
      <c r="H15" s="55">
        <f t="shared" ref="H15:H22" si="6">D15*F15*G15</f>
        <v>1000.0000000000001</v>
      </c>
      <c r="I15" s="2" t="s">
        <v>41</v>
      </c>
      <c r="J15" s="3">
        <v>514.28571428571422</v>
      </c>
    </row>
    <row r="16" spans="1:23">
      <c r="A16" s="57" t="s">
        <v>39</v>
      </c>
      <c r="B16" s="58" t="s">
        <v>30</v>
      </c>
      <c r="C16" s="59">
        <v>1</v>
      </c>
      <c r="D16" s="58">
        <f t="shared" si="3"/>
        <v>5</v>
      </c>
      <c r="E16" s="58">
        <f t="shared" si="4"/>
        <v>155</v>
      </c>
      <c r="F16" s="60">
        <f t="shared" si="5"/>
        <v>0.38709677419354838</v>
      </c>
      <c r="G16" s="47">
        <v>60</v>
      </c>
      <c r="H16" s="61">
        <f t="shared" si="6"/>
        <v>116.12903225806451</v>
      </c>
      <c r="I16" s="2" t="s">
        <v>23</v>
      </c>
      <c r="J16" s="3">
        <v>16096.58986175115</v>
      </c>
    </row>
    <row r="17" spans="1:8">
      <c r="A17" s="57" t="s">
        <v>39</v>
      </c>
      <c r="B17" s="58" t="s">
        <v>0</v>
      </c>
      <c r="C17" s="59">
        <v>1</v>
      </c>
      <c r="D17" s="58">
        <f t="shared" ref="D17:D22" si="7">VLOOKUP(A17,$M$1:$X$8,6,FALSE)</f>
        <v>5</v>
      </c>
      <c r="E17" s="58">
        <f t="shared" si="4"/>
        <v>155</v>
      </c>
      <c r="F17" s="60">
        <f t="shared" si="5"/>
        <v>0.38709677419354838</v>
      </c>
      <c r="G17" s="47">
        <v>60</v>
      </c>
      <c r="H17" s="61">
        <f t="shared" si="6"/>
        <v>116.12903225806451</v>
      </c>
    </row>
    <row r="18" spans="1:8">
      <c r="A18" s="57" t="s">
        <v>39</v>
      </c>
      <c r="B18" s="58" t="s">
        <v>27</v>
      </c>
      <c r="C18" s="59">
        <v>1</v>
      </c>
      <c r="D18" s="58">
        <f t="shared" si="7"/>
        <v>5</v>
      </c>
      <c r="E18" s="58">
        <f t="shared" si="4"/>
        <v>155</v>
      </c>
      <c r="F18" s="60">
        <f t="shared" si="5"/>
        <v>0.38709677419354838</v>
      </c>
      <c r="G18" s="47">
        <v>60</v>
      </c>
      <c r="H18" s="61">
        <f t="shared" si="6"/>
        <v>116.12903225806451</v>
      </c>
    </row>
    <row r="19" spans="1:8">
      <c r="A19" s="57" t="s">
        <v>39</v>
      </c>
      <c r="B19" s="58" t="s">
        <v>28</v>
      </c>
      <c r="C19" s="59">
        <v>1</v>
      </c>
      <c r="D19" s="58">
        <f t="shared" si="7"/>
        <v>5</v>
      </c>
      <c r="E19" s="58">
        <f t="shared" si="4"/>
        <v>155</v>
      </c>
      <c r="F19" s="60">
        <f t="shared" si="5"/>
        <v>0.38709677419354838</v>
      </c>
      <c r="G19" s="47">
        <v>60</v>
      </c>
      <c r="H19" s="61">
        <f t="shared" si="6"/>
        <v>116.12903225806451</v>
      </c>
    </row>
    <row r="20" spans="1:8">
      <c r="A20" s="57" t="s">
        <v>39</v>
      </c>
      <c r="B20" s="58" t="s">
        <v>29</v>
      </c>
      <c r="C20" s="59">
        <v>1</v>
      </c>
      <c r="D20" s="58">
        <f t="shared" si="7"/>
        <v>5</v>
      </c>
      <c r="E20" s="58">
        <f t="shared" si="4"/>
        <v>155</v>
      </c>
      <c r="F20" s="60">
        <f t="shared" si="5"/>
        <v>0.38709677419354838</v>
      </c>
      <c r="G20" s="47">
        <v>60</v>
      </c>
      <c r="H20" s="61">
        <f t="shared" si="6"/>
        <v>116.12903225806451</v>
      </c>
    </row>
    <row r="21" spans="1:8">
      <c r="A21" s="57" t="s">
        <v>39</v>
      </c>
      <c r="B21" s="58" t="s">
        <v>37</v>
      </c>
      <c r="C21" s="59">
        <v>1</v>
      </c>
      <c r="D21" s="58">
        <f t="shared" si="7"/>
        <v>5</v>
      </c>
      <c r="E21" s="58">
        <f t="shared" si="4"/>
        <v>155</v>
      </c>
      <c r="F21" s="60">
        <f t="shared" si="5"/>
        <v>0.38709677419354838</v>
      </c>
      <c r="G21" s="47">
        <v>60</v>
      </c>
      <c r="H21" s="61">
        <f t="shared" si="6"/>
        <v>116.12903225806451</v>
      </c>
    </row>
    <row r="22" spans="1:8">
      <c r="A22" s="57" t="s">
        <v>39</v>
      </c>
      <c r="B22" s="58" t="s">
        <v>31</v>
      </c>
      <c r="C22" s="62">
        <v>1</v>
      </c>
      <c r="D22" s="58">
        <f t="shared" si="7"/>
        <v>5</v>
      </c>
      <c r="E22" s="58">
        <f t="shared" si="4"/>
        <v>155</v>
      </c>
      <c r="F22" s="60">
        <f t="shared" si="5"/>
        <v>0.38709677419354838</v>
      </c>
      <c r="G22" s="47">
        <v>60</v>
      </c>
      <c r="H22" s="61">
        <f t="shared" si="6"/>
        <v>116.12903225806451</v>
      </c>
    </row>
    <row r="23" spans="1:8">
      <c r="A23" s="57" t="s">
        <v>39</v>
      </c>
      <c r="B23" t="s">
        <v>33</v>
      </c>
      <c r="C23" s="62">
        <v>1</v>
      </c>
      <c r="D23" s="58">
        <f t="shared" ref="D23" si="8">VLOOKUP(A23,$M$1:$X$8,6,FALSE)</f>
        <v>5</v>
      </c>
      <c r="E23" s="58">
        <f t="shared" ref="E23" si="9">VLOOKUP(A23,$M$1:$X$8,5,FALSE)</f>
        <v>155</v>
      </c>
      <c r="F23" s="60">
        <f t="shared" ref="F23" si="10">60/E23*C23</f>
        <v>0.38709677419354838</v>
      </c>
      <c r="G23" s="47">
        <v>60</v>
      </c>
      <c r="H23" s="61">
        <f t="shared" ref="H23" si="11">D23*F23*G23</f>
        <v>116.12903225806451</v>
      </c>
    </row>
    <row r="24" spans="1:8">
      <c r="A24" s="57" t="s">
        <v>39</v>
      </c>
      <c r="B24" s="62" t="s">
        <v>1</v>
      </c>
      <c r="C24" s="62">
        <v>1</v>
      </c>
      <c r="D24" s="58">
        <f t="shared" ref="D24" si="12">VLOOKUP(A24,$M$1:$X$8,6,FALSE)</f>
        <v>5</v>
      </c>
      <c r="E24" s="58">
        <f t="shared" ref="E24" si="13">VLOOKUP(A24,$M$1:$X$8,5,FALSE)</f>
        <v>155</v>
      </c>
      <c r="F24" s="60">
        <f t="shared" ref="F24" si="14">60/E24*C24</f>
        <v>0.38709677419354838</v>
      </c>
      <c r="G24" s="47">
        <v>60</v>
      </c>
      <c r="H24" s="61">
        <f t="shared" ref="H24" si="15">D24*F24*G24</f>
        <v>116.12903225806451</v>
      </c>
    </row>
    <row r="25" spans="1:8">
      <c r="A25" s="66" t="s">
        <v>40</v>
      </c>
      <c r="B25" s="66" t="s">
        <v>30</v>
      </c>
      <c r="C25" s="67">
        <v>1</v>
      </c>
      <c r="D25" s="66">
        <f t="shared" ref="D25:D31" si="16">VLOOKUP(A25,$M$1:$X$8,6,FALSE)</f>
        <v>10</v>
      </c>
      <c r="E25" s="66">
        <f t="shared" ref="E25:E31" si="17">VLOOKUP(A25,$M$1:$X$8,5,FALSE)</f>
        <v>70</v>
      </c>
      <c r="F25" s="68">
        <f t="shared" ref="F25:F31" si="18">60/E25*C25</f>
        <v>0.8571428571428571</v>
      </c>
      <c r="G25" s="47">
        <v>60</v>
      </c>
      <c r="H25" s="69">
        <f t="shared" ref="H25:H31" si="19">D25*F25*G25</f>
        <v>514.28571428571422</v>
      </c>
    </row>
    <row r="26" spans="1:8">
      <c r="A26" s="66" t="s">
        <v>40</v>
      </c>
      <c r="B26" s="66" t="s">
        <v>26</v>
      </c>
      <c r="C26" s="70">
        <v>1</v>
      </c>
      <c r="D26" s="66">
        <f t="shared" si="16"/>
        <v>10</v>
      </c>
      <c r="E26" s="66">
        <f t="shared" si="17"/>
        <v>70</v>
      </c>
      <c r="F26" s="68">
        <f t="shared" si="18"/>
        <v>0.8571428571428571</v>
      </c>
      <c r="G26" s="47">
        <v>60</v>
      </c>
      <c r="H26" s="69">
        <f t="shared" si="19"/>
        <v>514.28571428571422</v>
      </c>
    </row>
    <row r="27" spans="1:8">
      <c r="A27" s="66" t="s">
        <v>40</v>
      </c>
      <c r="B27" s="66" t="s">
        <v>0</v>
      </c>
      <c r="C27" s="70">
        <v>1</v>
      </c>
      <c r="D27" s="66">
        <f t="shared" si="16"/>
        <v>10</v>
      </c>
      <c r="E27" s="66">
        <f t="shared" si="17"/>
        <v>70</v>
      </c>
      <c r="F27" s="68">
        <f t="shared" si="18"/>
        <v>0.8571428571428571</v>
      </c>
      <c r="G27" s="47">
        <v>60</v>
      </c>
      <c r="H27" s="69">
        <f t="shared" si="19"/>
        <v>514.28571428571422</v>
      </c>
    </row>
    <row r="28" spans="1:8">
      <c r="A28" s="66" t="s">
        <v>40</v>
      </c>
      <c r="B28" s="66" t="s">
        <v>41</v>
      </c>
      <c r="C28" s="70">
        <v>1</v>
      </c>
      <c r="D28" s="66">
        <f t="shared" si="16"/>
        <v>10</v>
      </c>
      <c r="E28" s="66">
        <f t="shared" si="17"/>
        <v>70</v>
      </c>
      <c r="F28" s="68">
        <f t="shared" si="18"/>
        <v>0.8571428571428571</v>
      </c>
      <c r="G28" s="47">
        <v>60</v>
      </c>
      <c r="H28" s="69">
        <f t="shared" si="19"/>
        <v>514.28571428571422</v>
      </c>
    </row>
    <row r="29" spans="1:8">
      <c r="A29" s="66" t="s">
        <v>40</v>
      </c>
      <c r="B29" s="66" t="s">
        <v>1</v>
      </c>
      <c r="C29" s="70">
        <v>1</v>
      </c>
      <c r="D29" s="66">
        <f t="shared" si="16"/>
        <v>10</v>
      </c>
      <c r="E29" s="66">
        <f t="shared" si="17"/>
        <v>70</v>
      </c>
      <c r="F29" s="68">
        <f t="shared" si="18"/>
        <v>0.8571428571428571</v>
      </c>
      <c r="G29" s="47">
        <v>60</v>
      </c>
      <c r="H29" s="69">
        <f t="shared" si="19"/>
        <v>514.28571428571422</v>
      </c>
    </row>
    <row r="30" spans="1:8">
      <c r="A30" s="63" t="s">
        <v>42</v>
      </c>
      <c r="B30" s="63" t="s">
        <v>30</v>
      </c>
      <c r="C30" s="6">
        <v>1</v>
      </c>
      <c r="D30" s="63">
        <f t="shared" si="16"/>
        <v>10</v>
      </c>
      <c r="E30" s="63">
        <f t="shared" si="17"/>
        <v>72</v>
      </c>
      <c r="F30" s="64">
        <f t="shared" si="18"/>
        <v>0.83333333333333337</v>
      </c>
      <c r="G30" s="47">
        <v>60</v>
      </c>
      <c r="H30" s="65">
        <f t="shared" si="19"/>
        <v>500.00000000000006</v>
      </c>
    </row>
    <row r="31" spans="1:8">
      <c r="A31" s="63" t="s">
        <v>42</v>
      </c>
      <c r="B31" s="63" t="s">
        <v>0</v>
      </c>
      <c r="C31" s="6">
        <v>1</v>
      </c>
      <c r="D31" s="63">
        <f t="shared" si="16"/>
        <v>10</v>
      </c>
      <c r="E31" s="63">
        <f t="shared" si="17"/>
        <v>72</v>
      </c>
      <c r="F31" s="64">
        <f t="shared" si="18"/>
        <v>0.83333333333333337</v>
      </c>
      <c r="G31" s="47">
        <v>60</v>
      </c>
      <c r="H31" s="65">
        <f t="shared" si="19"/>
        <v>500.00000000000006</v>
      </c>
    </row>
    <row r="32" spans="1:8">
      <c r="A32" s="63" t="s">
        <v>42</v>
      </c>
      <c r="B32" s="63" t="s">
        <v>27</v>
      </c>
      <c r="C32" s="6">
        <v>1</v>
      </c>
      <c r="D32" s="63">
        <f t="shared" ref="D32:D33" si="20">VLOOKUP(A32,$M$1:$X$8,6,FALSE)</f>
        <v>10</v>
      </c>
      <c r="E32" s="63">
        <f t="shared" ref="E32:E33" si="21">VLOOKUP(A32,$M$1:$X$8,5,FALSE)</f>
        <v>72</v>
      </c>
      <c r="F32" s="64">
        <f t="shared" ref="F32:F33" si="22">60/E32*C32</f>
        <v>0.83333333333333337</v>
      </c>
      <c r="G32" s="47">
        <v>60</v>
      </c>
      <c r="H32" s="65">
        <f t="shared" ref="H32:H33" si="23">D32*F32*G32</f>
        <v>500.00000000000006</v>
      </c>
    </row>
    <row r="33" spans="1:16">
      <c r="A33" s="63" t="s">
        <v>42</v>
      </c>
      <c r="B33" s="63" t="s">
        <v>28</v>
      </c>
      <c r="C33" s="6">
        <v>1</v>
      </c>
      <c r="D33" s="63">
        <f t="shared" si="20"/>
        <v>10</v>
      </c>
      <c r="E33" s="63">
        <f t="shared" si="21"/>
        <v>72</v>
      </c>
      <c r="F33" s="64">
        <f t="shared" si="22"/>
        <v>0.83333333333333337</v>
      </c>
      <c r="G33" s="47">
        <v>60</v>
      </c>
      <c r="H33" s="65">
        <f t="shared" si="23"/>
        <v>500.00000000000006</v>
      </c>
    </row>
    <row r="36" spans="1:16" ht="15.75" thickBot="1"/>
    <row r="37" spans="1:16">
      <c r="A37" s="108" t="s">
        <v>21</v>
      </c>
      <c r="B37" s="109"/>
      <c r="D37" s="91"/>
      <c r="E37" s="110" t="s">
        <v>164</v>
      </c>
      <c r="F37" s="111"/>
      <c r="G37" s="112"/>
    </row>
    <row r="38" spans="1:16" ht="56.25">
      <c r="A38" s="8" t="s">
        <v>16</v>
      </c>
      <c r="B38" s="5" t="s">
        <v>95</v>
      </c>
      <c r="E38" s="26" t="s">
        <v>48</v>
      </c>
      <c r="F38" s="5" t="s">
        <v>94</v>
      </c>
      <c r="G38" s="5" t="s">
        <v>15</v>
      </c>
      <c r="J38" s="3"/>
      <c r="K38" s="3"/>
      <c r="O38" s="30"/>
      <c r="P38" s="30"/>
    </row>
    <row r="39" spans="1:16" ht="15.75" thickBot="1">
      <c r="A39" t="s">
        <v>30</v>
      </c>
      <c r="B39" s="13">
        <f t="shared" ref="B39:B52" si="24">GETPIVOTDATA("Итого",$I$1,"transaction rq",A39)</f>
        <v>2250.4147465437786</v>
      </c>
      <c r="E39" t="s">
        <v>25</v>
      </c>
      <c r="F39" s="77">
        <f>VLOOKUP(E39,результаты!A$27:B$45,2,FALSE)</f>
        <v>2250</v>
      </c>
      <c r="G39" s="102">
        <f>1-F39/B39</f>
        <v>1.8429782528561756E-4</v>
      </c>
      <c r="J39" s="3"/>
      <c r="K39" s="3"/>
      <c r="N39" s="30"/>
      <c r="O39" s="30"/>
      <c r="P39" s="30"/>
    </row>
    <row r="40" spans="1:16" ht="15.75" thickBot="1">
      <c r="A40" t="s">
        <v>0</v>
      </c>
      <c r="B40" s="13">
        <f t="shared" si="24"/>
        <v>2130.4147465437791</v>
      </c>
      <c r="E40" t="s">
        <v>3</v>
      </c>
      <c r="F40" s="77">
        <f>VLOOKUP(E40,результаты!A$27:B$45,2,FALSE)</f>
        <v>2130</v>
      </c>
      <c r="G40" s="102">
        <f t="shared" ref="G40:G54" si="25">1-F40/B40</f>
        <v>1.9467878001311334E-4</v>
      </c>
      <c r="J40" s="3"/>
      <c r="K40" s="3"/>
      <c r="N40" s="30"/>
      <c r="O40" s="30"/>
      <c r="P40" s="30"/>
    </row>
    <row r="41" spans="1:16" ht="15.75" thickBot="1">
      <c r="A41" t="s">
        <v>27</v>
      </c>
      <c r="B41" s="13">
        <f t="shared" si="24"/>
        <v>1616.1290322580646</v>
      </c>
      <c r="E41" t="s">
        <v>43</v>
      </c>
      <c r="F41" s="77">
        <f>VLOOKUP(E41,результаты!A$27:B$45,2,FALSE)</f>
        <v>1615</v>
      </c>
      <c r="G41" s="102">
        <f t="shared" si="25"/>
        <v>6.9860279441125162E-4</v>
      </c>
      <c r="J41" s="3"/>
      <c r="K41" s="3"/>
      <c r="N41" s="30"/>
      <c r="O41" s="30"/>
      <c r="P41" s="30"/>
    </row>
    <row r="42" spans="1:16" ht="15.75" thickBot="1">
      <c r="A42" t="s">
        <v>1</v>
      </c>
      <c r="B42" s="13">
        <f t="shared" si="24"/>
        <v>1630.4147465437788</v>
      </c>
      <c r="E42" t="s">
        <v>4</v>
      </c>
      <c r="F42" s="77">
        <f>VLOOKUP(E42,результаты!A$27:B$45,2,FALSE)</f>
        <v>1631</v>
      </c>
      <c r="G42" s="102">
        <f t="shared" si="25"/>
        <v>-3.5895986433009952E-4</v>
      </c>
      <c r="J42" s="3"/>
      <c r="K42" s="3"/>
      <c r="N42" s="30"/>
      <c r="O42" s="30"/>
      <c r="P42" s="30"/>
    </row>
    <row r="43" spans="1:16" ht="15.75" thickBot="1">
      <c r="A43" t="s">
        <v>28</v>
      </c>
      <c r="B43" s="13">
        <f t="shared" si="24"/>
        <v>1616.1290322580646</v>
      </c>
      <c r="E43" t="s">
        <v>45</v>
      </c>
      <c r="F43" s="77">
        <f>VLOOKUP(E43,результаты!A$27:B$45,2,FALSE)</f>
        <v>1616</v>
      </c>
      <c r="G43" s="102">
        <f t="shared" si="25"/>
        <v>7.9840319361368373E-5</v>
      </c>
      <c r="J43" s="3"/>
      <c r="K43" s="3"/>
      <c r="N43" s="30"/>
      <c r="O43" s="30"/>
      <c r="P43" s="30"/>
    </row>
    <row r="44" spans="1:16" ht="15.75" thickBot="1">
      <c r="A44" s="45" t="s">
        <v>26</v>
      </c>
      <c r="B44" s="13">
        <f t="shared" si="24"/>
        <v>1514.2857142857142</v>
      </c>
      <c r="E44" t="s">
        <v>44</v>
      </c>
      <c r="F44" s="77">
        <f>VLOOKUP(E44,результаты!A$27:B$45,2,FALSE)</f>
        <v>1514</v>
      </c>
      <c r="G44" s="102">
        <f t="shared" si="25"/>
        <v>1.8867924528298552E-4</v>
      </c>
      <c r="J44" s="3"/>
      <c r="K44" s="3"/>
      <c r="N44" s="30"/>
      <c r="O44" s="30"/>
      <c r="P44" s="30"/>
    </row>
    <row r="45" spans="1:16" ht="15.75" thickBot="1">
      <c r="A45" t="s">
        <v>29</v>
      </c>
      <c r="B45" s="13">
        <f t="shared" si="24"/>
        <v>1116.1290322580646</v>
      </c>
      <c r="E45" t="s">
        <v>46</v>
      </c>
      <c r="F45" s="77">
        <f>VLOOKUP(E45,результаты!A$27:B$45,2,FALSE)</f>
        <v>1116</v>
      </c>
      <c r="G45" s="102">
        <f t="shared" si="25"/>
        <v>1.1560693641632369E-4</v>
      </c>
      <c r="J45" s="3"/>
      <c r="K45" s="3"/>
      <c r="N45" s="30"/>
      <c r="O45" s="30"/>
      <c r="P45" s="30"/>
    </row>
    <row r="46" spans="1:16" ht="15.75" thickBot="1">
      <c r="A46" t="s">
        <v>37</v>
      </c>
      <c r="B46" s="13">
        <f t="shared" si="24"/>
        <v>1116.1290322580646</v>
      </c>
      <c r="E46" t="s">
        <v>47</v>
      </c>
      <c r="F46" s="77">
        <f>VLOOKUP(E46,результаты!A$27:B$45,2,FALSE)</f>
        <v>1116</v>
      </c>
      <c r="G46" s="102">
        <f t="shared" si="25"/>
        <v>1.1560693641632369E-4</v>
      </c>
      <c r="J46" s="3"/>
      <c r="K46" s="3"/>
      <c r="N46" s="30"/>
      <c r="O46" s="30"/>
      <c r="P46" s="30"/>
    </row>
    <row r="47" spans="1:16" ht="15.75" thickBot="1">
      <c r="A47" t="s">
        <v>31</v>
      </c>
      <c r="B47" s="13">
        <f t="shared" si="24"/>
        <v>1116.1290322580646</v>
      </c>
      <c r="E47" t="s">
        <v>49</v>
      </c>
      <c r="F47" s="77">
        <f>VLOOKUP(E47,результаты!A$27:B$45,2,FALSE)</f>
        <v>1116</v>
      </c>
      <c r="G47" s="102">
        <f t="shared" si="25"/>
        <v>1.1560693641632369E-4</v>
      </c>
      <c r="J47" s="3"/>
      <c r="K47" s="3"/>
      <c r="N47" s="30"/>
      <c r="O47" s="30"/>
      <c r="P47" s="30"/>
    </row>
    <row r="48" spans="1:16" ht="15.75" thickBot="1">
      <c r="A48" t="s">
        <v>41</v>
      </c>
      <c r="B48" s="13">
        <f t="shared" si="24"/>
        <v>514.28571428571422</v>
      </c>
      <c r="E48" t="s">
        <v>50</v>
      </c>
      <c r="F48" s="77">
        <f>VLOOKUP(E48,результаты!A$27:B$45,2,FALSE)</f>
        <v>515</v>
      </c>
      <c r="G48" s="102">
        <f t="shared" si="25"/>
        <v>-1.388888888889106E-3</v>
      </c>
      <c r="J48" s="3"/>
      <c r="K48" s="3"/>
      <c r="N48" s="30"/>
      <c r="O48" s="30"/>
      <c r="P48" s="30"/>
    </row>
    <row r="49" spans="1:16" ht="15.75" thickBot="1">
      <c r="A49" t="s">
        <v>33</v>
      </c>
      <c r="B49" s="13">
        <f t="shared" si="24"/>
        <v>1116.1290322580646</v>
      </c>
      <c r="E49" t="s">
        <v>51</v>
      </c>
      <c r="F49" s="77">
        <f>VLOOKUP(E49,результаты!A$27:B$45,2,FALSE)</f>
        <v>1117</v>
      </c>
      <c r="G49" s="102">
        <f t="shared" si="25"/>
        <v>-7.8034682080918572E-4</v>
      </c>
      <c r="J49" s="3"/>
      <c r="K49" s="3"/>
      <c r="N49" s="30"/>
      <c r="O49" s="30"/>
      <c r="P49" s="30"/>
    </row>
    <row r="50" spans="1:16" ht="15.75" thickBot="1">
      <c r="A50" t="s">
        <v>34</v>
      </c>
      <c r="B50" s="13">
        <f t="shared" si="24"/>
        <v>120</v>
      </c>
      <c r="E50" t="s">
        <v>54</v>
      </c>
      <c r="F50" s="77">
        <f>VLOOKUP(E50,результаты!A$27:B$45,2,FALSE)</f>
        <v>120</v>
      </c>
      <c r="G50" s="102">
        <f t="shared" si="25"/>
        <v>0</v>
      </c>
      <c r="J50" s="3"/>
      <c r="K50" s="3"/>
      <c r="N50" s="30"/>
    </row>
    <row r="51" spans="1:16" ht="15.75" thickBot="1">
      <c r="A51" t="s">
        <v>35</v>
      </c>
      <c r="B51" s="13">
        <f t="shared" si="24"/>
        <v>120</v>
      </c>
      <c r="E51" t="s">
        <v>52</v>
      </c>
      <c r="F51" s="77">
        <f>VLOOKUP(E51,результаты!A$27:B$45,2,FALSE)</f>
        <v>120</v>
      </c>
      <c r="G51" s="102">
        <f t="shared" si="25"/>
        <v>0</v>
      </c>
      <c r="J51" s="3"/>
      <c r="K51" s="3"/>
    </row>
    <row r="52" spans="1:16" ht="15.75" thickBot="1">
      <c r="A52" t="s">
        <v>32</v>
      </c>
      <c r="B52" s="13">
        <f t="shared" si="24"/>
        <v>120</v>
      </c>
      <c r="E52" t="s">
        <v>53</v>
      </c>
      <c r="F52" s="77">
        <f>VLOOKUP(E52,результаты!A$27:B$45,2,FALSE)</f>
        <v>120</v>
      </c>
      <c r="G52" s="102">
        <f t="shared" si="25"/>
        <v>0</v>
      </c>
      <c r="J52" s="3"/>
      <c r="K52" s="3"/>
    </row>
    <row r="53" spans="1:16">
      <c r="E53" s="91"/>
      <c r="F53" s="91"/>
      <c r="G53" s="102"/>
      <c r="J53" s="3"/>
      <c r="K53" s="3"/>
    </row>
    <row r="54" spans="1:16" ht="19.5" thickBot="1">
      <c r="A54" s="9" t="s">
        <v>2</v>
      </c>
      <c r="B54" s="101">
        <f>SUM(B39:B52)</f>
        <v>16096.589861751152</v>
      </c>
      <c r="C54" s="101"/>
      <c r="D54" s="101"/>
      <c r="E54" s="101"/>
      <c r="F54" s="101">
        <f>SUM(F39:F53)</f>
        <v>16096</v>
      </c>
      <c r="G54" s="103">
        <f t="shared" si="25"/>
        <v>3.6645137648338988E-5</v>
      </c>
      <c r="J54" s="3"/>
      <c r="K54" s="3"/>
    </row>
    <row r="55" spans="1:16" ht="19.5" thickBot="1">
      <c r="B55" s="25"/>
      <c r="E55" s="91"/>
    </row>
    <row r="56" spans="1:16">
      <c r="K56" s="3"/>
      <c r="M56" s="40"/>
    </row>
    <row r="57" spans="1:16">
      <c r="K57" s="3"/>
      <c r="M57" s="40"/>
    </row>
    <row r="60" spans="1:16">
      <c r="J60" s="40"/>
    </row>
    <row r="61" spans="1:16">
      <c r="J61" s="40"/>
    </row>
    <row r="62" spans="1:16">
      <c r="J62" s="40"/>
    </row>
    <row r="63" spans="1:16">
      <c r="J63" s="40"/>
    </row>
    <row r="64" spans="1:16">
      <c r="J64" s="40"/>
      <c r="K64" s="45"/>
    </row>
    <row r="65" spans="8:10">
      <c r="H65" s="45"/>
      <c r="J65" s="40"/>
    </row>
    <row r="66" spans="8:10">
      <c r="J66" s="40"/>
    </row>
    <row r="67" spans="8:10">
      <c r="J67" s="40"/>
    </row>
    <row r="68" spans="8:10">
      <c r="J68" s="40"/>
    </row>
    <row r="69" spans="8:10">
      <c r="J69" s="40"/>
    </row>
    <row r="70" spans="8:10">
      <c r="J70" s="40"/>
    </row>
    <row r="71" spans="8:10">
      <c r="J71" s="40"/>
    </row>
    <row r="72" spans="8:10">
      <c r="J72" s="40"/>
    </row>
    <row r="73" spans="8:10">
      <c r="J73" s="40"/>
    </row>
    <row r="74" spans="8:10">
      <c r="J74" s="40"/>
    </row>
  </sheetData>
  <sortState ref="L2:W9">
    <sortCondition ref="T2:T9"/>
  </sortState>
  <mergeCells count="2">
    <mergeCell ref="A37:B37"/>
    <mergeCell ref="E37:G37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2"/>
  <sheetViews>
    <sheetView topLeftCell="A40" workbookViewId="0">
      <selection activeCell="L46" sqref="L46"/>
    </sheetView>
  </sheetViews>
  <sheetFormatPr defaultRowHeight="15"/>
  <cols>
    <col min="1" max="1" width="36.42578125" bestFit="1" customWidth="1"/>
    <col min="2" max="2" width="21.42578125" customWidth="1"/>
    <col min="12" max="12" width="11.140625" customWidth="1"/>
  </cols>
  <sheetData>
    <row r="1" spans="1:14">
      <c r="A1" s="29" t="s">
        <v>162</v>
      </c>
      <c r="B1" s="29"/>
      <c r="C1" s="29"/>
      <c r="D1" s="29"/>
      <c r="E1" s="29"/>
      <c r="F1" s="29"/>
      <c r="G1" s="29"/>
      <c r="H1" s="29"/>
      <c r="I1" s="29"/>
      <c r="J1" s="29"/>
    </row>
    <row r="2" spans="1:14">
      <c r="A2" s="78"/>
      <c r="B2" s="114" t="s">
        <v>64</v>
      </c>
      <c r="C2" s="114"/>
      <c r="D2" s="114"/>
      <c r="E2" s="115" t="s">
        <v>65</v>
      </c>
      <c r="F2" s="115"/>
      <c r="G2" s="115"/>
      <c r="H2" s="115"/>
      <c r="I2" s="115"/>
      <c r="J2" s="115"/>
      <c r="K2" s="115"/>
      <c r="L2" s="41" t="s">
        <v>66</v>
      </c>
      <c r="M2" s="115" t="s">
        <v>67</v>
      </c>
      <c r="N2" s="115"/>
    </row>
    <row r="3" spans="1:14" ht="15.75" thickBot="1">
      <c r="A3" s="78"/>
      <c r="B3" s="79" t="s">
        <v>68</v>
      </c>
      <c r="C3" s="79" t="s">
        <v>5</v>
      </c>
      <c r="D3" s="79" t="s">
        <v>69</v>
      </c>
      <c r="E3" s="80" t="s">
        <v>19</v>
      </c>
      <c r="F3" s="80" t="s">
        <v>70</v>
      </c>
      <c r="G3" s="80" t="s">
        <v>71</v>
      </c>
      <c r="H3" s="80" t="s">
        <v>72</v>
      </c>
      <c r="I3" s="80" t="s">
        <v>73</v>
      </c>
      <c r="J3" s="80" t="s">
        <v>74</v>
      </c>
      <c r="K3" s="80" t="s">
        <v>75</v>
      </c>
      <c r="L3" s="81" t="s">
        <v>76</v>
      </c>
      <c r="M3" s="80" t="s">
        <v>77</v>
      </c>
      <c r="N3" s="80" t="s">
        <v>78</v>
      </c>
    </row>
    <row r="4" spans="1:14" ht="15.75" thickBot="1">
      <c r="A4" s="82"/>
      <c r="B4" s="83"/>
      <c r="C4" s="83"/>
      <c r="D4" s="84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spans="1:14" ht="15.75" thickBot="1">
      <c r="A5" s="93" t="s">
        <v>59</v>
      </c>
      <c r="B5" s="94">
        <v>120</v>
      </c>
      <c r="C5" s="94">
        <v>0</v>
      </c>
      <c r="D5" s="95">
        <v>0</v>
      </c>
      <c r="E5" s="94">
        <v>4413.5</v>
      </c>
      <c r="F5" s="94">
        <v>4244</v>
      </c>
      <c r="G5" s="94">
        <v>5092</v>
      </c>
      <c r="H5" s="94">
        <v>4398.5</v>
      </c>
      <c r="I5" s="94">
        <v>4510.3</v>
      </c>
      <c r="J5" s="94">
        <v>4550.3999999999996</v>
      </c>
      <c r="K5" s="94">
        <v>5047.4799999999996</v>
      </c>
      <c r="L5" s="94">
        <v>0.03</v>
      </c>
      <c r="M5" s="94">
        <v>5.53</v>
      </c>
      <c r="N5" s="94">
        <v>0.52</v>
      </c>
    </row>
    <row r="6" spans="1:14" ht="15.75" thickBot="1">
      <c r="A6" s="85" t="s">
        <v>60</v>
      </c>
      <c r="B6" s="86">
        <v>1000</v>
      </c>
      <c r="C6" s="86">
        <v>0</v>
      </c>
      <c r="D6" s="87">
        <v>0</v>
      </c>
      <c r="E6" s="86">
        <v>8947.2000000000007</v>
      </c>
      <c r="F6" s="86">
        <v>8151</v>
      </c>
      <c r="G6" s="86">
        <v>16397</v>
      </c>
      <c r="H6" s="86">
        <v>8796</v>
      </c>
      <c r="I6" s="86">
        <v>9506.9</v>
      </c>
      <c r="J6" s="86">
        <v>9822.6</v>
      </c>
      <c r="K6" s="86">
        <v>11405.58</v>
      </c>
      <c r="L6" s="86">
        <v>0.28000000000000003</v>
      </c>
      <c r="M6" s="86">
        <v>52.55</v>
      </c>
      <c r="N6" s="86">
        <v>6.92</v>
      </c>
    </row>
    <row r="7" spans="1:14" ht="15.75" thickBot="1">
      <c r="A7" s="88" t="s">
        <v>61</v>
      </c>
      <c r="B7" s="89">
        <v>116</v>
      </c>
      <c r="C7" s="89">
        <v>0</v>
      </c>
      <c r="D7" s="90">
        <v>0</v>
      </c>
      <c r="E7" s="89">
        <v>8211.31</v>
      </c>
      <c r="F7" s="89">
        <v>7647</v>
      </c>
      <c r="G7" s="89">
        <v>11452</v>
      </c>
      <c r="H7" s="89">
        <v>8102</v>
      </c>
      <c r="I7" s="89">
        <v>8914.9</v>
      </c>
      <c r="J7" s="89">
        <v>9075.75</v>
      </c>
      <c r="K7" s="89">
        <v>11094.83</v>
      </c>
      <c r="L7" s="89">
        <v>0.03</v>
      </c>
      <c r="M7" s="89">
        <v>6.02</v>
      </c>
      <c r="N7" s="89">
        <v>0.77</v>
      </c>
    </row>
    <row r="8" spans="1:14" ht="15.75" thickBot="1">
      <c r="A8" s="85" t="s">
        <v>79</v>
      </c>
      <c r="B8" s="86">
        <v>515</v>
      </c>
      <c r="C8" s="86">
        <v>0</v>
      </c>
      <c r="D8" s="87">
        <v>0</v>
      </c>
      <c r="E8" s="86">
        <v>4550.18</v>
      </c>
      <c r="F8" s="86">
        <v>4216</v>
      </c>
      <c r="G8" s="86">
        <v>7407</v>
      </c>
      <c r="H8" s="86">
        <v>4506</v>
      </c>
      <c r="I8" s="86">
        <v>4690</v>
      </c>
      <c r="J8" s="86">
        <v>4815.3999999999996</v>
      </c>
      <c r="K8" s="86">
        <v>5852.08</v>
      </c>
      <c r="L8" s="86">
        <v>0.14000000000000001</v>
      </c>
      <c r="M8" s="86">
        <v>22.4</v>
      </c>
      <c r="N8" s="86">
        <v>1.73</v>
      </c>
    </row>
    <row r="9" spans="1:14" ht="15.75" thickBot="1">
      <c r="A9" s="88" t="s">
        <v>62</v>
      </c>
      <c r="B9" s="89">
        <v>500</v>
      </c>
      <c r="C9" s="89">
        <v>0</v>
      </c>
      <c r="D9" s="90">
        <v>0</v>
      </c>
      <c r="E9" s="89">
        <v>5154.63</v>
      </c>
      <c r="F9" s="89">
        <v>4746</v>
      </c>
      <c r="G9" s="89">
        <v>10623</v>
      </c>
      <c r="H9" s="89">
        <v>5070</v>
      </c>
      <c r="I9" s="89">
        <v>5421.8</v>
      </c>
      <c r="J9" s="89">
        <v>5559.75</v>
      </c>
      <c r="K9" s="89">
        <v>5940.42</v>
      </c>
      <c r="L9" s="89">
        <v>0.14000000000000001</v>
      </c>
      <c r="M9" s="89">
        <v>22.87</v>
      </c>
      <c r="N9" s="89">
        <v>1.54</v>
      </c>
    </row>
    <row r="10" spans="1:14" ht="15.75" thickBot="1">
      <c r="A10" s="85" t="s">
        <v>45</v>
      </c>
      <c r="B10" s="86">
        <v>1615</v>
      </c>
      <c r="C10" s="86">
        <v>0</v>
      </c>
      <c r="D10" s="87">
        <v>0</v>
      </c>
      <c r="E10" s="86">
        <v>517.46</v>
      </c>
      <c r="F10" s="86">
        <v>407</v>
      </c>
      <c r="G10" s="86">
        <v>2995</v>
      </c>
      <c r="H10" s="86">
        <v>472</v>
      </c>
      <c r="I10" s="86">
        <v>636.20000000000005</v>
      </c>
      <c r="J10" s="86">
        <v>703</v>
      </c>
      <c r="K10" s="86">
        <v>901.04</v>
      </c>
      <c r="L10" s="86">
        <v>0.45</v>
      </c>
      <c r="M10" s="86">
        <v>0.36</v>
      </c>
      <c r="N10" s="86">
        <v>0.31</v>
      </c>
    </row>
    <row r="11" spans="1:14" ht="15.75" thickBot="1">
      <c r="A11" s="88" t="s">
        <v>51</v>
      </c>
      <c r="B11" s="89">
        <v>1116</v>
      </c>
      <c r="C11" s="89">
        <v>0</v>
      </c>
      <c r="D11" s="90">
        <v>0</v>
      </c>
      <c r="E11" s="89">
        <v>212.59</v>
      </c>
      <c r="F11" s="89">
        <v>184</v>
      </c>
      <c r="G11" s="89">
        <v>2226</v>
      </c>
      <c r="H11" s="89">
        <v>207</v>
      </c>
      <c r="I11" s="89">
        <v>229</v>
      </c>
      <c r="J11" s="89">
        <v>237.15</v>
      </c>
      <c r="K11" s="89">
        <v>270</v>
      </c>
      <c r="L11" s="89">
        <v>0.31</v>
      </c>
      <c r="M11" s="89">
        <v>0.19</v>
      </c>
      <c r="N11" s="89">
        <v>0.22</v>
      </c>
    </row>
    <row r="12" spans="1:14" ht="15.75" thickBot="1">
      <c r="A12" s="86" t="s">
        <v>3</v>
      </c>
      <c r="B12" s="86">
        <v>2130</v>
      </c>
      <c r="C12" s="86">
        <v>0</v>
      </c>
      <c r="D12" s="86">
        <v>0</v>
      </c>
      <c r="E12" s="86">
        <v>471.35</v>
      </c>
      <c r="F12" s="86">
        <v>357</v>
      </c>
      <c r="G12" s="86">
        <v>5047</v>
      </c>
      <c r="H12" s="86">
        <v>432</v>
      </c>
      <c r="I12" s="86">
        <v>582</v>
      </c>
      <c r="J12" s="86">
        <v>656.45</v>
      </c>
      <c r="K12" s="86">
        <v>817.18</v>
      </c>
      <c r="L12" s="86">
        <v>0.59</v>
      </c>
      <c r="M12" s="86">
        <v>1.25</v>
      </c>
      <c r="N12" s="86">
        <v>0.96</v>
      </c>
    </row>
    <row r="13" spans="1:14" ht="15.75" thickBot="1">
      <c r="A13" s="88" t="s">
        <v>4</v>
      </c>
      <c r="B13" s="89">
        <v>1631</v>
      </c>
      <c r="C13" s="89">
        <v>0</v>
      </c>
      <c r="D13" s="90">
        <v>0</v>
      </c>
      <c r="E13" s="89">
        <v>227.77</v>
      </c>
      <c r="F13" s="89">
        <v>180</v>
      </c>
      <c r="G13" s="89">
        <v>1837</v>
      </c>
      <c r="H13" s="89">
        <v>234</v>
      </c>
      <c r="I13" s="89">
        <v>257</v>
      </c>
      <c r="J13" s="89">
        <v>265</v>
      </c>
      <c r="K13" s="89">
        <v>306.36</v>
      </c>
      <c r="L13" s="89">
        <v>0.45</v>
      </c>
      <c r="M13" s="89">
        <v>0.51</v>
      </c>
      <c r="N13" s="89">
        <v>0.5</v>
      </c>
    </row>
    <row r="14" spans="1:14" ht="15.75" thickBot="1">
      <c r="A14" s="85" t="s">
        <v>53</v>
      </c>
      <c r="B14" s="86">
        <v>120</v>
      </c>
      <c r="C14" s="86">
        <v>0</v>
      </c>
      <c r="D14" s="87">
        <v>0</v>
      </c>
      <c r="E14" s="86">
        <v>698.42</v>
      </c>
      <c r="F14" s="86">
        <v>659</v>
      </c>
      <c r="G14" s="86">
        <v>1134</v>
      </c>
      <c r="H14" s="86">
        <v>694</v>
      </c>
      <c r="I14" s="86">
        <v>710</v>
      </c>
      <c r="J14" s="86">
        <v>721.95</v>
      </c>
      <c r="K14" s="86">
        <v>1050.21</v>
      </c>
      <c r="L14" s="86">
        <v>0.03</v>
      </c>
      <c r="M14" s="86">
        <v>0.21</v>
      </c>
      <c r="N14" s="86">
        <v>0.13</v>
      </c>
    </row>
    <row r="15" spans="1:14" ht="15.75" thickBot="1">
      <c r="A15" s="88" t="s">
        <v>46</v>
      </c>
      <c r="B15" s="89">
        <v>1116</v>
      </c>
      <c r="C15" s="89">
        <v>0</v>
      </c>
      <c r="D15" s="90">
        <v>0</v>
      </c>
      <c r="E15" s="89">
        <v>513.09</v>
      </c>
      <c r="F15" s="89">
        <v>421</v>
      </c>
      <c r="G15" s="89">
        <v>3793</v>
      </c>
      <c r="H15" s="89">
        <v>463</v>
      </c>
      <c r="I15" s="89">
        <v>611.5</v>
      </c>
      <c r="J15" s="89">
        <v>685.15</v>
      </c>
      <c r="K15" s="89">
        <v>888.31</v>
      </c>
      <c r="L15" s="89">
        <v>0.31</v>
      </c>
      <c r="M15" s="89">
        <v>0.8</v>
      </c>
      <c r="N15" s="89">
        <v>0.3</v>
      </c>
    </row>
    <row r="16" spans="1:14" ht="15.75" thickBot="1">
      <c r="A16" s="85" t="s">
        <v>44</v>
      </c>
      <c r="B16" s="86">
        <v>1515</v>
      </c>
      <c r="C16" s="86">
        <v>0</v>
      </c>
      <c r="D16" s="87">
        <v>0</v>
      </c>
      <c r="E16" s="86">
        <v>744.98</v>
      </c>
      <c r="F16" s="86">
        <v>690</v>
      </c>
      <c r="G16" s="86">
        <v>2436</v>
      </c>
      <c r="H16" s="86">
        <v>735</v>
      </c>
      <c r="I16" s="86">
        <v>771</v>
      </c>
      <c r="J16" s="86">
        <v>789.2</v>
      </c>
      <c r="K16" s="86">
        <v>884.88</v>
      </c>
      <c r="L16" s="86">
        <v>0.42</v>
      </c>
      <c r="M16" s="86">
        <v>1.89</v>
      </c>
      <c r="N16" s="86">
        <v>0.55000000000000004</v>
      </c>
    </row>
    <row r="17" spans="1:14" ht="15.75" thickBot="1">
      <c r="A17" s="88" t="s">
        <v>25</v>
      </c>
      <c r="B17" s="89">
        <v>2251</v>
      </c>
      <c r="C17" s="89">
        <v>0</v>
      </c>
      <c r="D17" s="90">
        <v>0</v>
      </c>
      <c r="E17" s="89">
        <v>2785.19</v>
      </c>
      <c r="F17" s="89">
        <v>2647</v>
      </c>
      <c r="G17" s="89">
        <v>3996</v>
      </c>
      <c r="H17" s="89">
        <v>2775</v>
      </c>
      <c r="I17" s="89">
        <v>2830.8</v>
      </c>
      <c r="J17" s="89">
        <v>2851.4</v>
      </c>
      <c r="K17" s="89">
        <v>3210.84</v>
      </c>
      <c r="L17" s="89">
        <v>0.62</v>
      </c>
      <c r="M17" s="89">
        <v>91.52</v>
      </c>
      <c r="N17" s="89">
        <v>4.38</v>
      </c>
    </row>
    <row r="18" spans="1:14" ht="15.75" thickBot="1">
      <c r="A18" s="85" t="s">
        <v>43</v>
      </c>
      <c r="B18" s="86">
        <v>1615</v>
      </c>
      <c r="C18" s="86">
        <v>0</v>
      </c>
      <c r="D18" s="87">
        <v>0</v>
      </c>
      <c r="E18" s="86">
        <v>1365.26</v>
      </c>
      <c r="F18" s="86">
        <v>1247</v>
      </c>
      <c r="G18" s="86">
        <v>4648</v>
      </c>
      <c r="H18" s="86">
        <v>1337</v>
      </c>
      <c r="I18" s="86">
        <v>1444</v>
      </c>
      <c r="J18" s="86">
        <v>1515.4</v>
      </c>
      <c r="K18" s="86">
        <v>1748.72</v>
      </c>
      <c r="L18" s="86">
        <v>0.45</v>
      </c>
      <c r="M18" s="86">
        <v>6.74</v>
      </c>
      <c r="N18" s="86">
        <v>0.79</v>
      </c>
    </row>
    <row r="19" spans="1:14" ht="15.75" thickBot="1">
      <c r="A19" s="88" t="s">
        <v>50</v>
      </c>
      <c r="B19" s="89">
        <v>515</v>
      </c>
      <c r="C19" s="89">
        <v>0</v>
      </c>
      <c r="D19" s="90">
        <v>0</v>
      </c>
      <c r="E19" s="89">
        <v>306.45999999999998</v>
      </c>
      <c r="F19" s="89">
        <v>294</v>
      </c>
      <c r="G19" s="89">
        <v>380</v>
      </c>
      <c r="H19" s="89">
        <v>306</v>
      </c>
      <c r="I19" s="89">
        <v>312</v>
      </c>
      <c r="J19" s="89">
        <v>314</v>
      </c>
      <c r="K19" s="89">
        <v>325.83999999999997</v>
      </c>
      <c r="L19" s="89">
        <v>0.14000000000000001</v>
      </c>
      <c r="M19" s="89">
        <v>0.34</v>
      </c>
      <c r="N19" s="89">
        <v>0.15</v>
      </c>
    </row>
    <row r="20" spans="1:14" ht="15.75" thickBot="1">
      <c r="A20" s="85" t="s">
        <v>47</v>
      </c>
      <c r="B20" s="86">
        <v>1115</v>
      </c>
      <c r="C20" s="86">
        <v>0</v>
      </c>
      <c r="D20" s="87">
        <v>0</v>
      </c>
      <c r="E20" s="86">
        <v>1365.91</v>
      </c>
      <c r="F20" s="86">
        <v>1209</v>
      </c>
      <c r="G20" s="86">
        <v>4099</v>
      </c>
      <c r="H20" s="86">
        <v>1339</v>
      </c>
      <c r="I20" s="86">
        <v>1484.8</v>
      </c>
      <c r="J20" s="86">
        <v>1558</v>
      </c>
      <c r="K20" s="86">
        <v>1736.88</v>
      </c>
      <c r="L20" s="86">
        <v>0.31</v>
      </c>
      <c r="M20" s="86">
        <v>3.95</v>
      </c>
      <c r="N20" s="86">
        <v>1.94</v>
      </c>
    </row>
    <row r="21" spans="1:14" ht="15.75" thickBot="1">
      <c r="A21" s="88" t="s">
        <v>54</v>
      </c>
      <c r="B21" s="89">
        <v>120</v>
      </c>
      <c r="C21" s="89">
        <v>0</v>
      </c>
      <c r="D21" s="90">
        <v>0</v>
      </c>
      <c r="E21" s="89">
        <v>299.54000000000002</v>
      </c>
      <c r="F21" s="89">
        <v>288</v>
      </c>
      <c r="G21" s="89">
        <v>315</v>
      </c>
      <c r="H21" s="89">
        <v>299</v>
      </c>
      <c r="I21" s="89">
        <v>306</v>
      </c>
      <c r="J21" s="89">
        <v>307.95</v>
      </c>
      <c r="K21" s="89">
        <v>315</v>
      </c>
      <c r="L21" s="89">
        <v>0.03</v>
      </c>
      <c r="M21" s="89">
        <v>0.23</v>
      </c>
      <c r="N21" s="89">
        <v>0.05</v>
      </c>
    </row>
    <row r="22" spans="1:14" ht="15.75" thickBot="1">
      <c r="A22" s="85" t="s">
        <v>49</v>
      </c>
      <c r="B22" s="86">
        <v>1116</v>
      </c>
      <c r="C22" s="86">
        <v>0</v>
      </c>
      <c r="D22" s="87">
        <v>0</v>
      </c>
      <c r="E22" s="86">
        <v>754.97</v>
      </c>
      <c r="F22" s="86">
        <v>658</v>
      </c>
      <c r="G22" s="86">
        <v>7275</v>
      </c>
      <c r="H22" s="86">
        <v>742</v>
      </c>
      <c r="I22" s="86">
        <v>789</v>
      </c>
      <c r="J22" s="86">
        <v>810</v>
      </c>
      <c r="K22" s="86">
        <v>896.09</v>
      </c>
      <c r="L22" s="86">
        <v>0.31</v>
      </c>
      <c r="M22" s="86">
        <v>0.75</v>
      </c>
      <c r="N22" s="86">
        <v>1.1000000000000001</v>
      </c>
    </row>
    <row r="23" spans="1:14" ht="15.75" thickBot="1">
      <c r="A23" s="88" t="s">
        <v>52</v>
      </c>
      <c r="B23" s="89">
        <v>120</v>
      </c>
      <c r="C23" s="89">
        <v>0</v>
      </c>
      <c r="D23" s="90">
        <v>0</v>
      </c>
      <c r="E23" s="89">
        <v>635.23</v>
      </c>
      <c r="F23" s="89">
        <v>599</v>
      </c>
      <c r="G23" s="89">
        <v>1338</v>
      </c>
      <c r="H23" s="89">
        <v>626</v>
      </c>
      <c r="I23" s="89">
        <v>659.8</v>
      </c>
      <c r="J23" s="89">
        <v>677.9</v>
      </c>
      <c r="K23" s="89">
        <v>1205.49</v>
      </c>
      <c r="L23" s="89">
        <v>0.03</v>
      </c>
      <c r="M23" s="89">
        <v>0.11</v>
      </c>
      <c r="N23" s="89">
        <v>0.1</v>
      </c>
    </row>
    <row r="24" spans="1:14" ht="15.75" thickBot="1">
      <c r="A24" s="85"/>
      <c r="B24" s="86"/>
      <c r="C24" s="86"/>
      <c r="D24" s="87"/>
      <c r="E24" s="86"/>
      <c r="F24" s="86"/>
      <c r="G24" s="86"/>
      <c r="H24" s="86"/>
      <c r="I24" s="86"/>
      <c r="J24" s="86"/>
      <c r="K24" s="86"/>
      <c r="L24" s="86"/>
      <c r="M24" s="86"/>
      <c r="N24" s="86"/>
    </row>
    <row r="25" spans="1:14" ht="15.75" thickBot="1">
      <c r="A25" s="29" t="s">
        <v>163</v>
      </c>
      <c r="B25" s="34"/>
      <c r="C25" s="36"/>
      <c r="D25" s="36"/>
      <c r="E25" s="36"/>
      <c r="F25" s="36"/>
      <c r="G25" s="36"/>
      <c r="H25" s="35"/>
      <c r="I25" s="104"/>
      <c r="J25" s="116" t="s">
        <v>165</v>
      </c>
      <c r="K25" s="116"/>
      <c r="L25" s="116"/>
      <c r="M25" s="116"/>
    </row>
    <row r="26" spans="1:14" ht="54.75" thickBot="1">
      <c r="A26" s="96" t="s">
        <v>80</v>
      </c>
      <c r="B26" s="97" t="s">
        <v>81</v>
      </c>
      <c r="C26" s="97" t="s">
        <v>82</v>
      </c>
      <c r="D26" s="97" t="s">
        <v>71</v>
      </c>
      <c r="E26" s="97" t="s">
        <v>70</v>
      </c>
      <c r="F26" s="97" t="s">
        <v>83</v>
      </c>
      <c r="G26" s="36"/>
      <c r="H26" s="35"/>
      <c r="I26" s="104"/>
      <c r="J26" s="117" t="s">
        <v>166</v>
      </c>
      <c r="K26" s="117"/>
      <c r="L26" s="117"/>
      <c r="M26" s="117"/>
    </row>
    <row r="27" spans="1:14" ht="15.75" thickBot="1">
      <c r="A27" s="98" t="s">
        <v>59</v>
      </c>
      <c r="B27" s="99">
        <v>120</v>
      </c>
      <c r="C27" s="100" t="s">
        <v>97</v>
      </c>
      <c r="D27" s="100" t="s">
        <v>98</v>
      </c>
      <c r="E27" s="100" t="s">
        <v>99</v>
      </c>
      <c r="F27" s="100" t="s">
        <v>100</v>
      </c>
      <c r="G27" s="36"/>
      <c r="H27" s="35"/>
      <c r="I27" s="104"/>
      <c r="J27" s="113" t="s">
        <v>167</v>
      </c>
      <c r="K27" s="113"/>
      <c r="L27" s="105" t="s">
        <v>168</v>
      </c>
    </row>
    <row r="28" spans="1:14" ht="15.75" thickBot="1">
      <c r="A28" s="98" t="s">
        <v>60</v>
      </c>
      <c r="B28" s="99">
        <v>1000</v>
      </c>
      <c r="C28" s="100" t="s">
        <v>101</v>
      </c>
      <c r="D28" s="100" t="s">
        <v>102</v>
      </c>
      <c r="E28" s="100" t="s">
        <v>103</v>
      </c>
      <c r="F28" s="100" t="s">
        <v>104</v>
      </c>
      <c r="G28" s="36"/>
      <c r="H28" s="35"/>
      <c r="I28" s="104"/>
      <c r="J28" s="104"/>
      <c r="K28" s="104"/>
    </row>
    <row r="29" spans="1:14" ht="15.75" thickBot="1">
      <c r="A29" s="98" t="s">
        <v>61</v>
      </c>
      <c r="B29" s="99">
        <v>115</v>
      </c>
      <c r="C29" s="100" t="s">
        <v>86</v>
      </c>
      <c r="D29" s="100" t="s">
        <v>105</v>
      </c>
      <c r="E29" s="100" t="s">
        <v>106</v>
      </c>
      <c r="F29" s="100" t="s">
        <v>107</v>
      </c>
      <c r="G29" s="36"/>
      <c r="H29" s="35"/>
      <c r="I29" s="104"/>
      <c r="J29" s="104"/>
      <c r="K29" s="104"/>
    </row>
    <row r="30" spans="1:14" ht="15.75" thickBot="1">
      <c r="A30" s="98" t="s">
        <v>79</v>
      </c>
      <c r="B30" s="99">
        <v>515</v>
      </c>
      <c r="C30" s="100" t="s">
        <v>108</v>
      </c>
      <c r="D30" s="100" t="s">
        <v>109</v>
      </c>
      <c r="E30" s="100" t="s">
        <v>87</v>
      </c>
      <c r="F30" s="100" t="s">
        <v>110</v>
      </c>
      <c r="G30" s="36"/>
      <c r="H30" s="35"/>
      <c r="I30" s="104"/>
      <c r="J30" s="104"/>
      <c r="K30" s="104"/>
    </row>
    <row r="31" spans="1:14" ht="15.75" thickBot="1">
      <c r="A31" s="98" t="s">
        <v>62</v>
      </c>
      <c r="B31" s="99">
        <v>500</v>
      </c>
      <c r="C31" s="100" t="s">
        <v>111</v>
      </c>
      <c r="D31" s="100" t="s">
        <v>112</v>
      </c>
      <c r="E31" s="100" t="s">
        <v>113</v>
      </c>
      <c r="F31" s="100" t="s">
        <v>114</v>
      </c>
      <c r="G31" s="36"/>
      <c r="H31" s="35"/>
      <c r="I31" s="104"/>
      <c r="J31" s="104"/>
      <c r="K31" s="104"/>
    </row>
    <row r="32" spans="1:14" ht="15.75" thickBot="1">
      <c r="A32" s="98" t="s">
        <v>45</v>
      </c>
      <c r="B32" s="99">
        <v>1616</v>
      </c>
      <c r="C32" s="100" t="s">
        <v>115</v>
      </c>
      <c r="D32" s="100" t="s">
        <v>116</v>
      </c>
      <c r="E32" s="100" t="s">
        <v>117</v>
      </c>
      <c r="F32" s="100" t="s">
        <v>118</v>
      </c>
      <c r="G32" s="36"/>
      <c r="H32" s="35"/>
      <c r="I32" s="104"/>
      <c r="J32">
        <v>1</v>
      </c>
      <c r="L32" s="3">
        <f>J32*B32</f>
        <v>1616</v>
      </c>
    </row>
    <row r="33" spans="1:12" ht="15.75" thickBot="1">
      <c r="A33" s="98" t="s">
        <v>51</v>
      </c>
      <c r="B33" s="99">
        <v>1117</v>
      </c>
      <c r="C33" s="100" t="s">
        <v>88</v>
      </c>
      <c r="D33" s="100" t="s">
        <v>119</v>
      </c>
      <c r="E33" s="100" t="s">
        <v>120</v>
      </c>
      <c r="F33" s="100" t="s">
        <v>121</v>
      </c>
      <c r="G33" s="36"/>
      <c r="H33" s="35"/>
      <c r="I33" s="104"/>
      <c r="J33">
        <v>1</v>
      </c>
      <c r="L33" s="3">
        <f t="shared" ref="L33:L45" si="0">J33*B33</f>
        <v>1117</v>
      </c>
    </row>
    <row r="34" spans="1:12" ht="15.75" thickBot="1">
      <c r="A34" s="98" t="s">
        <v>3</v>
      </c>
      <c r="B34" s="99">
        <v>2130</v>
      </c>
      <c r="C34" s="100" t="s">
        <v>122</v>
      </c>
      <c r="D34" s="100" t="s">
        <v>123</v>
      </c>
      <c r="E34" s="100" t="s">
        <v>124</v>
      </c>
      <c r="F34" s="100" t="s">
        <v>125</v>
      </c>
      <c r="G34" s="36"/>
      <c r="H34" s="35"/>
      <c r="I34" s="104"/>
      <c r="J34">
        <v>2</v>
      </c>
      <c r="L34" s="3">
        <f t="shared" si="0"/>
        <v>4260</v>
      </c>
    </row>
    <row r="35" spans="1:12" ht="15.75" thickBot="1">
      <c r="A35" s="98" t="s">
        <v>4</v>
      </c>
      <c r="B35" s="99">
        <v>1631</v>
      </c>
      <c r="C35" s="100" t="s">
        <v>126</v>
      </c>
      <c r="D35" s="100" t="s">
        <v>127</v>
      </c>
      <c r="E35" s="100" t="s">
        <v>128</v>
      </c>
      <c r="F35" s="100" t="s">
        <v>129</v>
      </c>
      <c r="G35" s="36"/>
      <c r="H35" s="35"/>
      <c r="I35" s="104"/>
      <c r="J35">
        <v>1</v>
      </c>
      <c r="L35" s="3">
        <f t="shared" si="0"/>
        <v>1631</v>
      </c>
    </row>
    <row r="36" spans="1:12" ht="15.75" thickBot="1">
      <c r="A36" s="98" t="s">
        <v>53</v>
      </c>
      <c r="B36" s="99">
        <v>120</v>
      </c>
      <c r="C36" s="100" t="s">
        <v>89</v>
      </c>
      <c r="D36" s="100" t="s">
        <v>130</v>
      </c>
      <c r="E36" s="100" t="s">
        <v>92</v>
      </c>
      <c r="F36" s="100" t="s">
        <v>131</v>
      </c>
      <c r="G36" s="36"/>
      <c r="H36" s="35"/>
      <c r="I36" s="104"/>
      <c r="J36">
        <v>4</v>
      </c>
      <c r="L36" s="3">
        <f t="shared" si="0"/>
        <v>480</v>
      </c>
    </row>
    <row r="37" spans="1:12" ht="15.75" thickBot="1">
      <c r="A37" s="98" t="s">
        <v>46</v>
      </c>
      <c r="B37" s="99">
        <v>1116</v>
      </c>
      <c r="C37" s="100" t="s">
        <v>132</v>
      </c>
      <c r="D37" s="100" t="s">
        <v>133</v>
      </c>
      <c r="E37" s="100" t="s">
        <v>117</v>
      </c>
      <c r="F37" s="100" t="s">
        <v>134</v>
      </c>
      <c r="G37" s="36"/>
      <c r="H37" s="35"/>
      <c r="I37" s="104"/>
      <c r="J37">
        <v>2</v>
      </c>
      <c r="L37" s="3">
        <f t="shared" si="0"/>
        <v>2232</v>
      </c>
    </row>
    <row r="38" spans="1:12" ht="15.75" thickBot="1">
      <c r="A38" s="98" t="s">
        <v>44</v>
      </c>
      <c r="B38" s="99">
        <v>1514</v>
      </c>
      <c r="C38" s="100" t="s">
        <v>135</v>
      </c>
      <c r="D38" s="100" t="s">
        <v>136</v>
      </c>
      <c r="E38" s="100" t="s">
        <v>137</v>
      </c>
      <c r="F38" s="100" t="s">
        <v>138</v>
      </c>
      <c r="G38" s="36"/>
      <c r="H38" s="35"/>
      <c r="I38" s="104"/>
      <c r="J38">
        <v>3</v>
      </c>
      <c r="L38" s="3">
        <f t="shared" si="0"/>
        <v>4542</v>
      </c>
    </row>
    <row r="39" spans="1:12" ht="15.75" thickBot="1">
      <c r="A39" s="98" t="s">
        <v>25</v>
      </c>
      <c r="B39" s="99">
        <v>2250</v>
      </c>
      <c r="C39" s="100" t="s">
        <v>139</v>
      </c>
      <c r="D39" s="100" t="s">
        <v>140</v>
      </c>
      <c r="E39" s="100" t="s">
        <v>141</v>
      </c>
      <c r="F39" s="100" t="s">
        <v>90</v>
      </c>
      <c r="G39" s="36"/>
      <c r="H39" s="35"/>
      <c r="I39" s="104"/>
      <c r="J39">
        <v>7</v>
      </c>
      <c r="L39" s="3">
        <f t="shared" si="0"/>
        <v>15750</v>
      </c>
    </row>
    <row r="40" spans="1:12" ht="15.75" thickBot="1">
      <c r="A40" s="98" t="s">
        <v>43</v>
      </c>
      <c r="B40" s="99">
        <v>1615</v>
      </c>
      <c r="C40" s="100" t="s">
        <v>85</v>
      </c>
      <c r="D40" s="100" t="s">
        <v>142</v>
      </c>
      <c r="E40" s="100" t="s">
        <v>143</v>
      </c>
      <c r="F40" s="100" t="s">
        <v>91</v>
      </c>
      <c r="G40" s="35"/>
      <c r="H40" s="35"/>
      <c r="I40" s="104"/>
      <c r="J40">
        <v>4</v>
      </c>
      <c r="L40" s="3">
        <f t="shared" si="0"/>
        <v>6460</v>
      </c>
    </row>
    <row r="41" spans="1:12" ht="15.75" thickBot="1">
      <c r="A41" s="98" t="s">
        <v>50</v>
      </c>
      <c r="B41" s="99">
        <v>515</v>
      </c>
      <c r="C41" s="100" t="s">
        <v>63</v>
      </c>
      <c r="D41" s="100" t="s">
        <v>144</v>
      </c>
      <c r="E41" s="100" t="s">
        <v>145</v>
      </c>
      <c r="F41" s="100" t="s">
        <v>146</v>
      </c>
      <c r="G41" s="35"/>
      <c r="H41" s="35"/>
      <c r="I41" s="104"/>
      <c r="J41">
        <v>2</v>
      </c>
      <c r="L41" s="3">
        <f t="shared" si="0"/>
        <v>1030</v>
      </c>
    </row>
    <row r="42" spans="1:12" ht="15.75" thickBot="1">
      <c r="A42" s="98" t="s">
        <v>47</v>
      </c>
      <c r="B42" s="99">
        <v>1116</v>
      </c>
      <c r="C42" s="100" t="s">
        <v>84</v>
      </c>
      <c r="D42" s="100" t="s">
        <v>147</v>
      </c>
      <c r="E42" s="100" t="s">
        <v>148</v>
      </c>
      <c r="F42" s="100" t="s">
        <v>149</v>
      </c>
      <c r="G42" s="35"/>
      <c r="H42" s="35"/>
      <c r="I42" s="104"/>
      <c r="J42">
        <v>7</v>
      </c>
      <c r="L42" s="3">
        <f t="shared" si="0"/>
        <v>7812</v>
      </c>
    </row>
    <row r="43" spans="1:12" ht="15.75" thickBot="1">
      <c r="A43" s="98" t="s">
        <v>54</v>
      </c>
      <c r="B43" s="99">
        <v>120</v>
      </c>
      <c r="C43" s="100" t="s">
        <v>150</v>
      </c>
      <c r="D43" s="100" t="s">
        <v>151</v>
      </c>
      <c r="E43" s="100" t="s">
        <v>152</v>
      </c>
      <c r="F43" s="100" t="s">
        <v>153</v>
      </c>
      <c r="G43" s="35"/>
      <c r="H43" s="35"/>
      <c r="I43" s="104"/>
      <c r="J43">
        <v>2</v>
      </c>
      <c r="L43" s="3">
        <f t="shared" si="0"/>
        <v>240</v>
      </c>
    </row>
    <row r="44" spans="1:12" ht="15.75" thickBot="1">
      <c r="A44" s="98" t="s">
        <v>49</v>
      </c>
      <c r="B44" s="99">
        <v>1116</v>
      </c>
      <c r="C44" s="100" t="s">
        <v>154</v>
      </c>
      <c r="D44" s="100" t="s">
        <v>155</v>
      </c>
      <c r="E44" s="100" t="s">
        <v>156</v>
      </c>
      <c r="F44" s="100" t="s">
        <v>157</v>
      </c>
      <c r="G44" s="35"/>
      <c r="H44" s="35"/>
      <c r="I44" s="104"/>
      <c r="J44">
        <v>3</v>
      </c>
      <c r="L44" s="3">
        <f t="shared" si="0"/>
        <v>3348</v>
      </c>
    </row>
    <row r="45" spans="1:12" ht="15.75" thickBot="1">
      <c r="A45" s="98" t="s">
        <v>52</v>
      </c>
      <c r="B45" s="99">
        <v>120</v>
      </c>
      <c r="C45" s="100" t="s">
        <v>158</v>
      </c>
      <c r="D45" s="100" t="s">
        <v>159</v>
      </c>
      <c r="E45" s="100" t="s">
        <v>160</v>
      </c>
      <c r="F45" s="100" t="s">
        <v>161</v>
      </c>
      <c r="G45" s="35"/>
      <c r="H45" s="35"/>
      <c r="I45" s="104"/>
      <c r="J45">
        <v>3</v>
      </c>
      <c r="L45" s="3">
        <f t="shared" si="0"/>
        <v>360</v>
      </c>
    </row>
    <row r="46" spans="1:12">
      <c r="A46" s="37"/>
      <c r="B46" s="37">
        <f>SUM(B32:B45)</f>
        <v>16096</v>
      </c>
      <c r="C46" s="39"/>
      <c r="D46" s="39"/>
      <c r="E46" s="39"/>
      <c r="F46" s="39"/>
      <c r="G46" s="35"/>
      <c r="H46" s="35"/>
      <c r="I46" s="106" t="s">
        <v>169</v>
      </c>
      <c r="J46" s="106"/>
      <c r="K46" s="106"/>
      <c r="L46" s="107">
        <f>SUM(L32:L45)</f>
        <v>50878</v>
      </c>
    </row>
    <row r="47" spans="1:12">
      <c r="A47" s="37"/>
      <c r="B47" s="37"/>
      <c r="C47" s="39"/>
      <c r="D47" s="39"/>
      <c r="E47" s="39"/>
      <c r="F47" s="39"/>
      <c r="G47" s="39"/>
      <c r="H47" s="38"/>
      <c r="I47" s="38"/>
      <c r="J47" s="38"/>
    </row>
    <row r="48" spans="1:12">
      <c r="A48" s="37"/>
      <c r="B48" s="37"/>
      <c r="C48" s="39"/>
      <c r="D48" s="39"/>
      <c r="E48" s="39"/>
      <c r="F48" s="39"/>
      <c r="G48" s="39"/>
      <c r="H48" s="38"/>
      <c r="I48" s="38"/>
      <c r="J48" s="38"/>
    </row>
    <row r="49" spans="1:10">
      <c r="A49" s="37"/>
      <c r="B49" s="37"/>
      <c r="C49" s="39"/>
      <c r="D49" s="39"/>
      <c r="E49" s="39"/>
      <c r="F49" s="39"/>
      <c r="G49" s="39"/>
      <c r="H49" s="38"/>
      <c r="I49" s="38"/>
      <c r="J49" s="38"/>
    </row>
    <row r="50" spans="1:10">
      <c r="A50" s="37"/>
      <c r="B50" s="37"/>
      <c r="C50" s="39"/>
      <c r="D50" s="39"/>
      <c r="E50" s="39"/>
      <c r="F50" s="39"/>
      <c r="G50" s="39"/>
      <c r="H50" s="38"/>
      <c r="I50" s="38"/>
      <c r="J50" s="38"/>
    </row>
    <row r="51" spans="1:10">
      <c r="A51" s="37"/>
      <c r="B51" s="37"/>
      <c r="C51" s="39"/>
      <c r="D51" s="39"/>
      <c r="E51" s="39"/>
      <c r="F51" s="39"/>
      <c r="G51" s="39"/>
      <c r="H51" s="38"/>
      <c r="I51" s="38"/>
      <c r="J51" s="38"/>
    </row>
    <row r="52" spans="1:10">
      <c r="A52" s="37"/>
      <c r="B52" s="37"/>
      <c r="C52" s="39"/>
      <c r="D52" s="39"/>
      <c r="E52" s="39"/>
      <c r="F52" s="39"/>
      <c r="G52" s="39"/>
      <c r="H52" s="38"/>
      <c r="I52" s="38"/>
      <c r="J52" s="38"/>
    </row>
    <row r="53" spans="1:10">
      <c r="A53" s="37"/>
      <c r="B53" s="37"/>
      <c r="C53" s="39"/>
      <c r="D53" s="39"/>
      <c r="E53" s="39"/>
      <c r="F53" s="39"/>
      <c r="G53" s="39"/>
      <c r="H53" s="38"/>
      <c r="I53" s="38"/>
      <c r="J53" s="38"/>
    </row>
    <row r="54" spans="1:10">
      <c r="A54" s="37"/>
      <c r="B54" s="37"/>
      <c r="C54" s="39"/>
      <c r="D54" s="39"/>
      <c r="E54" s="39"/>
      <c r="F54" s="39"/>
      <c r="G54" s="39"/>
      <c r="H54" s="38"/>
      <c r="I54" s="38"/>
      <c r="J54" s="38"/>
    </row>
    <row r="55" spans="1:10">
      <c r="A55" s="37"/>
      <c r="B55" s="37"/>
      <c r="C55" s="39"/>
      <c r="D55" s="39"/>
      <c r="E55" s="39"/>
      <c r="F55" s="39"/>
      <c r="G55" s="39"/>
      <c r="H55" s="38"/>
      <c r="I55" s="38"/>
      <c r="J55" s="38"/>
    </row>
    <row r="56" spans="1:10">
      <c r="A56" s="37"/>
      <c r="B56" s="37"/>
      <c r="C56" s="39"/>
      <c r="D56" s="39"/>
      <c r="E56" s="39"/>
      <c r="F56" s="39"/>
      <c r="G56" s="39"/>
      <c r="H56" s="38"/>
      <c r="I56" s="38"/>
      <c r="J56" s="38"/>
    </row>
    <row r="57" spans="1:10">
      <c r="A57" s="37"/>
      <c r="B57" s="37"/>
      <c r="C57" s="39"/>
      <c r="D57" s="39"/>
      <c r="E57" s="39"/>
      <c r="F57" s="39"/>
      <c r="G57" s="39"/>
      <c r="H57" s="38"/>
      <c r="I57" s="38"/>
      <c r="J57" s="38"/>
    </row>
    <row r="58" spans="1:10">
      <c r="A58" s="37"/>
      <c r="B58" s="37"/>
      <c r="C58" s="39"/>
      <c r="D58" s="39"/>
      <c r="E58" s="39"/>
      <c r="F58" s="39"/>
      <c r="G58" s="39"/>
      <c r="H58" s="38"/>
      <c r="I58" s="38"/>
      <c r="J58" s="38"/>
    </row>
    <row r="59" spans="1:10">
      <c r="A59" s="37"/>
      <c r="B59" s="37"/>
      <c r="C59" s="39"/>
      <c r="D59" s="39"/>
      <c r="E59" s="39"/>
      <c r="F59" s="39"/>
      <c r="G59" s="39"/>
      <c r="H59" s="38"/>
      <c r="I59" s="38"/>
      <c r="J59" s="38"/>
    </row>
    <row r="60" spans="1:10">
      <c r="A60" s="37"/>
      <c r="B60" s="37"/>
      <c r="C60" s="39"/>
      <c r="D60" s="39"/>
      <c r="E60" s="39"/>
      <c r="F60" s="39"/>
      <c r="G60" s="39"/>
      <c r="H60" s="38"/>
      <c r="I60" s="38"/>
      <c r="J60" s="38"/>
    </row>
    <row r="61" spans="1:10">
      <c r="A61" s="37"/>
      <c r="B61" s="37"/>
      <c r="C61" s="39"/>
      <c r="D61" s="39"/>
      <c r="E61" s="39"/>
      <c r="F61" s="39"/>
      <c r="G61" s="39"/>
      <c r="H61" s="38"/>
      <c r="I61" s="38"/>
      <c r="J61" s="38"/>
    </row>
    <row r="62" spans="1:10">
      <c r="A62" s="41"/>
      <c r="B62" s="41"/>
      <c r="C62" s="42"/>
      <c r="D62" s="41"/>
      <c r="E62" s="42"/>
      <c r="F62" s="41"/>
      <c r="G62" s="41"/>
      <c r="H62" s="43"/>
      <c r="I62" s="41"/>
      <c r="J62" s="41"/>
    </row>
  </sheetData>
  <mergeCells count="6">
    <mergeCell ref="J27:K27"/>
    <mergeCell ref="B2:D2"/>
    <mergeCell ref="E2:K2"/>
    <mergeCell ref="M2:N2"/>
    <mergeCell ref="J25:M25"/>
    <mergeCell ref="J26:M2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C26" sqref="C26"/>
    </sheetView>
  </sheetViews>
  <sheetFormatPr defaultRowHeight="15"/>
  <cols>
    <col min="1" max="1" width="34.28515625" customWidth="1"/>
    <col min="2" max="2" width="21.5703125" customWidth="1"/>
    <col min="3" max="3" width="24.140625" customWidth="1"/>
    <col min="5" max="5" width="13" customWidth="1"/>
    <col min="6" max="6" width="29.85546875" customWidth="1"/>
  </cols>
  <sheetData>
    <row r="1" spans="1:6">
      <c r="B1" s="118" t="s">
        <v>170</v>
      </c>
      <c r="C1" s="118"/>
      <c r="E1" s="118" t="s">
        <v>171</v>
      </c>
      <c r="F1" s="118"/>
    </row>
    <row r="2" spans="1:6">
      <c r="A2" t="s">
        <v>80</v>
      </c>
      <c r="B2" t="s">
        <v>172</v>
      </c>
      <c r="C2" t="s">
        <v>82</v>
      </c>
      <c r="E2" t="s">
        <v>172</v>
      </c>
      <c r="F2" t="s">
        <v>173</v>
      </c>
    </row>
    <row r="3" spans="1:6">
      <c r="A3" t="s">
        <v>59</v>
      </c>
      <c r="B3">
        <v>0</v>
      </c>
      <c r="C3" t="str">
        <f>VLOOKUP(A3,результаты!A$27:C$45,3,FALSE)</f>
        <v>4.52 s</v>
      </c>
      <c r="E3">
        <v>5</v>
      </c>
      <c r="F3" t="s">
        <v>179</v>
      </c>
    </row>
    <row r="4" spans="1:6">
      <c r="A4" t="s">
        <v>60</v>
      </c>
      <c r="B4">
        <v>0</v>
      </c>
      <c r="C4" t="str">
        <f>VLOOKUP(A4,результаты!A$27:C$45,3,FALSE)</f>
        <v>9.55 s</v>
      </c>
      <c r="E4">
        <v>5</v>
      </c>
      <c r="F4" t="s">
        <v>180</v>
      </c>
    </row>
    <row r="5" spans="1:6">
      <c r="A5" t="s">
        <v>61</v>
      </c>
      <c r="B5">
        <v>0</v>
      </c>
      <c r="C5" t="str">
        <f>VLOOKUP(A5,результаты!A$27:C$45,3,FALSE)</f>
        <v>8.82 s</v>
      </c>
      <c r="E5">
        <v>5</v>
      </c>
      <c r="F5" t="s">
        <v>181</v>
      </c>
    </row>
    <row r="6" spans="1:6">
      <c r="A6" t="s">
        <v>79</v>
      </c>
      <c r="B6">
        <v>0</v>
      </c>
      <c r="C6" t="str">
        <f>VLOOKUP(A6,результаты!A$27:C$45,3,FALSE)</f>
        <v>4.69 s</v>
      </c>
      <c r="E6">
        <v>5</v>
      </c>
      <c r="F6" t="s">
        <v>182</v>
      </c>
    </row>
    <row r="7" spans="1:6">
      <c r="A7" t="s">
        <v>62</v>
      </c>
      <c r="B7">
        <v>0</v>
      </c>
      <c r="C7" t="str">
        <f>VLOOKUP(A7,результаты!A$27:C$45,3,FALSE)</f>
        <v>5.39 s</v>
      </c>
      <c r="E7">
        <v>5</v>
      </c>
      <c r="F7" t="s">
        <v>180</v>
      </c>
    </row>
    <row r="8" spans="1:6">
      <c r="A8" t="s">
        <v>45</v>
      </c>
      <c r="B8">
        <v>0</v>
      </c>
      <c r="C8" t="str">
        <f>VLOOKUP(A8,результаты!A$27:C$45,3,FALSE)</f>
        <v>640 ms</v>
      </c>
      <c r="E8">
        <v>5</v>
      </c>
      <c r="F8" t="s">
        <v>174</v>
      </c>
    </row>
    <row r="9" spans="1:6">
      <c r="A9" t="s">
        <v>51</v>
      </c>
      <c r="B9">
        <v>0</v>
      </c>
      <c r="C9" t="str">
        <f>VLOOKUP(A9,результаты!A$27:C$45,3,FALSE)</f>
        <v>229 ms</v>
      </c>
      <c r="E9">
        <v>5</v>
      </c>
      <c r="F9" t="s">
        <v>174</v>
      </c>
    </row>
    <row r="10" spans="1:6">
      <c r="A10" t="s">
        <v>3</v>
      </c>
      <c r="B10">
        <v>0</v>
      </c>
      <c r="C10" t="str">
        <f>VLOOKUP(A10,результаты!A$27:C$45,3,FALSE)</f>
        <v>598 ms</v>
      </c>
      <c r="E10">
        <v>5</v>
      </c>
      <c r="F10" t="s">
        <v>174</v>
      </c>
    </row>
    <row r="11" spans="1:6">
      <c r="A11" t="s">
        <v>4</v>
      </c>
      <c r="B11">
        <v>0</v>
      </c>
      <c r="C11" t="str">
        <f>VLOOKUP(A11,результаты!A$27:C$45,3,FALSE)</f>
        <v>254 ms</v>
      </c>
      <c r="E11">
        <v>5</v>
      </c>
      <c r="F11" t="s">
        <v>175</v>
      </c>
    </row>
    <row r="12" spans="1:6">
      <c r="A12" t="s">
        <v>53</v>
      </c>
      <c r="B12">
        <v>0</v>
      </c>
      <c r="C12" t="str">
        <f>VLOOKUP(A12,результаты!A$27:C$45,3,FALSE)</f>
        <v>705 ms</v>
      </c>
      <c r="E12">
        <v>5</v>
      </c>
      <c r="F12" t="s">
        <v>174</v>
      </c>
    </row>
    <row r="13" spans="1:6">
      <c r="A13" t="s">
        <v>46</v>
      </c>
      <c r="B13">
        <v>0</v>
      </c>
      <c r="C13" t="str">
        <f>VLOOKUP(A13,результаты!A$27:C$45,3,FALSE)</f>
        <v>618 ms</v>
      </c>
      <c r="E13">
        <v>5</v>
      </c>
      <c r="F13" t="s">
        <v>174</v>
      </c>
    </row>
    <row r="14" spans="1:6">
      <c r="A14" t="s">
        <v>44</v>
      </c>
      <c r="B14">
        <v>0</v>
      </c>
      <c r="C14" t="str">
        <f>VLOOKUP(A14,результаты!A$27:C$45,3,FALSE)</f>
        <v>774 ms</v>
      </c>
      <c r="E14">
        <v>5</v>
      </c>
      <c r="F14" t="s">
        <v>176</v>
      </c>
    </row>
    <row r="15" spans="1:6">
      <c r="A15" t="s">
        <v>25</v>
      </c>
      <c r="B15">
        <v>0</v>
      </c>
      <c r="C15" t="str">
        <f>VLOOKUP(A15,результаты!A$27:C$45,3,FALSE)</f>
        <v>2.85 s</v>
      </c>
      <c r="E15">
        <v>5</v>
      </c>
      <c r="F15" t="s">
        <v>177</v>
      </c>
    </row>
    <row r="16" spans="1:6">
      <c r="A16" t="s">
        <v>43</v>
      </c>
      <c r="B16">
        <v>0</v>
      </c>
      <c r="C16" t="str">
        <f>VLOOKUP(A16,результаты!A$27:C$45,3,FALSE)</f>
        <v>1.45 s</v>
      </c>
      <c r="E16">
        <v>5</v>
      </c>
      <c r="F16" t="s">
        <v>178</v>
      </c>
    </row>
    <row r="17" spans="1:6">
      <c r="A17" t="s">
        <v>50</v>
      </c>
      <c r="B17">
        <v>0</v>
      </c>
      <c r="C17" t="str">
        <f>VLOOKUP(A17,результаты!A$27:C$45,3,FALSE)</f>
        <v>312 ms</v>
      </c>
      <c r="E17">
        <v>5</v>
      </c>
      <c r="F17" t="s">
        <v>174</v>
      </c>
    </row>
    <row r="18" spans="1:6">
      <c r="A18" t="s">
        <v>47</v>
      </c>
      <c r="B18">
        <v>0</v>
      </c>
      <c r="C18" t="str">
        <f>VLOOKUP(A18,результаты!A$27:C$45,3,FALSE)</f>
        <v>1.49 s</v>
      </c>
      <c r="E18">
        <v>5</v>
      </c>
      <c r="F18" t="s">
        <v>176</v>
      </c>
    </row>
    <row r="19" spans="1:6">
      <c r="A19" t="s">
        <v>54</v>
      </c>
      <c r="B19">
        <v>0</v>
      </c>
      <c r="C19" t="str">
        <f>VLOOKUP(A19,результаты!A$27:C$45,3,FALSE)</f>
        <v>309 ms</v>
      </c>
      <c r="E19">
        <v>5</v>
      </c>
      <c r="F19" t="s">
        <v>175</v>
      </c>
    </row>
    <row r="20" spans="1:6">
      <c r="A20" t="s">
        <v>49</v>
      </c>
      <c r="B20">
        <v>0</v>
      </c>
      <c r="C20" t="str">
        <f>VLOOKUP(A20,результаты!A$27:C$45,3,FALSE)</f>
        <v>788 ms</v>
      </c>
      <c r="E20">
        <v>5</v>
      </c>
      <c r="F20" t="s">
        <v>174</v>
      </c>
    </row>
    <row r="21" spans="1:6">
      <c r="A21" t="s">
        <v>52</v>
      </c>
      <c r="B21">
        <v>0</v>
      </c>
      <c r="C21" t="str">
        <f>VLOOKUP(A21,результаты!A$27:C$45,3,FALSE)</f>
        <v>656 ms</v>
      </c>
      <c r="E21">
        <v>5</v>
      </c>
      <c r="F21" t="s">
        <v>174</v>
      </c>
    </row>
  </sheetData>
  <mergeCells count="2">
    <mergeCell ref="B1:C1"/>
    <mergeCell ref="E1:F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Соответствие названий</vt:lpstr>
      <vt:lpstr>Автоматизированный расчет</vt:lpstr>
      <vt:lpstr>результаты</vt:lpstr>
      <vt:lpstr>сравнение с SLA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Рабочий</cp:lastModifiedBy>
  <dcterms:created xsi:type="dcterms:W3CDTF">2015-06-05T18:19:34Z</dcterms:created>
  <dcterms:modified xsi:type="dcterms:W3CDTF">2025-01-21T09:32:06Z</dcterms:modified>
</cp:coreProperties>
</file>