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5" windowWidth="19200" windowHeight="6435" tabRatio="718" firstSheet="1" activeTab="1"/>
  </bookViews>
  <sheets>
    <sheet name="Соответствие названий" sheetId="4" r:id="rId1"/>
    <sheet name="Автоматизированный расчет" sheetId="6" r:id="rId2"/>
    <sheet name="результаты за I ступень" sheetId="5" r:id="rId3"/>
    <sheet name="результаты за V MAX ступень" sheetId="10" r:id="rId4"/>
    <sheet name="Результаты теста по ступеням" sheetId="7" r:id="rId5"/>
    <sheet name="Анализ роста времён" sheetId="8" r:id="rId6"/>
  </sheets>
  <calcPr calcId="124519"/>
  <pivotCaches>
    <pivotCache cacheId="3" r:id="rId7"/>
  </pivotCaches>
</workbook>
</file>

<file path=xl/calcChain.xml><?xml version="1.0" encoding="utf-8"?>
<calcChain xmlns="http://schemas.openxmlformats.org/spreadsheetml/2006/main">
  <c r="P32" i="7"/>
  <c r="P46"/>
  <c r="K45"/>
  <c r="P33"/>
  <c r="P34"/>
  <c r="P35"/>
  <c r="P36"/>
  <c r="P37"/>
  <c r="P38"/>
  <c r="P39"/>
  <c r="P40"/>
  <c r="P41"/>
  <c r="P42"/>
  <c r="P43"/>
  <c r="P44"/>
  <c r="L31"/>
  <c r="L32"/>
  <c r="L33"/>
  <c r="L34"/>
  <c r="L35"/>
  <c r="L36"/>
  <c r="L37"/>
  <c r="L38"/>
  <c r="L39"/>
  <c r="L40"/>
  <c r="L41"/>
  <c r="L42"/>
  <c r="L43"/>
  <c r="L44"/>
  <c r="J31"/>
  <c r="J32"/>
  <c r="J33"/>
  <c r="J34"/>
  <c r="J35"/>
  <c r="J36"/>
  <c r="J37"/>
  <c r="J38"/>
  <c r="J39"/>
  <c r="J40"/>
  <c r="J41"/>
  <c r="J42"/>
  <c r="J43"/>
  <c r="H31"/>
  <c r="H32"/>
  <c r="H33"/>
  <c r="H34"/>
  <c r="H35"/>
  <c r="H36"/>
  <c r="H37"/>
  <c r="H38"/>
  <c r="H39"/>
  <c r="H40"/>
  <c r="H41"/>
  <c r="H42"/>
  <c r="H43"/>
  <c r="H44"/>
  <c r="F31"/>
  <c r="F32"/>
  <c r="F33"/>
  <c r="F34"/>
  <c r="F35"/>
  <c r="F36"/>
  <c r="F37"/>
  <c r="F38"/>
  <c r="F39"/>
  <c r="F40"/>
  <c r="F41"/>
  <c r="F42"/>
  <c r="F43"/>
  <c r="F44"/>
  <c r="D31"/>
  <c r="D32"/>
  <c r="D33"/>
  <c r="D34"/>
  <c r="D35"/>
  <c r="D36"/>
  <c r="D37"/>
  <c r="D38"/>
  <c r="D39"/>
  <c r="D40"/>
  <c r="D41"/>
  <c r="D42"/>
  <c r="D43"/>
  <c r="D44"/>
  <c r="D2" i="6"/>
  <c r="J39"/>
  <c r="J40"/>
  <c r="J41"/>
  <c r="J42"/>
  <c r="J43"/>
  <c r="J44"/>
  <c r="J45"/>
  <c r="J46"/>
  <c r="J47"/>
  <c r="J48"/>
  <c r="J49"/>
  <c r="J50"/>
  <c r="B54"/>
  <c r="E14"/>
  <c r="F14" s="1"/>
  <c r="D13"/>
  <c r="D14"/>
  <c r="D15"/>
  <c r="D16"/>
  <c r="E24"/>
  <c r="F24" s="1"/>
  <c r="D24"/>
  <c r="J51"/>
  <c r="J52"/>
  <c r="D30" i="8"/>
  <c r="E30"/>
  <c r="F30"/>
  <c r="G30"/>
  <c r="D28"/>
  <c r="E28"/>
  <c r="F28"/>
  <c r="G28"/>
  <c r="D26"/>
  <c r="E26"/>
  <c r="F26"/>
  <c r="G26"/>
  <c r="D24"/>
  <c r="E24"/>
  <c r="F24"/>
  <c r="G24"/>
  <c r="D22"/>
  <c r="E22"/>
  <c r="F22"/>
  <c r="G22"/>
  <c r="D20"/>
  <c r="E20"/>
  <c r="F20"/>
  <c r="G20"/>
  <c r="D18"/>
  <c r="E18"/>
  <c r="F18"/>
  <c r="G18"/>
  <c r="G16"/>
  <c r="D16"/>
  <c r="E16"/>
  <c r="F16"/>
  <c r="D14"/>
  <c r="E14"/>
  <c r="F14"/>
  <c r="G14"/>
  <c r="D12"/>
  <c r="E12"/>
  <c r="F12"/>
  <c r="G12"/>
  <c r="D10"/>
  <c r="E10"/>
  <c r="F10"/>
  <c r="G10"/>
  <c r="D8"/>
  <c r="E8"/>
  <c r="F8"/>
  <c r="G8"/>
  <c r="C30"/>
  <c r="C28"/>
  <c r="C26"/>
  <c r="C24"/>
  <c r="C22"/>
  <c r="C20"/>
  <c r="C18"/>
  <c r="C16"/>
  <c r="C14"/>
  <c r="C12"/>
  <c r="C10"/>
  <c r="C8"/>
  <c r="D6"/>
  <c r="E6"/>
  <c r="F6"/>
  <c r="G6"/>
  <c r="C6"/>
  <c r="D4"/>
  <c r="E4"/>
  <c r="F4"/>
  <c r="G4"/>
  <c r="C4"/>
  <c r="H54" i="6"/>
  <c r="L27" i="7"/>
  <c r="L28"/>
  <c r="L29"/>
  <c r="L30"/>
  <c r="L26"/>
  <c r="H26"/>
  <c r="J26" s="1"/>
  <c r="H27"/>
  <c r="J27" s="1"/>
  <c r="H28"/>
  <c r="J28" s="1"/>
  <c r="H29"/>
  <c r="J29" s="1"/>
  <c r="H30"/>
  <c r="J30" s="1"/>
  <c r="J44"/>
  <c r="F27"/>
  <c r="F28"/>
  <c r="F29"/>
  <c r="F30"/>
  <c r="F26"/>
  <c r="D27"/>
  <c r="D28"/>
  <c r="D29"/>
  <c r="D30"/>
  <c r="D26"/>
  <c r="W2" i="6"/>
  <c r="U2"/>
  <c r="U4"/>
  <c r="W4" s="1"/>
  <c r="U5"/>
  <c r="W5" s="1"/>
  <c r="U6"/>
  <c r="W6" s="1"/>
  <c r="U3"/>
  <c r="W3" s="1"/>
  <c r="O3"/>
  <c r="P3" s="1"/>
  <c r="O6"/>
  <c r="P6" s="1"/>
  <c r="R8"/>
  <c r="D30"/>
  <c r="E30"/>
  <c r="F30" s="1"/>
  <c r="D31"/>
  <c r="E31"/>
  <c r="F31" s="1"/>
  <c r="D32"/>
  <c r="E32"/>
  <c r="F32" s="1"/>
  <c r="D33"/>
  <c r="E33"/>
  <c r="F33" s="1"/>
  <c r="E25"/>
  <c r="F25" s="1"/>
  <c r="D25"/>
  <c r="D23"/>
  <c r="E23"/>
  <c r="F2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6"/>
  <c r="F26" s="1"/>
  <c r="E27"/>
  <c r="F27" s="1"/>
  <c r="E28"/>
  <c r="F28" s="1"/>
  <c r="E29"/>
  <c r="F29" s="1"/>
  <c r="D28"/>
  <c r="D29"/>
  <c r="D3"/>
  <c r="D4"/>
  <c r="D5"/>
  <c r="D6"/>
  <c r="D7"/>
  <c r="D8"/>
  <c r="D9"/>
  <c r="D10"/>
  <c r="D11"/>
  <c r="D12"/>
  <c r="D17"/>
  <c r="D18"/>
  <c r="D19"/>
  <c r="D20"/>
  <c r="D21"/>
  <c r="D22"/>
  <c r="D26"/>
  <c r="D27"/>
  <c r="O5"/>
  <c r="P5" s="1"/>
  <c r="O4"/>
  <c r="P4" s="1"/>
  <c r="O2"/>
  <c r="P2" s="1"/>
  <c r="E3"/>
  <c r="F3" s="1"/>
  <c r="E2"/>
  <c r="F2" s="1"/>
  <c r="H2" s="1"/>
  <c r="C46"/>
  <c r="C45"/>
  <c r="C44"/>
  <c r="C42"/>
  <c r="C51"/>
  <c r="C49"/>
  <c r="C40"/>
  <c r="C41"/>
  <c r="C47"/>
  <c r="C52"/>
  <c r="C48"/>
  <c r="C50"/>
  <c r="C39"/>
  <c r="C43"/>
  <c r="G52" l="1"/>
  <c r="I52" s="1"/>
  <c r="G42"/>
  <c r="I42" s="1"/>
  <c r="G43"/>
  <c r="I43" s="1"/>
  <c r="G45"/>
  <c r="I45" s="1"/>
  <c r="G39"/>
  <c r="I39" s="1"/>
  <c r="C55"/>
  <c r="D55" s="1"/>
  <c r="C54"/>
  <c r="G48"/>
  <c r="I48" s="1"/>
  <c r="G51"/>
  <c r="I51" s="1"/>
  <c r="G44"/>
  <c r="I44" s="1"/>
  <c r="G46"/>
  <c r="I46" s="1"/>
  <c r="G49"/>
  <c r="I49" s="1"/>
  <c r="G47"/>
  <c r="I47" s="1"/>
  <c r="G40"/>
  <c r="I40" s="1"/>
  <c r="G50"/>
  <c r="I50" s="1"/>
  <c r="G41"/>
  <c r="I41" s="1"/>
  <c r="H14"/>
  <c r="S5"/>
  <c r="S4"/>
  <c r="S3"/>
  <c r="H24"/>
  <c r="D39"/>
  <c r="W8"/>
  <c r="S2"/>
  <c r="S6"/>
  <c r="H29"/>
  <c r="H33"/>
  <c r="H32"/>
  <c r="H31"/>
  <c r="H30"/>
  <c r="H25"/>
  <c r="H23"/>
  <c r="H22"/>
  <c r="H18"/>
  <c r="H13"/>
  <c r="H9"/>
  <c r="H5"/>
  <c r="H26"/>
  <c r="H3"/>
  <c r="H15"/>
  <c r="H10"/>
  <c r="H20"/>
  <c r="H11"/>
  <c r="H7"/>
  <c r="H21"/>
  <c r="H17"/>
  <c r="H12"/>
  <c r="H8"/>
  <c r="H4"/>
  <c r="H28"/>
  <c r="H6"/>
  <c r="H19"/>
  <c r="H16"/>
  <c r="H27"/>
  <c r="D50"/>
  <c r="D51"/>
  <c r="J54"/>
  <c r="D40"/>
  <c r="D41"/>
  <c r="D42"/>
  <c r="D44"/>
  <c r="D43"/>
  <c r="D45"/>
  <c r="D46"/>
  <c r="D47"/>
  <c r="D48"/>
  <c r="D52"/>
  <c r="D49"/>
  <c r="D54" l="1"/>
  <c r="G54"/>
  <c r="I54" s="1"/>
</calcChain>
</file>

<file path=xl/sharedStrings.xml><?xml version="1.0" encoding="utf-8"?>
<sst xmlns="http://schemas.openxmlformats.org/spreadsheetml/2006/main" count="655" uniqueCount="306">
  <si>
    <t>Вход в систему</t>
  </si>
  <si>
    <t>Выход из системы</t>
  </si>
  <si>
    <t>Итого</t>
  </si>
  <si>
    <t>login</t>
  </si>
  <si>
    <t>logout</t>
  </si>
  <si>
    <t>Fail</t>
  </si>
  <si>
    <t>transaction rq</t>
  </si>
  <si>
    <t>count</t>
  </si>
  <si>
    <t>Duration</t>
  </si>
  <si>
    <t>Think_time</t>
  </si>
  <si>
    <t>Pacing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</si>
  <si>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</si>
  <si>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</si>
  <si>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</si>
  <si>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</si>
  <si>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</si>
  <si>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</si>
  <si>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</si>
  <si>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% Отклонение от Профиля</t>
  </si>
  <si>
    <t>Название запроса</t>
  </si>
  <si>
    <t>Статистика с ПРОДа</t>
  </si>
  <si>
    <t>Имя в статистике</t>
  </si>
  <si>
    <t>Имя в скрипте</t>
  </si>
  <si>
    <t>Average</t>
  </si>
  <si>
    <t>Duration + Think_time</t>
  </si>
  <si>
    <t>Профиль</t>
  </si>
  <si>
    <t>Названия строк</t>
  </si>
  <si>
    <t>Общий итог</t>
  </si>
  <si>
    <t>кол-во Think_time в скрипте</t>
  </si>
  <si>
    <t>open_homepage</t>
  </si>
  <si>
    <t>Переход на страницу категории товаров</t>
  </si>
  <si>
    <t>Переход на страницу конкретного товара</t>
  </si>
  <si>
    <t>Добавление товара в корзину</t>
  </si>
  <si>
    <t>Переход в корзину</t>
  </si>
  <si>
    <t>Главная страница</t>
  </si>
  <si>
    <t>Подтверждение оплаты</t>
  </si>
  <si>
    <t>Переход в личный кабинет</t>
  </si>
  <si>
    <t>Отмена заказа</t>
  </si>
  <si>
    <t>Переход на страницу регистрации</t>
  </si>
  <si>
    <t>Подтверждение регистрации</t>
  </si>
  <si>
    <t>Регистрация</t>
  </si>
  <si>
    <t>Переход на страницу деталей оплаты</t>
  </si>
  <si>
    <t>Покупка с выбором из категории</t>
  </si>
  <si>
    <t>Быстрая покупка</t>
  </si>
  <si>
    <t xml:space="preserve">Просмотр заказов </t>
  </si>
  <si>
    <t>Список заказов</t>
  </si>
  <si>
    <t>Выбор без покупки</t>
  </si>
  <si>
    <t>open_item_page</t>
  </si>
  <si>
    <t>open_category_page</t>
  </si>
  <si>
    <t>add_to_cart</t>
  </si>
  <si>
    <t>open_cart</t>
  </si>
  <si>
    <t>open_payment_page</t>
  </si>
  <si>
    <t>transaction name</t>
  </si>
  <si>
    <t>submit_payment</t>
  </si>
  <si>
    <t>open_order_list</t>
  </si>
  <si>
    <t>delete_order</t>
  </si>
  <si>
    <t>submit_register_data</t>
  </si>
  <si>
    <t>open_account</t>
  </si>
  <si>
    <t>open_register_page</t>
  </si>
  <si>
    <t>№ скрипта</t>
  </si>
  <si>
    <t>Rump-up</t>
  </si>
  <si>
    <t>shift</t>
  </si>
  <si>
    <t>summary tread start</t>
  </si>
  <si>
    <t>Длительность ступени, мин (тест поиска MAX)</t>
  </si>
  <si>
    <t>Транзакция</t>
  </si>
  <si>
    <t>1_Регистрация</t>
  </si>
  <si>
    <t>150 (pacing)</t>
  </si>
  <si>
    <t>2_Покупка с выбором из категории</t>
  </si>
  <si>
    <t>3_Быстрая покупка</t>
  </si>
  <si>
    <t>155 (pacing)</t>
  </si>
  <si>
    <t xml:space="preserve">5_Просмотр заказов </t>
  </si>
  <si>
    <t>70 (pacing)</t>
  </si>
  <si>
    <t>6_Выбор без покупки</t>
  </si>
  <si>
    <t>72 (pacing)</t>
  </si>
  <si>
    <t>2 (SLA)</t>
  </si>
  <si>
    <t>1 (SLA)</t>
  </si>
  <si>
    <t>0,5 (SLA)</t>
  </si>
  <si>
    <t>1.27 s</t>
  </si>
  <si>
    <t>1.41 s</t>
  </si>
  <si>
    <t>4.37 s</t>
  </si>
  <si>
    <t>2.67 s</t>
  </si>
  <si>
    <t>321 ms</t>
  </si>
  <si>
    <t>313 ms</t>
  </si>
  <si>
    <t>312 ms</t>
  </si>
  <si>
    <t>1.25 s</t>
  </si>
  <si>
    <t>1.36 s</t>
  </si>
  <si>
    <t>1 ступень</t>
  </si>
  <si>
    <t>2 ступень</t>
  </si>
  <si>
    <t>3 ступень</t>
  </si>
  <si>
    <t>4 ступень</t>
  </si>
  <si>
    <t>5 ступень</t>
  </si>
  <si>
    <r>
      <t xml:space="preserve">Допустимое, с, </t>
    </r>
    <r>
      <rPr>
        <sz val="12"/>
        <color theme="1"/>
        <rFont val="Times New Roman"/>
        <family val="1"/>
        <charset val="204"/>
      </rPr>
      <t>90 Percentile</t>
    </r>
  </si>
  <si>
    <t>MAX test: времена откликов на каждой ступени (стабильный интервал 20 мин)</t>
  </si>
  <si>
    <t>MAX test: интенсивность на каждой ступени (стабильный интервал 20 мин)</t>
  </si>
  <si>
    <t>%</t>
  </si>
  <si>
    <t>Фактическая интенсивность в тесте (1 ступень)</t>
  </si>
  <si>
    <t xml:space="preserve"> в транзакции</t>
  </si>
  <si>
    <t>расчётное за 20 минут</t>
  </si>
  <si>
    <t>рост времени отклика %</t>
  </si>
  <si>
    <t>для подсчёта интенсивности запросов</t>
  </si>
  <si>
    <t>% Отклонение от Статистики с прода</t>
  </si>
  <si>
    <t>Executions</t>
  </si>
  <si>
    <t>Response time ms</t>
  </si>
  <si>
    <t>Throuthput</t>
  </si>
  <si>
    <t>Nertwork KB/sec</t>
  </si>
  <si>
    <t>Samples</t>
  </si>
  <si>
    <t>Error%</t>
  </si>
  <si>
    <t>Min</t>
  </si>
  <si>
    <t>Max</t>
  </si>
  <si>
    <t>Median</t>
  </si>
  <si>
    <t>90th pct</t>
  </si>
  <si>
    <t>95th pct</t>
  </si>
  <si>
    <t>99th pct</t>
  </si>
  <si>
    <t>TPS</t>
  </si>
  <si>
    <t>Received</t>
  </si>
  <si>
    <t>Sent</t>
  </si>
  <si>
    <t>5_Просмотр заказов</t>
  </si>
  <si>
    <t>3,5 (SLA)</t>
  </si>
  <si>
    <t>% Отклонение расчетанной интенсивности от статистики</t>
  </si>
  <si>
    <t>Итого за вычетом добавочных "Отмена заказов"</t>
  </si>
  <si>
    <t>transaction</t>
  </si>
  <si>
    <t>Pass</t>
  </si>
  <si>
    <t>Response Time Pass 90pct</t>
  </si>
  <si>
    <t>Avg</t>
  </si>
  <si>
    <t>4.68 s</t>
  </si>
  <si>
    <t>4.29 s</t>
  </si>
  <si>
    <t>4.39 s</t>
  </si>
  <si>
    <t>9.02 s</t>
  </si>
  <si>
    <t>9.91 s</t>
  </si>
  <si>
    <t>8.36 s</t>
  </si>
  <si>
    <t>8.79 s</t>
  </si>
  <si>
    <t>8.24 s</t>
  </si>
  <si>
    <t>8.46 s</t>
  </si>
  <si>
    <t>7.80 s</t>
  </si>
  <si>
    <t>8.13 s</t>
  </si>
  <si>
    <t>4.50 s</t>
  </si>
  <si>
    <t>4.54 s</t>
  </si>
  <si>
    <t>4.31 s</t>
  </si>
  <si>
    <t>4.43 s</t>
  </si>
  <si>
    <t>5.14 s</t>
  </si>
  <si>
    <t>5.37 s</t>
  </si>
  <si>
    <t>4.88 s</t>
  </si>
  <si>
    <t>5.03 s</t>
  </si>
  <si>
    <t>543 ms</t>
  </si>
  <si>
    <t>740 ms</t>
  </si>
  <si>
    <t>427 ms</t>
  </si>
  <si>
    <t>494 ms</t>
  </si>
  <si>
    <t>236 ms</t>
  </si>
  <si>
    <t>240 ms</t>
  </si>
  <si>
    <t>191 ms</t>
  </si>
  <si>
    <t>211 ms</t>
  </si>
  <si>
    <t>476 ms</t>
  </si>
  <si>
    <t>675 ms</t>
  </si>
  <si>
    <t>372 ms</t>
  </si>
  <si>
    <t>439 ms</t>
  </si>
  <si>
    <t>214 ms</t>
  </si>
  <si>
    <t>225 ms</t>
  </si>
  <si>
    <t>184 ms</t>
  </si>
  <si>
    <t>198 ms</t>
  </si>
  <si>
    <t>710 ms</t>
  </si>
  <si>
    <t>645 ms</t>
  </si>
  <si>
    <t>666 ms</t>
  </si>
  <si>
    <t>526 ms</t>
  </si>
  <si>
    <t>711 ms</t>
  </si>
  <si>
    <t>436 ms</t>
  </si>
  <si>
    <t>484 ms</t>
  </si>
  <si>
    <t>758 ms</t>
  </si>
  <si>
    <t>788 ms</t>
  </si>
  <si>
    <t>706 ms</t>
  </si>
  <si>
    <t>739 ms</t>
  </si>
  <si>
    <t>2.84 s</t>
  </si>
  <si>
    <t>4.09 s</t>
  </si>
  <si>
    <t>2.69 s</t>
  </si>
  <si>
    <t>2.79 s</t>
  </si>
  <si>
    <t>1.32 s</t>
  </si>
  <si>
    <t>314 ms</t>
  </si>
  <si>
    <t>317 ms</t>
  </si>
  <si>
    <t>300 ms</t>
  </si>
  <si>
    <t>308 ms</t>
  </si>
  <si>
    <t>1.56 s</t>
  </si>
  <si>
    <t>1.35 s</t>
  </si>
  <si>
    <t>325 ms</t>
  </si>
  <si>
    <t>307 ms</t>
  </si>
  <si>
    <t>813 ms</t>
  </si>
  <si>
    <t>907 ms</t>
  </si>
  <si>
    <t>699 ms</t>
  </si>
  <si>
    <t>753 ms</t>
  </si>
  <si>
    <t>667 ms</t>
  </si>
  <si>
    <t>563 ms</t>
  </si>
  <si>
    <t>601 ms</t>
  </si>
  <si>
    <t>Статистика за первую ступнь (20 мин стабильный интервал) с Jmeter dashboard</t>
  </si>
  <si>
    <t>9.28 s</t>
  </si>
  <si>
    <t>8.39 s</t>
  </si>
  <si>
    <t>4.58 s</t>
  </si>
  <si>
    <t>5.36 s</t>
  </si>
  <si>
    <t>631 ms</t>
  </si>
  <si>
    <t>218 ms</t>
  </si>
  <si>
    <t>549 ms</t>
  </si>
  <si>
    <t>215 ms</t>
  </si>
  <si>
    <t>664 ms</t>
  </si>
  <si>
    <t>613 ms</t>
  </si>
  <si>
    <t>768 ms</t>
  </si>
  <si>
    <t>2.82 s</t>
  </si>
  <si>
    <t>1.49 s</t>
  </si>
  <si>
    <t>1.45 s</t>
  </si>
  <si>
    <t>741 ms</t>
  </si>
  <si>
    <t>607 ms</t>
  </si>
  <si>
    <t>4.38 s</t>
  </si>
  <si>
    <t>9.26 s</t>
  </si>
  <si>
    <t>8.34 s</t>
  </si>
  <si>
    <t>4.62 s</t>
  </si>
  <si>
    <t>5.24 s</t>
  </si>
  <si>
    <t>611 ms</t>
  </si>
  <si>
    <t>207 ms</t>
  </si>
  <si>
    <t>561 ms</t>
  </si>
  <si>
    <t>209 ms</t>
  </si>
  <si>
    <t>623 ms</t>
  </si>
  <si>
    <t>761 ms</t>
  </si>
  <si>
    <t>1.39 s</t>
  </si>
  <si>
    <t>316 ms</t>
  </si>
  <si>
    <t>742 ms</t>
  </si>
  <si>
    <t>614 ms</t>
  </si>
  <si>
    <t>9.07 s</t>
  </si>
  <si>
    <t>8.33 s</t>
  </si>
  <si>
    <t>5.18 s</t>
  </si>
  <si>
    <t>586 ms</t>
  </si>
  <si>
    <t>530 ms</t>
  </si>
  <si>
    <t>665 ms</t>
  </si>
  <si>
    <t>580 ms</t>
  </si>
  <si>
    <t>755 ms</t>
  </si>
  <si>
    <t>2.81 s</t>
  </si>
  <si>
    <t>1.37 s</t>
  </si>
  <si>
    <t>311 ms</t>
  </si>
  <si>
    <t>1.42 s</t>
  </si>
  <si>
    <t>744 ms</t>
  </si>
  <si>
    <t>622 ms</t>
  </si>
  <si>
    <t>4.51 s</t>
  </si>
  <si>
    <t>8.49 s</t>
  </si>
  <si>
    <t>4.53 s</t>
  </si>
  <si>
    <t>5.21 s</t>
  </si>
  <si>
    <t>594 ms</t>
  </si>
  <si>
    <t>220 ms</t>
  </si>
  <si>
    <t>539 ms</t>
  </si>
  <si>
    <t>208 ms</t>
  </si>
  <si>
    <t>692 ms</t>
  </si>
  <si>
    <t>602 ms</t>
  </si>
  <si>
    <t>2.83 s</t>
  </si>
  <si>
    <t>1.46 s</t>
  </si>
  <si>
    <t>318 ms</t>
  </si>
  <si>
    <t>763 ms</t>
  </si>
  <si>
    <t>638 ms</t>
  </si>
  <si>
    <t>4.13 s</t>
  </si>
  <si>
    <t>9.90 s</t>
  </si>
  <si>
    <t>8.26 s</t>
  </si>
  <si>
    <t>8.82 s</t>
  </si>
  <si>
    <t>7.52 s</t>
  </si>
  <si>
    <t>7.93 s</t>
  </si>
  <si>
    <t>4.71 s</t>
  </si>
  <si>
    <t>4.28 s</t>
  </si>
  <si>
    <t>4.46 s</t>
  </si>
  <si>
    <t>5.53 s</t>
  </si>
  <si>
    <t>4.77 s</t>
  </si>
  <si>
    <t>5.10 s</t>
  </si>
  <si>
    <t>709 ms</t>
  </si>
  <si>
    <t>423 ms</t>
  </si>
  <si>
    <t>502 ms</t>
  </si>
  <si>
    <t>252 ms</t>
  </si>
  <si>
    <t>158 ms</t>
  </si>
  <si>
    <t>202 ms</t>
  </si>
  <si>
    <t>358 ms</t>
  </si>
  <si>
    <t>430 ms</t>
  </si>
  <si>
    <t>229 ms</t>
  </si>
  <si>
    <t>180 ms</t>
  </si>
  <si>
    <t>678 ms</t>
  </si>
  <si>
    <t>621 ms</t>
  </si>
  <si>
    <t>651 ms</t>
  </si>
  <si>
    <t>773 ms</t>
  </si>
  <si>
    <t>506 ms</t>
  </si>
  <si>
    <t>825 ms</t>
  </si>
  <si>
    <t>705 ms</t>
  </si>
  <si>
    <t>736 ms</t>
  </si>
  <si>
    <t>2.86 s</t>
  </si>
  <si>
    <t>2.77 s</t>
  </si>
  <si>
    <t>1.57 s</t>
  </si>
  <si>
    <t>1.28 s</t>
  </si>
  <si>
    <t>1.38 s</t>
  </si>
  <si>
    <t>294 ms</t>
  </si>
  <si>
    <t>306 ms</t>
  </si>
  <si>
    <t>1.60 s</t>
  </si>
  <si>
    <t>1.24 s</t>
  </si>
  <si>
    <t>1.33 s</t>
  </si>
  <si>
    <t>328 ms</t>
  </si>
  <si>
    <t>289 ms</t>
  </si>
  <si>
    <t>301 ms</t>
  </si>
  <si>
    <t>671 ms</t>
  </si>
  <si>
    <t>712 ms</t>
  </si>
  <si>
    <t>542 ms</t>
  </si>
  <si>
    <t>578 ms</t>
  </si>
  <si>
    <t>Статистика за V (MAX) ступень (20 мин стабильный интервал) с Jmeter dashboard</t>
  </si>
  <si>
    <t>Threads</t>
  </si>
  <si>
    <t>Статистика за первую ступнь (20 мин стабильный интервал) InfluxDB+Grafana</t>
  </si>
  <si>
    <t>Статистика за V (MAX) ступень (20 мин стабильный интервал) InfluxDB+Grafana</t>
  </si>
  <si>
    <t>Всего в час:</t>
  </si>
  <si>
    <t>количество некэшируемых запросов в час</t>
  </si>
  <si>
    <t>4 (SLA)</t>
  </si>
  <si>
    <t>Сценарий</t>
  </si>
</sst>
</file>

<file path=xl/styles.xml><?xml version="1.0" encoding="utf-8"?>
<styleSheet xmlns="http://schemas.openxmlformats.org/spreadsheetml/2006/main">
  <numFmts count="1">
    <numFmt numFmtId="164" formatCode="0.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.5"/>
      <color rgb="FF3D3D3D"/>
      <name val="Arial"/>
      <family val="2"/>
      <charset val="204"/>
    </font>
    <font>
      <sz val="10.5"/>
      <color rgb="FF3D3D3D"/>
      <name val="Arial"/>
      <family val="2"/>
      <charset val="204"/>
    </font>
    <font>
      <sz val="10.5"/>
      <name val="Arial"/>
      <family val="2"/>
      <charset val="20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DDDDDD"/>
      </top>
      <bottom style="medium">
        <color rgb="FF000000"/>
      </bottom>
      <diagonal/>
    </border>
  </borders>
  <cellStyleXfs count="190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2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8" borderId="9" applyNumberFormat="0" applyFont="0" applyAlignment="0" applyProtection="0"/>
    <xf numFmtId="9" fontId="28" fillId="0" borderId="0" applyFont="0" applyFill="0" applyBorder="0" applyAlignment="0" applyProtection="0"/>
    <xf numFmtId="0" fontId="6" fillId="0" borderId="0"/>
    <xf numFmtId="0" fontId="30" fillId="4" borderId="0" applyNumberFormat="0" applyBorder="0" applyAlignment="0" applyProtection="0"/>
    <xf numFmtId="0" fontId="6" fillId="8" borderId="9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7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7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7" fillId="16" borderId="0" applyNumberFormat="0" applyBorder="0" applyAlignment="0" applyProtection="0"/>
    <xf numFmtId="0" fontId="30" fillId="4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7" fillId="20" borderId="0" applyNumberFormat="0" applyBorder="0" applyAlignment="0" applyProtection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7" fillId="24" borderId="0" applyNumberFormat="0" applyBorder="0" applyAlignment="0" applyProtection="0"/>
    <xf numFmtId="0" fontId="4" fillId="8" borderId="9" applyNumberFormat="0" applyFont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7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11" borderId="0" applyNumberFormat="0" applyBorder="0" applyAlignment="0" applyProtection="0"/>
    <xf numFmtId="0" fontId="27" fillId="12" borderId="0" applyNumberFormat="0" applyBorder="0" applyAlignment="0" applyProtection="0"/>
    <xf numFmtId="0" fontId="4" fillId="8" borderId="9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7" fillId="16" borderId="0" applyNumberFormat="0" applyBorder="0" applyAlignment="0" applyProtection="0"/>
    <xf numFmtId="0" fontId="4" fillId="0" borderId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7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7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7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7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7" fillId="20" borderId="0" applyNumberFormat="0" applyBorder="0" applyAlignment="0" applyProtection="0"/>
    <xf numFmtId="0" fontId="4" fillId="8" borderId="9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7" fillId="24" borderId="0" applyNumberFormat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7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7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7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7" fillId="20" borderId="0" applyNumberFormat="0" applyBorder="0" applyAlignment="0" applyProtection="0"/>
    <xf numFmtId="0" fontId="4" fillId="8" borderId="9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7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7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7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7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7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7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7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7" fillId="32" borderId="0" applyNumberFormat="0" applyBorder="0" applyAlignment="0" applyProtection="0"/>
  </cellStyleXfs>
  <cellXfs count="1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11" fillId="0" borderId="1" xfId="0" applyFont="1" applyBorder="1" applyAlignment="1">
      <alignment vertical="center" wrapText="1"/>
    </xf>
    <xf numFmtId="0" fontId="0" fillId="38" borderId="1" xfId="0" applyFill="1" applyBorder="1"/>
    <xf numFmtId="1" fontId="0" fillId="33" borderId="1" xfId="0" applyNumberFormat="1" applyFill="1" applyBorder="1"/>
    <xf numFmtId="0" fontId="11" fillId="37" borderId="13" xfId="0" applyFont="1" applyFill="1" applyBorder="1" applyAlignment="1">
      <alignment vertical="center" wrapText="1"/>
    </xf>
    <xf numFmtId="0" fontId="10" fillId="37" borderId="14" xfId="0" applyFont="1" applyFill="1" applyBorder="1" applyAlignment="1">
      <alignment horizontal="left" vertical="center" wrapText="1"/>
    </xf>
    <xf numFmtId="0" fontId="0" fillId="0" borderId="17" xfId="0" applyBorder="1"/>
    <xf numFmtId="0" fontId="11" fillId="0" borderId="0" xfId="0" applyFont="1" applyAlignment="1">
      <alignment vertical="center" wrapText="1"/>
    </xf>
    <xf numFmtId="1" fontId="0" fillId="34" borderId="1" xfId="0" applyNumberFormat="1" applyFill="1" applyBorder="1"/>
    <xf numFmtId="0" fontId="0" fillId="37" borderId="1" xfId="0" applyFill="1" applyBorder="1"/>
    <xf numFmtId="1" fontId="0" fillId="35" borderId="1" xfId="0" applyNumberFormat="1" applyFill="1" applyBorder="1"/>
    <xf numFmtId="1" fontId="0" fillId="0" borderId="1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3" borderId="18" xfId="0" applyFill="1" applyBorder="1"/>
    <xf numFmtId="9" fontId="0" fillId="0" borderId="1" xfId="0" applyNumberFormat="1" applyBorder="1"/>
    <xf numFmtId="0" fontId="0" fillId="0" borderId="24" xfId="0" applyBorder="1"/>
    <xf numFmtId="0" fontId="29" fillId="0" borderId="20" xfId="0" applyFont="1" applyBorder="1"/>
    <xf numFmtId="0" fontId="29" fillId="0" borderId="0" xfId="0" applyFont="1"/>
    <xf numFmtId="1" fontId="29" fillId="0" borderId="0" xfId="0" applyNumberFormat="1" applyFont="1"/>
    <xf numFmtId="0" fontId="11" fillId="37" borderId="18" xfId="0" applyFont="1" applyFill="1" applyBorder="1" applyAlignment="1">
      <alignment vertical="center" wrapText="1"/>
    </xf>
    <xf numFmtId="0" fontId="9" fillId="37" borderId="2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31" fillId="0" borderId="23" xfId="0" applyFont="1" applyBorder="1"/>
    <xf numFmtId="0" fontId="31" fillId="40" borderId="20" xfId="0" applyFont="1" applyFill="1" applyBorder="1"/>
    <xf numFmtId="0" fontId="0" fillId="37" borderId="0" xfId="0" applyFill="1"/>
    <xf numFmtId="2" fontId="4" fillId="0" borderId="0" xfId="80" applyNumberFormat="1"/>
    <xf numFmtId="0" fontId="4" fillId="0" borderId="0" xfId="85"/>
    <xf numFmtId="1" fontId="4" fillId="0" borderId="0" xfId="85" applyNumberFormat="1"/>
    <xf numFmtId="2" fontId="4" fillId="0" borderId="0" xfId="85" applyNumberFormat="1"/>
    <xf numFmtId="1" fontId="4" fillId="0" borderId="0" xfId="119" applyNumberFormat="1"/>
    <xf numFmtId="164" fontId="4" fillId="0" borderId="0" xfId="119" applyNumberFormat="1"/>
    <xf numFmtId="0" fontId="4" fillId="0" borderId="0" xfId="146"/>
    <xf numFmtId="1" fontId="4" fillId="0" borderId="0" xfId="146" applyNumberFormat="1"/>
    <xf numFmtId="164" fontId="4" fillId="0" borderId="0" xfId="146" applyNumberFormat="1"/>
    <xf numFmtId="9" fontId="0" fillId="0" borderId="0" xfId="0" applyNumberFormat="1"/>
    <xf numFmtId="0" fontId="0" fillId="41" borderId="0" xfId="0" applyFill="1"/>
    <xf numFmtId="164" fontId="0" fillId="41" borderId="0" xfId="0" applyNumberFormat="1" applyFill="1"/>
    <xf numFmtId="1" fontId="0" fillId="41" borderId="0" xfId="0" applyNumberFormat="1" applyFill="1"/>
    <xf numFmtId="0" fontId="0" fillId="33" borderId="28" xfId="0" applyFill="1" applyBorder="1"/>
    <xf numFmtId="0" fontId="0" fillId="0" borderId="0" xfId="0" applyFill="1"/>
    <xf numFmtId="0" fontId="0" fillId="0" borderId="0" xfId="0" applyAlignment="1">
      <alignment wrapText="1"/>
    </xf>
    <xf numFmtId="0" fontId="0" fillId="42" borderId="1" xfId="0" applyFill="1" applyBorder="1"/>
    <xf numFmtId="0" fontId="0" fillId="42" borderId="0" xfId="0" applyFill="1"/>
    <xf numFmtId="0" fontId="0" fillId="42" borderId="18" xfId="0" applyFill="1" applyBorder="1"/>
    <xf numFmtId="2" fontId="0" fillId="42" borderId="0" xfId="0" applyNumberFormat="1" applyFill="1"/>
    <xf numFmtId="1" fontId="0" fillId="42" borderId="0" xfId="0" applyNumberFormat="1" applyFill="1"/>
    <xf numFmtId="0" fontId="0" fillId="43" borderId="1" xfId="0" applyFill="1" applyBorder="1"/>
    <xf numFmtId="0" fontId="0" fillId="43" borderId="0" xfId="0" applyFill="1"/>
    <xf numFmtId="0" fontId="0" fillId="43" borderId="18" xfId="0" applyFill="1" applyBorder="1"/>
    <xf numFmtId="2" fontId="0" fillId="43" borderId="0" xfId="0" applyNumberFormat="1" applyFill="1"/>
    <xf numFmtId="1" fontId="0" fillId="43" borderId="0" xfId="0" applyNumberFormat="1" applyFill="1"/>
    <xf numFmtId="0" fontId="0" fillId="43" borderId="28" xfId="0" applyFill="1" applyBorder="1"/>
    <xf numFmtId="0" fontId="0" fillId="44" borderId="21" xfId="0" applyFill="1" applyBorder="1"/>
    <xf numFmtId="0" fontId="0" fillId="44" borderId="0" xfId="0" applyFill="1"/>
    <xf numFmtId="0" fontId="0" fillId="44" borderId="1" xfId="0" applyFill="1" applyBorder="1"/>
    <xf numFmtId="2" fontId="0" fillId="44" borderId="0" xfId="0" applyNumberFormat="1" applyFill="1"/>
    <xf numFmtId="1" fontId="0" fillId="44" borderId="0" xfId="0" applyNumberFormat="1" applyFill="1"/>
    <xf numFmtId="0" fontId="0" fillId="44" borderId="28" xfId="0" applyFill="1" applyBorder="1"/>
    <xf numFmtId="0" fontId="0" fillId="38" borderId="0" xfId="0" applyFill="1"/>
    <xf numFmtId="2" fontId="0" fillId="38" borderId="0" xfId="0" applyNumberFormat="1" applyFill="1"/>
    <xf numFmtId="1" fontId="0" fillId="38" borderId="0" xfId="0" applyNumberFormat="1" applyFill="1"/>
    <xf numFmtId="0" fontId="0" fillId="45" borderId="0" xfId="0" applyFill="1"/>
    <xf numFmtId="0" fontId="0" fillId="45" borderId="28" xfId="0" applyFill="1" applyBorder="1"/>
    <xf numFmtId="2" fontId="0" fillId="45" borderId="0" xfId="0" applyNumberFormat="1" applyFill="1"/>
    <xf numFmtId="1" fontId="0" fillId="45" borderId="0" xfId="0" applyNumberFormat="1" applyFill="1"/>
    <xf numFmtId="0" fontId="0" fillId="45" borderId="1" xfId="0" applyFill="1" applyBorder="1"/>
    <xf numFmtId="0" fontId="0" fillId="42" borderId="21" xfId="0" applyFill="1" applyBorder="1"/>
    <xf numFmtId="1" fontId="0" fillId="42" borderId="1" xfId="0" applyNumberFormat="1" applyFill="1" applyBorder="1"/>
    <xf numFmtId="9" fontId="0" fillId="42" borderId="1" xfId="0" applyNumberFormat="1" applyFill="1" applyBorder="1"/>
    <xf numFmtId="1" fontId="31" fillId="40" borderId="1" xfId="0" applyNumberFormat="1" applyFont="1" applyFill="1" applyBorder="1"/>
    <xf numFmtId="1" fontId="0" fillId="0" borderId="15" xfId="0" applyNumberFormat="1" applyBorder="1"/>
    <xf numFmtId="1" fontId="0" fillId="33" borderId="16" xfId="0" applyNumberFormat="1" applyFill="1" applyBorder="1"/>
    <xf numFmtId="0" fontId="0" fillId="46" borderId="0" xfId="0" applyFill="1"/>
    <xf numFmtId="0" fontId="34" fillId="0" borderId="30" xfId="0" applyFont="1" applyBorder="1" applyAlignment="1">
      <alignment vertical="top" wrapText="1"/>
    </xf>
    <xf numFmtId="49" fontId="0" fillId="46" borderId="0" xfId="0" applyNumberFormat="1" applyFill="1"/>
    <xf numFmtId="49" fontId="0" fillId="0" borderId="0" xfId="0" applyNumberFormat="1"/>
    <xf numFmtId="10" fontId="0" fillId="0" borderId="0" xfId="0" applyNumberFormat="1"/>
    <xf numFmtId="0" fontId="3" fillId="0" borderId="0" xfId="66" applyFont="1"/>
    <xf numFmtId="0" fontId="3" fillId="37" borderId="0" xfId="119" applyFont="1" applyFill="1"/>
    <xf numFmtId="0" fontId="3" fillId="45" borderId="0" xfId="119" applyFont="1" applyFill="1"/>
    <xf numFmtId="0" fontId="3" fillId="41" borderId="0" xfId="119" applyFont="1" applyFill="1"/>
    <xf numFmtId="0" fontId="35" fillId="47" borderId="31" xfId="0" applyFont="1" applyFill="1" applyBorder="1" applyAlignment="1">
      <alignment vertical="top" wrapText="1"/>
    </xf>
    <xf numFmtId="0" fontId="35" fillId="47" borderId="32" xfId="0" applyFont="1" applyFill="1" applyBorder="1" applyAlignment="1">
      <alignment vertical="top" wrapText="1"/>
    </xf>
    <xf numFmtId="10" fontId="35" fillId="47" borderId="32" xfId="0" applyNumberFormat="1" applyFont="1" applyFill="1" applyBorder="1" applyAlignment="1">
      <alignment vertical="top" wrapText="1"/>
    </xf>
    <xf numFmtId="0" fontId="36" fillId="47" borderId="33" xfId="0" applyFont="1" applyFill="1" applyBorder="1" applyAlignment="1">
      <alignment vertical="top" wrapText="1"/>
    </xf>
    <xf numFmtId="0" fontId="36" fillId="47" borderId="34" xfId="0" applyFont="1" applyFill="1" applyBorder="1" applyAlignment="1">
      <alignment vertical="top" wrapText="1"/>
    </xf>
    <xf numFmtId="10" fontId="36" fillId="47" borderId="34" xfId="0" applyNumberFormat="1" applyFont="1" applyFill="1" applyBorder="1" applyAlignment="1">
      <alignment vertical="top" wrapText="1"/>
    </xf>
    <xf numFmtId="0" fontId="36" fillId="48" borderId="33" xfId="0" applyFont="1" applyFill="1" applyBorder="1" applyAlignment="1">
      <alignment vertical="top" wrapText="1"/>
    </xf>
    <xf numFmtId="0" fontId="36" fillId="48" borderId="34" xfId="0" applyFont="1" applyFill="1" applyBorder="1" applyAlignment="1">
      <alignment vertical="top" wrapText="1"/>
    </xf>
    <xf numFmtId="10" fontId="36" fillId="48" borderId="34" xfId="0" applyNumberFormat="1" applyFont="1" applyFill="1" applyBorder="1" applyAlignment="1">
      <alignment vertical="top" wrapText="1"/>
    </xf>
    <xf numFmtId="1" fontId="0" fillId="0" borderId="0" xfId="44" applyNumberFormat="1" applyFont="1" applyBorder="1"/>
    <xf numFmtId="0" fontId="0" fillId="43" borderId="35" xfId="0" applyFill="1" applyBorder="1"/>
    <xf numFmtId="0" fontId="36" fillId="48" borderId="31" xfId="0" applyFont="1" applyFill="1" applyBorder="1" applyAlignment="1">
      <alignment vertical="top" wrapText="1"/>
    </xf>
    <xf numFmtId="0" fontId="36" fillId="48" borderId="32" xfId="0" applyFont="1" applyFill="1" applyBorder="1" applyAlignment="1">
      <alignment vertical="top" wrapText="1"/>
    </xf>
    <xf numFmtId="10" fontId="36" fillId="48" borderId="32" xfId="0" applyNumberFormat="1" applyFont="1" applyFill="1" applyBorder="1" applyAlignment="1">
      <alignment vertical="top" wrapText="1"/>
    </xf>
    <xf numFmtId="0" fontId="36" fillId="49" borderId="33" xfId="0" applyFont="1" applyFill="1" applyBorder="1" applyAlignment="1">
      <alignment vertical="top" wrapText="1"/>
    </xf>
    <xf numFmtId="0" fontId="36" fillId="49" borderId="34" xfId="0" applyFont="1" applyFill="1" applyBorder="1" applyAlignment="1">
      <alignment vertical="top" wrapText="1"/>
    </xf>
    <xf numFmtId="10" fontId="36" fillId="49" borderId="34" xfId="0" applyNumberFormat="1" applyFont="1" applyFill="1" applyBorder="1" applyAlignment="1">
      <alignment vertical="top" wrapText="1"/>
    </xf>
    <xf numFmtId="0" fontId="37" fillId="0" borderId="29" xfId="0" applyFont="1" applyBorder="1" applyAlignment="1">
      <alignment vertical="top" wrapText="1"/>
    </xf>
    <xf numFmtId="0" fontId="37" fillId="0" borderId="36" xfId="0" applyFont="1" applyBorder="1" applyAlignment="1">
      <alignment vertical="top" wrapText="1"/>
    </xf>
    <xf numFmtId="0" fontId="37" fillId="0" borderId="30" xfId="0" applyFont="1" applyBorder="1" applyAlignment="1">
      <alignment vertical="top" wrapText="1"/>
    </xf>
    <xf numFmtId="0" fontId="37" fillId="0" borderId="37" xfId="0" applyFont="1" applyBorder="1" applyAlignment="1">
      <alignment horizontal="right" vertical="top" wrapText="1" readingOrder="2"/>
    </xf>
    <xf numFmtId="0" fontId="37" fillId="0" borderId="37" xfId="0" applyFont="1" applyBorder="1" applyAlignment="1">
      <alignment horizontal="right" vertical="top" wrapText="1"/>
    </xf>
    <xf numFmtId="1" fontId="2" fillId="0" borderId="0" xfId="119" applyNumberFormat="1" applyFont="1"/>
    <xf numFmtId="0" fontId="37" fillId="0" borderId="29" xfId="0" applyFont="1" applyBorder="1" applyAlignment="1">
      <alignment horizontal="right" vertical="top" wrapText="1" readingOrder="2"/>
    </xf>
    <xf numFmtId="9" fontId="31" fillId="0" borderId="0" xfId="0" applyNumberFormat="1" applyFont="1"/>
    <xf numFmtId="0" fontId="37" fillId="0" borderId="30" xfId="0" applyFont="1" applyBorder="1" applyAlignment="1">
      <alignment horizontal="right" vertical="top" wrapText="1" readingOrder="2"/>
    </xf>
    <xf numFmtId="0" fontId="31" fillId="0" borderId="0" xfId="0" applyFont="1"/>
    <xf numFmtId="0" fontId="31" fillId="0" borderId="0" xfId="0" applyFont="1" applyFill="1"/>
    <xf numFmtId="0" fontId="1" fillId="0" borderId="0" xfId="0" applyFont="1"/>
    <xf numFmtId="0" fontId="0" fillId="40" borderId="0" xfId="0" applyFill="1" applyAlignment="1"/>
    <xf numFmtId="9" fontId="0" fillId="0" borderId="0" xfId="44" applyNumberFormat="1" applyFont="1" applyBorder="1"/>
    <xf numFmtId="0" fontId="0" fillId="39" borderId="11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37" borderId="38" xfId="0" applyFill="1" applyBorder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applyAlignment="1">
      <alignment horizontal="center"/>
    </xf>
  </cellXfs>
  <cellStyles count="190">
    <cellStyle name="20% - Акцент1" xfId="19" builtinId="30" customBuiltin="1"/>
    <cellStyle name="20% - Акцент1 2" xfId="92"/>
    <cellStyle name="20% — акцент1 2" xfId="48"/>
    <cellStyle name="20% - Акцент1 3" xfId="91"/>
    <cellStyle name="20% — акцент1 3" xfId="68"/>
    <cellStyle name="20% - Акцент1 4" xfId="133"/>
    <cellStyle name="20% - Акцент1 5" xfId="153"/>
    <cellStyle name="20% - Акцент1 6" xfId="172"/>
    <cellStyle name="20% - Акцент2" xfId="23" builtinId="34" customBuiltin="1"/>
    <cellStyle name="20% - Акцент2 2" xfId="95"/>
    <cellStyle name="20% — акцент2 2" xfId="51"/>
    <cellStyle name="20% - Акцент2 3" xfId="116"/>
    <cellStyle name="20% — акцент2 3" xfId="70"/>
    <cellStyle name="20% - Акцент2 4" xfId="136"/>
    <cellStyle name="20% - Акцент2 5" xfId="156"/>
    <cellStyle name="20% - Акцент2 6" xfId="175"/>
    <cellStyle name="20% - Акцент3" xfId="27" builtinId="38" customBuiltin="1"/>
    <cellStyle name="20% - Акцент3 2" xfId="99"/>
    <cellStyle name="20% — акцент3 2" xfId="54"/>
    <cellStyle name="20% - Акцент3 3" xfId="120"/>
    <cellStyle name="20% — акцент3 3" xfId="72"/>
    <cellStyle name="20% - Акцент3 4" xfId="139"/>
    <cellStyle name="20% - Акцент3 5" xfId="159"/>
    <cellStyle name="20% - Акцент3 6" xfId="178"/>
    <cellStyle name="20% - Акцент4" xfId="31" builtinId="42" customBuiltin="1"/>
    <cellStyle name="20% - Акцент4 2" xfId="103"/>
    <cellStyle name="20% — акцент4 2" xfId="57"/>
    <cellStyle name="20% - Акцент4 3" xfId="123"/>
    <cellStyle name="20% — акцент4 3" xfId="74"/>
    <cellStyle name="20% - Акцент4 4" xfId="143"/>
    <cellStyle name="20% - Акцент4 5" xfId="163"/>
    <cellStyle name="20% - Акцент4 6" xfId="181"/>
    <cellStyle name="20% - Акцент5" xfId="35" builtinId="46" customBuiltin="1"/>
    <cellStyle name="20% - Акцент5 2" xfId="107"/>
    <cellStyle name="20% — акцент5 2" xfId="60"/>
    <cellStyle name="20% - Акцент5 3" xfId="127"/>
    <cellStyle name="20% — акцент5 3" xfId="76"/>
    <cellStyle name="20% - Акцент5 4" xfId="147"/>
    <cellStyle name="20% - Акцент5 5" xfId="166"/>
    <cellStyle name="20% - Акцент5 6" xfId="184"/>
    <cellStyle name="20% - Акцент6" xfId="39" builtinId="50" customBuiltin="1"/>
    <cellStyle name="20% - Акцент6 2" xfId="110"/>
    <cellStyle name="20% — акцент6 2" xfId="63"/>
    <cellStyle name="20% - Акцент6 3" xfId="130"/>
    <cellStyle name="20% — акцент6 3" xfId="78"/>
    <cellStyle name="20% - Акцент6 4" xfId="150"/>
    <cellStyle name="20% - Акцент6 5" xfId="169"/>
    <cellStyle name="20% - Акцент6 6" xfId="187"/>
    <cellStyle name="40% - Акцент1" xfId="20" builtinId="31" customBuiltin="1"/>
    <cellStyle name="40% - Акцент1 2" xfId="93"/>
    <cellStyle name="40% — акцент1 2" xfId="49"/>
    <cellStyle name="40% - Акцент1 3" xfId="113"/>
    <cellStyle name="40% — акцент1 3" xfId="69"/>
    <cellStyle name="40% - Акцент1 4" xfId="134"/>
    <cellStyle name="40% - Акцент1 5" xfId="154"/>
    <cellStyle name="40% - Акцент1 6" xfId="173"/>
    <cellStyle name="40% - Акцент2" xfId="24" builtinId="35" customBuiltin="1"/>
    <cellStyle name="40% - Акцент2 2" xfId="96"/>
    <cellStyle name="40% — акцент2 2" xfId="52"/>
    <cellStyle name="40% - Акцент2 3" xfId="117"/>
    <cellStyle name="40% — акцент2 3" xfId="71"/>
    <cellStyle name="40% - Акцент2 4" xfId="137"/>
    <cellStyle name="40% - Акцент2 5" xfId="157"/>
    <cellStyle name="40% - Акцент2 6" xfId="176"/>
    <cellStyle name="40% - Акцент3" xfId="28" builtinId="39" customBuiltin="1"/>
    <cellStyle name="40% - Акцент3 2" xfId="100"/>
    <cellStyle name="40% — акцент3 2" xfId="55"/>
    <cellStyle name="40% - Акцент3 3" xfId="121"/>
    <cellStyle name="40% — акцент3 3" xfId="73"/>
    <cellStyle name="40% - Акцент3 4" xfId="140"/>
    <cellStyle name="40% - Акцент3 5" xfId="160"/>
    <cellStyle name="40% - Акцент3 6" xfId="179"/>
    <cellStyle name="40% - Акцент4" xfId="32" builtinId="43" customBuiltin="1"/>
    <cellStyle name="40% - Акцент4 2" xfId="104"/>
    <cellStyle name="40% — акцент4 2" xfId="58"/>
    <cellStyle name="40% - Акцент4 3" xfId="124"/>
    <cellStyle name="40% — акцент4 3" xfId="75"/>
    <cellStyle name="40% - Акцент4 4" xfId="144"/>
    <cellStyle name="40% - Акцент4 5" xfId="164"/>
    <cellStyle name="40% - Акцент4 6" xfId="182"/>
    <cellStyle name="40% - Акцент5" xfId="36" builtinId="47" customBuiltin="1"/>
    <cellStyle name="40% - Акцент5 2" xfId="108"/>
    <cellStyle name="40% — акцент5 2" xfId="61"/>
    <cellStyle name="40% - Акцент5 3" xfId="128"/>
    <cellStyle name="40% — акцент5 3" xfId="77"/>
    <cellStyle name="40% - Акцент5 4" xfId="148"/>
    <cellStyle name="40% - Акцент5 5" xfId="167"/>
    <cellStyle name="40% - Акцент5 6" xfId="185"/>
    <cellStyle name="40% - Акцент6" xfId="40" builtinId="51" customBuiltin="1"/>
    <cellStyle name="40% - Акцент6 2" xfId="111"/>
    <cellStyle name="40% — акцент6 2" xfId="64"/>
    <cellStyle name="40% - Акцент6 3" xfId="131"/>
    <cellStyle name="40% — акцент6 3" xfId="79"/>
    <cellStyle name="40% - Акцент6 4" xfId="151"/>
    <cellStyle name="40% - Акцент6 5" xfId="170"/>
    <cellStyle name="40% - Акцент6 6" xfId="188"/>
    <cellStyle name="60% - Акцент1" xfId="21" builtinId="32" customBuiltin="1"/>
    <cellStyle name="60% - Акцент1 2" xfId="94"/>
    <cellStyle name="60% — акцент1 2" xfId="50"/>
    <cellStyle name="60% - Акцент1 3" xfId="114"/>
    <cellStyle name="60% - Акцент1 4" xfId="135"/>
    <cellStyle name="60% - Акцент1 5" xfId="155"/>
    <cellStyle name="60% - Акцент1 6" xfId="174"/>
    <cellStyle name="60% - Акцент2" xfId="25" builtinId="36" customBuiltin="1"/>
    <cellStyle name="60% - Акцент2 2" xfId="97"/>
    <cellStyle name="60% — акцент2 2" xfId="53"/>
    <cellStyle name="60% - Акцент2 3" xfId="118"/>
    <cellStyle name="60% - Акцент2 4" xfId="138"/>
    <cellStyle name="60% - Акцент2 5" xfId="158"/>
    <cellStyle name="60% - Акцент2 6" xfId="177"/>
    <cellStyle name="60% - Акцент3" xfId="29" builtinId="40" customBuiltin="1"/>
    <cellStyle name="60% - Акцент3 2" xfId="101"/>
    <cellStyle name="60% — акцент3 2" xfId="56"/>
    <cellStyle name="60% - Акцент3 3" xfId="122"/>
    <cellStyle name="60% - Акцент3 4" xfId="141"/>
    <cellStyle name="60% - Акцент3 5" xfId="161"/>
    <cellStyle name="60% - Акцент3 6" xfId="180"/>
    <cellStyle name="60% - Акцент4" xfId="33" builtinId="44" customBuiltin="1"/>
    <cellStyle name="60% - Акцент4 2" xfId="105"/>
    <cellStyle name="60% — акцент4 2" xfId="59"/>
    <cellStyle name="60% - Акцент4 3" xfId="125"/>
    <cellStyle name="60% - Акцент4 4" xfId="145"/>
    <cellStyle name="60% - Акцент4 5" xfId="165"/>
    <cellStyle name="60% - Акцент4 6" xfId="183"/>
    <cellStyle name="60% - Акцент5" xfId="37" builtinId="48" customBuiltin="1"/>
    <cellStyle name="60% - Акцент5 2" xfId="109"/>
    <cellStyle name="60% — акцент5 2" xfId="62"/>
    <cellStyle name="60% - Акцент5 3" xfId="129"/>
    <cellStyle name="60% - Акцент5 4" xfId="149"/>
    <cellStyle name="60% - Акцент5 5" xfId="168"/>
    <cellStyle name="60% - Акцент5 6" xfId="186"/>
    <cellStyle name="60% - Акцент6" xfId="41" builtinId="52" customBuiltin="1"/>
    <cellStyle name="60% - Акцент6 2" xfId="112"/>
    <cellStyle name="60% — акцент6 2" xfId="65"/>
    <cellStyle name="60% - Акцент6 3" xfId="132"/>
    <cellStyle name="60% - Акцент6 4" xfId="152"/>
    <cellStyle name="60% - Акцент6 5" xfId="171"/>
    <cellStyle name="60% - Акцент6 6" xfId="189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81"/>
    <cellStyle name="Название 3" xfId="89"/>
    <cellStyle name="Название 4" xfId="84"/>
    <cellStyle name="Название 5" xfId="126"/>
    <cellStyle name="Название 6" xfId="82"/>
    <cellStyle name="Нейтральный" xfId="3" builtinId="28" customBuiltin="1"/>
    <cellStyle name="Нейтральный 2" xfId="46"/>
    <cellStyle name="Нейтральный 3" xfId="86"/>
    <cellStyle name="Нейтральный 4" xfId="83"/>
    <cellStyle name="Нейтральный 5" xfId="87"/>
    <cellStyle name="Нейтральный 6" xfId="98"/>
    <cellStyle name="Нейтральный 7" xfId="88"/>
    <cellStyle name="Обычный" xfId="0" builtinId="0"/>
    <cellStyle name="Обычный 10" xfId="146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85"/>
    <cellStyle name="Обычный 8" xfId="102"/>
    <cellStyle name="Обычный 9" xfId="119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90"/>
    <cellStyle name="Примечание 6" xfId="106"/>
    <cellStyle name="Примечание 7" xfId="115"/>
    <cellStyle name="Примечание 8" xfId="142"/>
    <cellStyle name="Примечание 9" xfId="162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абочий" refreshedDate="45678.564229976851" createdVersion="3" refreshedVersion="3" minRefreshableVersion="3" recordCount="32">
  <cacheSource type="worksheet">
    <worksheetSource ref="A1:H33" sheet="Автоматизированный расчет"/>
  </cacheSource>
  <cacheFields count="8">
    <cacheField name="Сценарий" numFmtId="0">
      <sharedItems/>
    </cacheField>
    <cacheField name="transaction rq" numFmtId="0">
      <sharedItems containsBlank="1" count="15">
        <s v="Главная страница"/>
        <s v="Переход на страницу регистрации"/>
        <s v="Подтверждение регистрации"/>
        <s v="Переход в личный кабинет"/>
        <s v="Вход в систему"/>
        <s v="Переход на страницу категории товаров"/>
        <s v="Переход на страницу конкретного товара"/>
        <s v="Добавление товара в корзину"/>
        <s v="Переход в корзину"/>
        <s v="Переход на страницу деталей оплаты"/>
        <s v="Подтверждение оплаты"/>
        <s v="Отмена заказа"/>
        <s v="Выход из системы"/>
        <s v="Список заказов"/>
        <m u="1"/>
      </sharedItems>
    </cacheField>
    <cacheField name="count" numFmtId="0">
      <sharedItems containsSemiMixedTypes="0" containsString="0" containsNumber="1" containsInteger="1" minValue="1" maxValue="1"/>
    </cacheField>
    <cacheField name="Threads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70" maxValue="155"/>
    </cacheField>
    <cacheField name="одним пользователем в минуту" numFmtId="2">
      <sharedItems containsSemiMixedTypes="0" containsString="0" containsNumber="1" minValue="0.38709677419354838" maxValue="0.8571428571428571"/>
    </cacheField>
    <cacheField name="Длительность ступени, мин (тест поиска MAX)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741935483870968" maxValue="66.6666666666666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Регистрация"/>
    <x v="0"/>
    <n v="1"/>
    <n v="1"/>
    <n v="150"/>
    <n v="0.4"/>
    <n v="20"/>
    <n v="8"/>
  </r>
  <r>
    <s v="Регистрация"/>
    <x v="1"/>
    <n v="1"/>
    <n v="1"/>
    <n v="150"/>
    <n v="0.4"/>
    <n v="20"/>
    <n v="8"/>
  </r>
  <r>
    <s v="Регистрация"/>
    <x v="2"/>
    <n v="1"/>
    <n v="1"/>
    <n v="150"/>
    <n v="0.4"/>
    <n v="20"/>
    <n v="8"/>
  </r>
  <r>
    <s v="Регистрация"/>
    <x v="3"/>
    <n v="1"/>
    <n v="1"/>
    <n v="150"/>
    <n v="0.4"/>
    <n v="20"/>
    <n v="8"/>
  </r>
  <r>
    <s v="Покупка с выбором из категории"/>
    <x v="0"/>
    <n v="1"/>
    <n v="4"/>
    <n v="72"/>
    <n v="0.83333333333333337"/>
    <n v="20"/>
    <n v="66.666666666666671"/>
  </r>
  <r>
    <s v="Покупка с выбором из категории"/>
    <x v="4"/>
    <n v="1"/>
    <n v="4"/>
    <n v="72"/>
    <n v="0.83333333333333337"/>
    <n v="20"/>
    <n v="66.666666666666671"/>
  </r>
  <r>
    <s v="Покупка с выбором из категории"/>
    <x v="5"/>
    <n v="1"/>
    <n v="4"/>
    <n v="72"/>
    <n v="0.83333333333333337"/>
    <n v="20"/>
    <n v="66.666666666666671"/>
  </r>
  <r>
    <s v="Покупка с выбором из категории"/>
    <x v="6"/>
    <n v="1"/>
    <n v="4"/>
    <n v="72"/>
    <n v="0.83333333333333337"/>
    <n v="20"/>
    <n v="66.666666666666671"/>
  </r>
  <r>
    <s v="Покупка с выбором из категории"/>
    <x v="7"/>
    <n v="1"/>
    <n v="4"/>
    <n v="72"/>
    <n v="0.83333333333333337"/>
    <n v="20"/>
    <n v="66.666666666666671"/>
  </r>
  <r>
    <s v="Покупка с выбором из категории"/>
    <x v="8"/>
    <n v="1"/>
    <n v="4"/>
    <n v="72"/>
    <n v="0.83333333333333337"/>
    <n v="20"/>
    <n v="66.666666666666671"/>
  </r>
  <r>
    <s v="Покупка с выбором из категории"/>
    <x v="9"/>
    <n v="1"/>
    <n v="4"/>
    <n v="72"/>
    <n v="0.83333333333333337"/>
    <n v="20"/>
    <n v="66.666666666666671"/>
  </r>
  <r>
    <s v="Покупка с выбором из категории"/>
    <x v="10"/>
    <n v="1"/>
    <n v="4"/>
    <n v="72"/>
    <n v="0.83333333333333337"/>
    <n v="20"/>
    <n v="66.666666666666671"/>
  </r>
  <r>
    <s v="Покупка с выбором из категории"/>
    <x v="11"/>
    <n v="1"/>
    <n v="4"/>
    <n v="72"/>
    <n v="0.83333333333333337"/>
    <n v="20"/>
    <n v="66.666666666666671"/>
  </r>
  <r>
    <s v="Покупка с выбором из категории"/>
    <x v="12"/>
    <n v="1"/>
    <n v="4"/>
    <n v="72"/>
    <n v="0.83333333333333337"/>
    <n v="20"/>
    <n v="66.666666666666671"/>
  </r>
  <r>
    <s v="Быстрая покупка"/>
    <x v="0"/>
    <n v="1"/>
    <n v="1"/>
    <n v="155"/>
    <n v="0.38709677419354838"/>
    <n v="20"/>
    <n v="7.741935483870968"/>
  </r>
  <r>
    <s v="Быстрая покупка"/>
    <x v="4"/>
    <n v="1"/>
    <n v="1"/>
    <n v="155"/>
    <n v="0.38709677419354838"/>
    <n v="20"/>
    <n v="7.741935483870968"/>
  </r>
  <r>
    <s v="Быстрая покупка"/>
    <x v="6"/>
    <n v="1"/>
    <n v="1"/>
    <n v="155"/>
    <n v="0.38709677419354838"/>
    <n v="20"/>
    <n v="7.741935483870968"/>
  </r>
  <r>
    <s v="Быстрая покупка"/>
    <x v="7"/>
    <n v="1"/>
    <n v="1"/>
    <n v="155"/>
    <n v="0.38709677419354838"/>
    <n v="20"/>
    <n v="7.741935483870968"/>
  </r>
  <r>
    <s v="Быстрая покупка"/>
    <x v="8"/>
    <n v="1"/>
    <n v="1"/>
    <n v="155"/>
    <n v="0.38709677419354838"/>
    <n v="20"/>
    <n v="7.741935483870968"/>
  </r>
  <r>
    <s v="Быстрая покупка"/>
    <x v="9"/>
    <n v="1"/>
    <n v="1"/>
    <n v="155"/>
    <n v="0.38709677419354838"/>
    <n v="20"/>
    <n v="7.741935483870968"/>
  </r>
  <r>
    <s v="Быстрая покупка"/>
    <x v="10"/>
    <n v="1"/>
    <n v="1"/>
    <n v="155"/>
    <n v="0.38709677419354838"/>
    <n v="20"/>
    <n v="7.741935483870968"/>
  </r>
  <r>
    <s v="Быстрая покупка"/>
    <x v="11"/>
    <n v="1"/>
    <n v="1"/>
    <n v="155"/>
    <n v="0.38709677419354838"/>
    <n v="20"/>
    <n v="7.741935483870968"/>
  </r>
  <r>
    <s v="Быстрая покупка"/>
    <x v="12"/>
    <n v="1"/>
    <n v="1"/>
    <n v="155"/>
    <n v="0.38709677419354838"/>
    <n v="20"/>
    <n v="7.741935483870968"/>
  </r>
  <r>
    <s v="Просмотр заказов "/>
    <x v="0"/>
    <n v="1"/>
    <n v="2"/>
    <n v="70"/>
    <n v="0.8571428571428571"/>
    <n v="20"/>
    <n v="34.285714285714285"/>
  </r>
  <r>
    <s v="Просмотр заказов "/>
    <x v="5"/>
    <n v="1"/>
    <n v="2"/>
    <n v="70"/>
    <n v="0.8571428571428571"/>
    <n v="20"/>
    <n v="34.285714285714285"/>
  </r>
  <r>
    <s v="Просмотр заказов "/>
    <x v="4"/>
    <n v="1"/>
    <n v="2"/>
    <n v="70"/>
    <n v="0.8571428571428571"/>
    <n v="20"/>
    <n v="34.285714285714285"/>
  </r>
  <r>
    <s v="Просмотр заказов "/>
    <x v="13"/>
    <n v="1"/>
    <n v="2"/>
    <n v="70"/>
    <n v="0.8571428571428571"/>
    <n v="20"/>
    <n v="34.285714285714285"/>
  </r>
  <r>
    <s v="Просмотр заказов "/>
    <x v="12"/>
    <n v="1"/>
    <n v="2"/>
    <n v="70"/>
    <n v="0.8571428571428571"/>
    <n v="20"/>
    <n v="34.285714285714285"/>
  </r>
  <r>
    <s v="Выбор без покупки"/>
    <x v="0"/>
    <n v="1"/>
    <n v="2"/>
    <n v="72"/>
    <n v="0.83333333333333337"/>
    <n v="20"/>
    <n v="33.333333333333336"/>
  </r>
  <r>
    <s v="Выбор без покупки"/>
    <x v="4"/>
    <n v="1"/>
    <n v="2"/>
    <n v="72"/>
    <n v="0.83333333333333337"/>
    <n v="20"/>
    <n v="33.333333333333336"/>
  </r>
  <r>
    <s v="Выбор без покупки"/>
    <x v="6"/>
    <n v="1"/>
    <n v="2"/>
    <n v="72"/>
    <n v="0.83333333333333337"/>
    <n v="20"/>
    <n v="33.333333333333336"/>
  </r>
  <r>
    <s v="Выбор без покупки"/>
    <x v="7"/>
    <n v="1"/>
    <n v="2"/>
    <n v="72"/>
    <n v="0.83333333333333337"/>
    <n v="20"/>
    <n v="33.333333333333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1:J16" firstHeaderRow="1" firstDataRow="1" firstDataCol="1"/>
  <pivotFields count="8">
    <pivotField showAll="0" defaultSubtotal="0"/>
    <pivotField axis="axisRow" showAll="0">
      <items count="16">
        <item x="4"/>
        <item x="12"/>
        <item x="0"/>
        <item x="7"/>
        <item x="11"/>
        <item x="8"/>
        <item x="9"/>
        <item x="5"/>
        <item x="6"/>
        <item x="1"/>
        <item x="10"/>
        <item x="2"/>
        <item x="3"/>
        <item x="13"/>
        <item m="1" x="14"/>
        <item t="default"/>
      </items>
    </pivotField>
    <pivotField showAll="0"/>
    <pivotField showAll="0" defaultSubtotal="0"/>
    <pivotField showAll="0"/>
    <pivotField numFmtId="2" showAll="0"/>
    <pivotField showAll="0" defaultSubtotal="0"/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 numFmtId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D19" sqref="D19"/>
    </sheetView>
  </sheetViews>
  <sheetFormatPr defaultRowHeight="15"/>
  <cols>
    <col min="1" max="1" width="47.42578125" bestFit="1" customWidth="1"/>
    <col min="2" max="2" width="21.85546875" customWidth="1"/>
    <col min="4" max="4" width="25.7109375" customWidth="1"/>
    <col min="5" max="5" width="25.85546875" customWidth="1"/>
    <col min="6" max="6" width="26" customWidth="1"/>
  </cols>
  <sheetData>
    <row r="1" spans="1:13">
      <c r="A1" s="15" t="s">
        <v>21</v>
      </c>
      <c r="B1" s="15" t="s">
        <v>22</v>
      </c>
    </row>
    <row r="2" spans="1:13">
      <c r="A2" t="s">
        <v>34</v>
      </c>
      <c r="B2" t="s">
        <v>29</v>
      </c>
      <c r="K2" s="38"/>
      <c r="L2" s="38"/>
      <c r="M2" s="37"/>
    </row>
    <row r="3" spans="1:13">
      <c r="A3" t="s">
        <v>0</v>
      </c>
      <c r="B3" t="s">
        <v>3</v>
      </c>
      <c r="K3" s="38"/>
      <c r="L3" s="38"/>
      <c r="M3" s="37"/>
    </row>
    <row r="4" spans="1:13">
      <c r="A4" t="s">
        <v>31</v>
      </c>
      <c r="B4" t="s">
        <v>47</v>
      </c>
      <c r="K4" s="38"/>
      <c r="L4" s="38"/>
      <c r="M4" s="37"/>
    </row>
    <row r="5" spans="1:13">
      <c r="A5" t="s">
        <v>1</v>
      </c>
      <c r="B5" t="s">
        <v>4</v>
      </c>
      <c r="K5" s="38"/>
      <c r="L5" s="38"/>
      <c r="M5" s="37"/>
    </row>
    <row r="6" spans="1:13">
      <c r="A6" t="s">
        <v>32</v>
      </c>
      <c r="B6" t="s">
        <v>49</v>
      </c>
      <c r="K6" s="38"/>
      <c r="L6" s="38"/>
      <c r="M6" s="37"/>
    </row>
    <row r="7" spans="1:13">
      <c r="A7" s="49" t="s">
        <v>30</v>
      </c>
      <c r="B7" t="s">
        <v>48</v>
      </c>
      <c r="K7" s="38"/>
      <c r="L7" s="38"/>
      <c r="M7" s="37"/>
    </row>
    <row r="8" spans="1:13">
      <c r="A8" t="s">
        <v>33</v>
      </c>
      <c r="B8" t="s">
        <v>50</v>
      </c>
      <c r="K8" s="38"/>
      <c r="L8" s="38"/>
      <c r="M8" s="37"/>
    </row>
    <row r="9" spans="1:13">
      <c r="A9" t="s">
        <v>41</v>
      </c>
      <c r="B9" t="s">
        <v>51</v>
      </c>
      <c r="K9" s="38"/>
      <c r="L9" s="38"/>
      <c r="M9" s="37"/>
    </row>
    <row r="10" spans="1:13">
      <c r="A10" t="s">
        <v>35</v>
      </c>
      <c r="B10" t="s">
        <v>53</v>
      </c>
      <c r="K10" s="38"/>
      <c r="L10" s="38"/>
      <c r="M10" s="37"/>
    </row>
    <row r="11" spans="1:13">
      <c r="A11" t="s">
        <v>45</v>
      </c>
      <c r="B11" t="s">
        <v>54</v>
      </c>
      <c r="K11" s="38"/>
      <c r="L11" s="38"/>
      <c r="M11" s="37"/>
    </row>
    <row r="12" spans="1:13">
      <c r="A12" t="s">
        <v>37</v>
      </c>
      <c r="B12" t="s">
        <v>55</v>
      </c>
      <c r="K12" s="38"/>
      <c r="L12" s="38"/>
      <c r="M12" s="37"/>
    </row>
    <row r="13" spans="1:13">
      <c r="A13" t="s">
        <v>38</v>
      </c>
      <c r="B13" t="s">
        <v>58</v>
      </c>
      <c r="J13" s="38"/>
      <c r="K13" s="38"/>
      <c r="L13" s="38"/>
      <c r="M13" s="37"/>
    </row>
    <row r="14" spans="1:13">
      <c r="A14" t="s">
        <v>39</v>
      </c>
      <c r="B14" t="s">
        <v>56</v>
      </c>
      <c r="J14" s="38"/>
      <c r="K14" s="38"/>
      <c r="L14" s="38"/>
      <c r="M14" s="37"/>
    </row>
    <row r="15" spans="1:13">
      <c r="A15" t="s">
        <v>36</v>
      </c>
      <c r="B15" t="s">
        <v>57</v>
      </c>
      <c r="J15" s="38"/>
      <c r="K15" s="38"/>
      <c r="L15" s="38"/>
      <c r="M15" s="37"/>
    </row>
    <row r="16" spans="1:13">
      <c r="F16" s="38"/>
      <c r="G16" s="36"/>
      <c r="H16" s="38"/>
      <c r="I16" s="38"/>
      <c r="J16" s="38"/>
      <c r="K16" s="38"/>
      <c r="L16" s="38"/>
      <c r="M16" s="37"/>
    </row>
    <row r="17" spans="6:13">
      <c r="F17" s="38"/>
      <c r="G17" s="36"/>
      <c r="H17" s="38"/>
      <c r="I17" s="38"/>
      <c r="J17" s="38"/>
      <c r="K17" s="38"/>
      <c r="L17" s="38"/>
      <c r="M17" s="37"/>
    </row>
    <row r="18" spans="6:13">
      <c r="F18" s="38"/>
      <c r="G18" s="36"/>
      <c r="H18" s="38"/>
      <c r="I18" s="38"/>
      <c r="J18" s="38"/>
      <c r="K18" s="38"/>
      <c r="L18" s="38"/>
      <c r="M1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"/>
  <sheetViews>
    <sheetView tabSelected="1" topLeftCell="G1" zoomScale="70" zoomScaleNormal="70" workbookViewId="0">
      <selection activeCell="J16" sqref="J16"/>
    </sheetView>
  </sheetViews>
  <sheetFormatPr defaultRowHeight="15"/>
  <cols>
    <col min="1" max="1" width="37.42578125" customWidth="1"/>
    <col min="2" max="2" width="47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45.28515625" customWidth="1"/>
    <col min="8" max="8" width="30.7109375" customWidth="1"/>
    <col min="9" max="9" width="39.85546875" customWidth="1"/>
    <col min="10" max="10" width="21.85546875" customWidth="1"/>
    <col min="11" max="11" width="32.28515625" customWidth="1"/>
    <col min="12" max="12" width="36.85546875" customWidth="1"/>
    <col min="13" max="13" width="44.140625" customWidth="1"/>
    <col min="14" max="14" width="35.7109375" customWidth="1"/>
    <col min="15" max="15" width="14.42578125" customWidth="1"/>
    <col min="16" max="16" width="11.5703125" customWidth="1"/>
    <col min="17" max="17" width="9.85546875" customWidth="1"/>
    <col min="18" max="18" width="10.42578125" customWidth="1"/>
    <col min="19" max="19" width="15.5703125" customWidth="1"/>
    <col min="20" max="20" width="16.28515625" customWidth="1"/>
    <col min="21" max="21" width="28.140625" customWidth="1"/>
    <col min="23" max="23" width="21.5703125" customWidth="1"/>
  </cols>
  <sheetData>
    <row r="1" spans="1:23">
      <c r="A1" t="s">
        <v>305</v>
      </c>
      <c r="B1" t="s">
        <v>6</v>
      </c>
      <c r="C1" t="s">
        <v>7</v>
      </c>
      <c r="D1" t="s">
        <v>299</v>
      </c>
      <c r="E1" t="s">
        <v>13</v>
      </c>
      <c r="F1" t="s">
        <v>14</v>
      </c>
      <c r="G1" t="s">
        <v>63</v>
      </c>
      <c r="H1" t="s">
        <v>2</v>
      </c>
      <c r="I1" s="1" t="s">
        <v>26</v>
      </c>
      <c r="J1" t="s">
        <v>12</v>
      </c>
      <c r="L1" s="19" t="s">
        <v>28</v>
      </c>
      <c r="M1" s="18" t="s">
        <v>305</v>
      </c>
      <c r="N1" s="19" t="s">
        <v>8</v>
      </c>
      <c r="O1" s="19" t="s">
        <v>9</v>
      </c>
      <c r="P1" s="19" t="s">
        <v>24</v>
      </c>
      <c r="Q1" s="19" t="s">
        <v>10</v>
      </c>
      <c r="R1" s="19" t="s">
        <v>299</v>
      </c>
      <c r="S1" s="25" t="s">
        <v>11</v>
      </c>
      <c r="T1" s="33" t="s">
        <v>59</v>
      </c>
      <c r="U1" s="19" t="s">
        <v>60</v>
      </c>
      <c r="V1" s="26" t="s">
        <v>61</v>
      </c>
      <c r="W1" s="12" t="s">
        <v>62</v>
      </c>
    </row>
    <row r="2" spans="1:23">
      <c r="A2" s="51" t="s">
        <v>40</v>
      </c>
      <c r="B2" s="52" t="s">
        <v>34</v>
      </c>
      <c r="C2" s="53">
        <v>1</v>
      </c>
      <c r="D2" s="52">
        <f>VLOOKUP(A2,$M$1:$X$8,6,FALSE)</f>
        <v>1</v>
      </c>
      <c r="E2" s="52">
        <f>VLOOKUP(A2,$M$1:$X$8,5,FALSE)</f>
        <v>150</v>
      </c>
      <c r="F2" s="54">
        <f>60/E2*C2</f>
        <v>0.4</v>
      </c>
      <c r="G2" s="52">
        <v>20</v>
      </c>
      <c r="H2" s="55">
        <f>D2*F2*G2</f>
        <v>8</v>
      </c>
      <c r="I2" s="2" t="s">
        <v>0</v>
      </c>
      <c r="J2" s="3">
        <v>142.02764976958525</v>
      </c>
      <c r="L2">
        <v>4</v>
      </c>
      <c r="M2" s="51" t="s">
        <v>40</v>
      </c>
      <c r="N2" s="51">
        <v>10</v>
      </c>
      <c r="O2" s="77">
        <f>L2*5</f>
        <v>20</v>
      </c>
      <c r="P2" s="77">
        <f>N2+O2</f>
        <v>30</v>
      </c>
      <c r="Q2" s="77">
        <v>150</v>
      </c>
      <c r="R2" s="53">
        <v>1</v>
      </c>
      <c r="S2" s="78">
        <f>R2/R$8</f>
        <v>0.1</v>
      </c>
      <c r="T2" s="79">
        <v>1</v>
      </c>
      <c r="U2" s="27">
        <f>Q2/R2*(R2-1)</f>
        <v>0</v>
      </c>
      <c r="V2" s="28">
        <v>0</v>
      </c>
      <c r="W2" s="80">
        <f>V2+U2</f>
        <v>0</v>
      </c>
    </row>
    <row r="3" spans="1:23">
      <c r="A3" s="51" t="s">
        <v>40</v>
      </c>
      <c r="B3" s="52" t="s">
        <v>38</v>
      </c>
      <c r="C3" s="53">
        <v>1</v>
      </c>
      <c r="D3" s="52">
        <f t="shared" ref="D3:D16" si="0">VLOOKUP(A3,$M$1:$X$8,6,FALSE)</f>
        <v>1</v>
      </c>
      <c r="E3" s="52">
        <f>VLOOKUP(A3,$M$1:$X$8,5,FALSE)</f>
        <v>150</v>
      </c>
      <c r="F3" s="54">
        <f>60/E3*C3</f>
        <v>0.4</v>
      </c>
      <c r="G3" s="52">
        <v>20</v>
      </c>
      <c r="H3" s="55">
        <f t="shared" ref="H3:H12" si="1">D3*F3*G3</f>
        <v>8</v>
      </c>
      <c r="I3" s="2" t="s">
        <v>1</v>
      </c>
      <c r="J3" s="3">
        <v>108.69431643625191</v>
      </c>
      <c r="L3">
        <v>8</v>
      </c>
      <c r="M3" s="76" t="s">
        <v>42</v>
      </c>
      <c r="N3" s="51">
        <v>11</v>
      </c>
      <c r="O3" s="77">
        <f>L3*2</f>
        <v>16</v>
      </c>
      <c r="P3" s="77">
        <f>N3+O3</f>
        <v>27</v>
      </c>
      <c r="Q3" s="77">
        <v>72</v>
      </c>
      <c r="R3" s="53">
        <v>4</v>
      </c>
      <c r="S3" s="78">
        <f>R3/R$8</f>
        <v>0.4</v>
      </c>
      <c r="T3" s="79">
        <v>2</v>
      </c>
      <c r="U3" s="27">
        <f>Q3/R3*(R3-1)</f>
        <v>54</v>
      </c>
      <c r="V3" s="28">
        <v>10</v>
      </c>
      <c r="W3" s="80">
        <f>V3+U3</f>
        <v>64</v>
      </c>
    </row>
    <row r="4" spans="1:23">
      <c r="A4" s="51" t="s">
        <v>40</v>
      </c>
      <c r="B4" s="52" t="s">
        <v>39</v>
      </c>
      <c r="C4" s="53">
        <v>1</v>
      </c>
      <c r="D4" s="52">
        <f t="shared" si="0"/>
        <v>1</v>
      </c>
      <c r="E4" s="52">
        <f t="shared" ref="E4:E14" si="2">VLOOKUP(A4,$M$1:$X$8,5,FALSE)</f>
        <v>150</v>
      </c>
      <c r="F4" s="54">
        <f t="shared" ref="F4:F14" si="3">60/E4*C4</f>
        <v>0.4</v>
      </c>
      <c r="G4" s="52">
        <v>20</v>
      </c>
      <c r="H4" s="55">
        <f t="shared" si="1"/>
        <v>8</v>
      </c>
      <c r="I4" s="2" t="s">
        <v>34</v>
      </c>
      <c r="J4" s="3">
        <v>150.02764976958525</v>
      </c>
      <c r="L4">
        <v>7</v>
      </c>
      <c r="M4" s="20" t="s">
        <v>43</v>
      </c>
      <c r="N4" s="4">
        <v>10</v>
      </c>
      <c r="O4" s="16">
        <f>L4*5</f>
        <v>35</v>
      </c>
      <c r="P4" s="17">
        <f>N4+O4</f>
        <v>45</v>
      </c>
      <c r="Q4" s="9">
        <v>155</v>
      </c>
      <c r="R4" s="23">
        <v>1</v>
      </c>
      <c r="S4" s="24">
        <f>R4/R$8</f>
        <v>0.1</v>
      </c>
      <c r="T4" s="79">
        <v>3</v>
      </c>
      <c r="U4" s="27">
        <f>Q4/R4*(R4-1)</f>
        <v>0</v>
      </c>
      <c r="V4" s="28">
        <v>20</v>
      </c>
      <c r="W4" s="80">
        <f>V4+U4</f>
        <v>20</v>
      </c>
    </row>
    <row r="5" spans="1:23">
      <c r="A5" s="51" t="s">
        <v>40</v>
      </c>
      <c r="B5" s="52" t="s">
        <v>36</v>
      </c>
      <c r="C5" s="53">
        <v>1</v>
      </c>
      <c r="D5" s="52">
        <f t="shared" si="0"/>
        <v>1</v>
      </c>
      <c r="E5" s="52">
        <f t="shared" si="2"/>
        <v>150</v>
      </c>
      <c r="F5" s="54">
        <f t="shared" si="3"/>
        <v>0.4</v>
      </c>
      <c r="G5" s="52">
        <v>20</v>
      </c>
      <c r="H5" s="55">
        <f t="shared" si="1"/>
        <v>8</v>
      </c>
      <c r="I5" s="2" t="s">
        <v>32</v>
      </c>
      <c r="J5" s="3">
        <v>107.74193548387098</v>
      </c>
      <c r="L5">
        <v>5</v>
      </c>
      <c r="M5" s="76" t="s">
        <v>44</v>
      </c>
      <c r="N5" s="51">
        <v>5</v>
      </c>
      <c r="O5" s="77">
        <f>L5*5</f>
        <v>25</v>
      </c>
      <c r="P5" s="77">
        <f>N5+O5</f>
        <v>30</v>
      </c>
      <c r="Q5" s="77">
        <v>70</v>
      </c>
      <c r="R5" s="53">
        <v>2</v>
      </c>
      <c r="S5" s="78">
        <f>R5/R$8</f>
        <v>0.2</v>
      </c>
      <c r="T5" s="79">
        <v>5</v>
      </c>
      <c r="U5" s="27">
        <f>Q5/R5*(R5-1)</f>
        <v>35</v>
      </c>
      <c r="V5" s="28">
        <v>40</v>
      </c>
      <c r="W5" s="80">
        <f>V5+U5</f>
        <v>75</v>
      </c>
    </row>
    <row r="6" spans="1:23">
      <c r="A6" s="56" t="s">
        <v>42</v>
      </c>
      <c r="B6" s="57" t="s">
        <v>34</v>
      </c>
      <c r="C6" s="58">
        <v>1</v>
      </c>
      <c r="D6" s="57">
        <f t="shared" si="0"/>
        <v>4</v>
      </c>
      <c r="E6" s="57">
        <f t="shared" si="2"/>
        <v>72</v>
      </c>
      <c r="F6" s="59">
        <f t="shared" si="3"/>
        <v>0.83333333333333337</v>
      </c>
      <c r="G6" s="57">
        <v>20</v>
      </c>
      <c r="H6" s="60">
        <f t="shared" si="1"/>
        <v>66.666666666666671</v>
      </c>
      <c r="I6" s="2" t="s">
        <v>37</v>
      </c>
      <c r="J6" s="3">
        <v>74.408602150537632</v>
      </c>
      <c r="L6">
        <v>4</v>
      </c>
      <c r="M6" t="s">
        <v>46</v>
      </c>
      <c r="N6" s="4">
        <v>6</v>
      </c>
      <c r="O6" s="16">
        <f>L6*5</f>
        <v>20</v>
      </c>
      <c r="P6" s="17">
        <f>N6+O6</f>
        <v>26</v>
      </c>
      <c r="Q6" s="9">
        <v>72</v>
      </c>
      <c r="R6" s="23">
        <v>2</v>
      </c>
      <c r="S6" s="24">
        <f>R6/R$8</f>
        <v>0.2</v>
      </c>
      <c r="T6" s="79">
        <v>6</v>
      </c>
      <c r="U6" s="27">
        <f>Q6/R6*(R6-1)</f>
        <v>36</v>
      </c>
      <c r="V6" s="28">
        <v>30</v>
      </c>
      <c r="W6" s="80">
        <f>V6+U6</f>
        <v>66</v>
      </c>
    </row>
    <row r="7" spans="1:23">
      <c r="A7" s="56" t="s">
        <v>42</v>
      </c>
      <c r="B7" s="57" t="s">
        <v>0</v>
      </c>
      <c r="C7" s="61">
        <v>1</v>
      </c>
      <c r="D7" s="57">
        <f t="shared" si="0"/>
        <v>4</v>
      </c>
      <c r="E7" s="57">
        <f t="shared" si="2"/>
        <v>72</v>
      </c>
      <c r="F7" s="59">
        <f t="shared" si="3"/>
        <v>0.83333333333333337</v>
      </c>
      <c r="G7" s="57">
        <v>20</v>
      </c>
      <c r="H7" s="60">
        <f t="shared" si="1"/>
        <v>66.666666666666671</v>
      </c>
      <c r="I7" s="2" t="s">
        <v>33</v>
      </c>
      <c r="J7" s="3">
        <v>74.408602150537632</v>
      </c>
      <c r="N7" s="4"/>
      <c r="O7" s="16"/>
      <c r="P7" s="17"/>
      <c r="Q7" s="9"/>
      <c r="R7" s="48"/>
      <c r="S7" s="24"/>
      <c r="T7" s="79"/>
      <c r="U7" s="27"/>
      <c r="V7" s="28"/>
      <c r="W7" s="80"/>
    </row>
    <row r="8" spans="1:23" ht="15.75" thickBot="1">
      <c r="A8" s="56" t="s">
        <v>42</v>
      </c>
      <c r="B8" s="57" t="s">
        <v>30</v>
      </c>
      <c r="C8" s="56">
        <v>1</v>
      </c>
      <c r="D8" s="57">
        <f t="shared" si="0"/>
        <v>4</v>
      </c>
      <c r="E8" s="57">
        <f t="shared" si="2"/>
        <v>72</v>
      </c>
      <c r="F8" s="59">
        <f t="shared" si="3"/>
        <v>0.83333333333333337</v>
      </c>
      <c r="G8" s="57">
        <v>20</v>
      </c>
      <c r="H8" s="60">
        <f t="shared" si="1"/>
        <v>66.666666666666671</v>
      </c>
      <c r="I8" s="2" t="s">
        <v>41</v>
      </c>
      <c r="J8" s="3">
        <v>74.408602150537632</v>
      </c>
      <c r="M8" s="21"/>
      <c r="N8" s="22"/>
      <c r="O8" s="22"/>
      <c r="P8" s="22"/>
      <c r="Q8" s="22"/>
      <c r="R8" s="22">
        <f>SUM(R2:R7)</f>
        <v>10</v>
      </c>
      <c r="T8" s="32"/>
      <c r="U8" s="22"/>
      <c r="V8" s="22"/>
      <c r="W8" s="81">
        <f>MAX(W2:W7)</f>
        <v>75</v>
      </c>
    </row>
    <row r="9" spans="1:23">
      <c r="A9" s="56" t="s">
        <v>42</v>
      </c>
      <c r="B9" s="57" t="s">
        <v>31</v>
      </c>
      <c r="C9" s="56">
        <v>1</v>
      </c>
      <c r="D9" s="57">
        <f t="shared" si="0"/>
        <v>4</v>
      </c>
      <c r="E9" s="57">
        <f t="shared" si="2"/>
        <v>72</v>
      </c>
      <c r="F9" s="59">
        <f t="shared" si="3"/>
        <v>0.83333333333333337</v>
      </c>
      <c r="G9" s="57">
        <v>20</v>
      </c>
      <c r="H9" s="60">
        <f t="shared" si="1"/>
        <v>66.666666666666671</v>
      </c>
      <c r="I9" s="2" t="s">
        <v>30</v>
      </c>
      <c r="J9" s="3">
        <v>100.95238095238096</v>
      </c>
    </row>
    <row r="10" spans="1:23">
      <c r="A10" s="56" t="s">
        <v>42</v>
      </c>
      <c r="B10" s="57" t="s">
        <v>32</v>
      </c>
      <c r="C10" s="56">
        <v>1</v>
      </c>
      <c r="D10" s="57">
        <f t="shared" si="0"/>
        <v>4</v>
      </c>
      <c r="E10" s="57">
        <f t="shared" si="2"/>
        <v>72</v>
      </c>
      <c r="F10" s="59">
        <f t="shared" si="3"/>
        <v>0.83333333333333337</v>
      </c>
      <c r="G10" s="57">
        <v>20</v>
      </c>
      <c r="H10" s="60">
        <f t="shared" si="1"/>
        <v>66.666666666666671</v>
      </c>
      <c r="I10" s="2" t="s">
        <v>31</v>
      </c>
      <c r="J10" s="3">
        <v>107.74193548387098</v>
      </c>
    </row>
    <row r="11" spans="1:23">
      <c r="A11" s="56" t="s">
        <v>42</v>
      </c>
      <c r="B11" s="57" t="s">
        <v>33</v>
      </c>
      <c r="C11" s="56">
        <v>1</v>
      </c>
      <c r="D11" s="57">
        <f t="shared" si="0"/>
        <v>4</v>
      </c>
      <c r="E11" s="57">
        <f t="shared" si="2"/>
        <v>72</v>
      </c>
      <c r="F11" s="59">
        <f t="shared" si="3"/>
        <v>0.83333333333333337</v>
      </c>
      <c r="G11" s="57">
        <v>20</v>
      </c>
      <c r="H11" s="60">
        <f t="shared" si="1"/>
        <v>66.666666666666671</v>
      </c>
      <c r="I11" s="2" t="s">
        <v>38</v>
      </c>
      <c r="J11" s="3">
        <v>8</v>
      </c>
    </row>
    <row r="12" spans="1:23">
      <c r="A12" s="56" t="s">
        <v>42</v>
      </c>
      <c r="B12" s="57" t="s">
        <v>41</v>
      </c>
      <c r="C12" s="56">
        <v>1</v>
      </c>
      <c r="D12" s="57">
        <f t="shared" si="0"/>
        <v>4</v>
      </c>
      <c r="E12" s="57">
        <f t="shared" si="2"/>
        <v>72</v>
      </c>
      <c r="F12" s="59">
        <f t="shared" si="3"/>
        <v>0.83333333333333337</v>
      </c>
      <c r="G12" s="57">
        <v>20</v>
      </c>
      <c r="H12" s="60">
        <f t="shared" si="1"/>
        <v>66.666666666666671</v>
      </c>
      <c r="I12" s="2" t="s">
        <v>35</v>
      </c>
      <c r="J12" s="3">
        <v>74.408602150537632</v>
      </c>
    </row>
    <row r="13" spans="1:23">
      <c r="A13" s="56" t="s">
        <v>42</v>
      </c>
      <c r="B13" s="57" t="s">
        <v>35</v>
      </c>
      <c r="C13" s="56">
        <v>1</v>
      </c>
      <c r="D13" s="57">
        <f t="shared" si="0"/>
        <v>4</v>
      </c>
      <c r="E13" s="57">
        <f t="shared" si="2"/>
        <v>72</v>
      </c>
      <c r="F13" s="59">
        <f t="shared" si="3"/>
        <v>0.83333333333333337</v>
      </c>
      <c r="G13" s="57">
        <v>20</v>
      </c>
      <c r="H13" s="60">
        <f>D14*F13*G13</f>
        <v>66.666666666666671</v>
      </c>
      <c r="I13" s="2" t="s">
        <v>39</v>
      </c>
      <c r="J13" s="3">
        <v>8</v>
      </c>
    </row>
    <row r="14" spans="1:23">
      <c r="A14" s="56" t="s">
        <v>42</v>
      </c>
      <c r="B14" t="s">
        <v>37</v>
      </c>
      <c r="C14" s="101">
        <v>1</v>
      </c>
      <c r="D14" s="57">
        <f t="shared" si="0"/>
        <v>4</v>
      </c>
      <c r="E14" s="57">
        <f t="shared" si="2"/>
        <v>72</v>
      </c>
      <c r="F14" s="59">
        <f t="shared" si="3"/>
        <v>0.83333333333333337</v>
      </c>
      <c r="G14" s="57">
        <v>20</v>
      </c>
      <c r="H14" s="60">
        <f>D15*F14*G14</f>
        <v>66.666666666666671</v>
      </c>
      <c r="I14" s="2" t="s">
        <v>36</v>
      </c>
      <c r="J14" s="3">
        <v>8</v>
      </c>
    </row>
    <row r="15" spans="1:23">
      <c r="A15" s="56" t="s">
        <v>42</v>
      </c>
      <c r="B15" s="57" t="s">
        <v>1</v>
      </c>
      <c r="C15" s="56">
        <v>1</v>
      </c>
      <c r="D15" s="57">
        <f t="shared" si="0"/>
        <v>4</v>
      </c>
      <c r="E15" s="57">
        <f t="shared" ref="E15:E22" si="4">VLOOKUP(A15,$M$1:$X$8,5,FALSE)</f>
        <v>72</v>
      </c>
      <c r="F15" s="59">
        <f t="shared" ref="F15:F22" si="5">60/E15*C15</f>
        <v>0.83333333333333337</v>
      </c>
      <c r="G15" s="57">
        <v>20</v>
      </c>
      <c r="H15" s="60">
        <f t="shared" ref="H15:H22" si="6">D15*F15*G15</f>
        <v>66.666666666666671</v>
      </c>
      <c r="I15" s="2" t="s">
        <v>45</v>
      </c>
      <c r="J15" s="3">
        <v>34.285714285714285</v>
      </c>
    </row>
    <row r="16" spans="1:23">
      <c r="A16" s="62" t="s">
        <v>43</v>
      </c>
      <c r="B16" s="63" t="s">
        <v>34</v>
      </c>
      <c r="C16" s="64">
        <v>1</v>
      </c>
      <c r="D16" s="63">
        <f t="shared" si="0"/>
        <v>1</v>
      </c>
      <c r="E16" s="63">
        <f t="shared" si="4"/>
        <v>155</v>
      </c>
      <c r="F16" s="65">
        <f t="shared" si="5"/>
        <v>0.38709677419354838</v>
      </c>
      <c r="G16" s="63">
        <v>20</v>
      </c>
      <c r="H16" s="66">
        <f t="shared" si="6"/>
        <v>7.741935483870968</v>
      </c>
      <c r="I16" s="2" t="s">
        <v>27</v>
      </c>
      <c r="J16" s="3">
        <v>1073.1059907834101</v>
      </c>
    </row>
    <row r="17" spans="1:8">
      <c r="A17" s="62" t="s">
        <v>43</v>
      </c>
      <c r="B17" s="63" t="s">
        <v>0</v>
      </c>
      <c r="C17" s="64">
        <v>1</v>
      </c>
      <c r="D17" s="63">
        <f t="shared" ref="D17:D22" si="7">VLOOKUP(A17,$M$1:$X$8,6,FALSE)</f>
        <v>1</v>
      </c>
      <c r="E17" s="63">
        <f t="shared" si="4"/>
        <v>155</v>
      </c>
      <c r="F17" s="65">
        <f t="shared" si="5"/>
        <v>0.38709677419354838</v>
      </c>
      <c r="G17" s="63">
        <v>20</v>
      </c>
      <c r="H17" s="66">
        <f t="shared" si="6"/>
        <v>7.741935483870968</v>
      </c>
    </row>
    <row r="18" spans="1:8">
      <c r="A18" s="62" t="s">
        <v>43</v>
      </c>
      <c r="B18" s="63" t="s">
        <v>31</v>
      </c>
      <c r="C18" s="64">
        <v>1</v>
      </c>
      <c r="D18" s="63">
        <f t="shared" si="7"/>
        <v>1</v>
      </c>
      <c r="E18" s="63">
        <f t="shared" si="4"/>
        <v>155</v>
      </c>
      <c r="F18" s="65">
        <f t="shared" si="5"/>
        <v>0.38709677419354838</v>
      </c>
      <c r="G18" s="63">
        <v>20</v>
      </c>
      <c r="H18" s="66">
        <f t="shared" si="6"/>
        <v>7.741935483870968</v>
      </c>
    </row>
    <row r="19" spans="1:8">
      <c r="A19" s="62" t="s">
        <v>43</v>
      </c>
      <c r="B19" s="63" t="s">
        <v>32</v>
      </c>
      <c r="C19" s="64">
        <v>1</v>
      </c>
      <c r="D19" s="63">
        <f t="shared" si="7"/>
        <v>1</v>
      </c>
      <c r="E19" s="63">
        <f t="shared" si="4"/>
        <v>155</v>
      </c>
      <c r="F19" s="65">
        <f t="shared" si="5"/>
        <v>0.38709677419354838</v>
      </c>
      <c r="G19" s="63">
        <v>20</v>
      </c>
      <c r="H19" s="66">
        <f t="shared" si="6"/>
        <v>7.741935483870968</v>
      </c>
    </row>
    <row r="20" spans="1:8">
      <c r="A20" s="62" t="s">
        <v>43</v>
      </c>
      <c r="B20" s="63" t="s">
        <v>33</v>
      </c>
      <c r="C20" s="64">
        <v>1</v>
      </c>
      <c r="D20" s="63">
        <f t="shared" si="7"/>
        <v>1</v>
      </c>
      <c r="E20" s="63">
        <f t="shared" si="4"/>
        <v>155</v>
      </c>
      <c r="F20" s="65">
        <f t="shared" si="5"/>
        <v>0.38709677419354838</v>
      </c>
      <c r="G20" s="63">
        <v>20</v>
      </c>
      <c r="H20" s="66">
        <f t="shared" si="6"/>
        <v>7.741935483870968</v>
      </c>
    </row>
    <row r="21" spans="1:8">
      <c r="A21" s="62" t="s">
        <v>43</v>
      </c>
      <c r="B21" s="63" t="s">
        <v>41</v>
      </c>
      <c r="C21" s="64">
        <v>1</v>
      </c>
      <c r="D21" s="63">
        <f t="shared" si="7"/>
        <v>1</v>
      </c>
      <c r="E21" s="63">
        <f t="shared" si="4"/>
        <v>155</v>
      </c>
      <c r="F21" s="65">
        <f t="shared" si="5"/>
        <v>0.38709677419354838</v>
      </c>
      <c r="G21" s="63">
        <v>20</v>
      </c>
      <c r="H21" s="66">
        <f t="shared" si="6"/>
        <v>7.741935483870968</v>
      </c>
    </row>
    <row r="22" spans="1:8">
      <c r="A22" s="62" t="s">
        <v>43</v>
      </c>
      <c r="B22" s="63" t="s">
        <v>35</v>
      </c>
      <c r="C22" s="67">
        <v>1</v>
      </c>
      <c r="D22" s="63">
        <f t="shared" si="7"/>
        <v>1</v>
      </c>
      <c r="E22" s="63">
        <f t="shared" si="4"/>
        <v>155</v>
      </c>
      <c r="F22" s="65">
        <f t="shared" si="5"/>
        <v>0.38709677419354838</v>
      </c>
      <c r="G22" s="63">
        <v>20</v>
      </c>
      <c r="H22" s="66">
        <f t="shared" si="6"/>
        <v>7.741935483870968</v>
      </c>
    </row>
    <row r="23" spans="1:8">
      <c r="A23" s="62" t="s">
        <v>43</v>
      </c>
      <c r="B23" t="s">
        <v>37</v>
      </c>
      <c r="C23" s="67">
        <v>1</v>
      </c>
      <c r="D23" s="63">
        <f t="shared" ref="D23" si="8">VLOOKUP(A23,$M$1:$X$8,6,FALSE)</f>
        <v>1</v>
      </c>
      <c r="E23" s="63">
        <f t="shared" ref="E23" si="9">VLOOKUP(A23,$M$1:$X$8,5,FALSE)</f>
        <v>155</v>
      </c>
      <c r="F23" s="65">
        <f t="shared" ref="F23" si="10">60/E23*C23</f>
        <v>0.38709677419354838</v>
      </c>
      <c r="G23" s="63">
        <v>20</v>
      </c>
      <c r="H23" s="66">
        <f t="shared" ref="H23" si="11">D23*F23*G23</f>
        <v>7.741935483870968</v>
      </c>
    </row>
    <row r="24" spans="1:8">
      <c r="A24" s="62" t="s">
        <v>43</v>
      </c>
      <c r="B24" s="67" t="s">
        <v>1</v>
      </c>
      <c r="C24" s="67">
        <v>1</v>
      </c>
      <c r="D24" s="63">
        <f t="shared" ref="D24" si="12">VLOOKUP(A24,$M$1:$X$8,6,FALSE)</f>
        <v>1</v>
      </c>
      <c r="E24" s="63">
        <f t="shared" ref="E24" si="13">VLOOKUP(A24,$M$1:$X$8,5,FALSE)</f>
        <v>155</v>
      </c>
      <c r="F24" s="65">
        <f t="shared" ref="F24" si="14">60/E24*C24</f>
        <v>0.38709677419354838</v>
      </c>
      <c r="G24" s="63">
        <v>20</v>
      </c>
      <c r="H24" s="66">
        <f t="shared" ref="H24" si="15">D24*F24*G24</f>
        <v>7.741935483870968</v>
      </c>
    </row>
    <row r="25" spans="1:8">
      <c r="A25" s="71" t="s">
        <v>44</v>
      </c>
      <c r="B25" s="71" t="s">
        <v>34</v>
      </c>
      <c r="C25" s="72">
        <v>1</v>
      </c>
      <c r="D25" s="71">
        <f t="shared" ref="D25:D31" si="16">VLOOKUP(A25,$M$1:$X$8,6,FALSE)</f>
        <v>2</v>
      </c>
      <c r="E25" s="71">
        <f t="shared" ref="E25:E31" si="17">VLOOKUP(A25,$M$1:$X$8,5,FALSE)</f>
        <v>70</v>
      </c>
      <c r="F25" s="73">
        <f t="shared" ref="F25:F31" si="18">60/E25*C25</f>
        <v>0.8571428571428571</v>
      </c>
      <c r="G25" s="71">
        <v>20</v>
      </c>
      <c r="H25" s="74">
        <f t="shared" ref="H25:H31" si="19">D25*F25*G25</f>
        <v>34.285714285714285</v>
      </c>
    </row>
    <row r="26" spans="1:8">
      <c r="A26" s="71" t="s">
        <v>44</v>
      </c>
      <c r="B26" s="71" t="s">
        <v>30</v>
      </c>
      <c r="C26" s="75">
        <v>1</v>
      </c>
      <c r="D26" s="71">
        <f t="shared" si="16"/>
        <v>2</v>
      </c>
      <c r="E26" s="71">
        <f t="shared" si="17"/>
        <v>70</v>
      </c>
      <c r="F26" s="73">
        <f t="shared" si="18"/>
        <v>0.8571428571428571</v>
      </c>
      <c r="G26" s="71">
        <v>20</v>
      </c>
      <c r="H26" s="74">
        <f t="shared" si="19"/>
        <v>34.285714285714285</v>
      </c>
    </row>
    <row r="27" spans="1:8">
      <c r="A27" s="71" t="s">
        <v>44</v>
      </c>
      <c r="B27" s="71" t="s">
        <v>0</v>
      </c>
      <c r="C27" s="75">
        <v>1</v>
      </c>
      <c r="D27" s="71">
        <f t="shared" si="16"/>
        <v>2</v>
      </c>
      <c r="E27" s="71">
        <f t="shared" si="17"/>
        <v>70</v>
      </c>
      <c r="F27" s="73">
        <f t="shared" si="18"/>
        <v>0.8571428571428571</v>
      </c>
      <c r="G27" s="71">
        <v>20</v>
      </c>
      <c r="H27" s="74">
        <f t="shared" si="19"/>
        <v>34.285714285714285</v>
      </c>
    </row>
    <row r="28" spans="1:8">
      <c r="A28" s="71" t="s">
        <v>44</v>
      </c>
      <c r="B28" s="71" t="s">
        <v>45</v>
      </c>
      <c r="C28" s="75">
        <v>1</v>
      </c>
      <c r="D28" s="71">
        <f t="shared" si="16"/>
        <v>2</v>
      </c>
      <c r="E28" s="71">
        <f t="shared" si="17"/>
        <v>70</v>
      </c>
      <c r="F28" s="73">
        <f t="shared" si="18"/>
        <v>0.8571428571428571</v>
      </c>
      <c r="G28" s="71">
        <v>20</v>
      </c>
      <c r="H28" s="74">
        <f t="shared" si="19"/>
        <v>34.285714285714285</v>
      </c>
    </row>
    <row r="29" spans="1:8">
      <c r="A29" s="71" t="s">
        <v>44</v>
      </c>
      <c r="B29" s="71" t="s">
        <v>1</v>
      </c>
      <c r="C29" s="75">
        <v>1</v>
      </c>
      <c r="D29" s="71">
        <f t="shared" si="16"/>
        <v>2</v>
      </c>
      <c r="E29" s="71">
        <f t="shared" si="17"/>
        <v>70</v>
      </c>
      <c r="F29" s="73">
        <f t="shared" si="18"/>
        <v>0.8571428571428571</v>
      </c>
      <c r="G29" s="71">
        <v>20</v>
      </c>
      <c r="H29" s="74">
        <f t="shared" si="19"/>
        <v>34.285714285714285</v>
      </c>
    </row>
    <row r="30" spans="1:8">
      <c r="A30" s="68" t="s">
        <v>46</v>
      </c>
      <c r="B30" s="68" t="s">
        <v>34</v>
      </c>
      <c r="C30" s="8">
        <v>1</v>
      </c>
      <c r="D30" s="68">
        <f t="shared" si="16"/>
        <v>2</v>
      </c>
      <c r="E30" s="68">
        <f t="shared" si="17"/>
        <v>72</v>
      </c>
      <c r="F30" s="69">
        <f t="shared" si="18"/>
        <v>0.83333333333333337</v>
      </c>
      <c r="G30" s="68">
        <v>20</v>
      </c>
      <c r="H30" s="70">
        <f t="shared" si="19"/>
        <v>33.333333333333336</v>
      </c>
    </row>
    <row r="31" spans="1:8">
      <c r="A31" s="68" t="s">
        <v>46</v>
      </c>
      <c r="B31" s="68" t="s">
        <v>0</v>
      </c>
      <c r="C31" s="8">
        <v>1</v>
      </c>
      <c r="D31" s="68">
        <f t="shared" si="16"/>
        <v>2</v>
      </c>
      <c r="E31" s="68">
        <f t="shared" si="17"/>
        <v>72</v>
      </c>
      <c r="F31" s="69">
        <f t="shared" si="18"/>
        <v>0.83333333333333337</v>
      </c>
      <c r="G31" s="68">
        <v>20</v>
      </c>
      <c r="H31" s="70">
        <f t="shared" si="19"/>
        <v>33.333333333333336</v>
      </c>
    </row>
    <row r="32" spans="1:8">
      <c r="A32" s="68" t="s">
        <v>46</v>
      </c>
      <c r="B32" s="68" t="s">
        <v>31</v>
      </c>
      <c r="C32" s="8">
        <v>1</v>
      </c>
      <c r="D32" s="68">
        <f t="shared" ref="D32:D33" si="20">VLOOKUP(A32,$M$1:$X$8,6,FALSE)</f>
        <v>2</v>
      </c>
      <c r="E32" s="68">
        <f t="shared" ref="E32:E33" si="21">VLOOKUP(A32,$M$1:$X$8,5,FALSE)</f>
        <v>72</v>
      </c>
      <c r="F32" s="69">
        <f t="shared" ref="F32:F33" si="22">60/E32*C32</f>
        <v>0.83333333333333337</v>
      </c>
      <c r="G32" s="68">
        <v>20</v>
      </c>
      <c r="H32" s="70">
        <f t="shared" ref="H32:H33" si="23">D32*F32*G32</f>
        <v>33.333333333333336</v>
      </c>
    </row>
    <row r="33" spans="1:16">
      <c r="A33" s="68" t="s">
        <v>46</v>
      </c>
      <c r="B33" s="68" t="s">
        <v>32</v>
      </c>
      <c r="C33" s="8">
        <v>1</v>
      </c>
      <c r="D33" s="68">
        <f t="shared" si="20"/>
        <v>2</v>
      </c>
      <c r="E33" s="68">
        <f t="shared" si="21"/>
        <v>72</v>
      </c>
      <c r="F33" s="69">
        <f t="shared" si="22"/>
        <v>0.83333333333333337</v>
      </c>
      <c r="G33" s="68">
        <v>20</v>
      </c>
      <c r="H33" s="70">
        <f t="shared" si="23"/>
        <v>33.333333333333336</v>
      </c>
    </row>
    <row r="36" spans="1:16" ht="15.75" thickBot="1"/>
    <row r="37" spans="1:16">
      <c r="A37" s="122" t="s">
        <v>20</v>
      </c>
      <c r="B37" s="123"/>
      <c r="C37" s="124" t="s">
        <v>25</v>
      </c>
      <c r="D37" s="125"/>
    </row>
    <row r="38" spans="1:16" ht="112.5">
      <c r="A38" s="10" t="s">
        <v>19</v>
      </c>
      <c r="B38" s="29" t="s">
        <v>17</v>
      </c>
      <c r="C38" s="7" t="s">
        <v>16</v>
      </c>
      <c r="D38" s="7" t="s">
        <v>118</v>
      </c>
      <c r="E38" s="13"/>
      <c r="F38" s="31" t="s">
        <v>52</v>
      </c>
      <c r="G38" s="7" t="s">
        <v>15</v>
      </c>
      <c r="H38" s="7" t="s">
        <v>95</v>
      </c>
      <c r="I38" s="7" t="s">
        <v>18</v>
      </c>
      <c r="J38" s="7" t="s">
        <v>100</v>
      </c>
      <c r="O38" s="35"/>
      <c r="P38" s="35"/>
    </row>
    <row r="39" spans="1:16" ht="15.75" thickBot="1">
      <c r="A39" t="s">
        <v>34</v>
      </c>
      <c r="B39">
        <v>469</v>
      </c>
      <c r="C39" s="17">
        <f t="shared" ref="C39:C52" si="24">GETPIVOTDATA("Итого",$I$1,"transaction rq",A39)*3</f>
        <v>450.08294930875576</v>
      </c>
      <c r="D39" s="5">
        <f>1-B39/C39</f>
        <v>-4.2030142933202175E-2</v>
      </c>
      <c r="E39" s="100"/>
      <c r="F39" t="s">
        <v>29</v>
      </c>
      <c r="G39" s="14">
        <f>C39/3</f>
        <v>150.02764976958525</v>
      </c>
      <c r="H39" s="83">
        <v>150</v>
      </c>
      <c r="I39" s="6">
        <f t="shared" ref="I39:I49" si="25">1-G39/H39</f>
        <v>-1.8433179723498228E-4</v>
      </c>
      <c r="J39" s="6">
        <f>1-B39/H39/3</f>
        <v>-4.2222222222222161E-2</v>
      </c>
      <c r="N39" s="35"/>
      <c r="O39" s="35"/>
      <c r="P39" s="35"/>
    </row>
    <row r="40" spans="1:16" ht="15.75" thickBot="1">
      <c r="A40" t="s">
        <v>0</v>
      </c>
      <c r="B40">
        <v>432</v>
      </c>
      <c r="C40" s="17">
        <f t="shared" si="24"/>
        <v>426.08294930875576</v>
      </c>
      <c r="D40" s="5">
        <f t="shared" ref="D40:D52" si="26">1-B40/C40</f>
        <v>-1.3887086307592389E-2</v>
      </c>
      <c r="E40" s="100"/>
      <c r="F40" t="s">
        <v>3</v>
      </c>
      <c r="G40" s="14">
        <f t="shared" ref="G40:G52" si="27">C40/3</f>
        <v>142.02764976958525</v>
      </c>
      <c r="H40" s="83">
        <v>141</v>
      </c>
      <c r="I40" s="6">
        <f t="shared" si="25"/>
        <v>-7.2882962381932703E-3</v>
      </c>
      <c r="J40" s="6">
        <f t="shared" ref="J40:J49" si="28">1-B40/H40/3</f>
        <v>-2.1276595744680771E-2</v>
      </c>
      <c r="N40" s="35"/>
      <c r="O40" s="35"/>
      <c r="P40" s="35"/>
    </row>
    <row r="41" spans="1:16" ht="15.75" thickBot="1">
      <c r="A41" t="s">
        <v>31</v>
      </c>
      <c r="B41">
        <v>330</v>
      </c>
      <c r="C41" s="17">
        <f t="shared" si="24"/>
        <v>323.22580645161293</v>
      </c>
      <c r="D41" s="5">
        <f t="shared" si="26"/>
        <v>-2.0958083832335328E-2</v>
      </c>
      <c r="E41" s="100"/>
      <c r="F41" t="s">
        <v>47</v>
      </c>
      <c r="G41" s="14">
        <f t="shared" si="27"/>
        <v>107.74193548387098</v>
      </c>
      <c r="H41" s="83">
        <v>109</v>
      </c>
      <c r="I41" s="6">
        <f t="shared" si="25"/>
        <v>1.1541876294761666E-2</v>
      </c>
      <c r="J41" s="6">
        <f t="shared" si="28"/>
        <v>-9.1743119266054496E-3</v>
      </c>
      <c r="N41" s="35"/>
      <c r="O41" s="35"/>
      <c r="P41" s="35"/>
    </row>
    <row r="42" spans="1:16" ht="15.75" thickBot="1">
      <c r="A42" t="s">
        <v>1</v>
      </c>
      <c r="B42">
        <v>330</v>
      </c>
      <c r="C42" s="17">
        <f t="shared" si="24"/>
        <v>326.0829493087557</v>
      </c>
      <c r="D42" s="5">
        <f t="shared" si="26"/>
        <v>-1.2012436404748694E-2</v>
      </c>
      <c r="E42" s="100"/>
      <c r="F42" t="s">
        <v>4</v>
      </c>
      <c r="G42" s="14">
        <f t="shared" si="27"/>
        <v>108.6943164362519</v>
      </c>
      <c r="H42" s="83">
        <v>109</v>
      </c>
      <c r="I42" s="6">
        <f t="shared" si="25"/>
        <v>2.8044363646615444E-3</v>
      </c>
      <c r="J42" s="6">
        <f t="shared" si="28"/>
        <v>-9.1743119266054496E-3</v>
      </c>
      <c r="N42" s="35"/>
      <c r="O42" s="35"/>
      <c r="P42" s="35"/>
    </row>
    <row r="43" spans="1:16" ht="15.75" thickBot="1">
      <c r="A43" t="s">
        <v>32</v>
      </c>
      <c r="B43">
        <v>310</v>
      </c>
      <c r="C43" s="17">
        <f t="shared" si="24"/>
        <v>323.22580645161293</v>
      </c>
      <c r="D43" s="5">
        <f t="shared" si="26"/>
        <v>4.0918163672654773E-2</v>
      </c>
      <c r="E43" s="100"/>
      <c r="F43" t="s">
        <v>49</v>
      </c>
      <c r="G43" s="14">
        <f t="shared" si="27"/>
        <v>107.74193548387098</v>
      </c>
      <c r="H43" s="83">
        <v>108</v>
      </c>
      <c r="I43" s="6">
        <f t="shared" si="25"/>
        <v>2.3894862604539879E-3</v>
      </c>
      <c r="J43" s="6">
        <f t="shared" si="28"/>
        <v>4.3209876543209957E-2</v>
      </c>
      <c r="N43" s="35"/>
      <c r="O43" s="35"/>
      <c r="P43" s="35"/>
    </row>
    <row r="44" spans="1:16" ht="15.75" thickBot="1">
      <c r="A44" s="49" t="s">
        <v>30</v>
      </c>
      <c r="B44">
        <v>300</v>
      </c>
      <c r="C44" s="17">
        <f t="shared" si="24"/>
        <v>302.85714285714289</v>
      </c>
      <c r="D44" s="5">
        <f t="shared" si="26"/>
        <v>9.4339622641510523E-3</v>
      </c>
      <c r="E44" s="100"/>
      <c r="F44" t="s">
        <v>48</v>
      </c>
      <c r="G44" s="14">
        <f t="shared" si="27"/>
        <v>100.95238095238096</v>
      </c>
      <c r="H44" s="83">
        <v>101</v>
      </c>
      <c r="I44" s="6">
        <f t="shared" si="25"/>
        <v>4.7147571900041374E-4</v>
      </c>
      <c r="J44" s="6">
        <f t="shared" si="28"/>
        <v>9.9009900990099098E-3</v>
      </c>
      <c r="N44" s="35"/>
      <c r="O44" s="35"/>
      <c r="P44" s="35"/>
    </row>
    <row r="45" spans="1:16" ht="15.75" thickBot="1">
      <c r="A45" t="s">
        <v>33</v>
      </c>
      <c r="B45">
        <v>228</v>
      </c>
      <c r="C45" s="17">
        <f t="shared" si="24"/>
        <v>223.2258064516129</v>
      </c>
      <c r="D45" s="5">
        <f t="shared" si="26"/>
        <v>-2.1387283236994348E-2</v>
      </c>
      <c r="E45" s="100"/>
      <c r="F45" t="s">
        <v>50</v>
      </c>
      <c r="G45" s="14">
        <f t="shared" si="27"/>
        <v>74.408602150537632</v>
      </c>
      <c r="H45" s="83">
        <v>74</v>
      </c>
      <c r="I45" s="6">
        <f t="shared" si="25"/>
        <v>-5.5216506829409706E-3</v>
      </c>
      <c r="J45" s="6">
        <f t="shared" si="28"/>
        <v>-2.7027027027026973E-2</v>
      </c>
      <c r="N45" s="35"/>
      <c r="O45" s="35"/>
      <c r="P45" s="35"/>
    </row>
    <row r="46" spans="1:16" ht="15.75" thickBot="1">
      <c r="A46" t="s">
        <v>41</v>
      </c>
      <c r="B46">
        <v>220</v>
      </c>
      <c r="C46" s="17">
        <f t="shared" si="24"/>
        <v>223.2258064516129</v>
      </c>
      <c r="D46" s="5">
        <f t="shared" si="26"/>
        <v>1.4450867052023142E-2</v>
      </c>
      <c r="E46" s="100"/>
      <c r="F46" t="s">
        <v>51</v>
      </c>
      <c r="G46" s="14">
        <f t="shared" si="27"/>
        <v>74.408602150537632</v>
      </c>
      <c r="H46" s="83">
        <v>74</v>
      </c>
      <c r="I46" s="6">
        <f t="shared" si="25"/>
        <v>-5.5216506829409706E-3</v>
      </c>
      <c r="J46" s="6">
        <f t="shared" si="28"/>
        <v>9.009009009009028E-3</v>
      </c>
      <c r="N46" s="35"/>
      <c r="O46" s="35"/>
      <c r="P46" s="35"/>
    </row>
    <row r="47" spans="1:16" ht="15.75" thickBot="1">
      <c r="A47" t="s">
        <v>35</v>
      </c>
      <c r="B47">
        <v>215</v>
      </c>
      <c r="C47" s="17">
        <f t="shared" si="24"/>
        <v>223.2258064516129</v>
      </c>
      <c r="D47" s="5">
        <f t="shared" si="26"/>
        <v>3.6849710982658879E-2</v>
      </c>
      <c r="E47" s="100"/>
      <c r="F47" t="s">
        <v>53</v>
      </c>
      <c r="G47" s="14">
        <f t="shared" si="27"/>
        <v>74.408602150537632</v>
      </c>
      <c r="H47" s="83">
        <v>74</v>
      </c>
      <c r="I47" s="6">
        <f t="shared" si="25"/>
        <v>-5.5216506829409706E-3</v>
      </c>
      <c r="J47" s="6">
        <f t="shared" si="28"/>
        <v>3.1531531531531543E-2</v>
      </c>
      <c r="N47" s="35"/>
      <c r="O47" s="35"/>
      <c r="P47" s="35"/>
    </row>
    <row r="48" spans="1:16" ht="15.75" thickBot="1">
      <c r="A48" t="s">
        <v>45</v>
      </c>
      <c r="B48">
        <v>105</v>
      </c>
      <c r="C48" s="17">
        <f t="shared" si="24"/>
        <v>102.85714285714286</v>
      </c>
      <c r="D48" s="5">
        <f t="shared" si="26"/>
        <v>-2.0833333333333259E-2</v>
      </c>
      <c r="E48" s="100"/>
      <c r="F48" t="s">
        <v>54</v>
      </c>
      <c r="G48" s="14">
        <f t="shared" si="27"/>
        <v>34.285714285714285</v>
      </c>
      <c r="H48" s="83">
        <v>34</v>
      </c>
      <c r="I48" s="6">
        <f t="shared" si="25"/>
        <v>-8.4033613445377853E-3</v>
      </c>
      <c r="J48" s="6">
        <f t="shared" si="28"/>
        <v>-2.941176470588247E-2</v>
      </c>
      <c r="N48" s="35"/>
      <c r="O48" s="35"/>
      <c r="P48" s="35"/>
    </row>
    <row r="49" spans="1:16" ht="15.75" thickBot="1">
      <c r="A49" t="s">
        <v>37</v>
      </c>
      <c r="B49">
        <v>23</v>
      </c>
      <c r="C49" s="17">
        <f t="shared" si="24"/>
        <v>223.2258064516129</v>
      </c>
      <c r="D49" s="5">
        <f t="shared" si="26"/>
        <v>0.89696531791907519</v>
      </c>
      <c r="E49" s="100"/>
      <c r="F49" t="s">
        <v>55</v>
      </c>
      <c r="G49" s="14">
        <f t="shared" si="27"/>
        <v>74.408602150537632</v>
      </c>
      <c r="H49" s="83">
        <v>75</v>
      </c>
      <c r="I49" s="6">
        <f t="shared" si="25"/>
        <v>7.8853046594982157E-3</v>
      </c>
      <c r="J49" s="6">
        <f t="shared" si="28"/>
        <v>0.89777777777777779</v>
      </c>
      <c r="N49" s="35"/>
      <c r="O49" s="35"/>
      <c r="P49" s="35"/>
    </row>
    <row r="50" spans="1:16" ht="15.75" thickBot="1">
      <c r="A50" t="s">
        <v>38</v>
      </c>
      <c r="B50">
        <v>25</v>
      </c>
      <c r="C50" s="17">
        <f t="shared" si="24"/>
        <v>24</v>
      </c>
      <c r="D50" s="5">
        <f t="shared" si="26"/>
        <v>-4.1666666666666741E-2</v>
      </c>
      <c r="E50" s="100"/>
      <c r="F50" t="s">
        <v>58</v>
      </c>
      <c r="G50" s="14">
        <f t="shared" si="27"/>
        <v>8</v>
      </c>
      <c r="H50" s="83">
        <v>8</v>
      </c>
      <c r="I50" s="6">
        <f>1-G50/H50</f>
        <v>0</v>
      </c>
      <c r="J50" s="6">
        <f>1-B50/H50/3</f>
        <v>-4.1666666666666741E-2</v>
      </c>
      <c r="N50" s="35"/>
    </row>
    <row r="51" spans="1:16" ht="15.75" thickBot="1">
      <c r="A51" t="s">
        <v>39</v>
      </c>
      <c r="B51">
        <v>25</v>
      </c>
      <c r="C51" s="17">
        <f t="shared" si="24"/>
        <v>24</v>
      </c>
      <c r="D51" s="5">
        <f t="shared" si="26"/>
        <v>-4.1666666666666741E-2</v>
      </c>
      <c r="E51" s="100"/>
      <c r="F51" t="s">
        <v>56</v>
      </c>
      <c r="G51" s="14">
        <f t="shared" si="27"/>
        <v>8</v>
      </c>
      <c r="H51" s="83">
        <v>8</v>
      </c>
      <c r="I51" s="6">
        <f t="shared" ref="I51:I52" si="29">1-G51/H51</f>
        <v>0</v>
      </c>
      <c r="J51" s="6">
        <f t="shared" ref="J51:J52" si="30">1-B51/H51/3</f>
        <v>-4.1666666666666741E-2</v>
      </c>
    </row>
    <row r="52" spans="1:16" ht="15.75" thickBot="1">
      <c r="A52" t="s">
        <v>36</v>
      </c>
      <c r="B52">
        <v>23</v>
      </c>
      <c r="C52" s="17">
        <f t="shared" si="24"/>
        <v>24</v>
      </c>
      <c r="D52" s="5">
        <f t="shared" si="26"/>
        <v>4.166666666666663E-2</v>
      </c>
      <c r="E52" s="100"/>
      <c r="F52" t="s">
        <v>57</v>
      </c>
      <c r="G52" s="14">
        <f t="shared" si="27"/>
        <v>8</v>
      </c>
      <c r="H52" s="83">
        <v>8</v>
      </c>
      <c r="I52" s="6">
        <f t="shared" si="29"/>
        <v>0</v>
      </c>
      <c r="J52" s="6">
        <f t="shared" si="30"/>
        <v>4.166666666666663E-2</v>
      </c>
    </row>
    <row r="53" spans="1:16">
      <c r="E53" s="121"/>
      <c r="G53" s="14"/>
      <c r="H53" s="8"/>
      <c r="I53" s="6"/>
      <c r="J53" s="6"/>
    </row>
    <row r="54" spans="1:16" ht="19.5" thickBot="1">
      <c r="A54" s="11" t="s">
        <v>2</v>
      </c>
      <c r="B54" s="30">
        <f>SUM(B$39:B$52)</f>
        <v>3035</v>
      </c>
      <c r="C54" s="17">
        <f>SUM(C39:C52)</f>
        <v>3219.3179723502294</v>
      </c>
      <c r="D54" s="5">
        <f>1-B54/C54</f>
        <v>5.7253733223397663E-2</v>
      </c>
      <c r="E54" s="121"/>
      <c r="F54" s="11" t="s">
        <v>2</v>
      </c>
      <c r="G54" s="3">
        <f>SUM(G39:G53)</f>
        <v>1073.1059907834101</v>
      </c>
      <c r="H54" s="3">
        <f>SUM(H39:H53)</f>
        <v>1073</v>
      </c>
      <c r="I54" s="6">
        <f>1-G54/H54</f>
        <v>-9.8779854063479888E-5</v>
      </c>
      <c r="J54" s="6">
        <f t="shared" ref="J54" si="31">1-C54/H54/3</f>
        <v>-9.8779854063257844E-5</v>
      </c>
    </row>
    <row r="55" spans="1:16" ht="19.5" thickBot="1">
      <c r="A55" t="s">
        <v>119</v>
      </c>
      <c r="B55" s="30"/>
      <c r="C55" s="17">
        <f>SUM(C39:C52)-C49+B49</f>
        <v>3019.0921658986167</v>
      </c>
      <c r="D55" s="5">
        <f>1-B54/C55</f>
        <v>-5.2690786591631511E-3</v>
      </c>
      <c r="E55" s="100"/>
    </row>
    <row r="56" spans="1:16">
      <c r="K56" s="3"/>
      <c r="M56" s="44"/>
    </row>
    <row r="57" spans="1:16">
      <c r="K57" s="3"/>
      <c r="M57" s="44"/>
    </row>
    <row r="60" spans="1:16">
      <c r="J60" s="44"/>
    </row>
    <row r="61" spans="1:16">
      <c r="J61" s="44"/>
    </row>
    <row r="62" spans="1:16">
      <c r="J62" s="44"/>
    </row>
    <row r="63" spans="1:16">
      <c r="J63" s="44"/>
    </row>
    <row r="64" spans="1:16">
      <c r="J64" s="44"/>
      <c r="K64" s="49"/>
    </row>
    <row r="65" spans="8:10">
      <c r="H65" s="49"/>
      <c r="J65" s="44"/>
    </row>
    <row r="66" spans="8:10">
      <c r="J66" s="44"/>
    </row>
    <row r="67" spans="8:10">
      <c r="J67" s="44"/>
    </row>
    <row r="68" spans="8:10">
      <c r="J68" s="44"/>
    </row>
    <row r="69" spans="8:10">
      <c r="J69" s="44"/>
    </row>
    <row r="70" spans="8:10">
      <c r="J70" s="44"/>
    </row>
    <row r="71" spans="8:10">
      <c r="J71" s="44"/>
    </row>
    <row r="72" spans="8:10">
      <c r="J72" s="44"/>
    </row>
    <row r="73" spans="8:10">
      <c r="J73" s="44"/>
    </row>
    <row r="74" spans="8:10">
      <c r="J74" s="44"/>
    </row>
  </sheetData>
  <sortState ref="L2:W9">
    <sortCondition ref="T2:T9"/>
  </sortState>
  <mergeCells count="2">
    <mergeCell ref="A37:B37"/>
    <mergeCell ref="C37:D37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K45" sqref="G40:K45"/>
    </sheetView>
  </sheetViews>
  <sheetFormatPr defaultRowHeight="15"/>
  <cols>
    <col min="1" max="1" width="36.42578125" bestFit="1" customWidth="1"/>
    <col min="2" max="2" width="21.42578125" customWidth="1"/>
  </cols>
  <sheetData>
    <row r="1" spans="1:14">
      <c r="A1" s="34" t="s">
        <v>190</v>
      </c>
      <c r="B1" s="34"/>
      <c r="C1" s="34"/>
      <c r="D1" s="34"/>
      <c r="E1" s="34"/>
      <c r="F1" s="34"/>
      <c r="G1" s="34"/>
      <c r="H1" s="34"/>
      <c r="I1" s="34"/>
      <c r="J1" s="34"/>
    </row>
    <row r="2" spans="1:14">
      <c r="A2" s="87"/>
      <c r="B2" s="126" t="s">
        <v>101</v>
      </c>
      <c r="C2" s="126"/>
      <c r="D2" s="126"/>
      <c r="E2" s="127" t="s">
        <v>102</v>
      </c>
      <c r="F2" s="127"/>
      <c r="G2" s="127"/>
      <c r="H2" s="127"/>
      <c r="I2" s="127"/>
      <c r="J2" s="127"/>
      <c r="K2" s="127"/>
      <c r="L2" s="45" t="s">
        <v>103</v>
      </c>
      <c r="M2" s="127" t="s">
        <v>104</v>
      </c>
      <c r="N2" s="127"/>
    </row>
    <row r="3" spans="1:14" ht="15.75" thickBot="1">
      <c r="A3" s="87"/>
      <c r="B3" s="88" t="s">
        <v>105</v>
      </c>
      <c r="C3" s="88" t="s">
        <v>5</v>
      </c>
      <c r="D3" s="88" t="s">
        <v>106</v>
      </c>
      <c r="E3" s="89" t="s">
        <v>23</v>
      </c>
      <c r="F3" s="89" t="s">
        <v>107</v>
      </c>
      <c r="G3" s="89" t="s">
        <v>108</v>
      </c>
      <c r="H3" s="89" t="s">
        <v>109</v>
      </c>
      <c r="I3" s="89" t="s">
        <v>110</v>
      </c>
      <c r="J3" s="89" t="s">
        <v>111</v>
      </c>
      <c r="K3" s="89" t="s">
        <v>112</v>
      </c>
      <c r="L3" s="90" t="s">
        <v>113</v>
      </c>
      <c r="M3" s="89" t="s">
        <v>114</v>
      </c>
      <c r="N3" s="89" t="s">
        <v>115</v>
      </c>
    </row>
    <row r="4" spans="1:14" ht="15.75" thickBot="1">
      <c r="A4" s="91"/>
      <c r="B4" s="92"/>
      <c r="C4" s="92"/>
      <c r="D4" s="93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14" ht="15.75" thickBot="1">
      <c r="A5" s="102" t="s">
        <v>65</v>
      </c>
      <c r="B5" s="103">
        <v>8</v>
      </c>
      <c r="C5" s="103">
        <v>0</v>
      </c>
      <c r="D5" s="104">
        <v>0</v>
      </c>
      <c r="E5" s="103">
        <v>4346.25</v>
      </c>
      <c r="F5" s="103">
        <v>4287</v>
      </c>
      <c r="G5" s="103">
        <v>4459</v>
      </c>
      <c r="H5" s="103">
        <v>4324</v>
      </c>
      <c r="I5" s="103">
        <v>4459</v>
      </c>
      <c r="J5" s="103">
        <v>4459</v>
      </c>
      <c r="K5" s="103">
        <v>4459</v>
      </c>
      <c r="L5" s="103">
        <v>0.01</v>
      </c>
      <c r="M5" s="103">
        <v>1.24</v>
      </c>
      <c r="N5" s="103">
        <v>0.12</v>
      </c>
    </row>
    <row r="6" spans="1:14" ht="15.75" thickBot="1">
      <c r="A6" s="94" t="s">
        <v>67</v>
      </c>
      <c r="B6" s="95">
        <v>66</v>
      </c>
      <c r="C6" s="95">
        <v>0</v>
      </c>
      <c r="D6" s="96">
        <v>0</v>
      </c>
      <c r="E6" s="95">
        <v>8778.18</v>
      </c>
      <c r="F6" s="95">
        <v>8358</v>
      </c>
      <c r="G6" s="95">
        <v>9915</v>
      </c>
      <c r="H6" s="95">
        <v>8703</v>
      </c>
      <c r="I6" s="95">
        <v>9183</v>
      </c>
      <c r="J6" s="95">
        <v>9478.25</v>
      </c>
      <c r="K6" s="95">
        <v>9915</v>
      </c>
      <c r="L6" s="95">
        <v>0.06</v>
      </c>
      <c r="M6" s="95">
        <v>10.64</v>
      </c>
      <c r="N6" s="95">
        <v>1.4</v>
      </c>
    </row>
    <row r="7" spans="1:14" ht="15.75" thickBot="1">
      <c r="A7" s="97" t="s">
        <v>68</v>
      </c>
      <c r="B7" s="98">
        <v>8</v>
      </c>
      <c r="C7" s="98">
        <v>0</v>
      </c>
      <c r="D7" s="99">
        <v>0</v>
      </c>
      <c r="E7" s="98">
        <v>8122.13</v>
      </c>
      <c r="F7" s="98">
        <v>7800</v>
      </c>
      <c r="G7" s="98">
        <v>8460</v>
      </c>
      <c r="H7" s="98">
        <v>8028.5</v>
      </c>
      <c r="I7" s="98">
        <v>8460</v>
      </c>
      <c r="J7" s="98">
        <v>8460</v>
      </c>
      <c r="K7" s="98">
        <v>8460</v>
      </c>
      <c r="L7" s="98">
        <v>0.01</v>
      </c>
      <c r="M7" s="98">
        <v>1.35</v>
      </c>
      <c r="N7" s="98">
        <v>0.17</v>
      </c>
    </row>
    <row r="8" spans="1:14" ht="15.75" thickBot="1">
      <c r="A8" s="94" t="s">
        <v>116</v>
      </c>
      <c r="B8" s="95">
        <v>35</v>
      </c>
      <c r="C8" s="95">
        <v>0</v>
      </c>
      <c r="D8" s="96">
        <v>0</v>
      </c>
      <c r="E8" s="95">
        <v>4436.57</v>
      </c>
      <c r="F8" s="95">
        <v>4313</v>
      </c>
      <c r="G8" s="95">
        <v>4657</v>
      </c>
      <c r="H8" s="95">
        <v>4444</v>
      </c>
      <c r="I8" s="95">
        <v>4528.8</v>
      </c>
      <c r="J8" s="95">
        <v>4560.2</v>
      </c>
      <c r="K8" s="95">
        <v>4657</v>
      </c>
      <c r="L8" s="95">
        <v>0.03</v>
      </c>
      <c r="M8" s="95">
        <v>4.59</v>
      </c>
      <c r="N8" s="95">
        <v>0.35</v>
      </c>
    </row>
    <row r="9" spans="1:14" ht="15.75" thickBot="1">
      <c r="A9" s="97" t="s">
        <v>72</v>
      </c>
      <c r="B9" s="98">
        <v>33</v>
      </c>
      <c r="C9" s="98">
        <v>0</v>
      </c>
      <c r="D9" s="99">
        <v>0</v>
      </c>
      <c r="E9" s="98">
        <v>5028.97</v>
      </c>
      <c r="F9" s="98">
        <v>4818</v>
      </c>
      <c r="G9" s="98">
        <v>5367</v>
      </c>
      <c r="H9" s="98">
        <v>5018</v>
      </c>
      <c r="I9" s="98">
        <v>5203.2</v>
      </c>
      <c r="J9" s="98">
        <v>5365.6</v>
      </c>
      <c r="K9" s="98">
        <v>5367</v>
      </c>
      <c r="L9" s="98">
        <v>0.03</v>
      </c>
      <c r="M9" s="98">
        <v>4.7</v>
      </c>
      <c r="N9" s="98">
        <v>0.32</v>
      </c>
    </row>
    <row r="10" spans="1:14" ht="15.75" thickBot="1">
      <c r="A10" s="94" t="s">
        <v>49</v>
      </c>
      <c r="B10" s="95">
        <v>108</v>
      </c>
      <c r="C10" s="95">
        <v>0</v>
      </c>
      <c r="D10" s="96">
        <v>0</v>
      </c>
      <c r="E10" s="95">
        <v>491.84</v>
      </c>
      <c r="F10" s="95">
        <v>427</v>
      </c>
      <c r="G10" s="95">
        <v>740</v>
      </c>
      <c r="H10" s="95">
        <v>472.5</v>
      </c>
      <c r="I10" s="95">
        <v>582.79999999999995</v>
      </c>
      <c r="J10" s="95">
        <v>596.20000000000005</v>
      </c>
      <c r="K10" s="95">
        <v>738.11</v>
      </c>
      <c r="L10" s="95">
        <v>0.09</v>
      </c>
      <c r="M10" s="95">
        <v>7.0000000000000007E-2</v>
      </c>
      <c r="N10" s="95">
        <v>0.06</v>
      </c>
    </row>
    <row r="11" spans="1:14" ht="15.75" thickBot="1">
      <c r="A11" s="97" t="s">
        <v>55</v>
      </c>
      <c r="B11" s="98">
        <v>74</v>
      </c>
      <c r="C11" s="98">
        <v>0</v>
      </c>
      <c r="D11" s="99">
        <v>0</v>
      </c>
      <c r="E11" s="98">
        <v>210.2</v>
      </c>
      <c r="F11" s="98">
        <v>191</v>
      </c>
      <c r="G11" s="98">
        <v>240</v>
      </c>
      <c r="H11" s="98">
        <v>208</v>
      </c>
      <c r="I11" s="98">
        <v>226</v>
      </c>
      <c r="J11" s="98">
        <v>238</v>
      </c>
      <c r="K11" s="98">
        <v>240</v>
      </c>
      <c r="L11" s="98">
        <v>0.06</v>
      </c>
      <c r="M11" s="98">
        <v>0.04</v>
      </c>
      <c r="N11" s="98">
        <v>0.04</v>
      </c>
    </row>
    <row r="12" spans="1:14" ht="15.75" thickBot="1">
      <c r="A12" s="94" t="s">
        <v>3</v>
      </c>
      <c r="B12" s="95">
        <v>142</v>
      </c>
      <c r="C12" s="95">
        <v>0</v>
      </c>
      <c r="D12" s="96">
        <v>0</v>
      </c>
      <c r="E12" s="95">
        <v>432.13</v>
      </c>
      <c r="F12" s="95">
        <v>372</v>
      </c>
      <c r="G12" s="95">
        <v>675</v>
      </c>
      <c r="H12" s="95">
        <v>411</v>
      </c>
      <c r="I12" s="95">
        <v>515</v>
      </c>
      <c r="J12" s="95">
        <v>546</v>
      </c>
      <c r="K12" s="95">
        <v>661.24</v>
      </c>
      <c r="L12" s="95">
        <v>0.12</v>
      </c>
      <c r="M12" s="95">
        <v>0.25</v>
      </c>
      <c r="N12" s="95">
        <v>0.19</v>
      </c>
    </row>
    <row r="13" spans="1:14" ht="15.75" thickBot="1">
      <c r="A13" s="97" t="s">
        <v>4</v>
      </c>
      <c r="B13" s="98">
        <v>108</v>
      </c>
      <c r="C13" s="98">
        <v>0</v>
      </c>
      <c r="D13" s="99">
        <v>0</v>
      </c>
      <c r="E13" s="98">
        <v>198.06</v>
      </c>
      <c r="F13" s="98">
        <v>184</v>
      </c>
      <c r="G13" s="98">
        <v>225</v>
      </c>
      <c r="H13" s="98">
        <v>196</v>
      </c>
      <c r="I13" s="98">
        <v>211.1</v>
      </c>
      <c r="J13" s="98">
        <v>214.1</v>
      </c>
      <c r="K13" s="98">
        <v>224.37</v>
      </c>
      <c r="L13" s="98">
        <v>0.09</v>
      </c>
      <c r="M13" s="98">
        <v>0.1</v>
      </c>
      <c r="N13" s="98">
        <v>0.1</v>
      </c>
    </row>
    <row r="14" spans="1:14" ht="15.75" thickBot="1">
      <c r="A14" s="105" t="s">
        <v>57</v>
      </c>
      <c r="B14" s="106">
        <v>8</v>
      </c>
      <c r="C14" s="106">
        <v>0</v>
      </c>
      <c r="D14" s="107">
        <v>0</v>
      </c>
      <c r="E14" s="106">
        <v>660</v>
      </c>
      <c r="F14" s="106">
        <v>645</v>
      </c>
      <c r="G14" s="106">
        <v>694</v>
      </c>
      <c r="H14" s="106">
        <v>658</v>
      </c>
      <c r="I14" s="106">
        <v>694</v>
      </c>
      <c r="J14" s="106">
        <v>694</v>
      </c>
      <c r="K14" s="106">
        <v>694</v>
      </c>
      <c r="L14" s="106">
        <v>0.01</v>
      </c>
      <c r="M14" s="106">
        <v>0.05</v>
      </c>
      <c r="N14" s="106">
        <v>0.03</v>
      </c>
    </row>
    <row r="15" spans="1:14" ht="15.75" thickBot="1">
      <c r="A15" s="97" t="s">
        <v>50</v>
      </c>
      <c r="B15" s="98">
        <v>75</v>
      </c>
      <c r="C15" s="98">
        <v>0</v>
      </c>
      <c r="D15" s="99">
        <v>0</v>
      </c>
      <c r="E15" s="98">
        <v>484.91</v>
      </c>
      <c r="F15" s="98">
        <v>436</v>
      </c>
      <c r="G15" s="98">
        <v>711</v>
      </c>
      <c r="H15" s="98">
        <v>465</v>
      </c>
      <c r="I15" s="98">
        <v>574</v>
      </c>
      <c r="J15" s="98">
        <v>592</v>
      </c>
      <c r="K15" s="98">
        <v>711</v>
      </c>
      <c r="L15" s="98">
        <v>0.06</v>
      </c>
      <c r="M15" s="98">
        <v>0.16</v>
      </c>
      <c r="N15" s="98">
        <v>0.06</v>
      </c>
    </row>
    <row r="16" spans="1:14" ht="15.75" thickBot="1">
      <c r="A16" s="94" t="s">
        <v>48</v>
      </c>
      <c r="B16" s="95">
        <v>100</v>
      </c>
      <c r="C16" s="95">
        <v>0</v>
      </c>
      <c r="D16" s="96">
        <v>0</v>
      </c>
      <c r="E16" s="95">
        <v>738.74</v>
      </c>
      <c r="F16" s="95">
        <v>706</v>
      </c>
      <c r="G16" s="95">
        <v>788</v>
      </c>
      <c r="H16" s="95">
        <v>736.5</v>
      </c>
      <c r="I16" s="95">
        <v>761</v>
      </c>
      <c r="J16" s="95">
        <v>770</v>
      </c>
      <c r="K16" s="95">
        <v>787.97</v>
      </c>
      <c r="L16" s="95">
        <v>0.08</v>
      </c>
      <c r="M16" s="95">
        <v>0.38</v>
      </c>
      <c r="N16" s="95">
        <v>0.11</v>
      </c>
    </row>
    <row r="17" spans="1:14" ht="15.75" thickBot="1">
      <c r="A17" s="97" t="s">
        <v>29</v>
      </c>
      <c r="B17" s="98">
        <v>150</v>
      </c>
      <c r="C17" s="98">
        <v>0</v>
      </c>
      <c r="D17" s="99">
        <v>0</v>
      </c>
      <c r="E17" s="98">
        <v>2791.25</v>
      </c>
      <c r="F17" s="98">
        <v>2686</v>
      </c>
      <c r="G17" s="98">
        <v>4086</v>
      </c>
      <c r="H17" s="98">
        <v>2781</v>
      </c>
      <c r="I17" s="98">
        <v>2840.8</v>
      </c>
      <c r="J17" s="98">
        <v>2854.9</v>
      </c>
      <c r="K17" s="98">
        <v>3467.37</v>
      </c>
      <c r="L17" s="98">
        <v>0.13</v>
      </c>
      <c r="M17" s="98">
        <v>18.309999999999999</v>
      </c>
      <c r="N17" s="98">
        <v>0.88</v>
      </c>
    </row>
    <row r="18" spans="1:14" ht="15.75" thickBot="1">
      <c r="A18" s="94" t="s">
        <v>47</v>
      </c>
      <c r="B18" s="95">
        <v>107</v>
      </c>
      <c r="C18" s="95">
        <v>0</v>
      </c>
      <c r="D18" s="96">
        <v>0</v>
      </c>
      <c r="E18" s="95">
        <v>1322.53</v>
      </c>
      <c r="F18" s="95">
        <v>1246</v>
      </c>
      <c r="G18" s="95">
        <v>1406</v>
      </c>
      <c r="H18" s="95">
        <v>1321</v>
      </c>
      <c r="I18" s="95">
        <v>1367.2</v>
      </c>
      <c r="J18" s="95">
        <v>1383</v>
      </c>
      <c r="K18" s="95">
        <v>1405.12</v>
      </c>
      <c r="L18" s="95">
        <v>0.09</v>
      </c>
      <c r="M18" s="95">
        <v>1.36</v>
      </c>
      <c r="N18" s="95">
        <v>0.16</v>
      </c>
    </row>
    <row r="19" spans="1:14" ht="15.75" thickBot="1">
      <c r="A19" s="97" t="s">
        <v>54</v>
      </c>
      <c r="B19" s="98">
        <v>35</v>
      </c>
      <c r="C19" s="98">
        <v>0</v>
      </c>
      <c r="D19" s="99">
        <v>0</v>
      </c>
      <c r="E19" s="98">
        <v>307.77</v>
      </c>
      <c r="F19" s="98">
        <v>300</v>
      </c>
      <c r="G19" s="98">
        <v>317</v>
      </c>
      <c r="H19" s="98">
        <v>308</v>
      </c>
      <c r="I19" s="98">
        <v>312</v>
      </c>
      <c r="J19" s="98">
        <v>314.60000000000002</v>
      </c>
      <c r="K19" s="98">
        <v>317</v>
      </c>
      <c r="L19" s="98">
        <v>0.03</v>
      </c>
      <c r="M19" s="98">
        <v>7.0000000000000007E-2</v>
      </c>
      <c r="N19" s="98">
        <v>0.03</v>
      </c>
    </row>
    <row r="20" spans="1:14" ht="15.75" thickBot="1">
      <c r="A20" s="94" t="s">
        <v>51</v>
      </c>
      <c r="B20" s="95">
        <v>74</v>
      </c>
      <c r="C20" s="95">
        <v>0</v>
      </c>
      <c r="D20" s="96">
        <v>0</v>
      </c>
      <c r="E20" s="95">
        <v>1349.82</v>
      </c>
      <c r="F20" s="95">
        <v>1271</v>
      </c>
      <c r="G20" s="95">
        <v>1564</v>
      </c>
      <c r="H20" s="95">
        <v>1335</v>
      </c>
      <c r="I20" s="95">
        <v>1441</v>
      </c>
      <c r="J20" s="95">
        <v>1506.75</v>
      </c>
      <c r="K20" s="95">
        <v>1564</v>
      </c>
      <c r="L20" s="95">
        <v>0.06</v>
      </c>
      <c r="M20" s="95">
        <v>0.8</v>
      </c>
      <c r="N20" s="95">
        <v>0.4</v>
      </c>
    </row>
    <row r="21" spans="1:14" ht="15.75" thickBot="1">
      <c r="A21" s="97" t="s">
        <v>58</v>
      </c>
      <c r="B21" s="98">
        <v>8</v>
      </c>
      <c r="C21" s="98">
        <v>0</v>
      </c>
      <c r="D21" s="99">
        <v>0</v>
      </c>
      <c r="E21" s="98">
        <v>306.63</v>
      </c>
      <c r="F21" s="98">
        <v>300</v>
      </c>
      <c r="G21" s="98">
        <v>325</v>
      </c>
      <c r="H21" s="98">
        <v>302.5</v>
      </c>
      <c r="I21" s="98">
        <v>325</v>
      </c>
      <c r="J21" s="98">
        <v>325</v>
      </c>
      <c r="K21" s="98">
        <v>325</v>
      </c>
      <c r="L21" s="98">
        <v>0.01</v>
      </c>
      <c r="M21" s="98">
        <v>0.05</v>
      </c>
      <c r="N21" s="98">
        <v>0.01</v>
      </c>
    </row>
    <row r="22" spans="1:14" ht="15.75" thickBot="1">
      <c r="A22" s="94" t="s">
        <v>53</v>
      </c>
      <c r="B22" s="95">
        <v>74</v>
      </c>
      <c r="C22" s="95">
        <v>0</v>
      </c>
      <c r="D22" s="96">
        <v>0</v>
      </c>
      <c r="E22" s="95">
        <v>749.32</v>
      </c>
      <c r="F22" s="95">
        <v>699</v>
      </c>
      <c r="G22" s="95">
        <v>831</v>
      </c>
      <c r="H22" s="95">
        <v>749</v>
      </c>
      <c r="I22" s="95">
        <v>778.5</v>
      </c>
      <c r="J22" s="95">
        <v>801.25</v>
      </c>
      <c r="K22" s="95">
        <v>831</v>
      </c>
      <c r="L22" s="95">
        <v>0.06</v>
      </c>
      <c r="M22" s="95">
        <v>0.15</v>
      </c>
      <c r="N22" s="95">
        <v>0.22</v>
      </c>
    </row>
    <row r="23" spans="1:14" ht="15.75" thickBot="1">
      <c r="A23" s="97" t="s">
        <v>56</v>
      </c>
      <c r="B23" s="98">
        <v>8</v>
      </c>
      <c r="C23" s="98">
        <v>0</v>
      </c>
      <c r="D23" s="99">
        <v>0</v>
      </c>
      <c r="E23" s="98">
        <v>593</v>
      </c>
      <c r="F23" s="98">
        <v>563</v>
      </c>
      <c r="G23" s="98">
        <v>633</v>
      </c>
      <c r="H23" s="98">
        <v>582.5</v>
      </c>
      <c r="I23" s="98">
        <v>633</v>
      </c>
      <c r="J23" s="98">
        <v>633</v>
      </c>
      <c r="K23" s="98">
        <v>633</v>
      </c>
      <c r="L23" s="98">
        <v>0.01</v>
      </c>
      <c r="M23" s="98">
        <v>0.02</v>
      </c>
      <c r="N23" s="98">
        <v>0.02</v>
      </c>
    </row>
    <row r="24" spans="1:14" ht="15.75" thickBot="1">
      <c r="A24" s="94"/>
      <c r="B24" s="95"/>
      <c r="C24" s="95"/>
      <c r="D24" s="96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15.75" thickBot="1">
      <c r="A25" s="128" t="s">
        <v>300</v>
      </c>
      <c r="B25" s="128"/>
      <c r="C25" s="128"/>
      <c r="D25" s="128"/>
      <c r="E25" s="40"/>
      <c r="F25" s="40"/>
      <c r="G25" s="40"/>
      <c r="H25" s="39"/>
      <c r="I25" s="39"/>
      <c r="J25" s="39"/>
    </row>
    <row r="26" spans="1:14" ht="54.75" thickBot="1">
      <c r="A26" s="108" t="s">
        <v>120</v>
      </c>
      <c r="B26" s="109" t="s">
        <v>121</v>
      </c>
      <c r="C26" s="109" t="s">
        <v>122</v>
      </c>
      <c r="D26" s="109" t="s">
        <v>108</v>
      </c>
      <c r="E26" s="109" t="s">
        <v>107</v>
      </c>
      <c r="F26" s="109" t="s">
        <v>123</v>
      </c>
      <c r="G26" s="40"/>
      <c r="H26" s="39"/>
      <c r="I26" s="39"/>
      <c r="J26" s="39"/>
    </row>
    <row r="27" spans="1:14" ht="15.75" thickBot="1">
      <c r="A27" s="110" t="s">
        <v>65</v>
      </c>
      <c r="B27" s="111">
        <v>8</v>
      </c>
      <c r="C27" s="112" t="s">
        <v>124</v>
      </c>
      <c r="D27" s="112" t="s">
        <v>124</v>
      </c>
      <c r="E27" s="112" t="s">
        <v>125</v>
      </c>
      <c r="F27" s="112" t="s">
        <v>126</v>
      </c>
      <c r="G27" s="40"/>
      <c r="H27" s="39"/>
      <c r="I27" s="39"/>
      <c r="J27" s="39"/>
    </row>
    <row r="28" spans="1:14" ht="15.75" thickBot="1">
      <c r="A28" s="110" t="s">
        <v>67</v>
      </c>
      <c r="B28" s="111">
        <v>67</v>
      </c>
      <c r="C28" s="112" t="s">
        <v>127</v>
      </c>
      <c r="D28" s="112" t="s">
        <v>128</v>
      </c>
      <c r="E28" s="112" t="s">
        <v>129</v>
      </c>
      <c r="F28" s="112" t="s">
        <v>130</v>
      </c>
      <c r="G28" s="40"/>
      <c r="H28" s="39"/>
      <c r="I28" s="39"/>
      <c r="J28" s="39"/>
    </row>
    <row r="29" spans="1:14" ht="15.75" thickBot="1">
      <c r="A29" s="110" t="s">
        <v>68</v>
      </c>
      <c r="B29" s="111">
        <v>8</v>
      </c>
      <c r="C29" s="112" t="s">
        <v>131</v>
      </c>
      <c r="D29" s="112" t="s">
        <v>132</v>
      </c>
      <c r="E29" s="112" t="s">
        <v>133</v>
      </c>
      <c r="F29" s="112" t="s">
        <v>134</v>
      </c>
      <c r="G29" s="40"/>
      <c r="H29" s="39"/>
      <c r="I29" s="39"/>
      <c r="J29" s="39"/>
    </row>
    <row r="30" spans="1:14" ht="15.75" thickBot="1">
      <c r="A30" s="110" t="s">
        <v>116</v>
      </c>
      <c r="B30" s="111">
        <v>34</v>
      </c>
      <c r="C30" s="112" t="s">
        <v>135</v>
      </c>
      <c r="D30" s="112" t="s">
        <v>136</v>
      </c>
      <c r="E30" s="112" t="s">
        <v>137</v>
      </c>
      <c r="F30" s="112" t="s">
        <v>138</v>
      </c>
      <c r="G30" s="40"/>
      <c r="H30" s="39"/>
      <c r="I30" s="39"/>
      <c r="J30" s="39"/>
    </row>
    <row r="31" spans="1:14" ht="15.75" thickBot="1">
      <c r="A31" s="110" t="s">
        <v>72</v>
      </c>
      <c r="B31" s="111">
        <v>33</v>
      </c>
      <c r="C31" s="112" t="s">
        <v>139</v>
      </c>
      <c r="D31" s="112" t="s">
        <v>140</v>
      </c>
      <c r="E31" s="112" t="s">
        <v>141</v>
      </c>
      <c r="F31" s="112" t="s">
        <v>142</v>
      </c>
      <c r="G31" s="40"/>
      <c r="H31" s="39"/>
      <c r="I31" s="39"/>
      <c r="J31" s="39"/>
    </row>
    <row r="32" spans="1:14" ht="15.75" thickBot="1">
      <c r="A32" s="110" t="s">
        <v>49</v>
      </c>
      <c r="B32" s="111">
        <v>108</v>
      </c>
      <c r="C32" s="112" t="s">
        <v>143</v>
      </c>
      <c r="D32" s="112" t="s">
        <v>144</v>
      </c>
      <c r="E32" s="112" t="s">
        <v>145</v>
      </c>
      <c r="F32" s="112" t="s">
        <v>146</v>
      </c>
      <c r="G32" s="40"/>
      <c r="H32" s="39"/>
      <c r="I32" s="39"/>
      <c r="J32" s="39"/>
    </row>
    <row r="33" spans="1:11" ht="15.75" thickBot="1">
      <c r="A33" s="110" t="s">
        <v>55</v>
      </c>
      <c r="B33" s="111">
        <v>75</v>
      </c>
      <c r="C33" s="112" t="s">
        <v>147</v>
      </c>
      <c r="D33" s="112" t="s">
        <v>148</v>
      </c>
      <c r="E33" s="112" t="s">
        <v>149</v>
      </c>
      <c r="F33" s="112" t="s">
        <v>150</v>
      </c>
      <c r="G33" s="40"/>
      <c r="H33" s="39"/>
      <c r="I33" s="39"/>
      <c r="J33" s="39"/>
    </row>
    <row r="34" spans="1:11" ht="15.75" thickBot="1">
      <c r="A34" s="110" t="s">
        <v>3</v>
      </c>
      <c r="B34" s="111">
        <v>141</v>
      </c>
      <c r="C34" s="112" t="s">
        <v>151</v>
      </c>
      <c r="D34" s="112" t="s">
        <v>152</v>
      </c>
      <c r="E34" s="112" t="s">
        <v>153</v>
      </c>
      <c r="F34" s="112" t="s">
        <v>154</v>
      </c>
      <c r="G34" s="40"/>
      <c r="H34" s="39"/>
      <c r="I34" s="39"/>
      <c r="J34" s="39"/>
    </row>
    <row r="35" spans="1:11" ht="15.75" thickBot="1">
      <c r="A35" s="110" t="s">
        <v>4</v>
      </c>
      <c r="B35" s="111">
        <v>109</v>
      </c>
      <c r="C35" s="112" t="s">
        <v>155</v>
      </c>
      <c r="D35" s="112" t="s">
        <v>156</v>
      </c>
      <c r="E35" s="112" t="s">
        <v>157</v>
      </c>
      <c r="F35" s="112" t="s">
        <v>158</v>
      </c>
      <c r="G35" s="40"/>
      <c r="H35" s="39"/>
      <c r="I35" s="39"/>
      <c r="J35" s="39"/>
    </row>
    <row r="36" spans="1:11" ht="15.75" thickBot="1">
      <c r="A36" s="110" t="s">
        <v>57</v>
      </c>
      <c r="B36" s="111">
        <v>8</v>
      </c>
      <c r="C36" s="112" t="s">
        <v>159</v>
      </c>
      <c r="D36" s="112" t="s">
        <v>159</v>
      </c>
      <c r="E36" s="112" t="s">
        <v>160</v>
      </c>
      <c r="F36" s="112" t="s">
        <v>161</v>
      </c>
      <c r="G36" s="40"/>
      <c r="H36" s="39"/>
      <c r="I36" s="113"/>
      <c r="J36" s="39"/>
    </row>
    <row r="37" spans="1:11" ht="15.75" thickBot="1">
      <c r="A37" s="110" t="s">
        <v>50</v>
      </c>
      <c r="B37" s="111">
        <v>74</v>
      </c>
      <c r="C37" s="112" t="s">
        <v>162</v>
      </c>
      <c r="D37" s="112" t="s">
        <v>163</v>
      </c>
      <c r="E37" s="112" t="s">
        <v>164</v>
      </c>
      <c r="F37" s="112" t="s">
        <v>165</v>
      </c>
      <c r="G37" s="40"/>
      <c r="H37" s="39"/>
      <c r="I37" s="39"/>
      <c r="J37" s="39"/>
    </row>
    <row r="38" spans="1:11" ht="15.75" thickBot="1">
      <c r="A38" s="110" t="s">
        <v>48</v>
      </c>
      <c r="B38" s="111">
        <v>101</v>
      </c>
      <c r="C38" s="112" t="s">
        <v>166</v>
      </c>
      <c r="D38" s="112" t="s">
        <v>167</v>
      </c>
      <c r="E38" s="112" t="s">
        <v>168</v>
      </c>
      <c r="F38" s="112" t="s">
        <v>169</v>
      </c>
      <c r="G38" s="40"/>
      <c r="H38" s="39"/>
      <c r="I38" s="39"/>
      <c r="J38" s="39"/>
    </row>
    <row r="39" spans="1:11" ht="15.75" thickBot="1">
      <c r="A39" s="110" t="s">
        <v>29</v>
      </c>
      <c r="B39" s="111">
        <v>150</v>
      </c>
      <c r="C39" s="112" t="s">
        <v>170</v>
      </c>
      <c r="D39" s="112" t="s">
        <v>171</v>
      </c>
      <c r="E39" s="112" t="s">
        <v>172</v>
      </c>
      <c r="F39" s="112" t="s">
        <v>173</v>
      </c>
      <c r="G39" s="40"/>
      <c r="H39" s="39"/>
      <c r="I39" s="39"/>
      <c r="J39" s="39"/>
    </row>
    <row r="40" spans="1:11" ht="15.75" thickBot="1">
      <c r="A40" s="110" t="s">
        <v>47</v>
      </c>
      <c r="B40" s="111">
        <v>109</v>
      </c>
      <c r="C40" s="112" t="s">
        <v>85</v>
      </c>
      <c r="D40" s="112" t="s">
        <v>78</v>
      </c>
      <c r="E40" s="112" t="s">
        <v>84</v>
      </c>
      <c r="F40" s="112" t="s">
        <v>174</v>
      </c>
      <c r="G40" s="39"/>
      <c r="H40" s="39"/>
      <c r="I40" s="39"/>
      <c r="J40" s="39"/>
      <c r="K40" s="39"/>
    </row>
    <row r="41" spans="1:11" ht="15.75" thickBot="1">
      <c r="A41" s="110" t="s">
        <v>54</v>
      </c>
      <c r="B41" s="111">
        <v>34</v>
      </c>
      <c r="C41" s="112" t="s">
        <v>175</v>
      </c>
      <c r="D41" s="112" t="s">
        <v>176</v>
      </c>
      <c r="E41" s="112" t="s">
        <v>177</v>
      </c>
      <c r="F41" s="112" t="s">
        <v>178</v>
      </c>
      <c r="G41" s="39"/>
      <c r="H41" s="39"/>
      <c r="I41" s="39"/>
      <c r="J41" s="39"/>
      <c r="K41" s="39"/>
    </row>
    <row r="42" spans="1:11" ht="15.75" thickBot="1">
      <c r="A42" s="110" t="s">
        <v>51</v>
      </c>
      <c r="B42" s="111">
        <v>74</v>
      </c>
      <c r="C42" s="112" t="s">
        <v>78</v>
      </c>
      <c r="D42" s="112" t="s">
        <v>179</v>
      </c>
      <c r="E42" s="112" t="s">
        <v>77</v>
      </c>
      <c r="F42" s="112" t="s">
        <v>180</v>
      </c>
      <c r="G42" s="39"/>
      <c r="H42" s="39"/>
      <c r="I42" s="39"/>
      <c r="J42" s="39"/>
      <c r="K42" s="39"/>
    </row>
    <row r="43" spans="1:11" ht="15.75" thickBot="1">
      <c r="A43" s="110" t="s">
        <v>58</v>
      </c>
      <c r="B43" s="111">
        <v>8</v>
      </c>
      <c r="C43" s="112" t="s">
        <v>81</v>
      </c>
      <c r="D43" s="112" t="s">
        <v>181</v>
      </c>
      <c r="E43" s="112" t="s">
        <v>177</v>
      </c>
      <c r="F43" s="112" t="s">
        <v>182</v>
      </c>
      <c r="G43" s="39"/>
      <c r="H43" s="39"/>
      <c r="I43" s="39"/>
      <c r="J43" s="39"/>
      <c r="K43" s="39"/>
    </row>
    <row r="44" spans="1:11" ht="15.75" thickBot="1">
      <c r="A44" s="110" t="s">
        <v>53</v>
      </c>
      <c r="B44" s="111">
        <v>74</v>
      </c>
      <c r="C44" s="112" t="s">
        <v>183</v>
      </c>
      <c r="D44" s="112" t="s">
        <v>184</v>
      </c>
      <c r="E44" s="112" t="s">
        <v>185</v>
      </c>
      <c r="F44" s="112" t="s">
        <v>186</v>
      </c>
      <c r="G44" s="39"/>
      <c r="H44" s="39"/>
      <c r="I44" s="39"/>
      <c r="J44" s="39"/>
      <c r="K44" s="39"/>
    </row>
    <row r="45" spans="1:11" ht="15.75" thickBot="1">
      <c r="A45" s="110" t="s">
        <v>56</v>
      </c>
      <c r="B45" s="111">
        <v>8</v>
      </c>
      <c r="C45" s="112" t="s">
        <v>187</v>
      </c>
      <c r="D45" s="112" t="s">
        <v>187</v>
      </c>
      <c r="E45" s="112" t="s">
        <v>188</v>
      </c>
      <c r="F45" s="112" t="s">
        <v>189</v>
      </c>
      <c r="G45" s="39"/>
      <c r="H45" s="39"/>
      <c r="I45" s="39"/>
      <c r="J45" s="39"/>
      <c r="K45" s="39"/>
    </row>
    <row r="46" spans="1:11">
      <c r="A46" s="41"/>
      <c r="B46" s="41"/>
      <c r="C46" s="43"/>
      <c r="D46" s="43"/>
      <c r="E46" s="43"/>
      <c r="F46" s="43"/>
      <c r="G46" s="43"/>
      <c r="H46" s="42"/>
      <c r="I46" s="42"/>
      <c r="J46" s="42"/>
    </row>
    <row r="47" spans="1:11">
      <c r="A47" s="41"/>
      <c r="B47" s="41"/>
      <c r="C47" s="43"/>
      <c r="D47" s="43"/>
      <c r="E47" s="43"/>
      <c r="F47" s="43"/>
      <c r="G47" s="43"/>
      <c r="H47" s="42"/>
      <c r="I47" s="42"/>
      <c r="J47" s="42"/>
    </row>
    <row r="48" spans="1:11">
      <c r="A48" s="41"/>
      <c r="B48" s="41"/>
      <c r="C48" s="43"/>
      <c r="D48" s="43"/>
      <c r="E48" s="43"/>
      <c r="F48" s="43"/>
      <c r="G48" s="43"/>
      <c r="H48" s="42"/>
      <c r="I48" s="42"/>
      <c r="J48" s="42"/>
    </row>
    <row r="49" spans="1:10">
      <c r="A49" s="41"/>
      <c r="B49" s="41"/>
      <c r="C49" s="43"/>
      <c r="D49" s="43"/>
      <c r="E49" s="43"/>
      <c r="F49" s="43"/>
      <c r="G49" s="43"/>
      <c r="H49" s="42"/>
      <c r="I49" s="42"/>
      <c r="J49" s="42"/>
    </row>
    <row r="50" spans="1:10">
      <c r="A50" s="41"/>
      <c r="B50" s="41"/>
      <c r="C50" s="43"/>
      <c r="D50" s="43"/>
      <c r="E50" s="43"/>
      <c r="F50" s="43"/>
      <c r="G50" s="43"/>
      <c r="H50" s="42"/>
      <c r="I50" s="42"/>
      <c r="J50" s="42"/>
    </row>
    <row r="51" spans="1:10">
      <c r="A51" s="41"/>
      <c r="B51" s="41"/>
      <c r="C51" s="43"/>
      <c r="D51" s="43"/>
      <c r="E51" s="43"/>
      <c r="F51" s="43"/>
      <c r="G51" s="43"/>
      <c r="H51" s="42"/>
      <c r="I51" s="42"/>
      <c r="J51" s="42"/>
    </row>
    <row r="52" spans="1:10">
      <c r="A52" s="41"/>
      <c r="B52" s="41"/>
      <c r="C52" s="43"/>
      <c r="D52" s="43"/>
      <c r="E52" s="43"/>
      <c r="F52" s="43"/>
      <c r="G52" s="43"/>
      <c r="H52" s="42"/>
      <c r="I52" s="42"/>
      <c r="J52" s="42"/>
    </row>
    <row r="53" spans="1:10">
      <c r="A53" s="41"/>
      <c r="B53" s="41"/>
      <c r="C53" s="43"/>
      <c r="D53" s="43"/>
      <c r="E53" s="43"/>
      <c r="F53" s="43"/>
      <c r="G53" s="43"/>
      <c r="H53" s="42"/>
      <c r="I53" s="42"/>
      <c r="J53" s="42"/>
    </row>
    <row r="54" spans="1:10">
      <c r="A54" s="41"/>
      <c r="B54" s="41"/>
      <c r="C54" s="43"/>
      <c r="D54" s="43"/>
      <c r="E54" s="43"/>
      <c r="F54" s="43"/>
      <c r="G54" s="43"/>
      <c r="H54" s="42"/>
      <c r="I54" s="42"/>
      <c r="J54" s="42"/>
    </row>
    <row r="55" spans="1:10">
      <c r="A55" s="41"/>
      <c r="B55" s="41"/>
      <c r="C55" s="43"/>
      <c r="D55" s="43"/>
      <c r="E55" s="43"/>
      <c r="F55" s="43"/>
      <c r="G55" s="43"/>
      <c r="H55" s="42"/>
      <c r="I55" s="42"/>
      <c r="J55" s="42"/>
    </row>
    <row r="56" spans="1:10">
      <c r="A56" s="41"/>
      <c r="B56" s="41"/>
      <c r="C56" s="43"/>
      <c r="D56" s="43"/>
      <c r="E56" s="43"/>
      <c r="F56" s="43"/>
      <c r="G56" s="43"/>
      <c r="H56" s="42"/>
      <c r="I56" s="42"/>
      <c r="J56" s="42"/>
    </row>
    <row r="57" spans="1:10">
      <c r="A57" s="41"/>
      <c r="B57" s="41"/>
      <c r="C57" s="43"/>
      <c r="D57" s="43"/>
      <c r="E57" s="43"/>
      <c r="F57" s="43"/>
      <c r="G57" s="43"/>
      <c r="H57" s="42"/>
      <c r="I57" s="42"/>
      <c r="J57" s="42"/>
    </row>
    <row r="58" spans="1:10">
      <c r="A58" s="41"/>
      <c r="B58" s="41"/>
      <c r="C58" s="43"/>
      <c r="D58" s="43"/>
      <c r="E58" s="43"/>
      <c r="F58" s="43"/>
      <c r="G58" s="43"/>
      <c r="H58" s="42"/>
      <c r="I58" s="42"/>
      <c r="J58" s="42"/>
    </row>
    <row r="59" spans="1:10">
      <c r="A59" s="41"/>
      <c r="B59" s="41"/>
      <c r="C59" s="43"/>
      <c r="D59" s="43"/>
      <c r="E59" s="43"/>
      <c r="F59" s="43"/>
      <c r="G59" s="43"/>
      <c r="H59" s="42"/>
      <c r="I59" s="42"/>
      <c r="J59" s="42"/>
    </row>
    <row r="60" spans="1:10">
      <c r="A60" s="41"/>
      <c r="B60" s="41"/>
      <c r="C60" s="43"/>
      <c r="D60" s="43"/>
      <c r="E60" s="43"/>
      <c r="F60" s="43"/>
      <c r="G60" s="43"/>
      <c r="H60" s="42"/>
      <c r="I60" s="42"/>
      <c r="J60" s="42"/>
    </row>
    <row r="61" spans="1:10">
      <c r="A61" s="41"/>
      <c r="B61" s="41"/>
      <c r="C61" s="43"/>
      <c r="D61" s="43"/>
      <c r="E61" s="43"/>
      <c r="F61" s="43"/>
      <c r="G61" s="43"/>
      <c r="H61" s="42"/>
      <c r="I61" s="42"/>
      <c r="J61" s="42"/>
    </row>
    <row r="62" spans="1:10">
      <c r="A62" s="45"/>
      <c r="B62" s="45"/>
      <c r="C62" s="46"/>
      <c r="D62" s="45"/>
      <c r="E62" s="46"/>
      <c r="F62" s="45"/>
      <c r="G62" s="45"/>
      <c r="H62" s="47"/>
      <c r="I62" s="45"/>
      <c r="J62" s="45"/>
    </row>
  </sheetData>
  <mergeCells count="4">
    <mergeCell ref="B2:D2"/>
    <mergeCell ref="E2:K2"/>
    <mergeCell ref="M2:N2"/>
    <mergeCell ref="A25:D25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topLeftCell="A19" workbookViewId="0">
      <selection activeCell="Q25" sqref="Q25"/>
    </sheetView>
  </sheetViews>
  <sheetFormatPr defaultRowHeight="15"/>
  <cols>
    <col min="1" max="1" width="36.42578125" bestFit="1" customWidth="1"/>
    <col min="2" max="2" width="21.42578125" customWidth="1"/>
  </cols>
  <sheetData>
    <row r="1" spans="1:14">
      <c r="A1" s="34" t="s">
        <v>298</v>
      </c>
      <c r="B1" s="34"/>
      <c r="C1" s="34"/>
      <c r="D1" s="34"/>
      <c r="E1" s="34"/>
      <c r="F1" s="34"/>
      <c r="G1" s="34"/>
      <c r="H1" s="34"/>
      <c r="I1" s="34"/>
      <c r="J1" s="34"/>
    </row>
    <row r="2" spans="1:14">
      <c r="A2" s="87"/>
      <c r="B2" s="126" t="s">
        <v>101</v>
      </c>
      <c r="C2" s="126"/>
      <c r="D2" s="126"/>
      <c r="E2" s="127" t="s">
        <v>102</v>
      </c>
      <c r="F2" s="127"/>
      <c r="G2" s="127"/>
      <c r="H2" s="127"/>
      <c r="I2" s="127"/>
      <c r="J2" s="127"/>
      <c r="K2" s="127"/>
      <c r="L2" s="45" t="s">
        <v>103</v>
      </c>
      <c r="M2" s="127" t="s">
        <v>104</v>
      </c>
      <c r="N2" s="127"/>
    </row>
    <row r="3" spans="1:14" ht="15.75" thickBot="1">
      <c r="A3" s="87"/>
      <c r="B3" s="88" t="s">
        <v>105</v>
      </c>
      <c r="C3" s="88" t="s">
        <v>5</v>
      </c>
      <c r="D3" s="88" t="s">
        <v>106</v>
      </c>
      <c r="E3" s="89" t="s">
        <v>23</v>
      </c>
      <c r="F3" s="89" t="s">
        <v>107</v>
      </c>
      <c r="G3" s="89" t="s">
        <v>108</v>
      </c>
      <c r="H3" s="89" t="s">
        <v>109</v>
      </c>
      <c r="I3" s="89" t="s">
        <v>110</v>
      </c>
      <c r="J3" s="89" t="s">
        <v>111</v>
      </c>
      <c r="K3" s="89" t="s">
        <v>112</v>
      </c>
      <c r="L3" s="90" t="s">
        <v>113</v>
      </c>
      <c r="M3" s="89" t="s">
        <v>114</v>
      </c>
      <c r="N3" s="89" t="s">
        <v>115</v>
      </c>
    </row>
    <row r="4" spans="1:14" ht="15.75" thickBot="1">
      <c r="A4" s="91"/>
      <c r="B4" s="92"/>
      <c r="C4" s="92"/>
      <c r="D4" s="93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14" ht="15.75" thickBot="1">
      <c r="A5" s="102" t="s">
        <v>65</v>
      </c>
      <c r="B5" s="103">
        <v>38</v>
      </c>
      <c r="C5" s="103">
        <v>0</v>
      </c>
      <c r="D5" s="104">
        <v>0</v>
      </c>
      <c r="E5" s="103">
        <v>4295.42</v>
      </c>
      <c r="F5" s="103">
        <v>4161</v>
      </c>
      <c r="G5" s="103">
        <v>4388</v>
      </c>
      <c r="H5" s="103">
        <v>4301.5</v>
      </c>
      <c r="I5" s="103">
        <v>4374.3</v>
      </c>
      <c r="J5" s="103">
        <v>4388</v>
      </c>
      <c r="K5" s="103">
        <v>4388</v>
      </c>
      <c r="L5" s="103">
        <v>0.04</v>
      </c>
      <c r="M5" s="103">
        <v>5.73</v>
      </c>
      <c r="N5" s="103">
        <v>0.54</v>
      </c>
    </row>
    <row r="6" spans="1:14" ht="15.75" thickBot="1">
      <c r="A6" s="94" t="s">
        <v>67</v>
      </c>
      <c r="B6" s="95">
        <v>332</v>
      </c>
      <c r="C6" s="95">
        <v>1</v>
      </c>
      <c r="D6" s="96">
        <v>3.0000000000000001E-3</v>
      </c>
      <c r="E6" s="95">
        <v>8783.26</v>
      </c>
      <c r="F6" s="95">
        <v>8151</v>
      </c>
      <c r="G6" s="95">
        <v>10277</v>
      </c>
      <c r="H6" s="95">
        <v>8664</v>
      </c>
      <c r="I6" s="95">
        <v>9242.1</v>
      </c>
      <c r="J6" s="95">
        <v>9511.1</v>
      </c>
      <c r="K6" s="95">
        <v>9896.42</v>
      </c>
      <c r="L6" s="95">
        <v>0.28000000000000003</v>
      </c>
      <c r="M6" s="95">
        <v>52.2</v>
      </c>
      <c r="N6" s="95">
        <v>6.87</v>
      </c>
    </row>
    <row r="7" spans="1:14" ht="15.75" thickBot="1">
      <c r="A7" s="97" t="s">
        <v>68</v>
      </c>
      <c r="B7" s="98">
        <v>37</v>
      </c>
      <c r="C7" s="98">
        <v>0</v>
      </c>
      <c r="D7" s="99">
        <v>0</v>
      </c>
      <c r="E7" s="98">
        <v>7952.3</v>
      </c>
      <c r="F7" s="98">
        <v>7563</v>
      </c>
      <c r="G7" s="98">
        <v>8700</v>
      </c>
      <c r="H7" s="98">
        <v>7822</v>
      </c>
      <c r="I7" s="98">
        <v>8456</v>
      </c>
      <c r="J7" s="98">
        <v>8639.7000000000007</v>
      </c>
      <c r="K7" s="98">
        <v>8700</v>
      </c>
      <c r="L7" s="98">
        <v>0.03</v>
      </c>
      <c r="M7" s="98">
        <v>6.25</v>
      </c>
      <c r="N7" s="98">
        <v>0.8</v>
      </c>
    </row>
    <row r="8" spans="1:14" ht="15.75" thickBot="1">
      <c r="A8" s="94" t="s">
        <v>116</v>
      </c>
      <c r="B8" s="95">
        <v>171</v>
      </c>
      <c r="C8" s="95">
        <v>0</v>
      </c>
      <c r="D8" s="96">
        <v>0</v>
      </c>
      <c r="E8" s="95">
        <v>4451.75</v>
      </c>
      <c r="F8" s="95">
        <v>4270</v>
      </c>
      <c r="G8" s="95">
        <v>4705</v>
      </c>
      <c r="H8" s="95">
        <v>4440</v>
      </c>
      <c r="I8" s="95">
        <v>4587</v>
      </c>
      <c r="J8" s="95">
        <v>4620</v>
      </c>
      <c r="K8" s="95">
        <v>4704.28</v>
      </c>
      <c r="L8" s="95">
        <v>0.14000000000000001</v>
      </c>
      <c r="M8" s="95">
        <v>22.4</v>
      </c>
      <c r="N8" s="95">
        <v>1.73</v>
      </c>
    </row>
    <row r="9" spans="1:14" ht="15.75" thickBot="1">
      <c r="A9" s="97" t="s">
        <v>72</v>
      </c>
      <c r="B9" s="97">
        <v>166</v>
      </c>
      <c r="C9" s="97">
        <v>0</v>
      </c>
      <c r="D9" s="97">
        <v>0</v>
      </c>
      <c r="E9" s="97">
        <v>5092</v>
      </c>
      <c r="F9" s="97">
        <v>4774</v>
      </c>
      <c r="G9" s="97">
        <v>5720</v>
      </c>
      <c r="H9" s="97">
        <v>5064</v>
      </c>
      <c r="I9" s="97">
        <v>5367.6</v>
      </c>
      <c r="J9" s="97">
        <v>5440.95</v>
      </c>
      <c r="K9" s="97">
        <v>5661.71</v>
      </c>
      <c r="L9" s="97">
        <v>0.14000000000000001</v>
      </c>
      <c r="M9" s="97">
        <v>23.03</v>
      </c>
      <c r="N9" s="97">
        <v>1.55</v>
      </c>
    </row>
    <row r="10" spans="1:14" ht="15.75" thickBot="1">
      <c r="A10" s="94" t="s">
        <v>49</v>
      </c>
      <c r="B10" s="95">
        <v>538</v>
      </c>
      <c r="C10" s="95">
        <v>0</v>
      </c>
      <c r="D10" s="96">
        <v>0</v>
      </c>
      <c r="E10" s="95">
        <v>504.15</v>
      </c>
      <c r="F10" s="95">
        <v>406</v>
      </c>
      <c r="G10" s="95">
        <v>858</v>
      </c>
      <c r="H10" s="95">
        <v>471</v>
      </c>
      <c r="I10" s="95">
        <v>612.70000000000005</v>
      </c>
      <c r="J10" s="95">
        <v>682.05</v>
      </c>
      <c r="K10" s="95">
        <v>771.66</v>
      </c>
      <c r="L10" s="95">
        <v>0.45</v>
      </c>
      <c r="M10" s="95">
        <v>0.36</v>
      </c>
      <c r="N10" s="95">
        <v>0.31</v>
      </c>
    </row>
    <row r="11" spans="1:14" ht="15.75" thickBot="1">
      <c r="A11" s="97" t="s">
        <v>55</v>
      </c>
      <c r="B11" s="98">
        <v>371</v>
      </c>
      <c r="C11" s="98">
        <v>1</v>
      </c>
      <c r="D11" s="99">
        <v>2.7000000000000001E-3</v>
      </c>
      <c r="E11" s="98">
        <v>200.78</v>
      </c>
      <c r="F11" s="98">
        <v>158</v>
      </c>
      <c r="G11" s="98">
        <v>266</v>
      </c>
      <c r="H11" s="98">
        <v>197</v>
      </c>
      <c r="I11" s="98">
        <v>218</v>
      </c>
      <c r="J11" s="98">
        <v>227</v>
      </c>
      <c r="K11" s="98">
        <v>252</v>
      </c>
      <c r="L11" s="98">
        <v>0.31</v>
      </c>
      <c r="M11" s="98">
        <v>0.19</v>
      </c>
      <c r="N11" s="98">
        <v>0.22</v>
      </c>
    </row>
    <row r="12" spans="1:14" ht="15.75" thickBot="1">
      <c r="A12" s="94" t="s">
        <v>3</v>
      </c>
      <c r="B12" s="95">
        <v>713</v>
      </c>
      <c r="C12" s="95">
        <v>0</v>
      </c>
      <c r="D12" s="96">
        <v>0</v>
      </c>
      <c r="E12" s="95">
        <v>435.48</v>
      </c>
      <c r="F12" s="95">
        <v>358</v>
      </c>
      <c r="G12" s="95">
        <v>986</v>
      </c>
      <c r="H12" s="95">
        <v>393</v>
      </c>
      <c r="I12" s="95">
        <v>541</v>
      </c>
      <c r="J12" s="95">
        <v>615.29999999999995</v>
      </c>
      <c r="K12" s="95">
        <v>746</v>
      </c>
      <c r="L12" s="95">
        <v>0.6</v>
      </c>
      <c r="M12" s="95">
        <v>1.26</v>
      </c>
      <c r="N12" s="95">
        <v>0.97</v>
      </c>
    </row>
    <row r="13" spans="1:14" ht="15.75" thickBot="1">
      <c r="A13" s="97" t="s">
        <v>4</v>
      </c>
      <c r="B13" s="98">
        <v>544</v>
      </c>
      <c r="C13" s="98">
        <v>0</v>
      </c>
      <c r="D13" s="99">
        <v>0</v>
      </c>
      <c r="E13" s="98">
        <v>202.08</v>
      </c>
      <c r="F13" s="98">
        <v>180</v>
      </c>
      <c r="G13" s="98">
        <v>349</v>
      </c>
      <c r="H13" s="98">
        <v>202</v>
      </c>
      <c r="I13" s="98">
        <v>216</v>
      </c>
      <c r="J13" s="98">
        <v>220</v>
      </c>
      <c r="K13" s="98">
        <v>231.55</v>
      </c>
      <c r="L13" s="98">
        <v>0.45</v>
      </c>
      <c r="M13" s="98">
        <v>0.51</v>
      </c>
      <c r="N13" s="98">
        <v>0.5</v>
      </c>
    </row>
    <row r="14" spans="1:14" ht="15.75" thickBot="1">
      <c r="A14" s="94" t="s">
        <v>57</v>
      </c>
      <c r="B14" s="95">
        <v>40</v>
      </c>
      <c r="C14" s="95">
        <v>0</v>
      </c>
      <c r="D14" s="96">
        <v>0</v>
      </c>
      <c r="E14" s="95">
        <v>652.85</v>
      </c>
      <c r="F14" s="95">
        <v>633</v>
      </c>
      <c r="G14" s="95">
        <v>673</v>
      </c>
      <c r="H14" s="95">
        <v>654</v>
      </c>
      <c r="I14" s="95">
        <v>664.9</v>
      </c>
      <c r="J14" s="95">
        <v>667.85</v>
      </c>
      <c r="K14" s="95">
        <v>673</v>
      </c>
      <c r="L14" s="95">
        <v>0.03</v>
      </c>
      <c r="M14" s="95">
        <v>0.22</v>
      </c>
      <c r="N14" s="95">
        <v>0.13</v>
      </c>
    </row>
    <row r="15" spans="1:14" ht="15.75" thickBot="1">
      <c r="A15" s="97" t="s">
        <v>50</v>
      </c>
      <c r="B15" s="98">
        <v>370</v>
      </c>
      <c r="C15" s="98">
        <v>0</v>
      </c>
      <c r="D15" s="99">
        <v>0</v>
      </c>
      <c r="E15" s="98">
        <v>500.34</v>
      </c>
      <c r="F15" s="98">
        <v>418</v>
      </c>
      <c r="G15" s="98">
        <v>801</v>
      </c>
      <c r="H15" s="98">
        <v>460</v>
      </c>
      <c r="I15" s="98">
        <v>594.9</v>
      </c>
      <c r="J15" s="98">
        <v>675.8</v>
      </c>
      <c r="K15" s="98">
        <v>773.29</v>
      </c>
      <c r="L15" s="98">
        <v>0.31</v>
      </c>
      <c r="M15" s="98">
        <v>0.81</v>
      </c>
      <c r="N15" s="98">
        <v>0.3</v>
      </c>
    </row>
    <row r="16" spans="1:14" ht="15.75" thickBot="1">
      <c r="A16" s="94" t="s">
        <v>48</v>
      </c>
      <c r="B16" s="95">
        <v>505</v>
      </c>
      <c r="C16" s="95">
        <v>0</v>
      </c>
      <c r="D16" s="96">
        <v>0</v>
      </c>
      <c r="E16" s="95">
        <v>739.68</v>
      </c>
      <c r="F16" s="95">
        <v>693</v>
      </c>
      <c r="G16" s="95">
        <v>918</v>
      </c>
      <c r="H16" s="95">
        <v>735</v>
      </c>
      <c r="I16" s="95">
        <v>767</v>
      </c>
      <c r="J16" s="95">
        <v>784</v>
      </c>
      <c r="K16" s="95">
        <v>824.64</v>
      </c>
      <c r="L16" s="95">
        <v>0.42</v>
      </c>
      <c r="M16" s="95">
        <v>1.9</v>
      </c>
      <c r="N16" s="95">
        <v>0.55000000000000004</v>
      </c>
    </row>
    <row r="17" spans="1:14" ht="15.75" thickBot="1">
      <c r="A17" s="97" t="s">
        <v>29</v>
      </c>
      <c r="B17" s="98">
        <v>750</v>
      </c>
      <c r="C17" s="98">
        <v>0</v>
      </c>
      <c r="D17" s="99">
        <v>0</v>
      </c>
      <c r="E17" s="98">
        <v>2768.53</v>
      </c>
      <c r="F17" s="98">
        <v>2648</v>
      </c>
      <c r="G17" s="98">
        <v>2905</v>
      </c>
      <c r="H17" s="98">
        <v>2768</v>
      </c>
      <c r="I17" s="98">
        <v>2818</v>
      </c>
      <c r="J17" s="98">
        <v>2834.45</v>
      </c>
      <c r="K17" s="98">
        <v>2863.49</v>
      </c>
      <c r="L17" s="98">
        <v>0.63</v>
      </c>
      <c r="M17" s="98">
        <v>91.55</v>
      </c>
      <c r="N17" s="98">
        <v>4.38</v>
      </c>
    </row>
    <row r="18" spans="1:14" ht="15.75" thickBot="1">
      <c r="A18" s="94" t="s">
        <v>47</v>
      </c>
      <c r="B18" s="95">
        <v>537</v>
      </c>
      <c r="C18" s="95">
        <v>0</v>
      </c>
      <c r="D18" s="96">
        <v>0</v>
      </c>
      <c r="E18" s="95">
        <v>1377.23</v>
      </c>
      <c r="F18" s="95">
        <v>1260</v>
      </c>
      <c r="G18" s="95">
        <v>1912</v>
      </c>
      <c r="H18" s="95">
        <v>1359</v>
      </c>
      <c r="I18" s="95">
        <v>1487.2</v>
      </c>
      <c r="J18" s="95">
        <v>1534</v>
      </c>
      <c r="K18" s="95">
        <v>1664.7</v>
      </c>
      <c r="L18" s="95">
        <v>0.45</v>
      </c>
      <c r="M18" s="95">
        <v>6.77</v>
      </c>
      <c r="N18" s="95">
        <v>0.79</v>
      </c>
    </row>
    <row r="19" spans="1:14" ht="15.75" thickBot="1">
      <c r="A19" s="97" t="s">
        <v>54</v>
      </c>
      <c r="B19" s="98">
        <v>172</v>
      </c>
      <c r="C19" s="98">
        <v>0</v>
      </c>
      <c r="D19" s="99">
        <v>0</v>
      </c>
      <c r="E19" s="98">
        <v>306.16000000000003</v>
      </c>
      <c r="F19" s="98">
        <v>294</v>
      </c>
      <c r="G19" s="98">
        <v>325</v>
      </c>
      <c r="H19" s="98">
        <v>306</v>
      </c>
      <c r="I19" s="98">
        <v>312</v>
      </c>
      <c r="J19" s="98">
        <v>315</v>
      </c>
      <c r="K19" s="98">
        <v>318.43</v>
      </c>
      <c r="L19" s="98">
        <v>0.14000000000000001</v>
      </c>
      <c r="M19" s="98">
        <v>0.34</v>
      </c>
      <c r="N19" s="98">
        <v>0.15</v>
      </c>
    </row>
    <row r="20" spans="1:14" ht="15.75" thickBot="1">
      <c r="A20" s="94" t="s">
        <v>51</v>
      </c>
      <c r="B20" s="95">
        <v>371</v>
      </c>
      <c r="C20" s="95">
        <v>0</v>
      </c>
      <c r="D20" s="96">
        <v>0</v>
      </c>
      <c r="E20" s="95">
        <v>1330.84</v>
      </c>
      <c r="F20" s="95">
        <v>1201</v>
      </c>
      <c r="G20" s="95">
        <v>1624</v>
      </c>
      <c r="H20" s="95">
        <v>1300</v>
      </c>
      <c r="I20" s="95">
        <v>1440.6</v>
      </c>
      <c r="J20" s="95">
        <v>1499.4</v>
      </c>
      <c r="K20" s="95">
        <v>1604.84</v>
      </c>
      <c r="L20" s="95">
        <v>0.31</v>
      </c>
      <c r="M20" s="95">
        <v>3.95</v>
      </c>
      <c r="N20" s="95">
        <v>1.94</v>
      </c>
    </row>
    <row r="21" spans="1:14" ht="15.75" thickBot="1">
      <c r="A21" s="97" t="s">
        <v>58</v>
      </c>
      <c r="B21" s="98">
        <v>40</v>
      </c>
      <c r="C21" s="98">
        <v>0</v>
      </c>
      <c r="D21" s="99">
        <v>0</v>
      </c>
      <c r="E21" s="98">
        <v>300</v>
      </c>
      <c r="F21" s="98">
        <v>290</v>
      </c>
      <c r="G21" s="98">
        <v>319</v>
      </c>
      <c r="H21" s="98">
        <v>299</v>
      </c>
      <c r="I21" s="98">
        <v>305.89999999999998</v>
      </c>
      <c r="J21" s="98">
        <v>318.8</v>
      </c>
      <c r="K21" s="98">
        <v>319</v>
      </c>
      <c r="L21" s="98">
        <v>0.03</v>
      </c>
      <c r="M21" s="98">
        <v>0.23</v>
      </c>
      <c r="N21" s="98">
        <v>0.05</v>
      </c>
    </row>
    <row r="22" spans="1:14" ht="15.75" thickBot="1">
      <c r="A22" s="94" t="s">
        <v>53</v>
      </c>
      <c r="B22" s="95">
        <v>371</v>
      </c>
      <c r="C22" s="95">
        <v>1</v>
      </c>
      <c r="D22" s="96">
        <v>2.7000000000000001E-3</v>
      </c>
      <c r="E22" s="95">
        <v>713.53</v>
      </c>
      <c r="F22" s="95">
        <v>671</v>
      </c>
      <c r="G22" s="95">
        <v>1001</v>
      </c>
      <c r="H22" s="95">
        <v>711</v>
      </c>
      <c r="I22" s="95">
        <v>740.8</v>
      </c>
      <c r="J22" s="95">
        <v>751</v>
      </c>
      <c r="K22" s="95">
        <v>783</v>
      </c>
      <c r="L22" s="95">
        <v>0.31</v>
      </c>
      <c r="M22" s="95">
        <v>0.75</v>
      </c>
      <c r="N22" s="95">
        <v>1.1000000000000001</v>
      </c>
    </row>
    <row r="23" spans="1:14" ht="15.75" thickBot="1">
      <c r="A23" s="97" t="s">
        <v>56</v>
      </c>
      <c r="B23" s="98">
        <v>40</v>
      </c>
      <c r="C23" s="98">
        <v>0</v>
      </c>
      <c r="D23" s="99">
        <v>0</v>
      </c>
      <c r="E23" s="98">
        <v>582.04999999999995</v>
      </c>
      <c r="F23" s="98">
        <v>546</v>
      </c>
      <c r="G23" s="98">
        <v>645</v>
      </c>
      <c r="H23" s="98">
        <v>578.5</v>
      </c>
      <c r="I23" s="98">
        <v>609.6</v>
      </c>
      <c r="J23" s="98">
        <v>621.65</v>
      </c>
      <c r="K23" s="98">
        <v>645</v>
      </c>
      <c r="L23" s="98">
        <v>0.03</v>
      </c>
      <c r="M23" s="98">
        <v>0.11</v>
      </c>
      <c r="N23" s="98">
        <v>0.1</v>
      </c>
    </row>
    <row r="24" spans="1:14" ht="15.75" thickBot="1">
      <c r="A24" s="94"/>
      <c r="B24" s="95"/>
      <c r="C24" s="95"/>
      <c r="D24" s="96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15.75" thickBot="1">
      <c r="A25" s="128" t="s">
        <v>301</v>
      </c>
      <c r="B25" s="128"/>
      <c r="C25" s="128"/>
      <c r="D25" s="128"/>
      <c r="E25" s="40"/>
      <c r="F25" s="40"/>
      <c r="G25" s="40"/>
      <c r="H25" s="39"/>
      <c r="I25" s="39"/>
      <c r="J25" s="39"/>
    </row>
    <row r="26" spans="1:14" ht="54.75" thickBot="1">
      <c r="A26" s="108" t="s">
        <v>120</v>
      </c>
      <c r="B26" s="109" t="s">
        <v>121</v>
      </c>
      <c r="C26" s="109" t="s">
        <v>122</v>
      </c>
      <c r="D26" s="109" t="s">
        <v>108</v>
      </c>
      <c r="E26" s="109" t="s">
        <v>107</v>
      </c>
      <c r="F26" s="109" t="s">
        <v>123</v>
      </c>
      <c r="G26" s="40"/>
      <c r="H26" s="39"/>
      <c r="I26" s="39"/>
      <c r="J26" s="39"/>
    </row>
    <row r="27" spans="1:14" ht="15.75" thickBot="1">
      <c r="A27" s="110" t="s">
        <v>65</v>
      </c>
      <c r="B27" s="111">
        <v>40</v>
      </c>
      <c r="C27" s="112" t="s">
        <v>79</v>
      </c>
      <c r="D27" s="112" t="s">
        <v>138</v>
      </c>
      <c r="E27" s="112" t="s">
        <v>251</v>
      </c>
      <c r="F27" s="112" t="s">
        <v>125</v>
      </c>
      <c r="G27" s="40"/>
      <c r="H27" s="39"/>
      <c r="I27" s="39"/>
      <c r="J27" s="39"/>
    </row>
    <row r="28" spans="1:14" ht="15.75" thickBot="1">
      <c r="A28" s="110" t="s">
        <v>67</v>
      </c>
      <c r="B28" s="111">
        <v>330</v>
      </c>
      <c r="C28" s="112" t="s">
        <v>191</v>
      </c>
      <c r="D28" s="112" t="s">
        <v>252</v>
      </c>
      <c r="E28" s="112" t="s">
        <v>253</v>
      </c>
      <c r="F28" s="112" t="s">
        <v>254</v>
      </c>
      <c r="G28" s="40"/>
      <c r="H28" s="39"/>
      <c r="I28" s="39"/>
      <c r="J28" s="39"/>
    </row>
    <row r="29" spans="1:14" ht="15.75" thickBot="1">
      <c r="A29" s="110" t="s">
        <v>68</v>
      </c>
      <c r="B29" s="111">
        <v>40</v>
      </c>
      <c r="C29" s="112" t="s">
        <v>192</v>
      </c>
      <c r="D29" s="112" t="s">
        <v>208</v>
      </c>
      <c r="E29" s="112" t="s">
        <v>255</v>
      </c>
      <c r="F29" s="112" t="s">
        <v>256</v>
      </c>
      <c r="G29" s="40"/>
      <c r="H29" s="39"/>
      <c r="I29" s="39"/>
      <c r="J29" s="39"/>
    </row>
    <row r="30" spans="1:14" ht="15.75" thickBot="1">
      <c r="A30" s="110" t="s">
        <v>116</v>
      </c>
      <c r="B30" s="111">
        <v>171</v>
      </c>
      <c r="C30" s="112" t="s">
        <v>193</v>
      </c>
      <c r="D30" s="112" t="s">
        <v>257</v>
      </c>
      <c r="E30" s="112" t="s">
        <v>258</v>
      </c>
      <c r="F30" s="112" t="s">
        <v>259</v>
      </c>
      <c r="G30" s="40"/>
      <c r="H30" s="39"/>
      <c r="I30" s="39"/>
      <c r="J30" s="39"/>
    </row>
    <row r="31" spans="1:14" ht="15.75" thickBot="1">
      <c r="A31" s="110" t="s">
        <v>72</v>
      </c>
      <c r="B31" s="111">
        <v>166</v>
      </c>
      <c r="C31" s="112" t="s">
        <v>194</v>
      </c>
      <c r="D31" s="112" t="s">
        <v>260</v>
      </c>
      <c r="E31" s="112" t="s">
        <v>261</v>
      </c>
      <c r="F31" s="112" t="s">
        <v>262</v>
      </c>
      <c r="G31" s="40"/>
      <c r="H31" s="39"/>
      <c r="I31" s="39"/>
      <c r="J31" s="39"/>
    </row>
    <row r="32" spans="1:14" ht="15.75" thickBot="1">
      <c r="A32" s="110" t="s">
        <v>49</v>
      </c>
      <c r="B32" s="111">
        <v>538</v>
      </c>
      <c r="C32" s="112" t="s">
        <v>195</v>
      </c>
      <c r="D32" s="112" t="s">
        <v>263</v>
      </c>
      <c r="E32" s="112" t="s">
        <v>264</v>
      </c>
      <c r="F32" s="112" t="s">
        <v>265</v>
      </c>
      <c r="G32" s="40"/>
      <c r="H32" s="39"/>
      <c r="I32" s="39"/>
      <c r="J32" s="39"/>
    </row>
    <row r="33" spans="1:10" ht="15.75" thickBot="1">
      <c r="A33" s="110" t="s">
        <v>55</v>
      </c>
      <c r="B33" s="111">
        <v>371</v>
      </c>
      <c r="C33" s="112" t="s">
        <v>196</v>
      </c>
      <c r="D33" s="112" t="s">
        <v>266</v>
      </c>
      <c r="E33" s="112" t="s">
        <v>267</v>
      </c>
      <c r="F33" s="112" t="s">
        <v>268</v>
      </c>
      <c r="G33" s="40"/>
      <c r="H33" s="39"/>
      <c r="I33" s="39"/>
      <c r="J33" s="39"/>
    </row>
    <row r="34" spans="1:10" ht="15.75" thickBot="1">
      <c r="A34" s="110" t="s">
        <v>3</v>
      </c>
      <c r="B34" s="111">
        <v>709</v>
      </c>
      <c r="C34" s="112" t="s">
        <v>197</v>
      </c>
      <c r="D34" s="112" t="s">
        <v>235</v>
      </c>
      <c r="E34" s="112" t="s">
        <v>269</v>
      </c>
      <c r="F34" s="112" t="s">
        <v>270</v>
      </c>
      <c r="G34" s="40"/>
      <c r="H34" s="39"/>
      <c r="I34" s="39"/>
      <c r="J34" s="39"/>
    </row>
    <row r="35" spans="1:10" ht="15.75" thickBot="1">
      <c r="A35" s="110" t="s">
        <v>4</v>
      </c>
      <c r="B35" s="111">
        <v>544</v>
      </c>
      <c r="C35" s="112" t="s">
        <v>198</v>
      </c>
      <c r="D35" s="112" t="s">
        <v>271</v>
      </c>
      <c r="E35" s="112" t="s">
        <v>272</v>
      </c>
      <c r="F35" s="112" t="s">
        <v>268</v>
      </c>
      <c r="G35" s="40"/>
      <c r="H35" s="39"/>
      <c r="I35" s="39"/>
      <c r="J35" s="39"/>
    </row>
    <row r="36" spans="1:10" ht="15.75" thickBot="1">
      <c r="A36" s="110" t="s">
        <v>57</v>
      </c>
      <c r="B36" s="111">
        <v>40</v>
      </c>
      <c r="C36" s="112" t="s">
        <v>199</v>
      </c>
      <c r="D36" s="112" t="s">
        <v>273</v>
      </c>
      <c r="E36" s="112" t="s">
        <v>274</v>
      </c>
      <c r="F36" s="112" t="s">
        <v>275</v>
      </c>
      <c r="G36" s="40"/>
      <c r="H36" s="39"/>
      <c r="I36" s="113"/>
      <c r="J36" s="39"/>
    </row>
    <row r="37" spans="1:10" ht="15.75" thickBot="1">
      <c r="A37" s="110" t="s">
        <v>50</v>
      </c>
      <c r="B37" s="111">
        <v>371</v>
      </c>
      <c r="C37" s="112" t="s">
        <v>200</v>
      </c>
      <c r="D37" s="112" t="s">
        <v>276</v>
      </c>
      <c r="E37" s="112" t="s">
        <v>264</v>
      </c>
      <c r="F37" s="112" t="s">
        <v>277</v>
      </c>
      <c r="G37" s="40"/>
      <c r="H37" s="39"/>
      <c r="I37" s="39"/>
      <c r="J37" s="39"/>
    </row>
    <row r="38" spans="1:10" ht="15.75" thickBot="1">
      <c r="A38" s="110" t="s">
        <v>48</v>
      </c>
      <c r="B38" s="111">
        <v>505</v>
      </c>
      <c r="C38" s="112" t="s">
        <v>201</v>
      </c>
      <c r="D38" s="112" t="s">
        <v>278</v>
      </c>
      <c r="E38" s="112" t="s">
        <v>279</v>
      </c>
      <c r="F38" s="112" t="s">
        <v>280</v>
      </c>
      <c r="G38" s="40"/>
      <c r="H38" s="39"/>
      <c r="I38" s="39"/>
      <c r="J38" s="39"/>
    </row>
    <row r="39" spans="1:10" ht="15.75" thickBot="1">
      <c r="A39" s="110" t="s">
        <v>29</v>
      </c>
      <c r="B39" s="111">
        <v>751</v>
      </c>
      <c r="C39" s="112" t="s">
        <v>202</v>
      </c>
      <c r="D39" s="112" t="s">
        <v>281</v>
      </c>
      <c r="E39" s="112" t="s">
        <v>80</v>
      </c>
      <c r="F39" s="112" t="s">
        <v>282</v>
      </c>
      <c r="G39" s="40"/>
      <c r="H39" s="39"/>
      <c r="I39" s="39"/>
      <c r="J39" s="39"/>
    </row>
    <row r="40" spans="1:10" ht="15.75" thickBot="1">
      <c r="A40" s="110" t="s">
        <v>47</v>
      </c>
      <c r="B40" s="111">
        <v>537</v>
      </c>
      <c r="C40" s="112" t="s">
        <v>203</v>
      </c>
      <c r="D40" s="112" t="s">
        <v>283</v>
      </c>
      <c r="E40" s="112" t="s">
        <v>284</v>
      </c>
      <c r="F40" s="112" t="s">
        <v>285</v>
      </c>
    </row>
    <row r="41" spans="1:10" ht="15.75" thickBot="1">
      <c r="A41" s="110" t="s">
        <v>54</v>
      </c>
      <c r="B41" s="111">
        <v>172</v>
      </c>
      <c r="C41" s="112" t="s">
        <v>83</v>
      </c>
      <c r="D41" s="112" t="s">
        <v>181</v>
      </c>
      <c r="E41" s="112" t="s">
        <v>286</v>
      </c>
      <c r="F41" s="112" t="s">
        <v>287</v>
      </c>
    </row>
    <row r="42" spans="1:10" ht="15.75" thickBot="1">
      <c r="A42" s="110" t="s">
        <v>51</v>
      </c>
      <c r="B42" s="111">
        <v>371</v>
      </c>
      <c r="C42" s="112" t="s">
        <v>204</v>
      </c>
      <c r="D42" s="112" t="s">
        <v>288</v>
      </c>
      <c r="E42" s="112" t="s">
        <v>289</v>
      </c>
      <c r="F42" s="112" t="s">
        <v>290</v>
      </c>
    </row>
    <row r="43" spans="1:10" ht="15.75" thickBot="1">
      <c r="A43" s="110" t="s">
        <v>58</v>
      </c>
      <c r="B43" s="111">
        <v>40</v>
      </c>
      <c r="C43" s="112" t="s">
        <v>82</v>
      </c>
      <c r="D43" s="112" t="s">
        <v>291</v>
      </c>
      <c r="E43" s="112" t="s">
        <v>292</v>
      </c>
      <c r="F43" s="112" t="s">
        <v>293</v>
      </c>
    </row>
    <row r="44" spans="1:10" ht="15.75" thickBot="1">
      <c r="A44" s="110" t="s">
        <v>53</v>
      </c>
      <c r="B44" s="111">
        <v>371</v>
      </c>
      <c r="C44" s="112" t="s">
        <v>205</v>
      </c>
      <c r="D44" s="112" t="s">
        <v>276</v>
      </c>
      <c r="E44" s="112" t="s">
        <v>294</v>
      </c>
      <c r="F44" s="112" t="s">
        <v>295</v>
      </c>
    </row>
    <row r="45" spans="1:10" ht="15.75" thickBot="1">
      <c r="A45" s="110" t="s">
        <v>56</v>
      </c>
      <c r="B45" s="111">
        <v>40</v>
      </c>
      <c r="C45" s="112" t="s">
        <v>206</v>
      </c>
      <c r="D45" s="112" t="s">
        <v>160</v>
      </c>
      <c r="E45" s="112" t="s">
        <v>296</v>
      </c>
      <c r="F45" s="112" t="s">
        <v>297</v>
      </c>
    </row>
    <row r="46" spans="1:10">
      <c r="A46" s="41"/>
      <c r="B46" s="41"/>
      <c r="C46" s="43"/>
      <c r="D46" s="43"/>
      <c r="E46" s="43"/>
      <c r="F46" s="43"/>
    </row>
    <row r="47" spans="1:10">
      <c r="A47" s="41"/>
      <c r="B47" s="41"/>
      <c r="C47" s="43"/>
      <c r="D47" s="43"/>
      <c r="E47" s="43"/>
      <c r="F47" s="43"/>
      <c r="G47" s="43"/>
      <c r="H47" s="42"/>
      <c r="I47" s="42"/>
      <c r="J47" s="42"/>
    </row>
    <row r="48" spans="1:10">
      <c r="A48" s="41"/>
      <c r="B48" s="41"/>
      <c r="C48" s="43"/>
      <c r="D48" s="43"/>
      <c r="E48" s="43"/>
      <c r="F48" s="43"/>
      <c r="G48" s="43"/>
      <c r="H48" s="42"/>
      <c r="I48" s="42"/>
      <c r="J48" s="42"/>
    </row>
    <row r="49" spans="1:10">
      <c r="A49" s="41"/>
      <c r="B49" s="41"/>
      <c r="C49" s="43"/>
      <c r="D49" s="43"/>
      <c r="E49" s="43"/>
      <c r="F49" s="43"/>
      <c r="G49" s="43"/>
      <c r="H49" s="42"/>
      <c r="I49" s="42"/>
      <c r="J49" s="42"/>
    </row>
    <row r="50" spans="1:10">
      <c r="A50" s="41"/>
      <c r="B50" s="41"/>
      <c r="C50" s="43"/>
      <c r="D50" s="43"/>
      <c r="E50" s="43"/>
      <c r="F50" s="43"/>
      <c r="G50" s="43"/>
      <c r="H50" s="42"/>
      <c r="I50" s="42"/>
      <c r="J50" s="42"/>
    </row>
    <row r="51" spans="1:10">
      <c r="A51" s="41"/>
      <c r="B51" s="41"/>
      <c r="C51" s="43"/>
      <c r="D51" s="43"/>
      <c r="E51" s="43"/>
      <c r="F51" s="43"/>
      <c r="G51" s="43"/>
      <c r="H51" s="42"/>
      <c r="I51" s="42"/>
      <c r="J51" s="42"/>
    </row>
    <row r="52" spans="1:10">
      <c r="A52" s="41"/>
      <c r="B52" s="41"/>
      <c r="C52" s="43"/>
      <c r="D52" s="43"/>
      <c r="E52" s="43"/>
      <c r="F52" s="43"/>
      <c r="G52" s="43"/>
      <c r="H52" s="42"/>
      <c r="I52" s="42"/>
      <c r="J52" s="42"/>
    </row>
    <row r="53" spans="1:10">
      <c r="A53" s="41"/>
      <c r="B53" s="41"/>
      <c r="C53" s="43"/>
      <c r="D53" s="43"/>
      <c r="E53" s="43"/>
      <c r="F53" s="43"/>
      <c r="G53" s="43"/>
      <c r="H53" s="42"/>
      <c r="I53" s="42"/>
      <c r="J53" s="42"/>
    </row>
    <row r="54" spans="1:10">
      <c r="A54" s="41"/>
      <c r="B54" s="41"/>
      <c r="C54" s="43"/>
      <c r="D54" s="43"/>
      <c r="E54" s="43"/>
      <c r="F54" s="43"/>
      <c r="G54" s="43"/>
      <c r="H54" s="42"/>
      <c r="I54" s="42"/>
      <c r="J54" s="42"/>
    </row>
    <row r="55" spans="1:10">
      <c r="A55" s="41"/>
      <c r="B55" s="41"/>
      <c r="C55" s="43"/>
      <c r="D55" s="43"/>
      <c r="E55" s="43"/>
      <c r="F55" s="43"/>
      <c r="G55" s="43"/>
      <c r="H55" s="42"/>
      <c r="I55" s="42"/>
      <c r="J55" s="42"/>
    </row>
    <row r="56" spans="1:10">
      <c r="A56" s="41"/>
      <c r="B56" s="41"/>
      <c r="C56" s="43"/>
      <c r="D56" s="43"/>
      <c r="E56" s="43"/>
      <c r="F56" s="43"/>
      <c r="G56" s="43"/>
      <c r="H56" s="42"/>
      <c r="I56" s="42"/>
      <c r="J56" s="42"/>
    </row>
    <row r="57" spans="1:10">
      <c r="A57" s="41"/>
      <c r="B57" s="41"/>
      <c r="C57" s="43"/>
      <c r="D57" s="43"/>
      <c r="E57" s="43"/>
      <c r="F57" s="43"/>
      <c r="G57" s="43"/>
      <c r="H57" s="42"/>
      <c r="I57" s="42"/>
      <c r="J57" s="42"/>
    </row>
    <row r="58" spans="1:10">
      <c r="A58" s="41"/>
      <c r="B58" s="41"/>
      <c r="C58" s="43"/>
      <c r="D58" s="43"/>
      <c r="E58" s="43"/>
      <c r="F58" s="43"/>
      <c r="G58" s="43"/>
      <c r="H58" s="42"/>
      <c r="I58" s="42"/>
      <c r="J58" s="42"/>
    </row>
    <row r="59" spans="1:10">
      <c r="A59" s="41"/>
      <c r="B59" s="41"/>
      <c r="C59" s="43"/>
      <c r="D59" s="43"/>
      <c r="E59" s="43"/>
      <c r="F59" s="43"/>
      <c r="G59" s="43"/>
      <c r="H59" s="42"/>
      <c r="I59" s="42"/>
      <c r="J59" s="42"/>
    </row>
    <row r="60" spans="1:10">
      <c r="A60" s="41"/>
      <c r="B60" s="41"/>
      <c r="C60" s="43"/>
      <c r="D60" s="43"/>
      <c r="E60" s="43"/>
      <c r="F60" s="43"/>
      <c r="G60" s="43"/>
      <c r="H60" s="42"/>
      <c r="I60" s="42"/>
      <c r="J60" s="42"/>
    </row>
    <row r="61" spans="1:10">
      <c r="A61" s="41"/>
      <c r="B61" s="41"/>
      <c r="C61" s="43"/>
      <c r="D61" s="43"/>
      <c r="E61" s="43"/>
      <c r="F61" s="43"/>
      <c r="G61" s="43"/>
      <c r="H61" s="42"/>
      <c r="I61" s="42"/>
      <c r="J61" s="42"/>
    </row>
    <row r="62" spans="1:10">
      <c r="A62" s="45"/>
      <c r="B62" s="45"/>
      <c r="C62" s="46"/>
      <c r="D62" s="45"/>
      <c r="E62" s="46"/>
      <c r="F62" s="45"/>
      <c r="G62" s="45"/>
      <c r="H62" s="47"/>
      <c r="I62" s="45"/>
      <c r="J62" s="45"/>
    </row>
  </sheetData>
  <mergeCells count="4">
    <mergeCell ref="B2:D2"/>
    <mergeCell ref="E2:K2"/>
    <mergeCell ref="M2:N2"/>
    <mergeCell ref="A25:D25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topLeftCell="C28" workbookViewId="0">
      <selection activeCell="J15" sqref="J15"/>
    </sheetView>
  </sheetViews>
  <sheetFormatPr defaultRowHeight="15"/>
  <cols>
    <col min="1" max="1" width="35.85546875" customWidth="1"/>
    <col min="2" max="2" width="26.5703125" customWidth="1"/>
    <col min="3" max="3" width="11" customWidth="1"/>
    <col min="10" max="10" width="19.85546875" customWidth="1"/>
    <col min="11" max="11" width="8.140625" customWidth="1"/>
    <col min="12" max="12" width="16.28515625" customWidth="1"/>
    <col min="13" max="13" width="35" customWidth="1"/>
    <col min="14" max="14" width="18" customWidth="1"/>
    <col min="15" max="15" width="14.7109375" customWidth="1"/>
    <col min="16" max="16" width="16.140625" customWidth="1"/>
  </cols>
  <sheetData>
    <row r="1" spans="1:11">
      <c r="A1" s="129" t="s">
        <v>92</v>
      </c>
      <c r="B1" s="129"/>
      <c r="C1" s="129"/>
      <c r="D1" s="129"/>
      <c r="E1" s="129"/>
      <c r="F1" s="129"/>
      <c r="G1" s="129"/>
      <c r="H1" s="50"/>
      <c r="I1" s="50"/>
      <c r="J1" s="50"/>
      <c r="K1" s="50"/>
    </row>
    <row r="2" spans="1:11" ht="15.75">
      <c r="A2" s="82" t="s">
        <v>64</v>
      </c>
      <c r="B2" s="82" t="s">
        <v>91</v>
      </c>
      <c r="C2" s="82" t="s">
        <v>86</v>
      </c>
      <c r="D2" s="82" t="s">
        <v>87</v>
      </c>
      <c r="E2" s="82" t="s">
        <v>88</v>
      </c>
      <c r="F2" s="82" t="s">
        <v>89</v>
      </c>
      <c r="G2" s="82" t="s">
        <v>90</v>
      </c>
      <c r="H2" s="50"/>
      <c r="I2" s="50"/>
    </row>
    <row r="3" spans="1:11">
      <c r="A3" t="s">
        <v>65</v>
      </c>
      <c r="B3" s="117" t="s">
        <v>66</v>
      </c>
      <c r="C3" s="117" t="s">
        <v>124</v>
      </c>
      <c r="D3" s="117" t="s">
        <v>236</v>
      </c>
      <c r="E3" s="117" t="s">
        <v>207</v>
      </c>
      <c r="F3" s="117" t="s">
        <v>207</v>
      </c>
      <c r="G3" s="117" t="s">
        <v>79</v>
      </c>
      <c r="H3" s="117"/>
      <c r="I3" s="50"/>
    </row>
    <row r="4" spans="1:11">
      <c r="A4" t="s">
        <v>67</v>
      </c>
      <c r="B4" s="117" t="s">
        <v>73</v>
      </c>
      <c r="C4" s="117" t="s">
        <v>127</v>
      </c>
      <c r="D4" s="117" t="s">
        <v>191</v>
      </c>
      <c r="E4" s="117" t="s">
        <v>222</v>
      </c>
      <c r="F4" s="117" t="s">
        <v>208</v>
      </c>
      <c r="G4" s="117" t="s">
        <v>191</v>
      </c>
      <c r="H4" s="117"/>
      <c r="I4" s="50"/>
    </row>
    <row r="5" spans="1:11">
      <c r="A5" t="s">
        <v>68</v>
      </c>
      <c r="B5" s="117" t="s">
        <v>69</v>
      </c>
      <c r="C5" s="117" t="s">
        <v>131</v>
      </c>
      <c r="D5" s="117" t="s">
        <v>237</v>
      </c>
      <c r="E5" s="117" t="s">
        <v>223</v>
      </c>
      <c r="F5" s="117" t="s">
        <v>209</v>
      </c>
      <c r="G5" s="117" t="s">
        <v>192</v>
      </c>
      <c r="H5" s="117"/>
      <c r="I5" s="50"/>
    </row>
    <row r="6" spans="1:11">
      <c r="A6" t="s">
        <v>70</v>
      </c>
      <c r="B6" s="117" t="s">
        <v>71</v>
      </c>
      <c r="C6" s="117" t="s">
        <v>135</v>
      </c>
      <c r="D6" s="117" t="s">
        <v>238</v>
      </c>
      <c r="E6" s="117" t="s">
        <v>193</v>
      </c>
      <c r="F6" s="117" t="s">
        <v>210</v>
      </c>
      <c r="G6" s="117" t="s">
        <v>193</v>
      </c>
      <c r="H6" s="117"/>
      <c r="I6" s="50"/>
    </row>
    <row r="7" spans="1:11">
      <c r="A7" t="s">
        <v>72</v>
      </c>
      <c r="B7" s="117" t="s">
        <v>73</v>
      </c>
      <c r="C7" s="117" t="s">
        <v>139</v>
      </c>
      <c r="D7" s="117" t="s">
        <v>239</v>
      </c>
      <c r="E7" s="117" t="s">
        <v>224</v>
      </c>
      <c r="F7" s="117" t="s">
        <v>211</v>
      </c>
      <c r="G7" s="117" t="s">
        <v>194</v>
      </c>
      <c r="H7" s="117"/>
      <c r="I7" s="50"/>
    </row>
    <row r="8" spans="1:11">
      <c r="A8" t="s">
        <v>49</v>
      </c>
      <c r="B8" s="118" t="s">
        <v>75</v>
      </c>
      <c r="C8" s="117" t="s">
        <v>143</v>
      </c>
      <c r="D8" s="117" t="s">
        <v>240</v>
      </c>
      <c r="E8" s="117" t="s">
        <v>225</v>
      </c>
      <c r="F8" s="117" t="s">
        <v>212</v>
      </c>
      <c r="G8" s="117" t="s">
        <v>195</v>
      </c>
      <c r="H8" s="117"/>
      <c r="I8" s="50"/>
    </row>
    <row r="9" spans="1:11">
      <c r="A9" t="s">
        <v>55</v>
      </c>
      <c r="B9" s="118" t="s">
        <v>75</v>
      </c>
      <c r="C9" s="117" t="s">
        <v>147</v>
      </c>
      <c r="D9" s="117" t="s">
        <v>241</v>
      </c>
      <c r="E9" s="117" t="s">
        <v>150</v>
      </c>
      <c r="F9" s="117" t="s">
        <v>213</v>
      </c>
      <c r="G9" s="117" t="s">
        <v>196</v>
      </c>
      <c r="H9" s="117"/>
      <c r="I9" s="50"/>
    </row>
    <row r="10" spans="1:11">
      <c r="A10" t="s">
        <v>3</v>
      </c>
      <c r="B10" s="118" t="s">
        <v>75</v>
      </c>
      <c r="C10" s="117" t="s">
        <v>151</v>
      </c>
      <c r="D10" s="117" t="s">
        <v>242</v>
      </c>
      <c r="E10" s="117" t="s">
        <v>226</v>
      </c>
      <c r="F10" s="117" t="s">
        <v>214</v>
      </c>
      <c r="G10" s="117" t="s">
        <v>197</v>
      </c>
      <c r="H10" s="117"/>
      <c r="I10" s="50"/>
    </row>
    <row r="11" spans="1:11">
      <c r="A11" t="s">
        <v>4</v>
      </c>
      <c r="B11" s="118" t="s">
        <v>76</v>
      </c>
      <c r="C11" s="117" t="s">
        <v>155</v>
      </c>
      <c r="D11" s="117" t="s">
        <v>243</v>
      </c>
      <c r="E11" s="117" t="s">
        <v>213</v>
      </c>
      <c r="F11" s="117" t="s">
        <v>215</v>
      </c>
      <c r="G11" s="117" t="s">
        <v>198</v>
      </c>
      <c r="H11" s="117"/>
      <c r="I11" s="50"/>
    </row>
    <row r="12" spans="1:11">
      <c r="A12" t="s">
        <v>57</v>
      </c>
      <c r="B12" s="118" t="s">
        <v>75</v>
      </c>
      <c r="C12" s="117" t="s">
        <v>159</v>
      </c>
      <c r="D12" s="117" t="s">
        <v>244</v>
      </c>
      <c r="E12" s="117" t="s">
        <v>227</v>
      </c>
      <c r="F12" s="117" t="s">
        <v>199</v>
      </c>
      <c r="G12" s="117" t="s">
        <v>199</v>
      </c>
      <c r="H12" s="117"/>
      <c r="I12" s="50"/>
    </row>
    <row r="13" spans="1:11">
      <c r="A13" t="s">
        <v>50</v>
      </c>
      <c r="B13" s="118" t="s">
        <v>75</v>
      </c>
      <c r="C13" s="117" t="s">
        <v>162</v>
      </c>
      <c r="D13" s="117" t="s">
        <v>245</v>
      </c>
      <c r="E13" s="117" t="s">
        <v>228</v>
      </c>
      <c r="F13" s="117" t="s">
        <v>216</v>
      </c>
      <c r="G13" s="117" t="s">
        <v>200</v>
      </c>
      <c r="H13" s="117"/>
      <c r="I13" s="50"/>
    </row>
    <row r="14" spans="1:11">
      <c r="A14" t="s">
        <v>48</v>
      </c>
      <c r="B14" s="118" t="s">
        <v>74</v>
      </c>
      <c r="C14" s="117" t="s">
        <v>166</v>
      </c>
      <c r="D14" s="117" t="s">
        <v>229</v>
      </c>
      <c r="E14" s="117" t="s">
        <v>229</v>
      </c>
      <c r="F14" s="117" t="s">
        <v>217</v>
      </c>
      <c r="G14" s="117" t="s">
        <v>201</v>
      </c>
      <c r="H14" s="117"/>
      <c r="I14" s="50"/>
    </row>
    <row r="15" spans="1:11">
      <c r="A15" t="s">
        <v>29</v>
      </c>
      <c r="B15" s="118" t="s">
        <v>304</v>
      </c>
      <c r="C15" s="117" t="s">
        <v>170</v>
      </c>
      <c r="D15" s="117" t="s">
        <v>246</v>
      </c>
      <c r="E15" s="117" t="s">
        <v>230</v>
      </c>
      <c r="F15" s="117" t="s">
        <v>202</v>
      </c>
      <c r="G15" s="117" t="s">
        <v>202</v>
      </c>
      <c r="H15" s="117"/>
    </row>
    <row r="16" spans="1:11">
      <c r="A16" t="s">
        <v>47</v>
      </c>
      <c r="B16" s="118" t="s">
        <v>117</v>
      </c>
      <c r="C16" s="117" t="s">
        <v>85</v>
      </c>
      <c r="D16" s="117" t="s">
        <v>85</v>
      </c>
      <c r="E16" s="117" t="s">
        <v>231</v>
      </c>
      <c r="F16" s="117" t="s">
        <v>218</v>
      </c>
      <c r="G16" s="117" t="s">
        <v>203</v>
      </c>
      <c r="H16" s="117"/>
    </row>
    <row r="17" spans="1:16">
      <c r="A17" t="s">
        <v>54</v>
      </c>
      <c r="B17" s="118" t="s">
        <v>75</v>
      </c>
      <c r="C17" s="117" t="s">
        <v>175</v>
      </c>
      <c r="D17" s="117" t="s">
        <v>83</v>
      </c>
      <c r="E17" s="117" t="s">
        <v>232</v>
      </c>
      <c r="F17" s="117" t="s">
        <v>82</v>
      </c>
      <c r="G17" s="117" t="s">
        <v>83</v>
      </c>
      <c r="H17" s="117"/>
    </row>
    <row r="18" spans="1:16">
      <c r="A18" t="s">
        <v>51</v>
      </c>
      <c r="B18" s="118" t="s">
        <v>74</v>
      </c>
      <c r="C18" s="117" t="s">
        <v>78</v>
      </c>
      <c r="D18" s="117" t="s">
        <v>247</v>
      </c>
      <c r="E18" s="117" t="s">
        <v>233</v>
      </c>
      <c r="F18" s="117" t="s">
        <v>204</v>
      </c>
      <c r="G18" s="117" t="s">
        <v>204</v>
      </c>
      <c r="H18" s="117"/>
    </row>
    <row r="19" spans="1:16">
      <c r="A19" t="s">
        <v>58</v>
      </c>
      <c r="B19" s="118" t="s">
        <v>76</v>
      </c>
      <c r="C19" s="117" t="s">
        <v>81</v>
      </c>
      <c r="D19" s="117" t="s">
        <v>248</v>
      </c>
      <c r="E19" s="117" t="s">
        <v>176</v>
      </c>
      <c r="F19" s="117" t="s">
        <v>219</v>
      </c>
      <c r="G19" s="117" t="s">
        <v>82</v>
      </c>
      <c r="H19" s="117"/>
    </row>
    <row r="20" spans="1:16">
      <c r="A20" t="s">
        <v>53</v>
      </c>
      <c r="B20" s="118" t="s">
        <v>75</v>
      </c>
      <c r="C20" s="117" t="s">
        <v>183</v>
      </c>
      <c r="D20" s="117" t="s">
        <v>249</v>
      </c>
      <c r="E20" s="117" t="s">
        <v>234</v>
      </c>
      <c r="F20" s="117" t="s">
        <v>220</v>
      </c>
      <c r="G20" s="117" t="s">
        <v>205</v>
      </c>
      <c r="H20" s="117"/>
    </row>
    <row r="21" spans="1:16">
      <c r="A21" t="s">
        <v>56</v>
      </c>
      <c r="B21" s="118" t="s">
        <v>75</v>
      </c>
      <c r="C21" s="117" t="s">
        <v>187</v>
      </c>
      <c r="D21" s="117" t="s">
        <v>250</v>
      </c>
      <c r="E21" s="117" t="s">
        <v>235</v>
      </c>
      <c r="F21" s="117" t="s">
        <v>221</v>
      </c>
      <c r="G21" s="117" t="s">
        <v>206</v>
      </c>
      <c r="H21" s="117"/>
    </row>
    <row r="23" spans="1:16">
      <c r="N23" s="130" t="s">
        <v>99</v>
      </c>
      <c r="O23" s="130"/>
      <c r="P23" s="130"/>
    </row>
    <row r="24" spans="1:16">
      <c r="A24" s="129" t="s">
        <v>93</v>
      </c>
      <c r="B24" s="129"/>
      <c r="C24" s="129"/>
      <c r="D24" s="129"/>
      <c r="E24" s="129"/>
      <c r="F24" s="129"/>
      <c r="G24" s="129"/>
      <c r="N24" s="129" t="s">
        <v>303</v>
      </c>
      <c r="O24" s="129"/>
      <c r="P24" s="129"/>
    </row>
    <row r="25" spans="1:16" ht="15.75" thickBot="1">
      <c r="A25" s="84" t="s">
        <v>64</v>
      </c>
      <c r="B25" s="84" t="s">
        <v>97</v>
      </c>
      <c r="C25" s="84" t="s">
        <v>86</v>
      </c>
      <c r="D25" s="84" t="s">
        <v>94</v>
      </c>
      <c r="E25" s="84" t="s">
        <v>87</v>
      </c>
      <c r="F25" s="84" t="s">
        <v>94</v>
      </c>
      <c r="G25" s="84" t="s">
        <v>88</v>
      </c>
      <c r="H25" s="84" t="s">
        <v>94</v>
      </c>
      <c r="I25" s="84" t="s">
        <v>89</v>
      </c>
      <c r="J25" s="84" t="s">
        <v>94</v>
      </c>
      <c r="K25" s="84" t="s">
        <v>90</v>
      </c>
      <c r="L25" s="84" t="s">
        <v>94</v>
      </c>
      <c r="M25" s="85"/>
      <c r="N25" s="84" t="s">
        <v>96</v>
      </c>
      <c r="O25" s="84"/>
      <c r="P25" s="84" t="s">
        <v>90</v>
      </c>
    </row>
    <row r="26" spans="1:16" ht="15.75" thickBot="1">
      <c r="A26" t="s">
        <v>65</v>
      </c>
      <c r="B26">
        <v>8</v>
      </c>
      <c r="C26" s="114">
        <v>8</v>
      </c>
      <c r="D26" s="115">
        <f>1-C26/B26</f>
        <v>0</v>
      </c>
      <c r="E26" s="114">
        <v>16</v>
      </c>
      <c r="F26" s="115">
        <f>1-E26/$B26</f>
        <v>-1</v>
      </c>
      <c r="G26" s="114">
        <v>24</v>
      </c>
      <c r="H26" s="115">
        <f t="shared" ref="H26:L26" si="0">1-G26/$B26</f>
        <v>-2</v>
      </c>
      <c r="I26" s="114">
        <v>32</v>
      </c>
      <c r="J26" s="115">
        <f t="shared" si="0"/>
        <v>-3</v>
      </c>
      <c r="K26" s="114">
        <v>40</v>
      </c>
      <c r="L26" s="115">
        <f t="shared" si="0"/>
        <v>-4</v>
      </c>
    </row>
    <row r="27" spans="1:16" ht="15.75" thickBot="1">
      <c r="A27" t="s">
        <v>67</v>
      </c>
      <c r="B27">
        <v>67</v>
      </c>
      <c r="C27" s="116">
        <v>67</v>
      </c>
      <c r="D27" s="115">
        <f t="shared" ref="D27:D28" si="1">1-C27/B27</f>
        <v>0</v>
      </c>
      <c r="E27" s="116">
        <v>135</v>
      </c>
      <c r="F27" s="115">
        <f t="shared" ref="F27:J28" si="2">1-E27/$B27</f>
        <v>-1.0149253731343282</v>
      </c>
      <c r="G27" s="116">
        <v>200</v>
      </c>
      <c r="H27" s="115">
        <f t="shared" si="2"/>
        <v>-1.9850746268656718</v>
      </c>
      <c r="I27" s="116">
        <v>267</v>
      </c>
      <c r="J27" s="115">
        <f t="shared" si="2"/>
        <v>-2.9850746268656718</v>
      </c>
      <c r="K27" s="116">
        <v>330</v>
      </c>
      <c r="L27" s="115">
        <f t="shared" ref="L27" si="3">1-K27/$B27</f>
        <v>-3.9253731343283578</v>
      </c>
    </row>
    <row r="28" spans="1:16" ht="15.75" thickBot="1">
      <c r="A28" t="s">
        <v>68</v>
      </c>
      <c r="B28">
        <v>8</v>
      </c>
      <c r="C28" s="116">
        <v>8</v>
      </c>
      <c r="D28" s="115">
        <f t="shared" si="1"/>
        <v>0</v>
      </c>
      <c r="E28" s="116">
        <v>15</v>
      </c>
      <c r="F28" s="115">
        <f t="shared" si="2"/>
        <v>-0.875</v>
      </c>
      <c r="G28" s="116">
        <v>23</v>
      </c>
      <c r="H28" s="115">
        <f t="shared" si="2"/>
        <v>-1.875</v>
      </c>
      <c r="I28" s="116">
        <v>31</v>
      </c>
      <c r="J28" s="115">
        <f t="shared" si="2"/>
        <v>-2.875</v>
      </c>
      <c r="K28" s="116">
        <v>40</v>
      </c>
      <c r="L28" s="115">
        <f t="shared" ref="L28" si="4">1-K28/$B28</f>
        <v>-4</v>
      </c>
    </row>
    <row r="29" spans="1:16" ht="15.75" thickBot="1">
      <c r="A29" t="s">
        <v>70</v>
      </c>
      <c r="B29">
        <v>34</v>
      </c>
      <c r="C29" s="116">
        <v>34</v>
      </c>
      <c r="D29" s="115">
        <f>1-C29/B29</f>
        <v>0</v>
      </c>
      <c r="E29" s="116">
        <v>70</v>
      </c>
      <c r="F29" s="115">
        <f>1-E29/$B29</f>
        <v>-1.0588235294117645</v>
      </c>
      <c r="G29" s="116">
        <v>103</v>
      </c>
      <c r="H29" s="115">
        <f>1-G29/$B29</f>
        <v>-2.0294117647058822</v>
      </c>
      <c r="I29" s="116">
        <v>137</v>
      </c>
      <c r="J29" s="115">
        <f>1-I29/$B29</f>
        <v>-3.0294117647058822</v>
      </c>
      <c r="K29" s="116">
        <v>171</v>
      </c>
      <c r="L29" s="115">
        <f>1-K29/$B29</f>
        <v>-4.0294117647058822</v>
      </c>
    </row>
    <row r="30" spans="1:16" ht="15.75" thickBot="1">
      <c r="A30" t="s">
        <v>72</v>
      </c>
      <c r="B30">
        <v>33</v>
      </c>
      <c r="C30" s="116">
        <v>33</v>
      </c>
      <c r="D30" s="115">
        <f>1-C30/B30</f>
        <v>0</v>
      </c>
      <c r="E30" s="116">
        <v>67</v>
      </c>
      <c r="F30" s="115">
        <f>1-E30/$B30</f>
        <v>-1.0303030303030303</v>
      </c>
      <c r="G30" s="116">
        <v>100</v>
      </c>
      <c r="H30" s="115">
        <f>1-G30/$B30</f>
        <v>-2.0303030303030303</v>
      </c>
      <c r="I30" s="116">
        <v>133</v>
      </c>
      <c r="J30" s="115">
        <f>1-I30/$B30</f>
        <v>-3.0303030303030303</v>
      </c>
      <c r="K30" s="116">
        <v>166</v>
      </c>
      <c r="L30" s="115">
        <f>1-K30/$B30</f>
        <v>-4.0303030303030303</v>
      </c>
    </row>
    <row r="31" spans="1:16" ht="15.75" thickBot="1">
      <c r="A31" t="s">
        <v>49</v>
      </c>
      <c r="B31" s="3">
        <v>107.74193548387098</v>
      </c>
      <c r="C31" s="116">
        <v>108</v>
      </c>
      <c r="D31" s="115">
        <f t="shared" ref="D31:D44" si="5">1-C31/B31</f>
        <v>-2.3952095808381646E-3</v>
      </c>
      <c r="E31" s="116">
        <v>214</v>
      </c>
      <c r="F31" s="115">
        <f t="shared" ref="F31:F44" si="6">1-E31/$B31</f>
        <v>-0.98622754491017961</v>
      </c>
      <c r="G31" s="116">
        <v>326</v>
      </c>
      <c r="H31" s="115">
        <f t="shared" ref="H31:H44" si="7">1-G31/$B31</f>
        <v>-2.0257485029940119</v>
      </c>
      <c r="I31" s="116">
        <v>431</v>
      </c>
      <c r="J31" s="115">
        <f t="shared" ref="J31:J43" si="8">1-I31/$B31</f>
        <v>-3.0002994011976041</v>
      </c>
      <c r="K31" s="116">
        <v>538</v>
      </c>
      <c r="L31" s="115">
        <f t="shared" ref="L31:L44" si="9">1-K31/$B31</f>
        <v>-3.9934131736526943</v>
      </c>
    </row>
    <row r="32" spans="1:16" ht="15.75" thickBot="1">
      <c r="A32" t="s">
        <v>55</v>
      </c>
      <c r="B32" s="3">
        <v>74.408602150537632</v>
      </c>
      <c r="C32" s="116">
        <v>75</v>
      </c>
      <c r="D32" s="115">
        <f t="shared" si="5"/>
        <v>-7.9479768786128169E-3</v>
      </c>
      <c r="E32" s="116">
        <v>147</v>
      </c>
      <c r="F32" s="115">
        <f t="shared" si="6"/>
        <v>-0.97557803468208104</v>
      </c>
      <c r="G32" s="116">
        <v>224</v>
      </c>
      <c r="H32" s="115">
        <f t="shared" si="7"/>
        <v>-2.0104046242774567</v>
      </c>
      <c r="I32" s="116">
        <v>298</v>
      </c>
      <c r="J32" s="115">
        <f t="shared" si="8"/>
        <v>-3.0049132947976878</v>
      </c>
      <c r="K32" s="116">
        <v>371</v>
      </c>
      <c r="L32" s="115">
        <f t="shared" si="9"/>
        <v>-3.9859826589595375</v>
      </c>
      <c r="N32">
        <v>1</v>
      </c>
      <c r="P32">
        <f>N32*K32*3</f>
        <v>1113</v>
      </c>
    </row>
    <row r="33" spans="1:16" ht="15.75" thickBot="1">
      <c r="A33" t="s">
        <v>3</v>
      </c>
      <c r="B33" s="3">
        <v>142.02764976958525</v>
      </c>
      <c r="C33" s="116">
        <v>141</v>
      </c>
      <c r="D33" s="115">
        <f t="shared" si="5"/>
        <v>7.2355613238157535E-3</v>
      </c>
      <c r="E33" s="116">
        <v>284</v>
      </c>
      <c r="F33" s="115">
        <f t="shared" si="6"/>
        <v>-0.999610642439974</v>
      </c>
      <c r="G33" s="116">
        <v>427</v>
      </c>
      <c r="H33" s="115">
        <f t="shared" si="7"/>
        <v>-2.006456846203764</v>
      </c>
      <c r="I33" s="116">
        <v>566</v>
      </c>
      <c r="J33" s="115">
        <f t="shared" si="8"/>
        <v>-2.9851395197923427</v>
      </c>
      <c r="K33" s="116">
        <v>709</v>
      </c>
      <c r="L33" s="115">
        <f t="shared" si="9"/>
        <v>-3.991985723556132</v>
      </c>
      <c r="N33">
        <v>1</v>
      </c>
      <c r="P33">
        <f t="shared" ref="P33:P44" si="10">N33*K33*3</f>
        <v>2127</v>
      </c>
    </row>
    <row r="34" spans="1:16" ht="15.75" thickBot="1">
      <c r="A34" t="s">
        <v>4</v>
      </c>
      <c r="B34" s="3">
        <v>108.6943164362519</v>
      </c>
      <c r="C34" s="116">
        <v>109</v>
      </c>
      <c r="D34" s="115">
        <f t="shared" si="5"/>
        <v>-2.8123233465235931E-3</v>
      </c>
      <c r="E34" s="116">
        <v>215</v>
      </c>
      <c r="F34" s="115">
        <f t="shared" si="6"/>
        <v>-0.97802430751837233</v>
      </c>
      <c r="G34" s="116">
        <v>326</v>
      </c>
      <c r="H34" s="115">
        <f t="shared" si="7"/>
        <v>-1.9992368569813461</v>
      </c>
      <c r="I34" s="116">
        <v>433</v>
      </c>
      <c r="J34" s="115">
        <f t="shared" si="8"/>
        <v>-2.9836489542114197</v>
      </c>
      <c r="K34" s="116">
        <v>544</v>
      </c>
      <c r="L34" s="115">
        <f t="shared" si="9"/>
        <v>-4.0048615036743938</v>
      </c>
      <c r="N34">
        <v>1</v>
      </c>
      <c r="P34">
        <f t="shared" si="10"/>
        <v>1632</v>
      </c>
    </row>
    <row r="35" spans="1:16" ht="15.75" thickBot="1">
      <c r="A35" t="s">
        <v>57</v>
      </c>
      <c r="B35" s="3">
        <v>8</v>
      </c>
      <c r="C35" s="116">
        <v>8</v>
      </c>
      <c r="D35" s="115">
        <f t="shared" si="5"/>
        <v>0</v>
      </c>
      <c r="E35" s="116">
        <v>16</v>
      </c>
      <c r="F35" s="115">
        <f t="shared" si="6"/>
        <v>-1</v>
      </c>
      <c r="G35" s="116">
        <v>24</v>
      </c>
      <c r="H35" s="115">
        <f t="shared" si="7"/>
        <v>-2</v>
      </c>
      <c r="I35" s="116">
        <v>32</v>
      </c>
      <c r="J35" s="115">
        <f t="shared" si="8"/>
        <v>-3</v>
      </c>
      <c r="K35" s="116">
        <v>40</v>
      </c>
      <c r="L35" s="115">
        <f t="shared" si="9"/>
        <v>-4</v>
      </c>
      <c r="N35">
        <v>4</v>
      </c>
      <c r="P35">
        <f t="shared" si="10"/>
        <v>480</v>
      </c>
    </row>
    <row r="36" spans="1:16" ht="15.75" thickBot="1">
      <c r="A36" t="s">
        <v>50</v>
      </c>
      <c r="B36" s="3">
        <v>74.408602150537632</v>
      </c>
      <c r="C36" s="116">
        <v>74</v>
      </c>
      <c r="D36" s="115">
        <f t="shared" si="5"/>
        <v>5.491329479768714E-3</v>
      </c>
      <c r="E36" s="116">
        <v>148</v>
      </c>
      <c r="F36" s="115">
        <f t="shared" si="6"/>
        <v>-0.98901734104046257</v>
      </c>
      <c r="G36" s="116">
        <v>226</v>
      </c>
      <c r="H36" s="115">
        <f t="shared" si="7"/>
        <v>-2.0372832369942198</v>
      </c>
      <c r="I36" s="116">
        <v>297</v>
      </c>
      <c r="J36" s="115">
        <f t="shared" si="8"/>
        <v>-2.9914739884393065</v>
      </c>
      <c r="K36" s="116">
        <v>371</v>
      </c>
      <c r="L36" s="115">
        <f t="shared" si="9"/>
        <v>-3.9859826589595375</v>
      </c>
      <c r="N36">
        <v>2</v>
      </c>
      <c r="P36">
        <f t="shared" si="10"/>
        <v>2226</v>
      </c>
    </row>
    <row r="37" spans="1:16" ht="15.75" thickBot="1">
      <c r="A37" t="s">
        <v>48</v>
      </c>
      <c r="B37" s="3">
        <v>100.95238095238096</v>
      </c>
      <c r="C37" s="116">
        <v>101</v>
      </c>
      <c r="D37" s="115">
        <f t="shared" si="5"/>
        <v>-4.7169811320735278E-4</v>
      </c>
      <c r="E37" s="116">
        <v>202</v>
      </c>
      <c r="F37" s="115">
        <f t="shared" si="6"/>
        <v>-1.0009433962264147</v>
      </c>
      <c r="G37" s="116">
        <v>303</v>
      </c>
      <c r="H37" s="115">
        <f t="shared" si="7"/>
        <v>-2.0014150943396225</v>
      </c>
      <c r="I37" s="116">
        <v>402</v>
      </c>
      <c r="J37" s="115">
        <f t="shared" si="8"/>
        <v>-2.9820754716981126</v>
      </c>
      <c r="K37" s="116">
        <v>505</v>
      </c>
      <c r="L37" s="115">
        <f t="shared" si="9"/>
        <v>-4.0023584905660368</v>
      </c>
      <c r="N37">
        <v>3</v>
      </c>
      <c r="P37">
        <f t="shared" si="10"/>
        <v>4545</v>
      </c>
    </row>
    <row r="38" spans="1:16" ht="15.75" thickBot="1">
      <c r="A38" t="s">
        <v>29</v>
      </c>
      <c r="B38" s="3">
        <v>150.02764976958525</v>
      </c>
      <c r="C38" s="116">
        <v>150</v>
      </c>
      <c r="D38" s="115">
        <f t="shared" si="5"/>
        <v>1.8429782528561756E-4</v>
      </c>
      <c r="E38" s="116">
        <v>301</v>
      </c>
      <c r="F38" s="115">
        <f t="shared" si="6"/>
        <v>-1.0062968423639269</v>
      </c>
      <c r="G38" s="116">
        <v>451</v>
      </c>
      <c r="H38" s="115">
        <f t="shared" si="7"/>
        <v>-2.0061125445386412</v>
      </c>
      <c r="I38" s="116">
        <v>597</v>
      </c>
      <c r="J38" s="115">
        <f t="shared" si="8"/>
        <v>-2.9792664946553633</v>
      </c>
      <c r="K38" s="116">
        <v>751</v>
      </c>
      <c r="L38" s="115">
        <f t="shared" si="9"/>
        <v>-4.0057439488880702</v>
      </c>
      <c r="N38">
        <v>7</v>
      </c>
      <c r="P38">
        <f t="shared" si="10"/>
        <v>15771</v>
      </c>
    </row>
    <row r="39" spans="1:16" ht="15.75" thickBot="1">
      <c r="A39" t="s">
        <v>47</v>
      </c>
      <c r="B39" s="3">
        <v>107.74193548387098</v>
      </c>
      <c r="C39" s="116">
        <v>109</v>
      </c>
      <c r="D39" s="115">
        <f t="shared" si="5"/>
        <v>-1.1676646706586746E-2</v>
      </c>
      <c r="E39" s="116">
        <v>214</v>
      </c>
      <c r="F39" s="115">
        <f t="shared" si="6"/>
        <v>-0.98622754491017961</v>
      </c>
      <c r="G39" s="116">
        <v>327</v>
      </c>
      <c r="H39" s="115">
        <f t="shared" si="7"/>
        <v>-2.0350299401197605</v>
      </c>
      <c r="I39" s="116">
        <v>432</v>
      </c>
      <c r="J39" s="115">
        <f t="shared" si="8"/>
        <v>-3.0095808383233527</v>
      </c>
      <c r="K39" s="116">
        <v>537</v>
      </c>
      <c r="L39" s="115">
        <f t="shared" si="9"/>
        <v>-3.9841317365269457</v>
      </c>
      <c r="N39">
        <v>4</v>
      </c>
      <c r="P39">
        <f t="shared" si="10"/>
        <v>6444</v>
      </c>
    </row>
    <row r="40" spans="1:16" ht="15.75" thickBot="1">
      <c r="A40" t="s">
        <v>54</v>
      </c>
      <c r="B40" s="3">
        <v>34.285714285714285</v>
      </c>
      <c r="C40" s="116">
        <v>34</v>
      </c>
      <c r="D40" s="115">
        <f t="shared" si="5"/>
        <v>8.3333333333333037E-3</v>
      </c>
      <c r="E40" s="116">
        <v>68</v>
      </c>
      <c r="F40" s="115">
        <f t="shared" si="6"/>
        <v>-0.98333333333333339</v>
      </c>
      <c r="G40" s="116">
        <v>102</v>
      </c>
      <c r="H40" s="115">
        <f t="shared" si="7"/>
        <v>-1.9750000000000001</v>
      </c>
      <c r="I40" s="116">
        <v>136</v>
      </c>
      <c r="J40" s="115">
        <f t="shared" si="8"/>
        <v>-2.9666666666666668</v>
      </c>
      <c r="K40" s="116">
        <v>172</v>
      </c>
      <c r="L40" s="115">
        <f t="shared" si="9"/>
        <v>-4.0166666666666666</v>
      </c>
      <c r="N40">
        <v>2</v>
      </c>
      <c r="P40">
        <f t="shared" si="10"/>
        <v>1032</v>
      </c>
    </row>
    <row r="41" spans="1:16" ht="15.75" thickBot="1">
      <c r="A41" t="s">
        <v>51</v>
      </c>
      <c r="B41" s="3">
        <v>74.408602150537632</v>
      </c>
      <c r="C41" s="116">
        <v>74</v>
      </c>
      <c r="D41" s="115">
        <f t="shared" si="5"/>
        <v>5.491329479768714E-3</v>
      </c>
      <c r="E41" s="116">
        <v>147</v>
      </c>
      <c r="F41" s="115">
        <f t="shared" si="6"/>
        <v>-0.97557803468208104</v>
      </c>
      <c r="G41" s="116">
        <v>225</v>
      </c>
      <c r="H41" s="115">
        <f t="shared" si="7"/>
        <v>-2.0238439306358385</v>
      </c>
      <c r="I41" s="116">
        <v>297</v>
      </c>
      <c r="J41" s="115">
        <f t="shared" si="8"/>
        <v>-2.9914739884393065</v>
      </c>
      <c r="K41" s="116">
        <v>371</v>
      </c>
      <c r="L41" s="115">
        <f t="shared" si="9"/>
        <v>-3.9859826589595375</v>
      </c>
      <c r="N41">
        <v>7</v>
      </c>
      <c r="P41">
        <f t="shared" si="10"/>
        <v>7791</v>
      </c>
    </row>
    <row r="42" spans="1:16" ht="15.75" thickBot="1">
      <c r="A42" t="s">
        <v>58</v>
      </c>
      <c r="B42" s="3">
        <v>8</v>
      </c>
      <c r="C42" s="116">
        <v>8</v>
      </c>
      <c r="D42" s="115">
        <f t="shared" si="5"/>
        <v>0</v>
      </c>
      <c r="E42" s="116">
        <v>16</v>
      </c>
      <c r="F42" s="115">
        <f t="shared" si="6"/>
        <v>-1</v>
      </c>
      <c r="G42" s="116">
        <v>24</v>
      </c>
      <c r="H42" s="115">
        <f t="shared" si="7"/>
        <v>-2</v>
      </c>
      <c r="I42" s="116">
        <v>32</v>
      </c>
      <c r="J42" s="115">
        <f t="shared" si="8"/>
        <v>-3</v>
      </c>
      <c r="K42" s="116">
        <v>40</v>
      </c>
      <c r="L42" s="115">
        <f t="shared" si="9"/>
        <v>-4</v>
      </c>
      <c r="N42">
        <v>2</v>
      </c>
      <c r="P42">
        <f t="shared" si="10"/>
        <v>240</v>
      </c>
    </row>
    <row r="43" spans="1:16" ht="15.75" thickBot="1">
      <c r="A43" t="s">
        <v>53</v>
      </c>
      <c r="B43" s="3">
        <v>74.408602150537632</v>
      </c>
      <c r="C43" s="116">
        <v>74</v>
      </c>
      <c r="D43" s="115">
        <f t="shared" si="5"/>
        <v>5.491329479768714E-3</v>
      </c>
      <c r="E43" s="116">
        <v>149</v>
      </c>
      <c r="F43" s="115">
        <f t="shared" si="6"/>
        <v>-1.0024566473988439</v>
      </c>
      <c r="G43" s="116">
        <v>225</v>
      </c>
      <c r="H43" s="115">
        <f t="shared" si="7"/>
        <v>-2.0238439306358385</v>
      </c>
      <c r="I43" s="116">
        <v>297</v>
      </c>
      <c r="J43" s="115">
        <f t="shared" si="8"/>
        <v>-2.9914739884393065</v>
      </c>
      <c r="K43" s="116">
        <v>371</v>
      </c>
      <c r="L43" s="115">
        <f t="shared" si="9"/>
        <v>-3.9859826589595375</v>
      </c>
      <c r="N43">
        <v>3</v>
      </c>
      <c r="P43">
        <f t="shared" si="10"/>
        <v>3339</v>
      </c>
    </row>
    <row r="44" spans="1:16" ht="15.75" thickBot="1">
      <c r="A44" t="s">
        <v>56</v>
      </c>
      <c r="B44" s="3">
        <v>8</v>
      </c>
      <c r="C44" s="116">
        <v>8</v>
      </c>
      <c r="D44" s="115">
        <f t="shared" si="5"/>
        <v>0</v>
      </c>
      <c r="E44" s="116">
        <v>16</v>
      </c>
      <c r="F44" s="115">
        <f t="shared" si="6"/>
        <v>-1</v>
      </c>
      <c r="G44" s="116">
        <v>24</v>
      </c>
      <c r="H44" s="115">
        <f t="shared" si="7"/>
        <v>-2</v>
      </c>
      <c r="I44" s="116">
        <v>32</v>
      </c>
      <c r="J44" s="115">
        <f>1-I44/$B44</f>
        <v>-3</v>
      </c>
      <c r="K44" s="116">
        <v>40</v>
      </c>
      <c r="L44" s="115">
        <f t="shared" si="9"/>
        <v>-4</v>
      </c>
      <c r="N44">
        <v>3</v>
      </c>
      <c r="P44">
        <f t="shared" si="10"/>
        <v>360</v>
      </c>
    </row>
    <row r="45" spans="1:16">
      <c r="K45">
        <f>SUM(K31:K44)*3</f>
        <v>16080</v>
      </c>
      <c r="P45" s="120" t="s">
        <v>302</v>
      </c>
    </row>
    <row r="46" spans="1:16">
      <c r="P46">
        <f>SUM(P32:P44)</f>
        <v>47100</v>
      </c>
    </row>
  </sheetData>
  <mergeCells count="4">
    <mergeCell ref="A1:G1"/>
    <mergeCell ref="A24:G24"/>
    <mergeCell ref="N24:P24"/>
    <mergeCell ref="N23:P23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L29" sqref="L29"/>
    </sheetView>
  </sheetViews>
  <sheetFormatPr defaultRowHeight="15"/>
  <cols>
    <col min="1" max="1" width="13.28515625" customWidth="1"/>
  </cols>
  <sheetData>
    <row r="1" spans="1:14">
      <c r="A1" s="129" t="s">
        <v>98</v>
      </c>
      <c r="B1" s="129"/>
      <c r="C1" s="129"/>
      <c r="D1" s="129"/>
      <c r="E1" s="129"/>
      <c r="F1" s="129"/>
      <c r="G1" s="129"/>
    </row>
    <row r="2" spans="1:14">
      <c r="A2" s="82" t="s">
        <v>64</v>
      </c>
      <c r="B2" s="82"/>
      <c r="C2" s="82" t="s">
        <v>86</v>
      </c>
      <c r="D2" s="82" t="s">
        <v>87</v>
      </c>
      <c r="E2" s="82" t="s">
        <v>88</v>
      </c>
      <c r="F2" s="82" t="s">
        <v>89</v>
      </c>
      <c r="G2" s="82" t="s">
        <v>90</v>
      </c>
    </row>
    <row r="3" spans="1:14">
      <c r="A3" t="s">
        <v>49</v>
      </c>
      <c r="C3" s="119">
        <v>543</v>
      </c>
      <c r="D3" s="119">
        <v>594</v>
      </c>
      <c r="E3" s="119">
        <v>586</v>
      </c>
      <c r="F3" s="119">
        <v>611</v>
      </c>
      <c r="G3" s="119">
        <v>631</v>
      </c>
      <c r="J3" s="119"/>
      <c r="K3" s="119"/>
      <c r="L3" s="119"/>
      <c r="M3" s="119"/>
      <c r="N3" s="119"/>
    </row>
    <row r="4" spans="1:14">
      <c r="C4" s="86">
        <f>C3/$C3</f>
        <v>1</v>
      </c>
      <c r="D4" s="86">
        <f t="shared" ref="D4:G4" si="0">D3/$C3</f>
        <v>1.0939226519337018</v>
      </c>
      <c r="E4" s="86">
        <f t="shared" si="0"/>
        <v>1.0791896869244935</v>
      </c>
      <c r="F4" s="86">
        <f t="shared" si="0"/>
        <v>1.1252302025782688</v>
      </c>
      <c r="G4" s="86">
        <f t="shared" si="0"/>
        <v>1.1620626151012892</v>
      </c>
      <c r="J4" s="119"/>
      <c r="K4" s="119"/>
      <c r="L4" s="119"/>
      <c r="M4" s="119"/>
      <c r="N4" s="119"/>
    </row>
    <row r="5" spans="1:14">
      <c r="A5" t="s">
        <v>55</v>
      </c>
      <c r="C5" s="119">
        <v>236</v>
      </c>
      <c r="D5" s="119">
        <v>220</v>
      </c>
      <c r="E5" s="119">
        <v>211</v>
      </c>
      <c r="F5" s="119">
        <v>207</v>
      </c>
      <c r="G5" s="119">
        <v>218</v>
      </c>
      <c r="J5" s="119"/>
      <c r="K5" s="119"/>
      <c r="L5" s="119"/>
      <c r="M5" s="119"/>
      <c r="N5" s="119"/>
    </row>
    <row r="6" spans="1:14">
      <c r="C6" s="86">
        <f>C5/$C5</f>
        <v>1</v>
      </c>
      <c r="D6" s="86">
        <f t="shared" ref="D6:G6" si="1">D5/$C5</f>
        <v>0.93220338983050843</v>
      </c>
      <c r="E6" s="86">
        <f t="shared" si="1"/>
        <v>0.89406779661016944</v>
      </c>
      <c r="F6" s="86">
        <f t="shared" si="1"/>
        <v>0.8771186440677966</v>
      </c>
      <c r="G6" s="86">
        <f t="shared" si="1"/>
        <v>0.92372881355932202</v>
      </c>
      <c r="J6" s="119"/>
      <c r="K6" s="119"/>
      <c r="L6" s="119"/>
      <c r="M6" s="119"/>
      <c r="N6" s="119"/>
    </row>
    <row r="7" spans="1:14">
      <c r="A7" t="s">
        <v>3</v>
      </c>
      <c r="C7" s="119">
        <v>476</v>
      </c>
      <c r="D7" s="119">
        <v>539</v>
      </c>
      <c r="E7" s="119">
        <v>530</v>
      </c>
      <c r="F7" s="119">
        <v>561</v>
      </c>
      <c r="G7" s="119">
        <v>549</v>
      </c>
      <c r="J7" s="119"/>
      <c r="K7" s="119"/>
      <c r="L7" s="119"/>
      <c r="M7" s="119"/>
      <c r="N7" s="119"/>
    </row>
    <row r="8" spans="1:14">
      <c r="C8" s="86">
        <f>C7/$C7</f>
        <v>1</v>
      </c>
      <c r="D8" s="86">
        <f t="shared" ref="D8:G8" si="2">D7/$C7</f>
        <v>1.1323529411764706</v>
      </c>
      <c r="E8" s="86">
        <f t="shared" si="2"/>
        <v>1.1134453781512605</v>
      </c>
      <c r="F8" s="86">
        <f t="shared" si="2"/>
        <v>1.1785714285714286</v>
      </c>
      <c r="G8" s="86">
        <f t="shared" si="2"/>
        <v>1.153361344537815</v>
      </c>
      <c r="J8" s="119"/>
      <c r="K8" s="119"/>
      <c r="L8" s="119"/>
      <c r="M8" s="119"/>
      <c r="N8" s="119"/>
    </row>
    <row r="9" spans="1:14">
      <c r="A9" t="s">
        <v>4</v>
      </c>
      <c r="C9" s="119">
        <v>214</v>
      </c>
      <c r="D9" s="119">
        <v>208</v>
      </c>
      <c r="E9" s="119">
        <v>207</v>
      </c>
      <c r="F9" s="119">
        <v>209</v>
      </c>
      <c r="G9" s="119">
        <v>215</v>
      </c>
      <c r="J9" s="119"/>
      <c r="K9" s="119"/>
      <c r="L9" s="119"/>
      <c r="M9" s="119"/>
      <c r="N9" s="119"/>
    </row>
    <row r="10" spans="1:14">
      <c r="C10" s="86">
        <f>C9/$C9</f>
        <v>1</v>
      </c>
      <c r="D10" s="86">
        <f t="shared" ref="D10:G10" si="3">D9/$C9</f>
        <v>0.9719626168224299</v>
      </c>
      <c r="E10" s="86">
        <f t="shared" si="3"/>
        <v>0.96728971962616828</v>
      </c>
      <c r="F10" s="86">
        <f t="shared" si="3"/>
        <v>0.97663551401869164</v>
      </c>
      <c r="G10" s="86">
        <f t="shared" si="3"/>
        <v>1.0046728971962617</v>
      </c>
      <c r="J10" s="119"/>
      <c r="K10" s="119"/>
      <c r="L10" s="119"/>
      <c r="M10" s="119"/>
      <c r="N10" s="119"/>
    </row>
    <row r="11" spans="1:14">
      <c r="A11" t="s">
        <v>57</v>
      </c>
      <c r="C11" s="119">
        <v>710</v>
      </c>
      <c r="D11" s="119">
        <v>692</v>
      </c>
      <c r="E11" s="119">
        <v>665</v>
      </c>
      <c r="F11" s="119">
        <v>664</v>
      </c>
      <c r="G11" s="119">
        <v>664</v>
      </c>
      <c r="J11" s="119"/>
      <c r="K11" s="119"/>
      <c r="L11" s="119"/>
      <c r="M11" s="119"/>
      <c r="N11" s="119"/>
    </row>
    <row r="12" spans="1:14">
      <c r="C12" s="86">
        <f>C11/$C11</f>
        <v>1</v>
      </c>
      <c r="D12" s="86">
        <f t="shared" ref="D12:G12" si="4">D11/$C11</f>
        <v>0.9746478873239437</v>
      </c>
      <c r="E12" s="86">
        <f t="shared" si="4"/>
        <v>0.93661971830985913</v>
      </c>
      <c r="F12" s="86">
        <f t="shared" si="4"/>
        <v>0.93521126760563378</v>
      </c>
      <c r="G12" s="86">
        <f t="shared" si="4"/>
        <v>0.93521126760563378</v>
      </c>
      <c r="J12" s="119"/>
      <c r="K12" s="119"/>
      <c r="L12" s="119"/>
      <c r="M12" s="119"/>
      <c r="N12" s="119"/>
    </row>
    <row r="13" spans="1:14">
      <c r="A13" t="s">
        <v>50</v>
      </c>
      <c r="C13" s="119">
        <v>526</v>
      </c>
      <c r="D13" s="119">
        <v>602</v>
      </c>
      <c r="E13" s="119">
        <v>580</v>
      </c>
      <c r="F13" s="119">
        <v>623</v>
      </c>
      <c r="G13" s="119">
        <v>613</v>
      </c>
      <c r="J13" s="119"/>
      <c r="K13" s="119"/>
      <c r="L13" s="119"/>
      <c r="M13" s="119"/>
      <c r="N13" s="119"/>
    </row>
    <row r="14" spans="1:14">
      <c r="C14" s="86">
        <f>C13/$C13</f>
        <v>1</v>
      </c>
      <c r="D14" s="86">
        <f t="shared" ref="D14:G14" si="5">D13/$C13</f>
        <v>1.144486692015209</v>
      </c>
      <c r="E14" s="86">
        <f t="shared" si="5"/>
        <v>1.102661596958175</v>
      </c>
      <c r="F14" s="86">
        <f t="shared" si="5"/>
        <v>1.1844106463878328</v>
      </c>
      <c r="G14" s="86">
        <f t="shared" si="5"/>
        <v>1.1653992395437263</v>
      </c>
      <c r="J14" s="119"/>
      <c r="K14" s="119"/>
      <c r="L14" s="119"/>
      <c r="M14" s="119"/>
      <c r="N14" s="119"/>
    </row>
    <row r="15" spans="1:14">
      <c r="A15" t="s">
        <v>48</v>
      </c>
      <c r="C15" s="119">
        <v>758</v>
      </c>
      <c r="D15" s="119">
        <v>755</v>
      </c>
      <c r="E15" s="119">
        <v>755</v>
      </c>
      <c r="F15" s="119">
        <v>761</v>
      </c>
      <c r="G15" s="119">
        <v>768</v>
      </c>
      <c r="J15" s="119"/>
      <c r="K15" s="119"/>
      <c r="L15" s="119"/>
      <c r="M15" s="119"/>
      <c r="N15" s="119"/>
    </row>
    <row r="16" spans="1:14">
      <c r="C16" s="86">
        <f>C15/$C15</f>
        <v>1</v>
      </c>
      <c r="D16" s="86">
        <f t="shared" ref="D16:F16" si="6">D15/$C15</f>
        <v>0.99604221635883905</v>
      </c>
      <c r="E16" s="86">
        <f t="shared" si="6"/>
        <v>0.99604221635883905</v>
      </c>
      <c r="F16" s="86">
        <f t="shared" si="6"/>
        <v>1.0039577836411608</v>
      </c>
      <c r="G16" s="86">
        <f>G15/$C15</f>
        <v>1.0131926121372032</v>
      </c>
      <c r="J16" s="119"/>
      <c r="K16" s="119"/>
      <c r="L16" s="119"/>
      <c r="M16" s="119"/>
      <c r="N16" s="119"/>
    </row>
    <row r="17" spans="1:14">
      <c r="A17" t="s">
        <v>29</v>
      </c>
      <c r="C17" s="119">
        <v>2.84</v>
      </c>
      <c r="D17" s="119">
        <v>2.83</v>
      </c>
      <c r="E17" s="119">
        <v>2.81</v>
      </c>
      <c r="F17" s="119">
        <v>2.82</v>
      </c>
      <c r="G17" s="119">
        <v>2.82</v>
      </c>
      <c r="J17" s="119"/>
      <c r="K17" s="119"/>
      <c r="L17" s="119"/>
      <c r="M17" s="119"/>
      <c r="N17" s="119"/>
    </row>
    <row r="18" spans="1:14">
      <c r="C18" s="86">
        <f>C17/$C17</f>
        <v>1</v>
      </c>
      <c r="D18" s="86">
        <f t="shared" ref="D18:G18" si="7">D17/$C17</f>
        <v>0.99647887323943674</v>
      </c>
      <c r="E18" s="86">
        <f t="shared" si="7"/>
        <v>0.98943661971830987</v>
      </c>
      <c r="F18" s="86">
        <f t="shared" si="7"/>
        <v>0.99295774647887325</v>
      </c>
      <c r="G18" s="86">
        <f t="shared" si="7"/>
        <v>0.99295774647887325</v>
      </c>
      <c r="J18" s="119"/>
      <c r="K18" s="119"/>
      <c r="L18" s="119"/>
      <c r="M18" s="119"/>
      <c r="N18" s="119"/>
    </row>
    <row r="19" spans="1:14">
      <c r="A19" t="s">
        <v>47</v>
      </c>
      <c r="C19" s="119">
        <v>1.36</v>
      </c>
      <c r="D19" s="119">
        <v>1.36</v>
      </c>
      <c r="E19" s="119">
        <v>1.37</v>
      </c>
      <c r="F19" s="119">
        <v>1.39</v>
      </c>
      <c r="G19" s="119">
        <v>1.49</v>
      </c>
      <c r="J19" s="119"/>
      <c r="K19" s="119"/>
      <c r="L19" s="119"/>
      <c r="M19" s="119"/>
      <c r="N19" s="119"/>
    </row>
    <row r="20" spans="1:14">
      <c r="C20" s="86">
        <f>C19/$C19</f>
        <v>1</v>
      </c>
      <c r="D20" s="86">
        <f t="shared" ref="D20:G20" si="8">D19/$C19</f>
        <v>1</v>
      </c>
      <c r="E20" s="86">
        <f t="shared" si="8"/>
        <v>1.0073529411764706</v>
      </c>
      <c r="F20" s="86">
        <f t="shared" si="8"/>
        <v>1.0220588235294117</v>
      </c>
      <c r="G20" s="86">
        <f t="shared" si="8"/>
        <v>1.0955882352941175</v>
      </c>
      <c r="J20" s="119"/>
      <c r="K20" s="119"/>
      <c r="L20" s="119"/>
      <c r="M20" s="119"/>
      <c r="N20" s="119"/>
    </row>
    <row r="21" spans="1:14">
      <c r="A21" t="s">
        <v>54</v>
      </c>
      <c r="C21" s="119">
        <v>314</v>
      </c>
      <c r="D21" s="119">
        <v>312</v>
      </c>
      <c r="E21" s="119">
        <v>311</v>
      </c>
      <c r="F21" s="119">
        <v>313</v>
      </c>
      <c r="G21" s="119">
        <v>312</v>
      </c>
      <c r="J21" s="119"/>
      <c r="K21" s="119"/>
      <c r="L21" s="119"/>
      <c r="M21" s="119"/>
      <c r="N21" s="119"/>
    </row>
    <row r="22" spans="1:14">
      <c r="C22" s="86">
        <f>C21/$C21</f>
        <v>1</v>
      </c>
      <c r="D22" s="86">
        <f t="shared" ref="D22:G22" si="9">D21/$C21</f>
        <v>0.99363057324840764</v>
      </c>
      <c r="E22" s="86">
        <f t="shared" si="9"/>
        <v>0.99044585987261147</v>
      </c>
      <c r="F22" s="86">
        <f t="shared" si="9"/>
        <v>0.99681528662420382</v>
      </c>
      <c r="G22" s="86">
        <f t="shared" si="9"/>
        <v>0.99363057324840764</v>
      </c>
      <c r="J22" s="119"/>
      <c r="K22" s="119"/>
      <c r="L22" s="119"/>
      <c r="M22" s="119"/>
      <c r="N22" s="119"/>
    </row>
    <row r="23" spans="1:14">
      <c r="A23" t="s">
        <v>51</v>
      </c>
      <c r="C23" s="119">
        <v>1.41</v>
      </c>
      <c r="D23" s="119">
        <v>1.46</v>
      </c>
      <c r="E23" s="119">
        <v>1.42</v>
      </c>
      <c r="F23" s="119">
        <v>1.45</v>
      </c>
      <c r="G23" s="119">
        <v>1.45</v>
      </c>
      <c r="J23" s="119"/>
      <c r="K23" s="119"/>
      <c r="L23" s="119"/>
      <c r="M23" s="119"/>
      <c r="N23" s="119"/>
    </row>
    <row r="24" spans="1:14">
      <c r="C24" s="86">
        <f>C23/$C23</f>
        <v>1</v>
      </c>
      <c r="D24" s="86">
        <f t="shared" ref="D24:G24" si="10">D23/$C23</f>
        <v>1.0354609929078014</v>
      </c>
      <c r="E24" s="86">
        <f t="shared" si="10"/>
        <v>1.0070921985815602</v>
      </c>
      <c r="F24" s="86">
        <f t="shared" si="10"/>
        <v>1.0283687943262412</v>
      </c>
      <c r="G24" s="86">
        <f t="shared" si="10"/>
        <v>1.0283687943262412</v>
      </c>
      <c r="J24" s="119"/>
      <c r="K24" s="119"/>
      <c r="L24" s="119"/>
      <c r="M24" s="119"/>
      <c r="N24" s="119"/>
    </row>
    <row r="25" spans="1:14">
      <c r="A25" t="s">
        <v>58</v>
      </c>
      <c r="C25" s="119">
        <v>321</v>
      </c>
      <c r="D25" s="119">
        <v>318</v>
      </c>
      <c r="E25" s="119">
        <v>317</v>
      </c>
      <c r="F25" s="119">
        <v>316</v>
      </c>
      <c r="G25" s="119">
        <v>313</v>
      </c>
      <c r="J25" s="119"/>
      <c r="K25" s="119"/>
      <c r="L25" s="119"/>
      <c r="M25" s="119"/>
      <c r="N25" s="119"/>
    </row>
    <row r="26" spans="1:14">
      <c r="C26" s="86">
        <f>C25/$C25</f>
        <v>1</v>
      </c>
      <c r="D26" s="86">
        <f t="shared" ref="D26:G26" si="11">D25/$C25</f>
        <v>0.99065420560747663</v>
      </c>
      <c r="E26" s="86">
        <f t="shared" si="11"/>
        <v>0.98753894080996885</v>
      </c>
      <c r="F26" s="86">
        <f t="shared" si="11"/>
        <v>0.98442367601246106</v>
      </c>
      <c r="G26" s="86">
        <f t="shared" si="11"/>
        <v>0.97507788161993769</v>
      </c>
      <c r="J26" s="119"/>
      <c r="K26" s="119"/>
      <c r="L26" s="119"/>
      <c r="M26" s="119"/>
      <c r="N26" s="119"/>
    </row>
    <row r="27" spans="1:14">
      <c r="A27" t="s">
        <v>53</v>
      </c>
      <c r="C27" s="119">
        <v>813</v>
      </c>
      <c r="D27" s="119">
        <v>763</v>
      </c>
      <c r="E27" s="119">
        <v>744</v>
      </c>
      <c r="F27" s="119">
        <v>742</v>
      </c>
      <c r="G27" s="119">
        <v>741</v>
      </c>
      <c r="J27" s="119"/>
      <c r="K27" s="119"/>
      <c r="L27" s="119"/>
      <c r="M27" s="119"/>
      <c r="N27" s="119"/>
    </row>
    <row r="28" spans="1:14">
      <c r="C28" s="86">
        <f>C27/$C27</f>
        <v>1</v>
      </c>
      <c r="D28" s="86">
        <f t="shared" ref="D28:G28" si="12">D27/$C27</f>
        <v>0.93849938499384988</v>
      </c>
      <c r="E28" s="86">
        <f t="shared" si="12"/>
        <v>0.91512915129151295</v>
      </c>
      <c r="F28" s="86">
        <f t="shared" si="12"/>
        <v>0.91266912669126687</v>
      </c>
      <c r="G28" s="86">
        <f t="shared" si="12"/>
        <v>0.91143911439114389</v>
      </c>
      <c r="J28" s="119"/>
      <c r="K28" s="119"/>
      <c r="L28" s="119"/>
      <c r="M28" s="119"/>
      <c r="N28" s="119"/>
    </row>
    <row r="29" spans="1:14">
      <c r="A29" t="s">
        <v>56</v>
      </c>
      <c r="C29" s="119">
        <v>667</v>
      </c>
      <c r="D29" s="119">
        <v>638</v>
      </c>
      <c r="E29" s="119">
        <v>622</v>
      </c>
      <c r="F29" s="119">
        <v>614</v>
      </c>
      <c r="G29" s="119">
        <v>607</v>
      </c>
      <c r="J29" s="119"/>
      <c r="K29" s="119"/>
      <c r="L29" s="119"/>
      <c r="M29" s="119"/>
      <c r="N29" s="119"/>
    </row>
    <row r="30" spans="1:14">
      <c r="C30" s="86">
        <f>C29/$C29</f>
        <v>1</v>
      </c>
      <c r="D30" s="86">
        <f t="shared" ref="D30:G30" si="13">D29/$C29</f>
        <v>0.95652173913043481</v>
      </c>
      <c r="E30" s="86">
        <f t="shared" si="13"/>
        <v>0.93253373313343324</v>
      </c>
      <c r="F30" s="86">
        <f t="shared" si="13"/>
        <v>0.92053973013493251</v>
      </c>
      <c r="G30" s="86">
        <f t="shared" si="13"/>
        <v>0.91004497751124436</v>
      </c>
      <c r="J30" s="119"/>
      <c r="K30" s="119"/>
      <c r="L30" s="119"/>
      <c r="M30" s="119"/>
      <c r="N30" s="119"/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Соответствие названий</vt:lpstr>
      <vt:lpstr>Автоматизированный расчет</vt:lpstr>
      <vt:lpstr>результаты за I ступень</vt:lpstr>
      <vt:lpstr>результаты за V MAX ступень</vt:lpstr>
      <vt:lpstr>Результаты теста по ступеням</vt:lpstr>
      <vt:lpstr>Анализ роста времён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Рабочий</cp:lastModifiedBy>
  <dcterms:created xsi:type="dcterms:W3CDTF">2015-06-05T18:19:34Z</dcterms:created>
  <dcterms:modified xsi:type="dcterms:W3CDTF">2025-01-21T09:32:33Z</dcterms:modified>
</cp:coreProperties>
</file>