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5" windowWidth="19200" windowHeight="6435" tabRatio="718" activeTab="1"/>
  </bookViews>
  <sheets>
    <sheet name="Соответствие названий" sheetId="4" r:id="rId1"/>
    <sheet name="Автоматизированный расчет" sheetId="6" r:id="rId2"/>
    <sheet name="результаты" sheetId="10" r:id="rId3"/>
    <sheet name="сравнение с SLA" sheetId="11" r:id="rId4"/>
  </sheet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G39" i="6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39"/>
  <c r="B43"/>
  <c r="B47"/>
  <c r="B51"/>
  <c r="B45"/>
  <c r="B49"/>
  <c r="B39"/>
  <c r="B40"/>
  <c r="B48"/>
  <c r="B42"/>
  <c r="B46"/>
  <c r="B50"/>
  <c r="B41"/>
  <c r="B44"/>
  <c r="B52"/>
  <c r="C52" l="1"/>
  <c r="C44"/>
  <c r="C41"/>
  <c r="H41" s="1"/>
  <c r="C50"/>
  <c r="H50" s="1"/>
  <c r="C46"/>
  <c r="C42"/>
  <c r="C48"/>
  <c r="H48" s="1"/>
  <c r="C40"/>
  <c r="C39"/>
  <c r="H39" s="1"/>
  <c r="C49"/>
  <c r="C45"/>
  <c r="C51"/>
  <c r="H51" s="1"/>
  <c r="C47"/>
  <c r="H47" s="1"/>
  <c r="C43"/>
  <c r="H45"/>
  <c r="H46"/>
  <c r="H43"/>
  <c r="H49"/>
  <c r="H42"/>
  <c r="H52"/>
  <c r="H44"/>
  <c r="H40"/>
  <c r="K46" i="10"/>
  <c r="K45"/>
  <c r="K32"/>
  <c r="K33"/>
  <c r="K34"/>
  <c r="K35"/>
  <c r="K36"/>
  <c r="K37"/>
  <c r="K38"/>
  <c r="K39"/>
  <c r="K40"/>
  <c r="K41"/>
  <c r="K42"/>
  <c r="K43"/>
  <c r="K44"/>
  <c r="D3" i="6"/>
  <c r="U2"/>
  <c r="D2"/>
  <c r="E14"/>
  <c r="F14" s="1"/>
  <c r="D13"/>
  <c r="D14"/>
  <c r="D15"/>
  <c r="D16"/>
  <c r="E24"/>
  <c r="F24" s="1"/>
  <c r="D24"/>
  <c r="G54"/>
  <c r="W2"/>
  <c r="U4"/>
  <c r="W4" s="1"/>
  <c r="U5"/>
  <c r="W5" s="1"/>
  <c r="U6"/>
  <c r="W6" s="1"/>
  <c r="U3"/>
  <c r="W3" s="1"/>
  <c r="O3"/>
  <c r="P3" s="1"/>
  <c r="O6"/>
  <c r="P6" s="1"/>
  <c r="R8"/>
  <c r="D30"/>
  <c r="E30"/>
  <c r="F30" s="1"/>
  <c r="D31"/>
  <c r="E31"/>
  <c r="F31" s="1"/>
  <c r="D32"/>
  <c r="E32"/>
  <c r="F32" s="1"/>
  <c r="D33"/>
  <c r="E33"/>
  <c r="F33" s="1"/>
  <c r="E25"/>
  <c r="F25" s="1"/>
  <c r="D25"/>
  <c r="D23"/>
  <c r="E23"/>
  <c r="F2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6"/>
  <c r="F26" s="1"/>
  <c r="E27"/>
  <c r="F27" s="1"/>
  <c r="E28"/>
  <c r="F28" s="1"/>
  <c r="E29"/>
  <c r="F29" s="1"/>
  <c r="D28"/>
  <c r="D29"/>
  <c r="D4"/>
  <c r="D5"/>
  <c r="D6"/>
  <c r="D7"/>
  <c r="D8"/>
  <c r="D9"/>
  <c r="D10"/>
  <c r="D11"/>
  <c r="D12"/>
  <c r="D17"/>
  <c r="D18"/>
  <c r="D19"/>
  <c r="D20"/>
  <c r="D21"/>
  <c r="D22"/>
  <c r="D26"/>
  <c r="D27"/>
  <c r="O5"/>
  <c r="P5" s="1"/>
  <c r="O4"/>
  <c r="P4" s="1"/>
  <c r="O2"/>
  <c r="P2" s="1"/>
  <c r="E3"/>
  <c r="F3" s="1"/>
  <c r="E2"/>
  <c r="F2" s="1"/>
  <c r="C54" l="1"/>
  <c r="H54" s="1"/>
  <c r="H2"/>
  <c r="H14"/>
  <c r="S5"/>
  <c r="S4"/>
  <c r="S3"/>
  <c r="H24"/>
  <c r="W8"/>
  <c r="S2"/>
  <c r="S6"/>
  <c r="H29"/>
  <c r="H33"/>
  <c r="H32"/>
  <c r="H31"/>
  <c r="H30"/>
  <c r="H25"/>
  <c r="H23"/>
  <c r="H22"/>
  <c r="H18"/>
  <c r="H13"/>
  <c r="H9"/>
  <c r="H5"/>
  <c r="H26"/>
  <c r="H3"/>
  <c r="H15"/>
  <c r="H10"/>
  <c r="H20"/>
  <c r="H11"/>
  <c r="H7"/>
  <c r="H21"/>
  <c r="H17"/>
  <c r="H12"/>
  <c r="H8"/>
  <c r="H4"/>
  <c r="H28"/>
  <c r="H6"/>
  <c r="H19"/>
  <c r="H16"/>
  <c r="H27"/>
</calcChain>
</file>

<file path=xl/sharedStrings.xml><?xml version="1.0" encoding="utf-8"?>
<sst xmlns="http://schemas.openxmlformats.org/spreadsheetml/2006/main" count="382" uniqueCount="187">
  <si>
    <t>Вход в систему</t>
  </si>
  <si>
    <t>Выход из системы</t>
  </si>
  <si>
    <t>Итого</t>
  </si>
  <si>
    <t>login</t>
  </si>
  <si>
    <t>logout</t>
  </si>
  <si>
    <t>Fail</t>
  </si>
  <si>
    <t>transaction rq</t>
  </si>
  <si>
    <t>count</t>
  </si>
  <si>
    <t>Duration</t>
  </si>
  <si>
    <t>Think_time</t>
  </si>
  <si>
    <t>Pacing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</si>
  <si>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</si>
  <si>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</si>
  <si>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</si>
  <si>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</si>
  <si>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% Отклонение от Профиля</t>
  </si>
  <si>
    <t>Название запроса</t>
  </si>
  <si>
    <t>Имя в статистике</t>
  </si>
  <si>
    <t>Имя в скрипте</t>
  </si>
  <si>
    <t>Average</t>
  </si>
  <si>
    <t>Duration + Think_time</t>
  </si>
  <si>
    <t>Профиль</t>
  </si>
  <si>
    <t>Названия строк</t>
  </si>
  <si>
    <t>Общий итог</t>
  </si>
  <si>
    <t>кол-во Think_time в скрипте</t>
  </si>
  <si>
    <t>open_homepage</t>
  </si>
  <si>
    <t>Переход на страницу категории товаров</t>
  </si>
  <si>
    <t>Переход на страницу конкретного товара</t>
  </si>
  <si>
    <t>Добавление товара в корзину</t>
  </si>
  <si>
    <t>Переход в корзину</t>
  </si>
  <si>
    <t>Главная страница</t>
  </si>
  <si>
    <t>Подтверждение оплаты</t>
  </si>
  <si>
    <t>Переход в личный кабинет</t>
  </si>
  <si>
    <t>Отмена заказа</t>
  </si>
  <si>
    <t>Переход на страницу регистрации</t>
  </si>
  <si>
    <t>Подтверждение регистрации</t>
  </si>
  <si>
    <t>Регистрация</t>
  </si>
  <si>
    <t>Переход на страницу деталей оплаты</t>
  </si>
  <si>
    <t>Покупка с выбором из категории</t>
  </si>
  <si>
    <t>Быстрая покупка</t>
  </si>
  <si>
    <t xml:space="preserve">Просмотр заказов </t>
  </si>
  <si>
    <t>Список заказов</t>
  </si>
  <si>
    <t>Выбор без покупки</t>
  </si>
  <si>
    <t>open_item_page</t>
  </si>
  <si>
    <t>open_category_page</t>
  </si>
  <si>
    <t>add_to_cart</t>
  </si>
  <si>
    <t>open_cart</t>
  </si>
  <si>
    <t>open_payment_page</t>
  </si>
  <si>
    <t>transaction name</t>
  </si>
  <si>
    <t>submit_payment</t>
  </si>
  <si>
    <t>open_order_list</t>
  </si>
  <si>
    <t>delete_order</t>
  </si>
  <si>
    <t>submit_register_data</t>
  </si>
  <si>
    <t>open_account</t>
  </si>
  <si>
    <t>open_register_page</t>
  </si>
  <si>
    <t>№ скрипта</t>
  </si>
  <si>
    <t>Rump-up</t>
  </si>
  <si>
    <t>shift</t>
  </si>
  <si>
    <t>summary tread start</t>
  </si>
  <si>
    <t>1_Регистрация</t>
  </si>
  <si>
    <t>2_Покупка с выбором из категории</t>
  </si>
  <si>
    <t>3_Быстрая покупка</t>
  </si>
  <si>
    <t>6_Выбор без покупки</t>
  </si>
  <si>
    <t>4.37 s</t>
  </si>
  <si>
    <t>количество некэшируемых запросов</t>
  </si>
  <si>
    <t xml:space="preserve"> в транзакции</t>
  </si>
  <si>
    <t>для подсчёта интенсивности запросов</t>
  </si>
  <si>
    <t>Executions</t>
  </si>
  <si>
    <t>Response time ms</t>
  </si>
  <si>
    <t>Throuthput</t>
  </si>
  <si>
    <t>Nertwork KB/sec</t>
  </si>
  <si>
    <t>Samples</t>
  </si>
  <si>
    <t>Error%</t>
  </si>
  <si>
    <t>Min</t>
  </si>
  <si>
    <t>Max</t>
  </si>
  <si>
    <t>Median</t>
  </si>
  <si>
    <t>90th pct</t>
  </si>
  <si>
    <t>95th pct</t>
  </si>
  <si>
    <t>99th pct</t>
  </si>
  <si>
    <t>TPS</t>
  </si>
  <si>
    <t>Received</t>
  </si>
  <si>
    <t>Sent</t>
  </si>
  <si>
    <t>5_Просмотр заказов</t>
  </si>
  <si>
    <t>transaction</t>
  </si>
  <si>
    <t>Pass</t>
  </si>
  <si>
    <t>Response Time Pass 90pct</t>
  </si>
  <si>
    <t>Avg</t>
  </si>
  <si>
    <t>4.43 s</t>
  </si>
  <si>
    <t>5.14 s</t>
  </si>
  <si>
    <t>1.45 s</t>
  </si>
  <si>
    <t>311 ms</t>
  </si>
  <si>
    <t>5.53 s</t>
  </si>
  <si>
    <t>294 ms</t>
  </si>
  <si>
    <t>306 ms</t>
  </si>
  <si>
    <t>Длительность ступени, мин</t>
  </si>
  <si>
    <t>Фактическая интенсивность в тесте транзакций / час</t>
  </si>
  <si>
    <t>Расчетная интенсивность транзакций / час</t>
  </si>
  <si>
    <t>Threads</t>
  </si>
  <si>
    <t>Фактическая интенсивность в тесте транзакций / 90 мин стабильный интервал</t>
  </si>
  <si>
    <t>Факт (тест)</t>
  </si>
  <si>
    <t>4.64 s</t>
  </si>
  <si>
    <t>4.72 s</t>
  </si>
  <si>
    <t>4.57 s</t>
  </si>
  <si>
    <t>9.92 s</t>
  </si>
  <si>
    <t>10.5 s</t>
  </si>
  <si>
    <t>8.53 s</t>
  </si>
  <si>
    <t>9.32 s</t>
  </si>
  <si>
    <t>9.25 s</t>
  </si>
  <si>
    <t>9.80 s</t>
  </si>
  <si>
    <t>7.75 s</t>
  </si>
  <si>
    <t>8.52 s</t>
  </si>
  <si>
    <t>4.85 s</t>
  </si>
  <si>
    <t>4.66 s</t>
  </si>
  <si>
    <t>5.86 s</t>
  </si>
  <si>
    <t>4.98 s</t>
  </si>
  <si>
    <t>5.29 s</t>
  </si>
  <si>
    <t>704 ms</t>
  </si>
  <si>
    <t>890 ms</t>
  </si>
  <si>
    <t>460 ms</t>
  </si>
  <si>
    <t>570 ms</t>
  </si>
  <si>
    <t>239 ms</t>
  </si>
  <si>
    <t>186 ms</t>
  </si>
  <si>
    <t>217 ms</t>
  </si>
  <si>
    <t>652 ms</t>
  </si>
  <si>
    <t>970 ms</t>
  </si>
  <si>
    <t>367 ms</t>
  </si>
  <si>
    <t>512 ms</t>
  </si>
  <si>
    <t>308 ms</t>
  </si>
  <si>
    <t>363 ms</t>
  </si>
  <si>
    <t>184 ms</t>
  </si>
  <si>
    <t>258 ms</t>
  </si>
  <si>
    <t>772 ms</t>
  </si>
  <si>
    <t>798 ms</t>
  </si>
  <si>
    <t>724 ms</t>
  </si>
  <si>
    <t>756 ms</t>
  </si>
  <si>
    <t>691 ms</t>
  </si>
  <si>
    <t>908 ms</t>
  </si>
  <si>
    <t>444 ms</t>
  </si>
  <si>
    <t>554 ms</t>
  </si>
  <si>
    <t>801 ms</t>
  </si>
  <si>
    <t>894 ms</t>
  </si>
  <si>
    <t>740 ms</t>
  </si>
  <si>
    <t>775 ms</t>
  </si>
  <si>
    <t>2.85 s</t>
  </si>
  <si>
    <t>2.89 s</t>
  </si>
  <si>
    <t>2.71 s</t>
  </si>
  <si>
    <t>2.80 s</t>
  </si>
  <si>
    <t>1.56 s</t>
  </si>
  <si>
    <t>1.32 s</t>
  </si>
  <si>
    <t>1.40 s</t>
  </si>
  <si>
    <t>315 ms</t>
  </si>
  <si>
    <t>305 ms</t>
  </si>
  <si>
    <t>1.59 s</t>
  </si>
  <si>
    <t>1.88 s</t>
  </si>
  <si>
    <t>1.26 s</t>
  </si>
  <si>
    <t>1.44 s</t>
  </si>
  <si>
    <t>307 ms</t>
  </si>
  <si>
    <t>336 ms</t>
  </si>
  <si>
    <t>288 ms</t>
  </si>
  <si>
    <t>300 ms</t>
  </si>
  <si>
    <t>864 ms</t>
  </si>
  <si>
    <t>952 ms</t>
  </si>
  <si>
    <t>699 ms</t>
  </si>
  <si>
    <t>800 ms</t>
  </si>
  <si>
    <t>737 ms</t>
  </si>
  <si>
    <t>789 ms</t>
  </si>
  <si>
    <t>683 ms</t>
  </si>
  <si>
    <t>718 ms</t>
  </si>
  <si>
    <t>Статистика ( 90 мин стабильный интервал) ImfluxDB+Grafana</t>
  </si>
  <si>
    <t>Статистика (90 мин стабильный интервал) с Jmeter dashboard</t>
  </si>
  <si>
    <t>за час</t>
  </si>
  <si>
    <t>Всего:</t>
  </si>
  <si>
    <t>Расчетная интенсивность транзакций / 90 минут</t>
  </si>
  <si>
    <t>Error, %</t>
  </si>
  <si>
    <t>187,5 (pacing)</t>
  </si>
  <si>
    <t>193,75 (pacing)</t>
  </si>
  <si>
    <t>87,5 (pacing)</t>
  </si>
  <si>
    <t>90 (pacing)</t>
  </si>
  <si>
    <t>1 (SLA)</t>
  </si>
  <si>
    <t>2 (SLA)</t>
  </si>
  <si>
    <t>0,5 (SLA)</t>
  </si>
  <si>
    <t>3,5 (SLA)</t>
  </si>
  <si>
    <t>Факт</t>
  </si>
  <si>
    <t>Предельные значения</t>
  </si>
  <si>
    <t>4 (SLA)</t>
  </si>
  <si>
    <t>Response Time Pass 90pct, с</t>
  </si>
  <si>
    <t>Сценарий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</si>
</sst>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8"/>
      <color theme="1"/>
      <name val="Times New Roman"/>
      <family val="1"/>
      <charset val="204"/>
    </font>
    <font>
      <b/>
      <sz val="10.5"/>
      <color rgb="FF3D3D3D"/>
      <name val="Arial"/>
      <family val="2"/>
      <charset val="204"/>
    </font>
    <font>
      <sz val="10.5"/>
      <color rgb="FF3D3D3D"/>
      <name val="Arial"/>
      <family val="2"/>
      <charset val="204"/>
    </font>
    <font>
      <sz val="10.5"/>
      <name val="Arial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DDDDDD"/>
      </top>
      <bottom style="medium">
        <color rgb="FF000000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9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9" fontId="26" fillId="0" borderId="0" applyFont="0" applyFill="0" applyBorder="0" applyAlignment="0" applyProtection="0"/>
    <xf numFmtId="0" fontId="4" fillId="0" borderId="0"/>
    <xf numFmtId="0" fontId="28" fillId="4" borderId="0" applyNumberFormat="0" applyBorder="0" applyAlignment="0" applyProtection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5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5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5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5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5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32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8" fillId="4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30" fillId="0" borderId="0" applyNumberFormat="0" applyFill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" xfId="0" applyFill="1" applyBorder="1"/>
    <xf numFmtId="0" fontId="9" fillId="0" borderId="1" xfId="0" applyFont="1" applyBorder="1" applyAlignment="1">
      <alignment vertical="center" wrapText="1"/>
    </xf>
    <xf numFmtId="0" fontId="0" fillId="37" borderId="1" xfId="0" applyFill="1" applyBorder="1"/>
    <xf numFmtId="1" fontId="0" fillId="33" borderId="1" xfId="0" applyNumberFormat="1" applyFill="1" applyBorder="1"/>
    <xf numFmtId="0" fontId="9" fillId="36" borderId="11" xfId="0" applyFont="1" applyFill="1" applyBorder="1" applyAlignment="1">
      <alignment vertical="center" wrapText="1"/>
    </xf>
    <xf numFmtId="0" fontId="8" fillId="36" borderId="12" xfId="0" applyFont="1" applyFill="1" applyBorder="1" applyAlignment="1">
      <alignment horizontal="left" vertical="center" wrapText="1"/>
    </xf>
    <xf numFmtId="0" fontId="0" fillId="0" borderId="15" xfId="0" applyBorder="1"/>
    <xf numFmtId="0" fontId="0" fillId="36" borderId="1" xfId="0" applyFill="1" applyBorder="1"/>
    <xf numFmtId="1" fontId="0" fillId="34" borderId="1" xfId="0" applyNumberFormat="1" applyFill="1" applyBorder="1"/>
    <xf numFmtId="1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3" borderId="16" xfId="0" applyFill="1" applyBorder="1"/>
    <xf numFmtId="9" fontId="0" fillId="0" borderId="1" xfId="0" applyNumberFormat="1" applyBorder="1"/>
    <xf numFmtId="0" fontId="0" fillId="0" borderId="22" xfId="0" applyBorder="1"/>
    <xf numFmtId="0" fontId="27" fillId="0" borderId="18" xfId="0" applyFont="1" applyBorder="1"/>
    <xf numFmtId="0" fontId="27" fillId="0" borderId="0" xfId="0" applyFont="1"/>
    <xf numFmtId="1" fontId="27" fillId="0" borderId="0" xfId="0" applyNumberFormat="1" applyFont="1"/>
    <xf numFmtId="0" fontId="9" fillId="0" borderId="1" xfId="0" applyFont="1" applyBorder="1" applyAlignment="1">
      <alignment wrapText="1"/>
    </xf>
    <xf numFmtId="0" fontId="29" fillId="0" borderId="21" xfId="0" applyFont="1" applyBorder="1"/>
    <xf numFmtId="0" fontId="29" fillId="39" borderId="18" xfId="0" applyFont="1" applyFill="1" applyBorder="1"/>
    <xf numFmtId="0" fontId="0" fillId="36" borderId="0" xfId="0" applyFill="1"/>
    <xf numFmtId="2" fontId="2" fillId="0" borderId="0" xfId="80" applyNumberFormat="1"/>
    <xf numFmtId="0" fontId="2" fillId="0" borderId="0" xfId="85"/>
    <xf numFmtId="1" fontId="2" fillId="0" borderId="0" xfId="85" applyNumberFormat="1"/>
    <xf numFmtId="2" fontId="2" fillId="0" borderId="0" xfId="85" applyNumberFormat="1"/>
    <xf numFmtId="1" fontId="2" fillId="0" borderId="0" xfId="119" applyNumberFormat="1"/>
    <xf numFmtId="164" fontId="2" fillId="0" borderId="0" xfId="119" applyNumberFormat="1"/>
    <xf numFmtId="0" fontId="2" fillId="0" borderId="0" xfId="146"/>
    <xf numFmtId="1" fontId="2" fillId="0" borderId="0" xfId="146" applyNumberFormat="1"/>
    <xf numFmtId="164" fontId="2" fillId="0" borderId="0" xfId="146" applyNumberFormat="1"/>
    <xf numFmtId="9" fontId="0" fillId="0" borderId="0" xfId="0" applyNumberFormat="1"/>
    <xf numFmtId="0" fontId="0" fillId="40" borderId="0" xfId="0" applyFill="1"/>
    <xf numFmtId="0" fontId="0" fillId="33" borderId="24" xfId="0" applyFill="1" applyBorder="1"/>
    <xf numFmtId="0" fontId="0" fillId="0" borderId="0" xfId="0" applyFill="1"/>
    <xf numFmtId="0" fontId="0" fillId="41" borderId="1" xfId="0" applyFill="1" applyBorder="1"/>
    <xf numFmtId="0" fontId="0" fillId="41" borderId="0" xfId="0" applyFill="1"/>
    <xf numFmtId="0" fontId="0" fillId="41" borderId="16" xfId="0" applyFill="1" applyBorder="1"/>
    <xf numFmtId="2" fontId="0" fillId="41" borderId="0" xfId="0" applyNumberFormat="1" applyFill="1"/>
    <xf numFmtId="1" fontId="0" fillId="41" borderId="0" xfId="0" applyNumberFormat="1" applyFill="1"/>
    <xf numFmtId="0" fontId="0" fillId="42" borderId="1" xfId="0" applyFill="1" applyBorder="1"/>
    <xf numFmtId="0" fontId="0" fillId="42" borderId="0" xfId="0" applyFill="1"/>
    <xf numFmtId="0" fontId="0" fillId="42" borderId="16" xfId="0" applyFill="1" applyBorder="1"/>
    <xf numFmtId="2" fontId="0" fillId="42" borderId="0" xfId="0" applyNumberFormat="1" applyFill="1"/>
    <xf numFmtId="1" fontId="0" fillId="42" borderId="0" xfId="0" applyNumberFormat="1" applyFill="1"/>
    <xf numFmtId="0" fontId="0" fillId="42" borderId="24" xfId="0" applyFill="1" applyBorder="1"/>
    <xf numFmtId="0" fontId="0" fillId="43" borderId="19" xfId="0" applyFill="1" applyBorder="1"/>
    <xf numFmtId="0" fontId="0" fillId="43" borderId="0" xfId="0" applyFill="1"/>
    <xf numFmtId="0" fontId="0" fillId="43" borderId="1" xfId="0" applyFill="1" applyBorder="1"/>
    <xf numFmtId="2" fontId="0" fillId="43" borderId="0" xfId="0" applyNumberFormat="1" applyFill="1"/>
    <xf numFmtId="1" fontId="0" fillId="43" borderId="0" xfId="0" applyNumberFormat="1" applyFill="1"/>
    <xf numFmtId="0" fontId="0" fillId="43" borderId="24" xfId="0" applyFill="1" applyBorder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  <xf numFmtId="0" fontId="0" fillId="44" borderId="0" xfId="0" applyFill="1"/>
    <xf numFmtId="0" fontId="0" fillId="44" borderId="24" xfId="0" applyFill="1" applyBorder="1"/>
    <xf numFmtId="2" fontId="0" fillId="44" borderId="0" xfId="0" applyNumberFormat="1" applyFill="1"/>
    <xf numFmtId="1" fontId="0" fillId="44" borderId="0" xfId="0" applyNumberFormat="1" applyFill="1"/>
    <xf numFmtId="0" fontId="0" fillId="44" borderId="1" xfId="0" applyFill="1" applyBorder="1"/>
    <xf numFmtId="0" fontId="0" fillId="41" borderId="19" xfId="0" applyFill="1" applyBorder="1"/>
    <xf numFmtId="1" fontId="0" fillId="41" borderId="1" xfId="0" applyNumberFormat="1" applyFill="1" applyBorder="1"/>
    <xf numFmtId="9" fontId="0" fillId="41" borderId="1" xfId="0" applyNumberFormat="1" applyFill="1" applyBorder="1"/>
    <xf numFmtId="1" fontId="29" fillId="39" borderId="1" xfId="0" applyNumberFormat="1" applyFont="1" applyFill="1" applyBorder="1"/>
    <xf numFmtId="1" fontId="0" fillId="0" borderId="13" xfId="0" applyNumberFormat="1" applyBorder="1"/>
    <xf numFmtId="1" fontId="0" fillId="33" borderId="14" xfId="0" applyNumberFormat="1" applyFill="1" applyBorder="1"/>
    <xf numFmtId="49" fontId="0" fillId="45" borderId="0" xfId="0" applyNumberFormat="1" applyFill="1"/>
    <xf numFmtId="0" fontId="1" fillId="0" borderId="0" xfId="66" applyFont="1"/>
    <xf numFmtId="0" fontId="1" fillId="36" borderId="0" xfId="119" applyFont="1" applyFill="1"/>
    <xf numFmtId="0" fontId="1" fillId="44" borderId="0" xfId="119" applyFont="1" applyFill="1"/>
    <xf numFmtId="0" fontId="1" fillId="40" borderId="0" xfId="119" applyFont="1" applyFill="1"/>
    <xf numFmtId="0" fontId="32" fillId="46" borderId="27" xfId="0" applyFont="1" applyFill="1" applyBorder="1" applyAlignment="1">
      <alignment vertical="top" wrapText="1"/>
    </xf>
    <xf numFmtId="0" fontId="32" fillId="46" borderId="28" xfId="0" applyFont="1" applyFill="1" applyBorder="1" applyAlignment="1">
      <alignment vertical="top" wrapText="1"/>
    </xf>
    <xf numFmtId="10" fontId="32" fillId="46" borderId="28" xfId="0" applyNumberFormat="1" applyFont="1" applyFill="1" applyBorder="1" applyAlignment="1">
      <alignment vertical="top" wrapText="1"/>
    </xf>
    <xf numFmtId="0" fontId="33" fillId="46" borderId="29" xfId="0" applyFont="1" applyFill="1" applyBorder="1" applyAlignment="1">
      <alignment vertical="top" wrapText="1"/>
    </xf>
    <xf numFmtId="0" fontId="33" fillId="46" borderId="30" xfId="0" applyFont="1" applyFill="1" applyBorder="1" applyAlignment="1">
      <alignment vertical="top" wrapText="1"/>
    </xf>
    <xf numFmtId="10" fontId="33" fillId="46" borderId="30" xfId="0" applyNumberFormat="1" applyFont="1" applyFill="1" applyBorder="1" applyAlignment="1">
      <alignment vertical="top" wrapText="1"/>
    </xf>
    <xf numFmtId="0" fontId="33" fillId="47" borderId="29" xfId="0" applyFont="1" applyFill="1" applyBorder="1" applyAlignment="1">
      <alignment vertical="top" wrapText="1"/>
    </xf>
    <xf numFmtId="0" fontId="33" fillId="47" borderId="30" xfId="0" applyFont="1" applyFill="1" applyBorder="1" applyAlignment="1">
      <alignment vertical="top" wrapText="1"/>
    </xf>
    <xf numFmtId="10" fontId="33" fillId="47" borderId="30" xfId="0" applyNumberFormat="1" applyFont="1" applyFill="1" applyBorder="1" applyAlignment="1">
      <alignment vertical="top" wrapText="1"/>
    </xf>
    <xf numFmtId="1" fontId="0" fillId="0" borderId="0" xfId="44" applyNumberFormat="1" applyFont="1" applyBorder="1"/>
    <xf numFmtId="0" fontId="0" fillId="42" borderId="31" xfId="0" applyFill="1" applyBorder="1"/>
    <xf numFmtId="0" fontId="33" fillId="47" borderId="27" xfId="0" applyFont="1" applyFill="1" applyBorder="1" applyAlignment="1">
      <alignment vertical="top" wrapText="1"/>
    </xf>
    <xf numFmtId="0" fontId="33" fillId="47" borderId="28" xfId="0" applyFont="1" applyFill="1" applyBorder="1" applyAlignment="1">
      <alignment vertical="top" wrapText="1"/>
    </xf>
    <xf numFmtId="10" fontId="33" fillId="47" borderId="28" xfId="0" applyNumberFormat="1" applyFont="1" applyFill="1" applyBorder="1" applyAlignment="1">
      <alignment vertical="top" wrapText="1"/>
    </xf>
    <xf numFmtId="0" fontId="34" fillId="0" borderId="25" xfId="0" applyFont="1" applyBorder="1" applyAlignment="1">
      <alignment vertical="top" wrapText="1"/>
    </xf>
    <xf numFmtId="0" fontId="34" fillId="0" borderId="32" xfId="0" applyFont="1" applyBorder="1" applyAlignment="1">
      <alignment vertical="top" wrapText="1"/>
    </xf>
    <xf numFmtId="0" fontId="34" fillId="0" borderId="26" xfId="0" applyFont="1" applyBorder="1" applyAlignment="1">
      <alignment vertical="top" wrapText="1"/>
    </xf>
    <xf numFmtId="0" fontId="34" fillId="0" borderId="33" xfId="0" applyFont="1" applyBorder="1" applyAlignment="1">
      <alignment horizontal="right" vertical="top" wrapText="1" readingOrder="2"/>
    </xf>
    <xf numFmtId="0" fontId="34" fillId="0" borderId="33" xfId="0" applyFont="1" applyBorder="1" applyAlignment="1">
      <alignment horizontal="right" vertical="top" wrapText="1"/>
    </xf>
    <xf numFmtId="1" fontId="7" fillId="36" borderId="23" xfId="0" applyNumberFormat="1" applyFont="1" applyFill="1" applyBorder="1" applyAlignment="1">
      <alignment horizontal="center" vertical="center" wrapText="1"/>
    </xf>
    <xf numFmtId="2" fontId="0" fillId="41" borderId="1" xfId="0" applyNumberFormat="1" applyFill="1" applyBorder="1"/>
    <xf numFmtId="2" fontId="0" fillId="33" borderId="1" xfId="0" applyNumberFormat="1" applyFill="1" applyBorder="1"/>
    <xf numFmtId="0" fontId="0" fillId="45" borderId="0" xfId="0" applyFill="1" applyAlignment="1"/>
    <xf numFmtId="1" fontId="0" fillId="45" borderId="0" xfId="0" applyNumberFormat="1" applyFill="1" applyAlignment="1"/>
    <xf numFmtId="1" fontId="31" fillId="0" borderId="26" xfId="0" applyNumberFormat="1" applyFont="1" applyBorder="1" applyAlignment="1">
      <alignment vertical="top" wrapText="1"/>
    </xf>
    <xf numFmtId="165" fontId="0" fillId="35" borderId="1" xfId="44" applyNumberFormat="1" applyFont="1" applyFill="1" applyBorder="1"/>
    <xf numFmtId="0" fontId="0" fillId="38" borderId="35" xfId="0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0" fillId="38" borderId="36" xfId="0" applyFill="1" applyBorder="1" applyAlignment="1">
      <alignment horizontal="center"/>
    </xf>
    <xf numFmtId="0" fontId="0" fillId="38" borderId="40" xfId="0" applyFill="1" applyBorder="1" applyAlignment="1">
      <alignment horizontal="center"/>
    </xf>
    <xf numFmtId="0" fontId="0" fillId="38" borderId="34" xfId="0" applyFill="1" applyBorder="1" applyAlignment="1">
      <alignment horizontal="center"/>
    </xf>
    <xf numFmtId="0" fontId="0" fillId="44" borderId="0" xfId="0" applyFill="1" applyAlignment="1">
      <alignment horizontal="center"/>
    </xf>
    <xf numFmtId="0" fontId="0" fillId="36" borderId="38" xfId="0" applyFill="1" applyBorder="1" applyAlignment="1">
      <alignment horizontal="center"/>
    </xf>
    <xf numFmtId="0" fontId="0" fillId="45" borderId="0" xfId="0" applyFill="1" applyAlignment="1">
      <alignment horizontal="center"/>
    </xf>
    <xf numFmtId="49" fontId="0" fillId="45" borderId="0" xfId="0" applyNumberFormat="1" applyFill="1" applyAlignment="1">
      <alignment horizontal="center"/>
    </xf>
    <xf numFmtId="0" fontId="0" fillId="39" borderId="39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8" borderId="0" xfId="0" applyFill="1" applyAlignment="1">
      <alignment horizontal="center"/>
    </xf>
  </cellXfs>
  <cellStyles count="190">
    <cellStyle name="20% - Акцент1" xfId="19" builtinId="30" customBuiltin="1"/>
    <cellStyle name="20% - Акцент1 2" xfId="92"/>
    <cellStyle name="20% — акцент1 2" xfId="48"/>
    <cellStyle name="20% - Акцент1 3" xfId="91"/>
    <cellStyle name="20% — акцент1 3" xfId="68"/>
    <cellStyle name="20% - Акцент1 4" xfId="133"/>
    <cellStyle name="20% - Акцент1 5" xfId="153"/>
    <cellStyle name="20% - Акцент1 6" xfId="172"/>
    <cellStyle name="20% - Акцент2" xfId="23" builtinId="34" customBuiltin="1"/>
    <cellStyle name="20% - Акцент2 2" xfId="95"/>
    <cellStyle name="20% — акцент2 2" xfId="51"/>
    <cellStyle name="20% - Акцент2 3" xfId="116"/>
    <cellStyle name="20% — акцент2 3" xfId="70"/>
    <cellStyle name="20% - Акцент2 4" xfId="136"/>
    <cellStyle name="20% - Акцент2 5" xfId="156"/>
    <cellStyle name="20% - Акцент2 6" xfId="175"/>
    <cellStyle name="20% - Акцент3" xfId="27" builtinId="38" customBuiltin="1"/>
    <cellStyle name="20% - Акцент3 2" xfId="99"/>
    <cellStyle name="20% — акцент3 2" xfId="54"/>
    <cellStyle name="20% - Акцент3 3" xfId="120"/>
    <cellStyle name="20% — акцент3 3" xfId="72"/>
    <cellStyle name="20% - Акцент3 4" xfId="139"/>
    <cellStyle name="20% - Акцент3 5" xfId="159"/>
    <cellStyle name="20% - Акцент3 6" xfId="178"/>
    <cellStyle name="20% - Акцент4" xfId="31" builtinId="42" customBuiltin="1"/>
    <cellStyle name="20% - Акцент4 2" xfId="103"/>
    <cellStyle name="20% — акцент4 2" xfId="57"/>
    <cellStyle name="20% - Акцент4 3" xfId="123"/>
    <cellStyle name="20% — акцент4 3" xfId="74"/>
    <cellStyle name="20% - Акцент4 4" xfId="143"/>
    <cellStyle name="20% - Акцент4 5" xfId="163"/>
    <cellStyle name="20% - Акцент4 6" xfId="181"/>
    <cellStyle name="20% - Акцент5" xfId="35" builtinId="46" customBuiltin="1"/>
    <cellStyle name="20% - Акцент5 2" xfId="107"/>
    <cellStyle name="20% — акцент5 2" xfId="60"/>
    <cellStyle name="20% - Акцент5 3" xfId="127"/>
    <cellStyle name="20% — акцент5 3" xfId="76"/>
    <cellStyle name="20% - Акцент5 4" xfId="147"/>
    <cellStyle name="20% - Акцент5 5" xfId="166"/>
    <cellStyle name="20% - Акцент5 6" xfId="184"/>
    <cellStyle name="20% - Акцент6" xfId="39" builtinId="50" customBuiltin="1"/>
    <cellStyle name="20% - Акцент6 2" xfId="110"/>
    <cellStyle name="20% — акцент6 2" xfId="63"/>
    <cellStyle name="20% - Акцент6 3" xfId="130"/>
    <cellStyle name="20% — акцент6 3" xfId="78"/>
    <cellStyle name="20% - Акцент6 4" xfId="150"/>
    <cellStyle name="20% - Акцент6 5" xfId="169"/>
    <cellStyle name="20% - Акцент6 6" xfId="187"/>
    <cellStyle name="40% - Акцент1" xfId="20" builtinId="31" customBuiltin="1"/>
    <cellStyle name="40% - Акцент1 2" xfId="93"/>
    <cellStyle name="40% — акцент1 2" xfId="49"/>
    <cellStyle name="40% - Акцент1 3" xfId="113"/>
    <cellStyle name="40% — акцент1 3" xfId="69"/>
    <cellStyle name="40% - Акцент1 4" xfId="134"/>
    <cellStyle name="40% - Акцент1 5" xfId="154"/>
    <cellStyle name="40% - Акцент1 6" xfId="173"/>
    <cellStyle name="40% - Акцент2" xfId="24" builtinId="35" customBuiltin="1"/>
    <cellStyle name="40% - Акцент2 2" xfId="96"/>
    <cellStyle name="40% — акцент2 2" xfId="52"/>
    <cellStyle name="40% - Акцент2 3" xfId="117"/>
    <cellStyle name="40% — акцент2 3" xfId="71"/>
    <cellStyle name="40% - Акцент2 4" xfId="137"/>
    <cellStyle name="40% - Акцент2 5" xfId="157"/>
    <cellStyle name="40% - Акцент2 6" xfId="176"/>
    <cellStyle name="40% - Акцент3" xfId="28" builtinId="39" customBuiltin="1"/>
    <cellStyle name="40% - Акцент3 2" xfId="100"/>
    <cellStyle name="40% — акцент3 2" xfId="55"/>
    <cellStyle name="40% - Акцент3 3" xfId="121"/>
    <cellStyle name="40% — акцент3 3" xfId="73"/>
    <cellStyle name="40% - Акцент3 4" xfId="140"/>
    <cellStyle name="40% - Акцент3 5" xfId="160"/>
    <cellStyle name="40% - Акцент3 6" xfId="179"/>
    <cellStyle name="40% - Акцент4" xfId="32" builtinId="43" customBuiltin="1"/>
    <cellStyle name="40% - Акцент4 2" xfId="104"/>
    <cellStyle name="40% — акцент4 2" xfId="58"/>
    <cellStyle name="40% - Акцент4 3" xfId="124"/>
    <cellStyle name="40% — акцент4 3" xfId="75"/>
    <cellStyle name="40% - Акцент4 4" xfId="144"/>
    <cellStyle name="40% - Акцент4 5" xfId="164"/>
    <cellStyle name="40% - Акцент4 6" xfId="182"/>
    <cellStyle name="40% - Акцент5" xfId="36" builtinId="47" customBuiltin="1"/>
    <cellStyle name="40% - Акцент5 2" xfId="108"/>
    <cellStyle name="40% — акцент5 2" xfId="61"/>
    <cellStyle name="40% - Акцент5 3" xfId="128"/>
    <cellStyle name="40% — акцент5 3" xfId="77"/>
    <cellStyle name="40% - Акцент5 4" xfId="148"/>
    <cellStyle name="40% - Акцент5 5" xfId="167"/>
    <cellStyle name="40% - Акцент5 6" xfId="185"/>
    <cellStyle name="40% - Акцент6" xfId="40" builtinId="51" customBuiltin="1"/>
    <cellStyle name="40% - Акцент6 2" xfId="111"/>
    <cellStyle name="40% — акцент6 2" xfId="64"/>
    <cellStyle name="40% - Акцент6 3" xfId="131"/>
    <cellStyle name="40% — акцент6 3" xfId="79"/>
    <cellStyle name="40% - Акцент6 4" xfId="151"/>
    <cellStyle name="40% - Акцент6 5" xfId="170"/>
    <cellStyle name="40% - Акцент6 6" xfId="188"/>
    <cellStyle name="60% - Акцент1" xfId="21" builtinId="32" customBuiltin="1"/>
    <cellStyle name="60% - Акцент1 2" xfId="94"/>
    <cellStyle name="60% — акцент1 2" xfId="50"/>
    <cellStyle name="60% - Акцент1 3" xfId="114"/>
    <cellStyle name="60% - Акцент1 4" xfId="135"/>
    <cellStyle name="60% - Акцент1 5" xfId="155"/>
    <cellStyle name="60% - Акцент1 6" xfId="174"/>
    <cellStyle name="60% - Акцент2" xfId="25" builtinId="36" customBuiltin="1"/>
    <cellStyle name="60% - Акцент2 2" xfId="97"/>
    <cellStyle name="60% — акцент2 2" xfId="53"/>
    <cellStyle name="60% - Акцент2 3" xfId="118"/>
    <cellStyle name="60% - Акцент2 4" xfId="138"/>
    <cellStyle name="60% - Акцент2 5" xfId="158"/>
    <cellStyle name="60% - Акцент2 6" xfId="177"/>
    <cellStyle name="60% - Акцент3" xfId="29" builtinId="40" customBuiltin="1"/>
    <cellStyle name="60% - Акцент3 2" xfId="101"/>
    <cellStyle name="60% — акцент3 2" xfId="56"/>
    <cellStyle name="60% - Акцент3 3" xfId="122"/>
    <cellStyle name="60% - Акцент3 4" xfId="141"/>
    <cellStyle name="60% - Акцент3 5" xfId="161"/>
    <cellStyle name="60% - Акцент3 6" xfId="180"/>
    <cellStyle name="60% - Акцент4" xfId="33" builtinId="44" customBuiltin="1"/>
    <cellStyle name="60% - Акцент4 2" xfId="105"/>
    <cellStyle name="60% — акцент4 2" xfId="59"/>
    <cellStyle name="60% - Акцент4 3" xfId="125"/>
    <cellStyle name="60% - Акцент4 4" xfId="145"/>
    <cellStyle name="60% - Акцент4 5" xfId="165"/>
    <cellStyle name="60% - Акцент4 6" xfId="183"/>
    <cellStyle name="60% - Акцент5" xfId="37" builtinId="48" customBuiltin="1"/>
    <cellStyle name="60% - Акцент5 2" xfId="109"/>
    <cellStyle name="60% — акцент5 2" xfId="62"/>
    <cellStyle name="60% - Акцент5 3" xfId="129"/>
    <cellStyle name="60% - Акцент5 4" xfId="149"/>
    <cellStyle name="60% - Акцент5 5" xfId="168"/>
    <cellStyle name="60% - Акцент5 6" xfId="186"/>
    <cellStyle name="60% - Акцент6" xfId="41" builtinId="52" customBuiltin="1"/>
    <cellStyle name="60% - Акцент6 2" xfId="112"/>
    <cellStyle name="60% — акцент6 2" xfId="65"/>
    <cellStyle name="60% - Акцент6 3" xfId="132"/>
    <cellStyle name="60% - Акцент6 4" xfId="152"/>
    <cellStyle name="60% - Акцент6 5" xfId="171"/>
    <cellStyle name="60% - Акцент6 6" xfId="189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81"/>
    <cellStyle name="Название 3" xfId="89"/>
    <cellStyle name="Название 4" xfId="84"/>
    <cellStyle name="Название 5" xfId="126"/>
    <cellStyle name="Название 6" xfId="82"/>
    <cellStyle name="Нейтральный" xfId="3" builtinId="28" customBuiltin="1"/>
    <cellStyle name="Нейтральный 2" xfId="46"/>
    <cellStyle name="Нейтральный 3" xfId="86"/>
    <cellStyle name="Нейтральный 4" xfId="83"/>
    <cellStyle name="Нейтральный 5" xfId="87"/>
    <cellStyle name="Нейтральный 6" xfId="98"/>
    <cellStyle name="Нейтральный 7" xfId="88"/>
    <cellStyle name="Обычный" xfId="0" builtinId="0"/>
    <cellStyle name="Обычный 10" xfId="146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85"/>
    <cellStyle name="Обычный 8" xfId="102"/>
    <cellStyle name="Обычный 9" xfId="119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90"/>
    <cellStyle name="Примечание 6" xfId="106"/>
    <cellStyle name="Примечание 7" xfId="115"/>
    <cellStyle name="Примечание 8" xfId="142"/>
    <cellStyle name="Примечание 9" xfId="162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абочий" refreshedDate="45678.564431712963" createdVersion="3" refreshedVersion="3" minRefreshableVersion="3" recordCount="32">
  <cacheSource type="worksheet">
    <worksheetSource ref="A1:H33" sheet="Автоматизированный расчет"/>
  </cacheSource>
  <cacheFields count="8">
    <cacheField name="Сценарий" numFmtId="0">
      <sharedItems/>
    </cacheField>
    <cacheField name="transaction rq" numFmtId="0">
      <sharedItems containsBlank="1" count="15">
        <s v="Главная страница"/>
        <s v="Переход на страницу регистрации"/>
        <s v="Подтверждение регистрации"/>
        <s v="Переход в личный кабинет"/>
        <s v="Вход в систему"/>
        <s v="Переход на страницу категории товаров"/>
        <s v="Переход на страницу конкретного товара"/>
        <s v="Добавление товара в корзину"/>
        <s v="Переход в корзину"/>
        <s v="Переход на страницу деталей оплаты"/>
        <s v="Подтверждение оплаты"/>
        <s v="Отмена заказа"/>
        <s v="Выход из системы"/>
        <s v="Список заказов"/>
        <m u="1"/>
      </sharedItems>
    </cacheField>
    <cacheField name="count" numFmtId="0">
      <sharedItems containsSemiMixedTypes="0" containsString="0" containsNumber="1" containsInteger="1" minValue="1" maxValue="1"/>
    </cacheField>
    <cacheField name="Threads" numFmtId="0">
      <sharedItems containsSemiMixedTypes="0" containsString="0" containsNumber="1" containsInteger="1" minValue="5" maxValue="20"/>
    </cacheField>
    <cacheField name="pacing" numFmtId="0">
      <sharedItems containsSemiMixedTypes="0" containsString="0" containsNumber="1" minValue="87.5" maxValue="193.75"/>
    </cacheField>
    <cacheField name="одним пользователем в минуту" numFmtId="2">
      <sharedItems containsSemiMixedTypes="0" containsString="0" containsNumber="1" minValue="0.30967741935483872" maxValue="0.68571428571428572"/>
    </cacheField>
    <cacheField name="Длительность ступени, мин" numFmtId="0">
      <sharedItems containsSemiMixedTypes="0" containsString="0" containsNumber="1" containsInteger="1" minValue="90" maxValue="90"/>
    </cacheField>
    <cacheField name="Итого" numFmtId="1">
      <sharedItems containsSemiMixedTypes="0" containsString="0" containsNumber="1" minValue="139.35483870967741" maxValue="12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Регистрация"/>
    <x v="0"/>
    <n v="1"/>
    <n v="5"/>
    <n v="187.5"/>
    <n v="0.32"/>
    <n v="90"/>
    <n v="144"/>
  </r>
  <r>
    <s v="Регистрация"/>
    <x v="1"/>
    <n v="1"/>
    <n v="5"/>
    <n v="187.5"/>
    <n v="0.32"/>
    <n v="90"/>
    <n v="144"/>
  </r>
  <r>
    <s v="Регистрация"/>
    <x v="2"/>
    <n v="1"/>
    <n v="5"/>
    <n v="187.5"/>
    <n v="0.32"/>
    <n v="90"/>
    <n v="144"/>
  </r>
  <r>
    <s v="Регистрация"/>
    <x v="3"/>
    <n v="1"/>
    <n v="5"/>
    <n v="187.5"/>
    <n v="0.32"/>
    <n v="90"/>
    <n v="144"/>
  </r>
  <r>
    <s v="Покупка с выбором из категории"/>
    <x v="0"/>
    <n v="1"/>
    <n v="20"/>
    <n v="90"/>
    <n v="0.66666666666666663"/>
    <n v="90"/>
    <n v="1200"/>
  </r>
  <r>
    <s v="Покупка с выбором из категории"/>
    <x v="4"/>
    <n v="1"/>
    <n v="20"/>
    <n v="90"/>
    <n v="0.66666666666666663"/>
    <n v="90"/>
    <n v="1200"/>
  </r>
  <r>
    <s v="Покупка с выбором из категории"/>
    <x v="5"/>
    <n v="1"/>
    <n v="20"/>
    <n v="90"/>
    <n v="0.66666666666666663"/>
    <n v="90"/>
    <n v="1200"/>
  </r>
  <r>
    <s v="Покупка с выбором из категории"/>
    <x v="6"/>
    <n v="1"/>
    <n v="20"/>
    <n v="90"/>
    <n v="0.66666666666666663"/>
    <n v="90"/>
    <n v="1200"/>
  </r>
  <r>
    <s v="Покупка с выбором из категории"/>
    <x v="7"/>
    <n v="1"/>
    <n v="20"/>
    <n v="90"/>
    <n v="0.66666666666666663"/>
    <n v="90"/>
    <n v="1200"/>
  </r>
  <r>
    <s v="Покупка с выбором из категории"/>
    <x v="8"/>
    <n v="1"/>
    <n v="20"/>
    <n v="90"/>
    <n v="0.66666666666666663"/>
    <n v="90"/>
    <n v="1200"/>
  </r>
  <r>
    <s v="Покупка с выбором из категории"/>
    <x v="9"/>
    <n v="1"/>
    <n v="20"/>
    <n v="90"/>
    <n v="0.66666666666666663"/>
    <n v="90"/>
    <n v="1200"/>
  </r>
  <r>
    <s v="Покупка с выбором из категории"/>
    <x v="10"/>
    <n v="1"/>
    <n v="20"/>
    <n v="90"/>
    <n v="0.66666666666666663"/>
    <n v="90"/>
    <n v="1200"/>
  </r>
  <r>
    <s v="Покупка с выбором из категории"/>
    <x v="11"/>
    <n v="1"/>
    <n v="20"/>
    <n v="90"/>
    <n v="0.66666666666666663"/>
    <n v="90"/>
    <n v="1200"/>
  </r>
  <r>
    <s v="Покупка с выбором из категории"/>
    <x v="12"/>
    <n v="1"/>
    <n v="20"/>
    <n v="90"/>
    <n v="0.66666666666666663"/>
    <n v="90"/>
    <n v="1200"/>
  </r>
  <r>
    <s v="Быстрая покупка"/>
    <x v="0"/>
    <n v="1"/>
    <n v="5"/>
    <n v="193.75"/>
    <n v="0.30967741935483872"/>
    <n v="90"/>
    <n v="139.35483870967741"/>
  </r>
  <r>
    <s v="Быстрая покупка"/>
    <x v="4"/>
    <n v="1"/>
    <n v="5"/>
    <n v="193.75"/>
    <n v="0.30967741935483872"/>
    <n v="90"/>
    <n v="139.35483870967741"/>
  </r>
  <r>
    <s v="Быстрая покупка"/>
    <x v="6"/>
    <n v="1"/>
    <n v="5"/>
    <n v="193.75"/>
    <n v="0.30967741935483872"/>
    <n v="90"/>
    <n v="139.35483870967741"/>
  </r>
  <r>
    <s v="Быстрая покупка"/>
    <x v="7"/>
    <n v="1"/>
    <n v="5"/>
    <n v="193.75"/>
    <n v="0.30967741935483872"/>
    <n v="90"/>
    <n v="139.35483870967741"/>
  </r>
  <r>
    <s v="Быстрая покупка"/>
    <x v="8"/>
    <n v="1"/>
    <n v="5"/>
    <n v="193.75"/>
    <n v="0.30967741935483872"/>
    <n v="90"/>
    <n v="139.35483870967741"/>
  </r>
  <r>
    <s v="Быстрая покупка"/>
    <x v="9"/>
    <n v="1"/>
    <n v="5"/>
    <n v="193.75"/>
    <n v="0.30967741935483872"/>
    <n v="90"/>
    <n v="139.35483870967741"/>
  </r>
  <r>
    <s v="Быстрая покупка"/>
    <x v="10"/>
    <n v="1"/>
    <n v="5"/>
    <n v="193.75"/>
    <n v="0.30967741935483872"/>
    <n v="90"/>
    <n v="139.35483870967741"/>
  </r>
  <r>
    <s v="Быстрая покупка"/>
    <x v="11"/>
    <n v="1"/>
    <n v="5"/>
    <n v="193.75"/>
    <n v="0.30967741935483872"/>
    <n v="90"/>
    <n v="139.35483870967741"/>
  </r>
  <r>
    <s v="Быстрая покупка"/>
    <x v="12"/>
    <n v="1"/>
    <n v="5"/>
    <n v="193.75"/>
    <n v="0.30967741935483872"/>
    <n v="90"/>
    <n v="139.35483870967741"/>
  </r>
  <r>
    <s v="Просмотр заказов "/>
    <x v="0"/>
    <n v="1"/>
    <n v="10"/>
    <n v="87.5"/>
    <n v="0.68571428571428572"/>
    <n v="90"/>
    <n v="617.14285714285722"/>
  </r>
  <r>
    <s v="Просмотр заказов "/>
    <x v="5"/>
    <n v="1"/>
    <n v="10"/>
    <n v="87.5"/>
    <n v="0.68571428571428572"/>
    <n v="90"/>
    <n v="617.14285714285722"/>
  </r>
  <r>
    <s v="Просмотр заказов "/>
    <x v="4"/>
    <n v="1"/>
    <n v="10"/>
    <n v="87.5"/>
    <n v="0.68571428571428572"/>
    <n v="90"/>
    <n v="617.14285714285722"/>
  </r>
  <r>
    <s v="Просмотр заказов "/>
    <x v="13"/>
    <n v="1"/>
    <n v="10"/>
    <n v="87.5"/>
    <n v="0.68571428571428572"/>
    <n v="90"/>
    <n v="617.14285714285722"/>
  </r>
  <r>
    <s v="Просмотр заказов "/>
    <x v="12"/>
    <n v="1"/>
    <n v="10"/>
    <n v="87.5"/>
    <n v="0.68571428571428572"/>
    <n v="90"/>
    <n v="617.14285714285722"/>
  </r>
  <r>
    <s v="Выбор без покупки"/>
    <x v="0"/>
    <n v="1"/>
    <n v="10"/>
    <n v="90"/>
    <n v="0.66666666666666663"/>
    <n v="90"/>
    <n v="600"/>
  </r>
  <r>
    <s v="Выбор без покупки"/>
    <x v="4"/>
    <n v="1"/>
    <n v="10"/>
    <n v="90"/>
    <n v="0.66666666666666663"/>
    <n v="90"/>
    <n v="600"/>
  </r>
  <r>
    <s v="Выбор без покупки"/>
    <x v="6"/>
    <n v="1"/>
    <n v="10"/>
    <n v="90"/>
    <n v="0.66666666666666663"/>
    <n v="90"/>
    <n v="600"/>
  </r>
  <r>
    <s v="Выбор без покупки"/>
    <x v="7"/>
    <n v="1"/>
    <n v="10"/>
    <n v="90"/>
    <n v="0.66666666666666663"/>
    <n v="9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1:J16" firstHeaderRow="1" firstDataRow="1" firstDataCol="1"/>
  <pivotFields count="8">
    <pivotField showAll="0" defaultSubtotal="0"/>
    <pivotField axis="axisRow" showAll="0">
      <items count="16">
        <item x="4"/>
        <item x="12"/>
        <item x="0"/>
        <item x="7"/>
        <item x="11"/>
        <item x="8"/>
        <item x="9"/>
        <item x="5"/>
        <item x="6"/>
        <item x="1"/>
        <item x="10"/>
        <item x="2"/>
        <item x="3"/>
        <item x="13"/>
        <item m="1" x="14"/>
        <item t="default"/>
      </items>
    </pivotField>
    <pivotField showAll="0"/>
    <pivotField showAll="0" defaultSubtotal="0"/>
    <pivotField showAll="0"/>
    <pivotField numFmtId="2" showAll="0"/>
    <pivotField showAll="0" defaultSubtotal="0"/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 numFmtId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D19" sqref="D19"/>
    </sheetView>
  </sheetViews>
  <sheetFormatPr defaultRowHeight="15"/>
  <cols>
    <col min="1" max="1" width="47.42578125" bestFit="1" customWidth="1"/>
    <col min="2" max="2" width="21.85546875" customWidth="1"/>
    <col min="4" max="4" width="25.7109375" customWidth="1"/>
    <col min="5" max="5" width="25.85546875" customWidth="1"/>
    <col min="6" max="6" width="26" customWidth="1"/>
  </cols>
  <sheetData>
    <row r="1" spans="1:13">
      <c r="A1" s="11" t="s">
        <v>17</v>
      </c>
      <c r="B1" s="11" t="s">
        <v>18</v>
      </c>
    </row>
    <row r="2" spans="1:13">
      <c r="A2" t="s">
        <v>30</v>
      </c>
      <c r="B2" t="s">
        <v>25</v>
      </c>
      <c r="K2" s="32"/>
      <c r="L2" s="32"/>
      <c r="M2" s="31"/>
    </row>
    <row r="3" spans="1:13">
      <c r="A3" t="s">
        <v>0</v>
      </c>
      <c r="B3" t="s">
        <v>3</v>
      </c>
      <c r="K3" s="32"/>
      <c r="L3" s="32"/>
      <c r="M3" s="31"/>
    </row>
    <row r="4" spans="1:13">
      <c r="A4" t="s">
        <v>27</v>
      </c>
      <c r="B4" t="s">
        <v>43</v>
      </c>
      <c r="K4" s="32"/>
      <c r="L4" s="32"/>
      <c r="M4" s="31"/>
    </row>
    <row r="5" spans="1:13">
      <c r="A5" t="s">
        <v>1</v>
      </c>
      <c r="B5" t="s">
        <v>4</v>
      </c>
      <c r="K5" s="32"/>
      <c r="L5" s="32"/>
      <c r="M5" s="31"/>
    </row>
    <row r="6" spans="1:13">
      <c r="A6" t="s">
        <v>28</v>
      </c>
      <c r="B6" t="s">
        <v>45</v>
      </c>
      <c r="K6" s="32"/>
      <c r="L6" s="32"/>
      <c r="M6" s="31"/>
    </row>
    <row r="7" spans="1:13">
      <c r="A7" s="41" t="s">
        <v>26</v>
      </c>
      <c r="B7" t="s">
        <v>44</v>
      </c>
      <c r="K7" s="32"/>
      <c r="L7" s="32"/>
      <c r="M7" s="31"/>
    </row>
    <row r="8" spans="1:13">
      <c r="A8" t="s">
        <v>29</v>
      </c>
      <c r="B8" t="s">
        <v>46</v>
      </c>
      <c r="K8" s="32"/>
      <c r="L8" s="32"/>
      <c r="M8" s="31"/>
    </row>
    <row r="9" spans="1:13">
      <c r="A9" t="s">
        <v>37</v>
      </c>
      <c r="B9" t="s">
        <v>47</v>
      </c>
      <c r="K9" s="32"/>
      <c r="L9" s="32"/>
      <c r="M9" s="31"/>
    </row>
    <row r="10" spans="1:13">
      <c r="A10" t="s">
        <v>31</v>
      </c>
      <c r="B10" t="s">
        <v>49</v>
      </c>
      <c r="K10" s="32"/>
      <c r="L10" s="32"/>
      <c r="M10" s="31"/>
    </row>
    <row r="11" spans="1:13">
      <c r="A11" t="s">
        <v>41</v>
      </c>
      <c r="B11" t="s">
        <v>50</v>
      </c>
      <c r="K11" s="32"/>
      <c r="L11" s="32"/>
      <c r="M11" s="31"/>
    </row>
    <row r="12" spans="1:13">
      <c r="A12" t="s">
        <v>33</v>
      </c>
      <c r="B12" t="s">
        <v>51</v>
      </c>
      <c r="K12" s="32"/>
      <c r="L12" s="32"/>
      <c r="M12" s="31"/>
    </row>
    <row r="13" spans="1:13">
      <c r="A13" t="s">
        <v>34</v>
      </c>
      <c r="B13" t="s">
        <v>54</v>
      </c>
      <c r="J13" s="32"/>
      <c r="K13" s="32"/>
      <c r="L13" s="32"/>
      <c r="M13" s="31"/>
    </row>
    <row r="14" spans="1:13">
      <c r="A14" t="s">
        <v>35</v>
      </c>
      <c r="B14" t="s">
        <v>52</v>
      </c>
      <c r="J14" s="32"/>
      <c r="K14" s="32"/>
      <c r="L14" s="32"/>
      <c r="M14" s="31"/>
    </row>
    <row r="15" spans="1:13">
      <c r="A15" t="s">
        <v>32</v>
      </c>
      <c r="B15" t="s">
        <v>53</v>
      </c>
      <c r="J15" s="32"/>
      <c r="K15" s="32"/>
      <c r="L15" s="32"/>
      <c r="M15" s="31"/>
    </row>
    <row r="16" spans="1:13">
      <c r="F16" s="32"/>
      <c r="G16" s="30"/>
      <c r="H16" s="32"/>
      <c r="I16" s="32"/>
      <c r="J16" s="32"/>
      <c r="K16" s="32"/>
      <c r="L16" s="32"/>
      <c r="M16" s="31"/>
    </row>
    <row r="17" spans="6:13">
      <c r="F17" s="32"/>
      <c r="G17" s="30"/>
      <c r="H17" s="32"/>
      <c r="I17" s="32"/>
      <c r="J17" s="32"/>
      <c r="K17" s="32"/>
      <c r="L17" s="32"/>
      <c r="M17" s="31"/>
    </row>
    <row r="18" spans="6:13">
      <c r="F18" s="32"/>
      <c r="G18" s="30"/>
      <c r="H18" s="32"/>
      <c r="I18" s="32"/>
      <c r="J18" s="32"/>
      <c r="K18" s="32"/>
      <c r="L18" s="32"/>
      <c r="M1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"/>
  <sheetViews>
    <sheetView tabSelected="1" topLeftCell="E1" zoomScale="70" zoomScaleNormal="70" workbookViewId="0">
      <selection activeCell="L21" sqref="L21"/>
    </sheetView>
  </sheetViews>
  <sheetFormatPr defaultRowHeight="15"/>
  <cols>
    <col min="1" max="1" width="37.42578125" customWidth="1"/>
    <col min="2" max="2" width="47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45.28515625" customWidth="1"/>
    <col min="8" max="8" width="30.7109375" customWidth="1"/>
    <col min="9" max="9" width="39.85546875" customWidth="1"/>
    <col min="10" max="10" width="21.85546875" customWidth="1"/>
    <col min="11" max="11" width="32.28515625" customWidth="1"/>
    <col min="12" max="12" width="36.85546875" customWidth="1"/>
    <col min="13" max="13" width="44.140625" customWidth="1"/>
    <col min="14" max="14" width="35.7109375" customWidth="1"/>
    <col min="15" max="15" width="14.42578125" customWidth="1"/>
    <col min="16" max="16" width="11.5703125" customWidth="1"/>
    <col min="17" max="17" width="9.85546875" customWidth="1"/>
    <col min="18" max="18" width="10.42578125" customWidth="1"/>
    <col min="19" max="19" width="15.5703125" customWidth="1"/>
    <col min="20" max="20" width="16.28515625" customWidth="1"/>
    <col min="21" max="21" width="28.140625" customWidth="1"/>
    <col min="23" max="23" width="21.5703125" customWidth="1"/>
  </cols>
  <sheetData>
    <row r="1" spans="1:23">
      <c r="A1" t="s">
        <v>186</v>
      </c>
      <c r="B1" t="s">
        <v>6</v>
      </c>
      <c r="C1" t="s">
        <v>7</v>
      </c>
      <c r="D1" t="s">
        <v>97</v>
      </c>
      <c r="E1" t="s">
        <v>13</v>
      </c>
      <c r="F1" t="s">
        <v>14</v>
      </c>
      <c r="G1" t="s">
        <v>94</v>
      </c>
      <c r="H1" t="s">
        <v>2</v>
      </c>
      <c r="I1" s="1" t="s">
        <v>22</v>
      </c>
      <c r="J1" t="s">
        <v>12</v>
      </c>
      <c r="L1" s="15" t="s">
        <v>24</v>
      </c>
      <c r="M1" s="14" t="s">
        <v>186</v>
      </c>
      <c r="N1" s="15" t="s">
        <v>8</v>
      </c>
      <c r="O1" s="15" t="s">
        <v>9</v>
      </c>
      <c r="P1" s="15" t="s">
        <v>20</v>
      </c>
      <c r="Q1" s="15" t="s">
        <v>10</v>
      </c>
      <c r="R1" s="15" t="s">
        <v>97</v>
      </c>
      <c r="S1" s="21" t="s">
        <v>11</v>
      </c>
      <c r="T1" s="27" t="s">
        <v>55</v>
      </c>
      <c r="U1" s="15" t="s">
        <v>56</v>
      </c>
      <c r="V1" s="22" t="s">
        <v>57</v>
      </c>
      <c r="W1" s="10" t="s">
        <v>58</v>
      </c>
    </row>
    <row r="2" spans="1:23">
      <c r="A2" s="42" t="s">
        <v>36</v>
      </c>
      <c r="B2" s="43" t="s">
        <v>30</v>
      </c>
      <c r="C2" s="44">
        <v>1</v>
      </c>
      <c r="D2" s="43">
        <f>VLOOKUP(A2,$M$1:$X$8,6,FALSE)</f>
        <v>5</v>
      </c>
      <c r="E2" s="43">
        <f>VLOOKUP(A2,$M$1:$X$8,5,FALSE)</f>
        <v>187.5</v>
      </c>
      <c r="F2" s="45">
        <f>60/E2*C2</f>
        <v>0.32</v>
      </c>
      <c r="G2" s="43">
        <v>90</v>
      </c>
      <c r="H2" s="46">
        <f>D2*F2*G2</f>
        <v>144</v>
      </c>
      <c r="I2" s="2" t="s">
        <v>0</v>
      </c>
      <c r="J2" s="3">
        <v>2556.4976958525344</v>
      </c>
      <c r="L2">
        <v>4</v>
      </c>
      <c r="M2" s="42" t="s">
        <v>36</v>
      </c>
      <c r="N2" s="42">
        <v>10</v>
      </c>
      <c r="O2" s="68">
        <f>L2*5</f>
        <v>20</v>
      </c>
      <c r="P2" s="68">
        <f>N2+O2</f>
        <v>30</v>
      </c>
      <c r="Q2" s="98">
        <v>187.5</v>
      </c>
      <c r="R2" s="44">
        <v>5</v>
      </c>
      <c r="S2" s="69">
        <f>R2/R$8</f>
        <v>0.1</v>
      </c>
      <c r="T2" s="70">
        <v>1</v>
      </c>
      <c r="U2" s="23">
        <f>Q2/R2*(R2-1)</f>
        <v>150</v>
      </c>
      <c r="V2" s="24">
        <v>0</v>
      </c>
      <c r="W2" s="71">
        <f>V2+U2</f>
        <v>150</v>
      </c>
    </row>
    <row r="3" spans="1:23">
      <c r="A3" s="42" t="s">
        <v>36</v>
      </c>
      <c r="B3" s="43" t="s">
        <v>34</v>
      </c>
      <c r="C3" s="44">
        <v>1</v>
      </c>
      <c r="D3" s="43">
        <f>VLOOKUP(A3,$M$1:$X$8,6,FALSE)</f>
        <v>5</v>
      </c>
      <c r="E3" s="43">
        <f>VLOOKUP(A3,$M$1:$X$8,5,FALSE)</f>
        <v>187.5</v>
      </c>
      <c r="F3" s="45">
        <f>60/E3*C3</f>
        <v>0.32</v>
      </c>
      <c r="G3" s="43">
        <v>90</v>
      </c>
      <c r="H3" s="46">
        <f t="shared" ref="H3:H12" si="0">D3*F3*G3</f>
        <v>144</v>
      </c>
      <c r="I3" s="2" t="s">
        <v>1</v>
      </c>
      <c r="J3" s="3">
        <v>1956.4976958525344</v>
      </c>
      <c r="L3">
        <v>8</v>
      </c>
      <c r="M3" s="67" t="s">
        <v>38</v>
      </c>
      <c r="N3" s="42">
        <v>11</v>
      </c>
      <c r="O3" s="68">
        <f>L3*2</f>
        <v>16</v>
      </c>
      <c r="P3" s="68">
        <f>N3+O3</f>
        <v>27</v>
      </c>
      <c r="Q3" s="98">
        <v>90</v>
      </c>
      <c r="R3" s="44">
        <v>20</v>
      </c>
      <c r="S3" s="69">
        <f>R3/R$8</f>
        <v>0.4</v>
      </c>
      <c r="T3" s="70">
        <v>2</v>
      </c>
      <c r="U3" s="23">
        <f>Q3/R3*(R3-1)</f>
        <v>85.5</v>
      </c>
      <c r="V3" s="24">
        <v>10</v>
      </c>
      <c r="W3" s="71">
        <f>V3+U3</f>
        <v>95.5</v>
      </c>
    </row>
    <row r="4" spans="1:23">
      <c r="A4" s="42" t="s">
        <v>36</v>
      </c>
      <c r="B4" s="43" t="s">
        <v>35</v>
      </c>
      <c r="C4" s="44">
        <v>1</v>
      </c>
      <c r="D4" s="43">
        <f t="shared" ref="D4:D16" si="1">VLOOKUP(A4,$M$1:$X$8,6,FALSE)</f>
        <v>5</v>
      </c>
      <c r="E4" s="43">
        <f t="shared" ref="E4:E14" si="2">VLOOKUP(A4,$M$1:$X$8,5,FALSE)</f>
        <v>187.5</v>
      </c>
      <c r="F4" s="45">
        <f t="shared" ref="F4:F14" si="3">60/E4*C4</f>
        <v>0.32</v>
      </c>
      <c r="G4" s="43">
        <v>90</v>
      </c>
      <c r="H4" s="46">
        <f t="shared" si="0"/>
        <v>144</v>
      </c>
      <c r="I4" s="2" t="s">
        <v>30</v>
      </c>
      <c r="J4" s="3">
        <v>2700.4976958525344</v>
      </c>
      <c r="L4">
        <v>7</v>
      </c>
      <c r="M4" s="16" t="s">
        <v>39</v>
      </c>
      <c r="N4" s="4">
        <v>10</v>
      </c>
      <c r="O4" s="12">
        <f>L4*5</f>
        <v>35</v>
      </c>
      <c r="P4" s="13">
        <f>N4+O4</f>
        <v>45</v>
      </c>
      <c r="Q4" s="99">
        <v>193.75</v>
      </c>
      <c r="R4" s="19">
        <v>5</v>
      </c>
      <c r="S4" s="20">
        <f>R4/R$8</f>
        <v>0.1</v>
      </c>
      <c r="T4" s="70">
        <v>3</v>
      </c>
      <c r="U4" s="23">
        <f>Q4/R4*(R4-1)</f>
        <v>155</v>
      </c>
      <c r="V4" s="24">
        <v>20</v>
      </c>
      <c r="W4" s="71">
        <f>V4+U4</f>
        <v>175</v>
      </c>
    </row>
    <row r="5" spans="1:23">
      <c r="A5" s="42" t="s">
        <v>36</v>
      </c>
      <c r="B5" s="43" t="s">
        <v>32</v>
      </c>
      <c r="C5" s="44">
        <v>1</v>
      </c>
      <c r="D5" s="43">
        <f t="shared" si="1"/>
        <v>5</v>
      </c>
      <c r="E5" s="43">
        <f t="shared" si="2"/>
        <v>187.5</v>
      </c>
      <c r="F5" s="45">
        <f t="shared" si="3"/>
        <v>0.32</v>
      </c>
      <c r="G5" s="43">
        <v>90</v>
      </c>
      <c r="H5" s="46">
        <f t="shared" si="0"/>
        <v>144</v>
      </c>
      <c r="I5" s="2" t="s">
        <v>28</v>
      </c>
      <c r="J5" s="3">
        <v>1939.3548387096773</v>
      </c>
      <c r="L5">
        <v>5</v>
      </c>
      <c r="M5" s="67" t="s">
        <v>40</v>
      </c>
      <c r="N5" s="42">
        <v>5</v>
      </c>
      <c r="O5" s="68">
        <f>L5*5</f>
        <v>25</v>
      </c>
      <c r="P5" s="68">
        <f>N5+O5</f>
        <v>30</v>
      </c>
      <c r="Q5" s="98">
        <v>87.5</v>
      </c>
      <c r="R5" s="44">
        <v>10</v>
      </c>
      <c r="S5" s="69">
        <f>R5/R$8</f>
        <v>0.2</v>
      </c>
      <c r="T5" s="70">
        <v>5</v>
      </c>
      <c r="U5" s="23">
        <f>Q5/R5*(R5-1)</f>
        <v>78.75</v>
      </c>
      <c r="V5" s="24">
        <v>40</v>
      </c>
      <c r="W5" s="71">
        <f>V5+U5</f>
        <v>118.75</v>
      </c>
    </row>
    <row r="6" spans="1:23">
      <c r="A6" s="47" t="s">
        <v>38</v>
      </c>
      <c r="B6" s="48" t="s">
        <v>30</v>
      </c>
      <c r="C6" s="49">
        <v>1</v>
      </c>
      <c r="D6" s="48">
        <f t="shared" si="1"/>
        <v>20</v>
      </c>
      <c r="E6" s="48">
        <f t="shared" si="2"/>
        <v>90</v>
      </c>
      <c r="F6" s="50">
        <f t="shared" si="3"/>
        <v>0.66666666666666663</v>
      </c>
      <c r="G6" s="43">
        <v>90</v>
      </c>
      <c r="H6" s="51">
        <f t="shared" si="0"/>
        <v>1200</v>
      </c>
      <c r="I6" s="2" t="s">
        <v>33</v>
      </c>
      <c r="J6" s="3">
        <v>1339.3548387096773</v>
      </c>
      <c r="L6">
        <v>4</v>
      </c>
      <c r="M6" t="s">
        <v>42</v>
      </c>
      <c r="N6" s="4">
        <v>6</v>
      </c>
      <c r="O6" s="12">
        <f>L6*5</f>
        <v>20</v>
      </c>
      <c r="P6" s="13">
        <f>N6+O6</f>
        <v>26</v>
      </c>
      <c r="Q6" s="99">
        <v>90</v>
      </c>
      <c r="R6" s="19">
        <v>10</v>
      </c>
      <c r="S6" s="20">
        <f>R6/R$8</f>
        <v>0.2</v>
      </c>
      <c r="T6" s="70">
        <v>6</v>
      </c>
      <c r="U6" s="23">
        <f>Q6/R6*(R6-1)</f>
        <v>81</v>
      </c>
      <c r="V6" s="24">
        <v>30</v>
      </c>
      <c r="W6" s="71">
        <f>V6+U6</f>
        <v>111</v>
      </c>
    </row>
    <row r="7" spans="1:23">
      <c r="A7" s="47" t="s">
        <v>38</v>
      </c>
      <c r="B7" s="48" t="s">
        <v>0</v>
      </c>
      <c r="C7" s="52">
        <v>1</v>
      </c>
      <c r="D7" s="48">
        <f t="shared" si="1"/>
        <v>20</v>
      </c>
      <c r="E7" s="48">
        <f t="shared" si="2"/>
        <v>90</v>
      </c>
      <c r="F7" s="50">
        <f t="shared" si="3"/>
        <v>0.66666666666666663</v>
      </c>
      <c r="G7" s="43">
        <v>90</v>
      </c>
      <c r="H7" s="51">
        <f t="shared" si="0"/>
        <v>1200</v>
      </c>
      <c r="I7" s="2" t="s">
        <v>29</v>
      </c>
      <c r="J7" s="3">
        <v>1339.3548387096773</v>
      </c>
      <c r="N7" s="4"/>
      <c r="O7" s="12"/>
      <c r="P7" s="13"/>
      <c r="Q7" s="7"/>
      <c r="R7" s="40"/>
      <c r="S7" s="20"/>
      <c r="T7" s="70"/>
      <c r="U7" s="23"/>
      <c r="V7" s="24"/>
      <c r="W7" s="71"/>
    </row>
    <row r="8" spans="1:23" ht="15.75" thickBot="1">
      <c r="A8" s="47" t="s">
        <v>38</v>
      </c>
      <c r="B8" s="48" t="s">
        <v>26</v>
      </c>
      <c r="C8" s="47">
        <v>1</v>
      </c>
      <c r="D8" s="48">
        <f t="shared" si="1"/>
        <v>20</v>
      </c>
      <c r="E8" s="48">
        <f t="shared" si="2"/>
        <v>90</v>
      </c>
      <c r="F8" s="50">
        <f t="shared" si="3"/>
        <v>0.66666666666666663</v>
      </c>
      <c r="G8" s="43">
        <v>90</v>
      </c>
      <c r="H8" s="51">
        <f t="shared" si="0"/>
        <v>1200</v>
      </c>
      <c r="I8" s="2" t="s">
        <v>37</v>
      </c>
      <c r="J8" s="3">
        <v>1339.3548387096773</v>
      </c>
      <c r="M8" s="17"/>
      <c r="N8" s="18"/>
      <c r="O8" s="18"/>
      <c r="P8" s="18"/>
      <c r="Q8" s="18"/>
      <c r="R8" s="18">
        <f>SUM(R2:R7)</f>
        <v>50</v>
      </c>
      <c r="T8" s="26"/>
      <c r="U8" s="18"/>
      <c r="V8" s="18"/>
      <c r="W8" s="72">
        <f>MAX(W2:W7)</f>
        <v>175</v>
      </c>
    </row>
    <row r="9" spans="1:23">
      <c r="A9" s="47" t="s">
        <v>38</v>
      </c>
      <c r="B9" s="48" t="s">
        <v>27</v>
      </c>
      <c r="C9" s="47">
        <v>1</v>
      </c>
      <c r="D9" s="48">
        <f t="shared" si="1"/>
        <v>20</v>
      </c>
      <c r="E9" s="48">
        <f t="shared" si="2"/>
        <v>90</v>
      </c>
      <c r="F9" s="50">
        <f t="shared" si="3"/>
        <v>0.66666666666666663</v>
      </c>
      <c r="G9" s="43">
        <v>90</v>
      </c>
      <c r="H9" s="51">
        <f t="shared" si="0"/>
        <v>1200</v>
      </c>
      <c r="I9" s="2" t="s">
        <v>26</v>
      </c>
      <c r="J9" s="3">
        <v>1817.1428571428573</v>
      </c>
    </row>
    <row r="10" spans="1:23">
      <c r="A10" s="47" t="s">
        <v>38</v>
      </c>
      <c r="B10" s="48" t="s">
        <v>28</v>
      </c>
      <c r="C10" s="47">
        <v>1</v>
      </c>
      <c r="D10" s="48">
        <f t="shared" si="1"/>
        <v>20</v>
      </c>
      <c r="E10" s="48">
        <f t="shared" si="2"/>
        <v>90</v>
      </c>
      <c r="F10" s="50">
        <f t="shared" si="3"/>
        <v>0.66666666666666663</v>
      </c>
      <c r="G10" s="43">
        <v>90</v>
      </c>
      <c r="H10" s="51">
        <f t="shared" si="0"/>
        <v>1200</v>
      </c>
      <c r="I10" s="2" t="s">
        <v>27</v>
      </c>
      <c r="J10" s="3">
        <v>1939.3548387096773</v>
      </c>
    </row>
    <row r="11" spans="1:23">
      <c r="A11" s="47" t="s">
        <v>38</v>
      </c>
      <c r="B11" s="48" t="s">
        <v>29</v>
      </c>
      <c r="C11" s="47">
        <v>1</v>
      </c>
      <c r="D11" s="48">
        <f t="shared" si="1"/>
        <v>20</v>
      </c>
      <c r="E11" s="48">
        <f t="shared" si="2"/>
        <v>90</v>
      </c>
      <c r="F11" s="50">
        <f t="shared" si="3"/>
        <v>0.66666666666666663</v>
      </c>
      <c r="G11" s="43">
        <v>90</v>
      </c>
      <c r="H11" s="51">
        <f t="shared" si="0"/>
        <v>1200</v>
      </c>
      <c r="I11" s="2" t="s">
        <v>34</v>
      </c>
      <c r="J11" s="3">
        <v>144</v>
      </c>
    </row>
    <row r="12" spans="1:23">
      <c r="A12" s="47" t="s">
        <v>38</v>
      </c>
      <c r="B12" s="48" t="s">
        <v>37</v>
      </c>
      <c r="C12" s="47">
        <v>1</v>
      </c>
      <c r="D12" s="48">
        <f t="shared" si="1"/>
        <v>20</v>
      </c>
      <c r="E12" s="48">
        <f t="shared" si="2"/>
        <v>90</v>
      </c>
      <c r="F12" s="50">
        <f t="shared" si="3"/>
        <v>0.66666666666666663</v>
      </c>
      <c r="G12" s="43">
        <v>90</v>
      </c>
      <c r="H12" s="51">
        <f t="shared" si="0"/>
        <v>1200</v>
      </c>
      <c r="I12" s="2" t="s">
        <v>31</v>
      </c>
      <c r="J12" s="3">
        <v>1339.3548387096773</v>
      </c>
    </row>
    <row r="13" spans="1:23">
      <c r="A13" s="47" t="s">
        <v>38</v>
      </c>
      <c r="B13" s="48" t="s">
        <v>31</v>
      </c>
      <c r="C13" s="47">
        <v>1</v>
      </c>
      <c r="D13" s="48">
        <f t="shared" si="1"/>
        <v>20</v>
      </c>
      <c r="E13" s="48">
        <f t="shared" si="2"/>
        <v>90</v>
      </c>
      <c r="F13" s="50">
        <f t="shared" si="3"/>
        <v>0.66666666666666663</v>
      </c>
      <c r="G13" s="43">
        <v>90</v>
      </c>
      <c r="H13" s="51">
        <f>D14*F13*G13</f>
        <v>1200</v>
      </c>
      <c r="I13" s="2" t="s">
        <v>35</v>
      </c>
      <c r="J13" s="3">
        <v>144</v>
      </c>
    </row>
    <row r="14" spans="1:23">
      <c r="A14" s="47" t="s">
        <v>38</v>
      </c>
      <c r="B14" t="s">
        <v>33</v>
      </c>
      <c r="C14" s="88">
        <v>1</v>
      </c>
      <c r="D14" s="48">
        <f t="shared" si="1"/>
        <v>20</v>
      </c>
      <c r="E14" s="48">
        <f t="shared" si="2"/>
        <v>90</v>
      </c>
      <c r="F14" s="50">
        <f t="shared" si="3"/>
        <v>0.66666666666666663</v>
      </c>
      <c r="G14" s="43">
        <v>90</v>
      </c>
      <c r="H14" s="51">
        <f>D15*F14*G14</f>
        <v>1200</v>
      </c>
      <c r="I14" s="2" t="s">
        <v>32</v>
      </c>
      <c r="J14" s="3">
        <v>144</v>
      </c>
    </row>
    <row r="15" spans="1:23">
      <c r="A15" s="47" t="s">
        <v>38</v>
      </c>
      <c r="B15" s="48" t="s">
        <v>1</v>
      </c>
      <c r="C15" s="47">
        <v>1</v>
      </c>
      <c r="D15" s="48">
        <f t="shared" si="1"/>
        <v>20</v>
      </c>
      <c r="E15" s="48">
        <f t="shared" ref="E15:E22" si="4">VLOOKUP(A15,$M$1:$X$8,5,FALSE)</f>
        <v>90</v>
      </c>
      <c r="F15" s="50">
        <f t="shared" ref="F15:F22" si="5">60/E15*C15</f>
        <v>0.66666666666666663</v>
      </c>
      <c r="G15" s="43">
        <v>90</v>
      </c>
      <c r="H15" s="51">
        <f t="shared" ref="H15:H22" si="6">D15*F15*G15</f>
        <v>1200</v>
      </c>
      <c r="I15" s="2" t="s">
        <v>41</v>
      </c>
      <c r="J15" s="3">
        <v>617.14285714285722</v>
      </c>
    </row>
    <row r="16" spans="1:23">
      <c r="A16" s="53" t="s">
        <v>39</v>
      </c>
      <c r="B16" s="54" t="s">
        <v>30</v>
      </c>
      <c r="C16" s="55">
        <v>1</v>
      </c>
      <c r="D16" s="54">
        <f t="shared" si="1"/>
        <v>5</v>
      </c>
      <c r="E16" s="54">
        <f t="shared" si="4"/>
        <v>193.75</v>
      </c>
      <c r="F16" s="56">
        <f t="shared" si="5"/>
        <v>0.30967741935483872</v>
      </c>
      <c r="G16" s="43">
        <v>90</v>
      </c>
      <c r="H16" s="57">
        <f t="shared" si="6"/>
        <v>139.35483870967741</v>
      </c>
      <c r="I16" s="2" t="s">
        <v>23</v>
      </c>
      <c r="J16" s="3">
        <v>19315.907834101385</v>
      </c>
    </row>
    <row r="17" spans="1:8">
      <c r="A17" s="53" t="s">
        <v>39</v>
      </c>
      <c r="B17" s="54" t="s">
        <v>0</v>
      </c>
      <c r="C17" s="55">
        <v>1</v>
      </c>
      <c r="D17" s="54">
        <f t="shared" ref="D17:D22" si="7">VLOOKUP(A17,$M$1:$X$8,6,FALSE)</f>
        <v>5</v>
      </c>
      <c r="E17" s="54">
        <f t="shared" si="4"/>
        <v>193.75</v>
      </c>
      <c r="F17" s="56">
        <f t="shared" si="5"/>
        <v>0.30967741935483872</v>
      </c>
      <c r="G17" s="43">
        <v>90</v>
      </c>
      <c r="H17" s="57">
        <f t="shared" si="6"/>
        <v>139.35483870967741</v>
      </c>
    </row>
    <row r="18" spans="1:8">
      <c r="A18" s="53" t="s">
        <v>39</v>
      </c>
      <c r="B18" s="54" t="s">
        <v>27</v>
      </c>
      <c r="C18" s="55">
        <v>1</v>
      </c>
      <c r="D18" s="54">
        <f t="shared" si="7"/>
        <v>5</v>
      </c>
      <c r="E18" s="54">
        <f t="shared" si="4"/>
        <v>193.75</v>
      </c>
      <c r="F18" s="56">
        <f t="shared" si="5"/>
        <v>0.30967741935483872</v>
      </c>
      <c r="G18" s="43">
        <v>90</v>
      </c>
      <c r="H18" s="57">
        <f t="shared" si="6"/>
        <v>139.35483870967741</v>
      </c>
    </row>
    <row r="19" spans="1:8">
      <c r="A19" s="53" t="s">
        <v>39</v>
      </c>
      <c r="B19" s="54" t="s">
        <v>28</v>
      </c>
      <c r="C19" s="55">
        <v>1</v>
      </c>
      <c r="D19" s="54">
        <f t="shared" si="7"/>
        <v>5</v>
      </c>
      <c r="E19" s="54">
        <f t="shared" si="4"/>
        <v>193.75</v>
      </c>
      <c r="F19" s="56">
        <f t="shared" si="5"/>
        <v>0.30967741935483872</v>
      </c>
      <c r="G19" s="43">
        <v>90</v>
      </c>
      <c r="H19" s="57">
        <f t="shared" si="6"/>
        <v>139.35483870967741</v>
      </c>
    </row>
    <row r="20" spans="1:8">
      <c r="A20" s="53" t="s">
        <v>39</v>
      </c>
      <c r="B20" s="54" t="s">
        <v>29</v>
      </c>
      <c r="C20" s="55">
        <v>1</v>
      </c>
      <c r="D20" s="54">
        <f t="shared" si="7"/>
        <v>5</v>
      </c>
      <c r="E20" s="54">
        <f t="shared" si="4"/>
        <v>193.75</v>
      </c>
      <c r="F20" s="56">
        <f t="shared" si="5"/>
        <v>0.30967741935483872</v>
      </c>
      <c r="G20" s="43">
        <v>90</v>
      </c>
      <c r="H20" s="57">
        <f t="shared" si="6"/>
        <v>139.35483870967741</v>
      </c>
    </row>
    <row r="21" spans="1:8">
      <c r="A21" s="53" t="s">
        <v>39</v>
      </c>
      <c r="B21" s="54" t="s">
        <v>37</v>
      </c>
      <c r="C21" s="55">
        <v>1</v>
      </c>
      <c r="D21" s="54">
        <f t="shared" si="7"/>
        <v>5</v>
      </c>
      <c r="E21" s="54">
        <f t="shared" si="4"/>
        <v>193.75</v>
      </c>
      <c r="F21" s="56">
        <f t="shared" si="5"/>
        <v>0.30967741935483872</v>
      </c>
      <c r="G21" s="43">
        <v>90</v>
      </c>
      <c r="H21" s="57">
        <f t="shared" si="6"/>
        <v>139.35483870967741</v>
      </c>
    </row>
    <row r="22" spans="1:8">
      <c r="A22" s="53" t="s">
        <v>39</v>
      </c>
      <c r="B22" s="54" t="s">
        <v>31</v>
      </c>
      <c r="C22" s="58">
        <v>1</v>
      </c>
      <c r="D22" s="54">
        <f t="shared" si="7"/>
        <v>5</v>
      </c>
      <c r="E22" s="54">
        <f t="shared" si="4"/>
        <v>193.75</v>
      </c>
      <c r="F22" s="56">
        <f t="shared" si="5"/>
        <v>0.30967741935483872</v>
      </c>
      <c r="G22" s="43">
        <v>90</v>
      </c>
      <c r="H22" s="57">
        <f t="shared" si="6"/>
        <v>139.35483870967741</v>
      </c>
    </row>
    <row r="23" spans="1:8">
      <c r="A23" s="53" t="s">
        <v>39</v>
      </c>
      <c r="B23" t="s">
        <v>33</v>
      </c>
      <c r="C23" s="58">
        <v>1</v>
      </c>
      <c r="D23" s="54">
        <f t="shared" ref="D23" si="8">VLOOKUP(A23,$M$1:$X$8,6,FALSE)</f>
        <v>5</v>
      </c>
      <c r="E23" s="54">
        <f t="shared" ref="E23" si="9">VLOOKUP(A23,$M$1:$X$8,5,FALSE)</f>
        <v>193.75</v>
      </c>
      <c r="F23" s="56">
        <f t="shared" ref="F23" si="10">60/E23*C23</f>
        <v>0.30967741935483872</v>
      </c>
      <c r="G23" s="43">
        <v>90</v>
      </c>
      <c r="H23" s="57">
        <f t="shared" ref="H23" si="11">D23*F23*G23</f>
        <v>139.35483870967741</v>
      </c>
    </row>
    <row r="24" spans="1:8">
      <c r="A24" s="53" t="s">
        <v>39</v>
      </c>
      <c r="B24" s="58" t="s">
        <v>1</v>
      </c>
      <c r="C24" s="58">
        <v>1</v>
      </c>
      <c r="D24" s="54">
        <f t="shared" ref="D24" si="12">VLOOKUP(A24,$M$1:$X$8,6,FALSE)</f>
        <v>5</v>
      </c>
      <c r="E24" s="54">
        <f t="shared" ref="E24" si="13">VLOOKUP(A24,$M$1:$X$8,5,FALSE)</f>
        <v>193.75</v>
      </c>
      <c r="F24" s="56">
        <f t="shared" ref="F24" si="14">60/E24*C24</f>
        <v>0.30967741935483872</v>
      </c>
      <c r="G24" s="43">
        <v>90</v>
      </c>
      <c r="H24" s="57">
        <f t="shared" ref="H24" si="15">D24*F24*G24</f>
        <v>139.35483870967741</v>
      </c>
    </row>
    <row r="25" spans="1:8">
      <c r="A25" s="62" t="s">
        <v>40</v>
      </c>
      <c r="B25" s="62" t="s">
        <v>30</v>
      </c>
      <c r="C25" s="63">
        <v>1</v>
      </c>
      <c r="D25" s="62">
        <f t="shared" ref="D25:D31" si="16">VLOOKUP(A25,$M$1:$X$8,6,FALSE)</f>
        <v>10</v>
      </c>
      <c r="E25" s="62">
        <f t="shared" ref="E25:E31" si="17">VLOOKUP(A25,$M$1:$X$8,5,FALSE)</f>
        <v>87.5</v>
      </c>
      <c r="F25" s="64">
        <f t="shared" ref="F25:F31" si="18">60/E25*C25</f>
        <v>0.68571428571428572</v>
      </c>
      <c r="G25" s="43">
        <v>90</v>
      </c>
      <c r="H25" s="65">
        <f t="shared" ref="H25:H31" si="19">D25*F25*G25</f>
        <v>617.14285714285722</v>
      </c>
    </row>
    <row r="26" spans="1:8">
      <c r="A26" s="62" t="s">
        <v>40</v>
      </c>
      <c r="B26" s="62" t="s">
        <v>26</v>
      </c>
      <c r="C26" s="66">
        <v>1</v>
      </c>
      <c r="D26" s="62">
        <f t="shared" si="16"/>
        <v>10</v>
      </c>
      <c r="E26" s="62">
        <f t="shared" si="17"/>
        <v>87.5</v>
      </c>
      <c r="F26" s="64">
        <f t="shared" si="18"/>
        <v>0.68571428571428572</v>
      </c>
      <c r="G26" s="43">
        <v>90</v>
      </c>
      <c r="H26" s="65">
        <f t="shared" si="19"/>
        <v>617.14285714285722</v>
      </c>
    </row>
    <row r="27" spans="1:8">
      <c r="A27" s="62" t="s">
        <v>40</v>
      </c>
      <c r="B27" s="62" t="s">
        <v>0</v>
      </c>
      <c r="C27" s="66">
        <v>1</v>
      </c>
      <c r="D27" s="62">
        <f t="shared" si="16"/>
        <v>10</v>
      </c>
      <c r="E27" s="62">
        <f t="shared" si="17"/>
        <v>87.5</v>
      </c>
      <c r="F27" s="64">
        <f t="shared" si="18"/>
        <v>0.68571428571428572</v>
      </c>
      <c r="G27" s="43">
        <v>90</v>
      </c>
      <c r="H27" s="65">
        <f t="shared" si="19"/>
        <v>617.14285714285722</v>
      </c>
    </row>
    <row r="28" spans="1:8">
      <c r="A28" s="62" t="s">
        <v>40</v>
      </c>
      <c r="B28" s="62" t="s">
        <v>41</v>
      </c>
      <c r="C28" s="66">
        <v>1</v>
      </c>
      <c r="D28" s="62">
        <f t="shared" si="16"/>
        <v>10</v>
      </c>
      <c r="E28" s="62">
        <f t="shared" si="17"/>
        <v>87.5</v>
      </c>
      <c r="F28" s="64">
        <f t="shared" si="18"/>
        <v>0.68571428571428572</v>
      </c>
      <c r="G28" s="43">
        <v>90</v>
      </c>
      <c r="H28" s="65">
        <f t="shared" si="19"/>
        <v>617.14285714285722</v>
      </c>
    </row>
    <row r="29" spans="1:8">
      <c r="A29" s="62" t="s">
        <v>40</v>
      </c>
      <c r="B29" s="62" t="s">
        <v>1</v>
      </c>
      <c r="C29" s="66">
        <v>1</v>
      </c>
      <c r="D29" s="62">
        <f t="shared" si="16"/>
        <v>10</v>
      </c>
      <c r="E29" s="62">
        <f t="shared" si="17"/>
        <v>87.5</v>
      </c>
      <c r="F29" s="64">
        <f t="shared" si="18"/>
        <v>0.68571428571428572</v>
      </c>
      <c r="G29" s="43">
        <v>90</v>
      </c>
      <c r="H29" s="65">
        <f t="shared" si="19"/>
        <v>617.14285714285722</v>
      </c>
    </row>
    <row r="30" spans="1:8">
      <c r="A30" s="59" t="s">
        <v>42</v>
      </c>
      <c r="B30" s="59" t="s">
        <v>30</v>
      </c>
      <c r="C30" s="6">
        <v>1</v>
      </c>
      <c r="D30" s="59">
        <f t="shared" si="16"/>
        <v>10</v>
      </c>
      <c r="E30" s="59">
        <f t="shared" si="17"/>
        <v>90</v>
      </c>
      <c r="F30" s="60">
        <f t="shared" si="18"/>
        <v>0.66666666666666663</v>
      </c>
      <c r="G30" s="43">
        <v>90</v>
      </c>
      <c r="H30" s="61">
        <f t="shared" si="19"/>
        <v>600</v>
      </c>
    </row>
    <row r="31" spans="1:8">
      <c r="A31" s="59" t="s">
        <v>42</v>
      </c>
      <c r="B31" s="59" t="s">
        <v>0</v>
      </c>
      <c r="C31" s="6">
        <v>1</v>
      </c>
      <c r="D31" s="59">
        <f t="shared" si="16"/>
        <v>10</v>
      </c>
      <c r="E31" s="59">
        <f t="shared" si="17"/>
        <v>90</v>
      </c>
      <c r="F31" s="60">
        <f t="shared" si="18"/>
        <v>0.66666666666666663</v>
      </c>
      <c r="G31" s="43">
        <v>90</v>
      </c>
      <c r="H31" s="61">
        <f t="shared" si="19"/>
        <v>600</v>
      </c>
    </row>
    <row r="32" spans="1:8">
      <c r="A32" s="59" t="s">
        <v>42</v>
      </c>
      <c r="B32" s="59" t="s">
        <v>27</v>
      </c>
      <c r="C32" s="6">
        <v>1</v>
      </c>
      <c r="D32" s="59">
        <f t="shared" ref="D32:D33" si="20">VLOOKUP(A32,$M$1:$X$8,6,FALSE)</f>
        <v>10</v>
      </c>
      <c r="E32" s="59">
        <f t="shared" ref="E32:E33" si="21">VLOOKUP(A32,$M$1:$X$8,5,FALSE)</f>
        <v>90</v>
      </c>
      <c r="F32" s="60">
        <f t="shared" ref="F32:F33" si="22">60/E32*C32</f>
        <v>0.66666666666666663</v>
      </c>
      <c r="G32" s="43">
        <v>90</v>
      </c>
      <c r="H32" s="61">
        <f t="shared" ref="H32:H33" si="23">D32*F32*G32</f>
        <v>600</v>
      </c>
    </row>
    <row r="33" spans="1:16">
      <c r="A33" s="59" t="s">
        <v>42</v>
      </c>
      <c r="B33" s="59" t="s">
        <v>28</v>
      </c>
      <c r="C33" s="6">
        <v>1</v>
      </c>
      <c r="D33" s="59">
        <f t="shared" si="20"/>
        <v>10</v>
      </c>
      <c r="E33" s="59">
        <f t="shared" si="21"/>
        <v>90</v>
      </c>
      <c r="F33" s="60">
        <f t="shared" si="22"/>
        <v>0.66666666666666663</v>
      </c>
      <c r="G33" s="43">
        <v>90</v>
      </c>
      <c r="H33" s="61">
        <f t="shared" si="23"/>
        <v>600</v>
      </c>
    </row>
    <row r="36" spans="1:16" ht="15.75" thickBot="1"/>
    <row r="37" spans="1:16">
      <c r="A37" s="107" t="s">
        <v>21</v>
      </c>
      <c r="B37" s="108"/>
      <c r="C37" s="108"/>
      <c r="E37" s="104" t="s">
        <v>99</v>
      </c>
      <c r="F37" s="105"/>
      <c r="G37" s="105"/>
      <c r="H37" s="106"/>
    </row>
    <row r="38" spans="1:16" ht="75">
      <c r="A38" s="8" t="s">
        <v>16</v>
      </c>
      <c r="B38" s="5" t="s">
        <v>172</v>
      </c>
      <c r="C38" s="5" t="s">
        <v>96</v>
      </c>
      <c r="E38" s="25" t="s">
        <v>48</v>
      </c>
      <c r="F38" s="5" t="s">
        <v>98</v>
      </c>
      <c r="G38" s="5" t="s">
        <v>95</v>
      </c>
      <c r="H38" s="5" t="s">
        <v>15</v>
      </c>
      <c r="O38" s="29"/>
      <c r="P38" s="29"/>
    </row>
    <row r="39" spans="1:16" ht="15.75" thickBot="1">
      <c r="A39" t="s">
        <v>30</v>
      </c>
      <c r="B39" s="13">
        <f>GETPIVOTDATA("Итого",$I$1,"transaction rq",A39)</f>
        <v>2700.4976958525344</v>
      </c>
      <c r="C39" s="13">
        <f>B39/3*2</f>
        <v>1800.331797235023</v>
      </c>
      <c r="E39" t="s">
        <v>25</v>
      </c>
      <c r="F39">
        <f>VLOOKUP(E39,результаты!A$27:B$45,2,FALSE)</f>
        <v>2700</v>
      </c>
      <c r="G39" s="102">
        <f>F39*2/3</f>
        <v>1800</v>
      </c>
      <c r="H39" s="103">
        <f t="shared" ref="H39:H52" si="24">1-C39/G39</f>
        <v>-1.8433179723498228E-4</v>
      </c>
      <c r="N39" s="29"/>
      <c r="O39" s="29"/>
      <c r="P39" s="29"/>
    </row>
    <row r="40" spans="1:16" ht="15.75" thickBot="1">
      <c r="A40" t="s">
        <v>0</v>
      </c>
      <c r="B40" s="13">
        <f t="shared" ref="B40:B52" si="25">GETPIVOTDATA("Итого",$I$1,"transaction rq",A40)</f>
        <v>2556.4976958525344</v>
      </c>
      <c r="C40" s="13">
        <f>B40/3*2</f>
        <v>1704.331797235023</v>
      </c>
      <c r="E40" t="s">
        <v>3</v>
      </c>
      <c r="F40">
        <f>VLOOKUP(E40,результаты!A$27:B$45,2,FALSE)</f>
        <v>2556</v>
      </c>
      <c r="G40" s="102">
        <f t="shared" ref="G40:G52" si="26">F40*2/3</f>
        <v>1704</v>
      </c>
      <c r="H40" s="103">
        <f t="shared" si="24"/>
        <v>-1.9471668722004232E-4</v>
      </c>
      <c r="N40" s="29"/>
      <c r="O40" s="29"/>
      <c r="P40" s="29"/>
    </row>
    <row r="41" spans="1:16" ht="15.75" thickBot="1">
      <c r="A41" t="s">
        <v>27</v>
      </c>
      <c r="B41" s="13">
        <f t="shared" si="25"/>
        <v>1939.3548387096773</v>
      </c>
      <c r="C41" s="13">
        <f t="shared" ref="C41:C52" si="27">B41/3*2</f>
        <v>1292.9032258064515</v>
      </c>
      <c r="E41" t="s">
        <v>43</v>
      </c>
      <c r="F41">
        <f>VLOOKUP(E41,результаты!A$27:B$45,2,FALSE)</f>
        <v>1939</v>
      </c>
      <c r="G41" s="102">
        <f t="shared" si="26"/>
        <v>1292.6666666666667</v>
      </c>
      <c r="H41" s="103">
        <f t="shared" si="24"/>
        <v>-1.8300088173139883E-4</v>
      </c>
      <c r="N41" s="29"/>
      <c r="O41" s="29"/>
      <c r="P41" s="29"/>
    </row>
    <row r="42" spans="1:16" ht="15.75" thickBot="1">
      <c r="A42" t="s">
        <v>1</v>
      </c>
      <c r="B42" s="13">
        <f t="shared" si="25"/>
        <v>1956.4976958525344</v>
      </c>
      <c r="C42" s="13">
        <f t="shared" si="27"/>
        <v>1304.331797235023</v>
      </c>
      <c r="E42" t="s">
        <v>4</v>
      </c>
      <c r="F42">
        <f>VLOOKUP(E42,результаты!A$27:B$45,2,FALSE)</f>
        <v>1957</v>
      </c>
      <c r="G42" s="102">
        <f t="shared" si="26"/>
        <v>1304.6666666666667</v>
      </c>
      <c r="H42" s="103">
        <f t="shared" si="24"/>
        <v>2.566704892517091E-4</v>
      </c>
      <c r="N42" s="29"/>
      <c r="O42" s="29"/>
      <c r="P42" s="29"/>
    </row>
    <row r="43" spans="1:16" ht="15.75" thickBot="1">
      <c r="A43" t="s">
        <v>28</v>
      </c>
      <c r="B43" s="13">
        <f t="shared" si="25"/>
        <v>1939.3548387096773</v>
      </c>
      <c r="C43" s="13">
        <f t="shared" si="27"/>
        <v>1292.9032258064515</v>
      </c>
      <c r="E43" t="s">
        <v>45</v>
      </c>
      <c r="F43">
        <f>VLOOKUP(E43,результаты!A$27:B$45,2,FALSE)</f>
        <v>1939</v>
      </c>
      <c r="G43" s="102">
        <f t="shared" si="26"/>
        <v>1292.6666666666667</v>
      </c>
      <c r="H43" s="103">
        <f t="shared" si="24"/>
        <v>-1.8300088173139883E-4</v>
      </c>
      <c r="N43" s="29"/>
      <c r="O43" s="29"/>
      <c r="P43" s="29"/>
    </row>
    <row r="44" spans="1:16" ht="15.75" thickBot="1">
      <c r="A44" s="41" t="s">
        <v>26</v>
      </c>
      <c r="B44" s="13">
        <f t="shared" si="25"/>
        <v>1817.1428571428573</v>
      </c>
      <c r="C44" s="13">
        <f t="shared" si="27"/>
        <v>1211.4285714285716</v>
      </c>
      <c r="E44" t="s">
        <v>44</v>
      </c>
      <c r="F44">
        <f>VLOOKUP(E44,результаты!A$27:B$45,2,FALSE)</f>
        <v>1816</v>
      </c>
      <c r="G44" s="102">
        <f t="shared" si="26"/>
        <v>1210.6666666666667</v>
      </c>
      <c r="H44" s="103">
        <f t="shared" si="24"/>
        <v>-6.293266205161796E-4</v>
      </c>
      <c r="N44" s="29"/>
      <c r="O44" s="29"/>
      <c r="P44" s="29"/>
    </row>
    <row r="45" spans="1:16" ht="15.75" thickBot="1">
      <c r="A45" t="s">
        <v>29</v>
      </c>
      <c r="B45" s="13">
        <f t="shared" si="25"/>
        <v>1339.3548387096773</v>
      </c>
      <c r="C45" s="13">
        <f t="shared" si="27"/>
        <v>892.90322580645159</v>
      </c>
      <c r="E45" t="s">
        <v>46</v>
      </c>
      <c r="F45">
        <f>VLOOKUP(E45,результаты!A$27:B$45,2,FALSE)</f>
        <v>1340</v>
      </c>
      <c r="G45" s="102">
        <f t="shared" si="26"/>
        <v>893.33333333333337</v>
      </c>
      <c r="H45" s="103">
        <f t="shared" si="24"/>
        <v>4.8146364949452902E-4</v>
      </c>
      <c r="N45" s="29"/>
      <c r="O45" s="29"/>
      <c r="P45" s="29"/>
    </row>
    <row r="46" spans="1:16" ht="15.75" thickBot="1">
      <c r="A46" t="s">
        <v>37</v>
      </c>
      <c r="B46" s="13">
        <f t="shared" si="25"/>
        <v>1339.3548387096773</v>
      </c>
      <c r="C46" s="13">
        <f t="shared" si="27"/>
        <v>892.90322580645159</v>
      </c>
      <c r="E46" t="s">
        <v>47</v>
      </c>
      <c r="F46">
        <f>VLOOKUP(E46,результаты!A$27:B$45,2,FALSE)</f>
        <v>1339</v>
      </c>
      <c r="G46" s="102">
        <f t="shared" si="26"/>
        <v>892.66666666666663</v>
      </c>
      <c r="H46" s="103">
        <f t="shared" si="24"/>
        <v>-2.6500277048358001E-4</v>
      </c>
      <c r="N46" s="29"/>
      <c r="O46" s="29"/>
      <c r="P46" s="29"/>
    </row>
    <row r="47" spans="1:16" ht="15.75" thickBot="1">
      <c r="A47" t="s">
        <v>31</v>
      </c>
      <c r="B47" s="13">
        <f t="shared" si="25"/>
        <v>1339.3548387096773</v>
      </c>
      <c r="C47" s="13">
        <f t="shared" si="27"/>
        <v>892.90322580645159</v>
      </c>
      <c r="E47" t="s">
        <v>49</v>
      </c>
      <c r="F47">
        <f>VLOOKUP(E47,результаты!A$27:B$45,2,FALSE)</f>
        <v>1339</v>
      </c>
      <c r="G47" s="102">
        <f t="shared" si="26"/>
        <v>892.66666666666663</v>
      </c>
      <c r="H47" s="103">
        <f t="shared" si="24"/>
        <v>-2.6500277048358001E-4</v>
      </c>
      <c r="N47" s="29"/>
      <c r="O47" s="29"/>
      <c r="P47" s="29"/>
    </row>
    <row r="48" spans="1:16" ht="15.75" thickBot="1">
      <c r="A48" t="s">
        <v>41</v>
      </c>
      <c r="B48" s="13">
        <f t="shared" si="25"/>
        <v>617.14285714285722</v>
      </c>
      <c r="C48" s="13">
        <f t="shared" si="27"/>
        <v>411.4285714285715</v>
      </c>
      <c r="E48" t="s">
        <v>50</v>
      </c>
      <c r="F48">
        <f>VLOOKUP(E48,результаты!A$27:B$45,2,FALSE)</f>
        <v>618</v>
      </c>
      <c r="G48" s="102">
        <f t="shared" si="26"/>
        <v>412</v>
      </c>
      <c r="H48" s="103">
        <f t="shared" si="24"/>
        <v>1.386962552010873E-3</v>
      </c>
      <c r="N48" s="29"/>
      <c r="O48" s="29"/>
      <c r="P48" s="29"/>
    </row>
    <row r="49" spans="1:16" ht="15.75" thickBot="1">
      <c r="A49" t="s">
        <v>33</v>
      </c>
      <c r="B49" s="13">
        <f t="shared" si="25"/>
        <v>1339.3548387096773</v>
      </c>
      <c r="C49" s="13">
        <f t="shared" si="27"/>
        <v>892.90322580645159</v>
      </c>
      <c r="E49" t="s">
        <v>51</v>
      </c>
      <c r="F49">
        <f>VLOOKUP(E49,результаты!A$27:B$45,2,FALSE)</f>
        <v>1339</v>
      </c>
      <c r="G49" s="102">
        <f t="shared" si="26"/>
        <v>892.66666666666663</v>
      </c>
      <c r="H49" s="103">
        <f t="shared" si="24"/>
        <v>-2.6500277048358001E-4</v>
      </c>
      <c r="N49" s="29"/>
      <c r="O49" s="29"/>
      <c r="P49" s="29"/>
    </row>
    <row r="50" spans="1:16" ht="15.75" thickBot="1">
      <c r="A50" t="s">
        <v>34</v>
      </c>
      <c r="B50" s="13">
        <f t="shared" si="25"/>
        <v>144</v>
      </c>
      <c r="C50" s="13">
        <f t="shared" si="27"/>
        <v>96</v>
      </c>
      <c r="E50" t="s">
        <v>54</v>
      </c>
      <c r="F50">
        <f>VLOOKUP(E50,результаты!A$27:B$45,2,FALSE)</f>
        <v>144</v>
      </c>
      <c r="G50" s="102">
        <f t="shared" si="26"/>
        <v>96</v>
      </c>
      <c r="H50" s="103">
        <f t="shared" si="24"/>
        <v>0</v>
      </c>
      <c r="N50" s="29"/>
    </row>
    <row r="51" spans="1:16" ht="15.75" thickBot="1">
      <c r="A51" t="s">
        <v>35</v>
      </c>
      <c r="B51" s="13">
        <f t="shared" si="25"/>
        <v>144</v>
      </c>
      <c r="C51" s="13">
        <f t="shared" si="27"/>
        <v>96</v>
      </c>
      <c r="E51" t="s">
        <v>52</v>
      </c>
      <c r="F51">
        <f>VLOOKUP(E51,результаты!A$27:B$45,2,FALSE)</f>
        <v>143</v>
      </c>
      <c r="G51" s="102">
        <f t="shared" si="26"/>
        <v>95.333333333333329</v>
      </c>
      <c r="H51" s="103">
        <f t="shared" si="24"/>
        <v>-6.9930069930070893E-3</v>
      </c>
    </row>
    <row r="52" spans="1:16" ht="15.75" thickBot="1">
      <c r="A52" t="s">
        <v>32</v>
      </c>
      <c r="B52" s="13">
        <f t="shared" si="25"/>
        <v>144</v>
      </c>
      <c r="C52" s="13">
        <f t="shared" si="27"/>
        <v>96</v>
      </c>
      <c r="E52" t="s">
        <v>53</v>
      </c>
      <c r="F52">
        <f>VLOOKUP(E52,результаты!A$27:B$45,2,FALSE)</f>
        <v>143</v>
      </c>
      <c r="G52" s="102">
        <f t="shared" si="26"/>
        <v>95.333333333333329</v>
      </c>
      <c r="H52" s="103">
        <f t="shared" si="24"/>
        <v>-6.9930069930070893E-3</v>
      </c>
    </row>
    <row r="53" spans="1:16">
      <c r="E53" s="87"/>
      <c r="G53" s="6"/>
      <c r="H53" s="103"/>
    </row>
    <row r="54" spans="1:16" ht="19.5" thickBot="1">
      <c r="A54" s="9" t="s">
        <v>2</v>
      </c>
      <c r="C54" s="97">
        <f>SUM(C39:C52)</f>
        <v>12877.271889400918</v>
      </c>
      <c r="E54" s="87"/>
      <c r="G54" s="3">
        <f>SUM(G39:G53)</f>
        <v>12874.666666666668</v>
      </c>
      <c r="H54" s="103">
        <f>1-C54/G54</f>
        <v>-2.0235263573820106E-4</v>
      </c>
    </row>
    <row r="55" spans="1:16">
      <c r="E55" s="87"/>
    </row>
    <row r="56" spans="1:16">
      <c r="K56" s="3"/>
      <c r="M56" s="38"/>
    </row>
    <row r="57" spans="1:16">
      <c r="K57" s="3"/>
      <c r="M57" s="38"/>
    </row>
    <row r="60" spans="1:16">
      <c r="J60" s="38"/>
    </row>
    <row r="61" spans="1:16">
      <c r="J61" s="38"/>
    </row>
    <row r="62" spans="1:16">
      <c r="J62" s="38"/>
    </row>
    <row r="63" spans="1:16">
      <c r="J63" s="38"/>
    </row>
    <row r="64" spans="1:16">
      <c r="J64" s="38"/>
      <c r="K64" s="41"/>
    </row>
    <row r="65" spans="8:10">
      <c r="H65" s="41"/>
      <c r="J65" s="38"/>
    </row>
    <row r="66" spans="8:10">
      <c r="J66" s="38"/>
    </row>
    <row r="67" spans="8:10">
      <c r="J67" s="38"/>
    </row>
    <row r="68" spans="8:10">
      <c r="J68" s="38"/>
    </row>
    <row r="69" spans="8:10">
      <c r="J69" s="38"/>
    </row>
    <row r="70" spans="8:10">
      <c r="J70" s="38"/>
    </row>
    <row r="71" spans="8:10">
      <c r="J71" s="38"/>
    </row>
    <row r="72" spans="8:10">
      <c r="J72" s="38"/>
    </row>
    <row r="73" spans="8:10">
      <c r="J73" s="38"/>
    </row>
    <row r="74" spans="8:10">
      <c r="J74" s="38"/>
    </row>
  </sheetData>
  <sortState ref="L2:W9">
    <sortCondition ref="T2:T9"/>
  </sortState>
  <mergeCells count="2">
    <mergeCell ref="E37:H37"/>
    <mergeCell ref="A37:C37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topLeftCell="A16" workbookViewId="0">
      <selection activeCell="A27" sqref="A27"/>
    </sheetView>
  </sheetViews>
  <sheetFormatPr defaultRowHeight="15"/>
  <cols>
    <col min="1" max="1" width="36.42578125" bestFit="1" customWidth="1"/>
    <col min="2" max="2" width="21.42578125" customWidth="1"/>
    <col min="3" max="3" width="13.5703125" customWidth="1"/>
  </cols>
  <sheetData>
    <row r="1" spans="1:14">
      <c r="A1" s="28" t="s">
        <v>169</v>
      </c>
      <c r="B1" s="28"/>
      <c r="C1" s="28"/>
      <c r="D1" s="28"/>
      <c r="E1" s="28"/>
      <c r="F1" s="28"/>
      <c r="G1" s="28"/>
      <c r="H1" s="28"/>
      <c r="I1" s="28"/>
      <c r="J1" s="28"/>
    </row>
    <row r="2" spans="1:14">
      <c r="A2" s="74"/>
      <c r="B2" s="114" t="s">
        <v>67</v>
      </c>
      <c r="C2" s="114"/>
      <c r="D2" s="114"/>
      <c r="E2" s="109" t="s">
        <v>68</v>
      </c>
      <c r="F2" s="109"/>
      <c r="G2" s="109"/>
      <c r="H2" s="109"/>
      <c r="I2" s="109"/>
      <c r="J2" s="109"/>
      <c r="K2" s="109"/>
      <c r="L2" s="39" t="s">
        <v>69</v>
      </c>
      <c r="M2" s="109" t="s">
        <v>70</v>
      </c>
      <c r="N2" s="109"/>
    </row>
    <row r="3" spans="1:14" ht="15.75" thickBot="1">
      <c r="A3" s="74"/>
      <c r="B3" s="75" t="s">
        <v>71</v>
      </c>
      <c r="C3" s="75" t="s">
        <v>5</v>
      </c>
      <c r="D3" s="75" t="s">
        <v>72</v>
      </c>
      <c r="E3" s="76" t="s">
        <v>19</v>
      </c>
      <c r="F3" s="76" t="s">
        <v>73</v>
      </c>
      <c r="G3" s="76" t="s">
        <v>74</v>
      </c>
      <c r="H3" s="76" t="s">
        <v>75</v>
      </c>
      <c r="I3" s="76" t="s">
        <v>76</v>
      </c>
      <c r="J3" s="76" t="s">
        <v>77</v>
      </c>
      <c r="K3" s="76" t="s">
        <v>78</v>
      </c>
      <c r="L3" s="77" t="s">
        <v>79</v>
      </c>
      <c r="M3" s="76" t="s">
        <v>80</v>
      </c>
      <c r="N3" s="76" t="s">
        <v>81</v>
      </c>
    </row>
    <row r="4" spans="1:14" ht="15.75" thickBot="1">
      <c r="A4" s="78"/>
      <c r="B4" s="79"/>
      <c r="C4" s="79"/>
      <c r="D4" s="80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ht="15.75" thickBot="1">
      <c r="A5" s="89" t="s">
        <v>59</v>
      </c>
      <c r="B5" s="90">
        <v>143</v>
      </c>
      <c r="C5" s="90">
        <v>0</v>
      </c>
      <c r="D5" s="91">
        <v>0</v>
      </c>
      <c r="E5" s="90">
        <v>4564.8100000000004</v>
      </c>
      <c r="F5" s="90">
        <v>4421</v>
      </c>
      <c r="G5" s="90">
        <v>4716</v>
      </c>
      <c r="H5" s="90">
        <v>4563</v>
      </c>
      <c r="I5" s="90">
        <v>4636</v>
      </c>
      <c r="J5" s="90">
        <v>4675.3999999999996</v>
      </c>
      <c r="K5" s="90">
        <v>4714.68</v>
      </c>
      <c r="L5" s="90">
        <v>0.03</v>
      </c>
      <c r="M5" s="90">
        <v>4.4000000000000004</v>
      </c>
      <c r="N5" s="90">
        <v>0.41</v>
      </c>
    </row>
    <row r="6" spans="1:14" ht="15.75" thickBot="1">
      <c r="A6" s="81" t="s">
        <v>60</v>
      </c>
      <c r="B6" s="82">
        <v>1200</v>
      </c>
      <c r="C6" s="82">
        <v>0</v>
      </c>
      <c r="D6" s="83">
        <v>0</v>
      </c>
      <c r="E6" s="82">
        <v>9285.86</v>
      </c>
      <c r="F6" s="82">
        <v>8361</v>
      </c>
      <c r="G6" s="82">
        <v>11421</v>
      </c>
      <c r="H6" s="82">
        <v>9265</v>
      </c>
      <c r="I6" s="82">
        <v>9924.9</v>
      </c>
      <c r="J6" s="82">
        <v>10330.799999999999</v>
      </c>
      <c r="K6" s="82">
        <v>10852.82</v>
      </c>
      <c r="L6" s="82">
        <v>0.22</v>
      </c>
      <c r="M6" s="82">
        <v>42.18</v>
      </c>
      <c r="N6" s="82">
        <v>5.54</v>
      </c>
    </row>
    <row r="7" spans="1:14" ht="15.75" thickBot="1">
      <c r="A7" s="84" t="s">
        <v>61</v>
      </c>
      <c r="B7" s="85">
        <v>138</v>
      </c>
      <c r="C7" s="85">
        <v>0</v>
      </c>
      <c r="D7" s="86">
        <v>0</v>
      </c>
      <c r="E7" s="85">
        <v>8516.2199999999993</v>
      </c>
      <c r="F7" s="85">
        <v>7747</v>
      </c>
      <c r="G7" s="85">
        <v>9837</v>
      </c>
      <c r="H7" s="85">
        <v>8489</v>
      </c>
      <c r="I7" s="85">
        <v>9180.2999999999993</v>
      </c>
      <c r="J7" s="85">
        <v>9433.65</v>
      </c>
      <c r="K7" s="85">
        <v>9821.4</v>
      </c>
      <c r="L7" s="85">
        <v>0.03</v>
      </c>
      <c r="M7" s="85">
        <v>4.83</v>
      </c>
      <c r="N7" s="85">
        <v>0.62</v>
      </c>
    </row>
    <row r="8" spans="1:14" ht="15.75" thickBot="1">
      <c r="A8" s="81" t="s">
        <v>82</v>
      </c>
      <c r="B8" s="82">
        <v>617</v>
      </c>
      <c r="C8" s="82">
        <v>0</v>
      </c>
      <c r="D8" s="83">
        <v>0</v>
      </c>
      <c r="E8" s="82">
        <v>4655.8599999999997</v>
      </c>
      <c r="F8" s="82">
        <v>4313</v>
      </c>
      <c r="G8" s="82">
        <v>5750</v>
      </c>
      <c r="H8" s="82">
        <v>4668</v>
      </c>
      <c r="I8" s="82">
        <v>4847</v>
      </c>
      <c r="J8" s="82">
        <v>4928.2</v>
      </c>
      <c r="K8" s="82">
        <v>5053.74</v>
      </c>
      <c r="L8" s="82">
        <v>0.11</v>
      </c>
      <c r="M8" s="82">
        <v>17.920000000000002</v>
      </c>
      <c r="N8" s="82">
        <v>1.38</v>
      </c>
    </row>
    <row r="9" spans="1:14" ht="15.75" thickBot="1">
      <c r="A9" s="84" t="s">
        <v>62</v>
      </c>
      <c r="B9" s="85">
        <v>600</v>
      </c>
      <c r="C9" s="85">
        <v>0</v>
      </c>
      <c r="D9" s="86">
        <v>0</v>
      </c>
      <c r="E9" s="85">
        <v>5265.98</v>
      </c>
      <c r="F9" s="85">
        <v>4897</v>
      </c>
      <c r="G9" s="85">
        <v>6870</v>
      </c>
      <c r="H9" s="85">
        <v>5215.5</v>
      </c>
      <c r="I9" s="85">
        <v>5533</v>
      </c>
      <c r="J9" s="85">
        <v>5635.55</v>
      </c>
      <c r="K9" s="85">
        <v>5873.81</v>
      </c>
      <c r="L9" s="85">
        <v>0.11</v>
      </c>
      <c r="M9" s="85">
        <v>18.350000000000001</v>
      </c>
      <c r="N9" s="85">
        <v>1.23</v>
      </c>
    </row>
    <row r="10" spans="1:14" ht="15.75" thickBot="1">
      <c r="A10" s="81" t="s">
        <v>45</v>
      </c>
      <c r="B10" s="82">
        <v>1939</v>
      </c>
      <c r="C10" s="82">
        <v>0</v>
      </c>
      <c r="D10" s="83">
        <v>0</v>
      </c>
      <c r="E10" s="82">
        <v>565.16999999999996</v>
      </c>
      <c r="F10" s="82">
        <v>423</v>
      </c>
      <c r="G10" s="82">
        <v>1042</v>
      </c>
      <c r="H10" s="82">
        <v>527</v>
      </c>
      <c r="I10" s="82">
        <v>702</v>
      </c>
      <c r="J10" s="82">
        <v>775</v>
      </c>
      <c r="K10" s="82">
        <v>893.6</v>
      </c>
      <c r="L10" s="82">
        <v>0.36</v>
      </c>
      <c r="M10" s="82">
        <v>0.28999999999999998</v>
      </c>
      <c r="N10" s="82">
        <v>0.25</v>
      </c>
    </row>
    <row r="11" spans="1:14" ht="15.75" thickBot="1">
      <c r="A11" s="85" t="s">
        <v>51</v>
      </c>
      <c r="B11" s="85">
        <v>1339</v>
      </c>
      <c r="C11" s="85">
        <v>0</v>
      </c>
      <c r="D11" s="85">
        <v>0</v>
      </c>
      <c r="E11" s="85">
        <v>216.54</v>
      </c>
      <c r="F11" s="85">
        <v>183</v>
      </c>
      <c r="G11" s="85">
        <v>343</v>
      </c>
      <c r="H11" s="85">
        <v>222</v>
      </c>
      <c r="I11" s="85">
        <v>238</v>
      </c>
      <c r="J11" s="85">
        <v>246</v>
      </c>
      <c r="K11" s="85">
        <v>282.2</v>
      </c>
      <c r="L11" s="85">
        <v>0.25</v>
      </c>
      <c r="M11" s="85">
        <v>0.15</v>
      </c>
      <c r="N11" s="85">
        <v>0.17</v>
      </c>
    </row>
    <row r="12" spans="1:14" ht="15.75" thickBot="1">
      <c r="A12" s="81" t="s">
        <v>3</v>
      </c>
      <c r="B12" s="82">
        <v>2557</v>
      </c>
      <c r="C12" s="82">
        <v>0</v>
      </c>
      <c r="D12" s="83">
        <v>0</v>
      </c>
      <c r="E12" s="82">
        <v>504.02</v>
      </c>
      <c r="F12" s="82">
        <v>359</v>
      </c>
      <c r="G12" s="82">
        <v>1021</v>
      </c>
      <c r="H12" s="82">
        <v>487</v>
      </c>
      <c r="I12" s="82">
        <v>646.20000000000005</v>
      </c>
      <c r="J12" s="82">
        <v>746.1</v>
      </c>
      <c r="K12" s="82">
        <v>842.42</v>
      </c>
      <c r="L12" s="82">
        <v>0.47</v>
      </c>
      <c r="M12" s="82">
        <v>1</v>
      </c>
      <c r="N12" s="82">
        <v>0.77</v>
      </c>
    </row>
    <row r="13" spans="1:14" ht="15.75" thickBot="1">
      <c r="A13" s="84" t="s">
        <v>4</v>
      </c>
      <c r="B13" s="85">
        <v>1956</v>
      </c>
      <c r="C13" s="85">
        <v>0</v>
      </c>
      <c r="D13" s="86">
        <v>0</v>
      </c>
      <c r="E13" s="85">
        <v>257.72000000000003</v>
      </c>
      <c r="F13" s="85">
        <v>182</v>
      </c>
      <c r="G13" s="85">
        <v>376</v>
      </c>
      <c r="H13" s="85">
        <v>289</v>
      </c>
      <c r="I13" s="85">
        <v>308</v>
      </c>
      <c r="J13" s="85">
        <v>315</v>
      </c>
      <c r="K13" s="85">
        <v>331.43</v>
      </c>
      <c r="L13" s="85">
        <v>0.36</v>
      </c>
      <c r="M13" s="85">
        <v>0.41</v>
      </c>
      <c r="N13" s="85">
        <v>0.4</v>
      </c>
    </row>
    <row r="14" spans="1:14" ht="15.75" thickBot="1">
      <c r="A14" s="81" t="s">
        <v>53</v>
      </c>
      <c r="B14" s="82">
        <v>144</v>
      </c>
      <c r="C14" s="82">
        <v>0</v>
      </c>
      <c r="D14" s="83">
        <v>0</v>
      </c>
      <c r="E14" s="82">
        <v>754.11</v>
      </c>
      <c r="F14" s="82">
        <v>722</v>
      </c>
      <c r="G14" s="82">
        <v>798</v>
      </c>
      <c r="H14" s="82">
        <v>752.5</v>
      </c>
      <c r="I14" s="82">
        <v>772.5</v>
      </c>
      <c r="J14" s="82">
        <v>778</v>
      </c>
      <c r="K14" s="82">
        <v>793.5</v>
      </c>
      <c r="L14" s="82">
        <v>0.03</v>
      </c>
      <c r="M14" s="82">
        <v>0.17</v>
      </c>
      <c r="N14" s="82">
        <v>0.1</v>
      </c>
    </row>
    <row r="15" spans="1:14" ht="15.75" thickBot="1">
      <c r="A15" s="84" t="s">
        <v>46</v>
      </c>
      <c r="B15" s="85">
        <v>1339</v>
      </c>
      <c r="C15" s="85">
        <v>0</v>
      </c>
      <c r="D15" s="86">
        <v>0</v>
      </c>
      <c r="E15" s="85">
        <v>541.35</v>
      </c>
      <c r="F15" s="85">
        <v>432</v>
      </c>
      <c r="G15" s="85">
        <v>1049</v>
      </c>
      <c r="H15" s="85">
        <v>499</v>
      </c>
      <c r="I15" s="85">
        <v>701</v>
      </c>
      <c r="J15" s="85">
        <v>756</v>
      </c>
      <c r="K15" s="85">
        <v>894.6</v>
      </c>
      <c r="L15" s="85">
        <v>0.25</v>
      </c>
      <c r="M15" s="85">
        <v>0.64</v>
      </c>
      <c r="N15" s="85">
        <v>0.24</v>
      </c>
    </row>
    <row r="16" spans="1:14" ht="15.75" thickBot="1">
      <c r="A16" s="81" t="s">
        <v>44</v>
      </c>
      <c r="B16" s="82">
        <v>1817</v>
      </c>
      <c r="C16" s="82">
        <v>0</v>
      </c>
      <c r="D16" s="83">
        <v>0</v>
      </c>
      <c r="E16" s="82">
        <v>778.26</v>
      </c>
      <c r="F16" s="82">
        <v>729</v>
      </c>
      <c r="G16" s="82">
        <v>1125</v>
      </c>
      <c r="H16" s="82">
        <v>775</v>
      </c>
      <c r="I16" s="82">
        <v>800</v>
      </c>
      <c r="J16" s="82">
        <v>811</v>
      </c>
      <c r="K16" s="82">
        <v>865.1</v>
      </c>
      <c r="L16" s="82">
        <v>0.34</v>
      </c>
      <c r="M16" s="82">
        <v>1.54</v>
      </c>
      <c r="N16" s="82">
        <v>0.44</v>
      </c>
    </row>
    <row r="17" spans="1:14" ht="15.75" thickBot="1">
      <c r="A17" s="84" t="s">
        <v>25</v>
      </c>
      <c r="B17" s="85">
        <v>2700</v>
      </c>
      <c r="C17" s="85">
        <v>0</v>
      </c>
      <c r="D17" s="86">
        <v>0</v>
      </c>
      <c r="E17" s="85">
        <v>2804.55</v>
      </c>
      <c r="F17" s="85">
        <v>2698</v>
      </c>
      <c r="G17" s="85">
        <v>4103</v>
      </c>
      <c r="H17" s="85">
        <v>2800</v>
      </c>
      <c r="I17" s="85">
        <v>2853</v>
      </c>
      <c r="J17" s="85">
        <v>2871</v>
      </c>
      <c r="K17" s="85">
        <v>2920</v>
      </c>
      <c r="L17" s="85">
        <v>0.5</v>
      </c>
      <c r="M17" s="85">
        <v>73.3</v>
      </c>
      <c r="N17" s="85">
        <v>3.5</v>
      </c>
    </row>
    <row r="18" spans="1:14" ht="15.75" thickBot="1">
      <c r="A18" s="81" t="s">
        <v>43</v>
      </c>
      <c r="B18" s="82">
        <v>1939</v>
      </c>
      <c r="C18" s="82">
        <v>0</v>
      </c>
      <c r="D18" s="83">
        <v>0</v>
      </c>
      <c r="E18" s="82">
        <v>1395.88</v>
      </c>
      <c r="F18" s="82">
        <v>1310</v>
      </c>
      <c r="G18" s="82">
        <v>1768</v>
      </c>
      <c r="H18" s="82">
        <v>1389</v>
      </c>
      <c r="I18" s="82">
        <v>1446</v>
      </c>
      <c r="J18" s="82">
        <v>1468</v>
      </c>
      <c r="K18" s="82">
        <v>1526.2</v>
      </c>
      <c r="L18" s="82">
        <v>0.36</v>
      </c>
      <c r="M18" s="82">
        <v>5.51</v>
      </c>
      <c r="N18" s="82">
        <v>0.63</v>
      </c>
    </row>
    <row r="19" spans="1:14" ht="15.75" thickBot="1">
      <c r="A19" s="84" t="s">
        <v>50</v>
      </c>
      <c r="B19" s="85">
        <v>617</v>
      </c>
      <c r="C19" s="85">
        <v>0</v>
      </c>
      <c r="D19" s="86">
        <v>0</v>
      </c>
      <c r="E19" s="85">
        <v>304.95</v>
      </c>
      <c r="F19" s="85">
        <v>292</v>
      </c>
      <c r="G19" s="85">
        <v>316</v>
      </c>
      <c r="H19" s="85">
        <v>305</v>
      </c>
      <c r="I19" s="85">
        <v>311</v>
      </c>
      <c r="J19" s="85">
        <v>313</v>
      </c>
      <c r="K19" s="85">
        <v>315</v>
      </c>
      <c r="L19" s="85">
        <v>0.11</v>
      </c>
      <c r="M19" s="85">
        <v>0.27</v>
      </c>
      <c r="N19" s="85">
        <v>0.12</v>
      </c>
    </row>
    <row r="20" spans="1:14" ht="15.75" thickBot="1">
      <c r="A20" s="81" t="s">
        <v>47</v>
      </c>
      <c r="B20" s="82">
        <v>1339</v>
      </c>
      <c r="C20" s="82">
        <v>0</v>
      </c>
      <c r="D20" s="83">
        <v>0</v>
      </c>
      <c r="E20" s="82">
        <v>1429.14</v>
      </c>
      <c r="F20" s="82">
        <v>1217</v>
      </c>
      <c r="G20" s="82">
        <v>2094</v>
      </c>
      <c r="H20" s="82">
        <v>1422</v>
      </c>
      <c r="I20" s="82">
        <v>1587</v>
      </c>
      <c r="J20" s="82">
        <v>1682</v>
      </c>
      <c r="K20" s="82">
        <v>1827.4</v>
      </c>
      <c r="L20" s="82">
        <v>0.25</v>
      </c>
      <c r="M20" s="82">
        <v>3.16</v>
      </c>
      <c r="N20" s="82">
        <v>1.55</v>
      </c>
    </row>
    <row r="21" spans="1:14" ht="15.75" thickBot="1">
      <c r="A21" s="84" t="s">
        <v>54</v>
      </c>
      <c r="B21" s="85">
        <v>144</v>
      </c>
      <c r="C21" s="85">
        <v>0</v>
      </c>
      <c r="D21" s="86">
        <v>0</v>
      </c>
      <c r="E21" s="85">
        <v>299.5</v>
      </c>
      <c r="F21" s="85">
        <v>288</v>
      </c>
      <c r="G21" s="85">
        <v>336</v>
      </c>
      <c r="H21" s="85">
        <v>298</v>
      </c>
      <c r="I21" s="85">
        <v>306.5</v>
      </c>
      <c r="J21" s="85">
        <v>315.5</v>
      </c>
      <c r="K21" s="85">
        <v>329.7</v>
      </c>
      <c r="L21" s="85">
        <v>0.03</v>
      </c>
      <c r="M21" s="85">
        <v>0.18</v>
      </c>
      <c r="N21" s="85">
        <v>0.04</v>
      </c>
    </row>
    <row r="22" spans="1:14" ht="15.75" thickBot="1">
      <c r="A22" s="81" t="s">
        <v>49</v>
      </c>
      <c r="B22" s="82">
        <v>1339</v>
      </c>
      <c r="C22" s="82">
        <v>0</v>
      </c>
      <c r="D22" s="83">
        <v>0</v>
      </c>
      <c r="E22" s="82">
        <v>791.83</v>
      </c>
      <c r="F22" s="82">
        <v>678</v>
      </c>
      <c r="G22" s="82">
        <v>1028</v>
      </c>
      <c r="H22" s="82">
        <v>808</v>
      </c>
      <c r="I22" s="82">
        <v>864</v>
      </c>
      <c r="J22" s="82">
        <v>884</v>
      </c>
      <c r="K22" s="82">
        <v>919</v>
      </c>
      <c r="L22" s="82">
        <v>0.25</v>
      </c>
      <c r="M22" s="82">
        <v>0.6</v>
      </c>
      <c r="N22" s="82">
        <v>0.88</v>
      </c>
    </row>
    <row r="23" spans="1:14" ht="15.75" thickBot="1">
      <c r="A23" s="84" t="s">
        <v>52</v>
      </c>
      <c r="B23" s="85">
        <v>144</v>
      </c>
      <c r="C23" s="85">
        <v>0</v>
      </c>
      <c r="D23" s="86">
        <v>0</v>
      </c>
      <c r="E23" s="85">
        <v>712.94</v>
      </c>
      <c r="F23" s="85">
        <v>672</v>
      </c>
      <c r="G23" s="85">
        <v>789</v>
      </c>
      <c r="H23" s="85">
        <v>709</v>
      </c>
      <c r="I23" s="85">
        <v>743</v>
      </c>
      <c r="J23" s="85">
        <v>765</v>
      </c>
      <c r="K23" s="85">
        <v>784.5</v>
      </c>
      <c r="L23" s="85">
        <v>0.03</v>
      </c>
      <c r="M23" s="85">
        <v>0.09</v>
      </c>
      <c r="N23" s="85">
        <v>0.08</v>
      </c>
    </row>
    <row r="24" spans="1:14" ht="15.75" thickBot="1">
      <c r="A24" s="81"/>
      <c r="B24" s="82"/>
      <c r="C24" s="82"/>
      <c r="D24" s="83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1:14" ht="15.75" thickBot="1">
      <c r="A25" s="110" t="s">
        <v>168</v>
      </c>
      <c r="B25" s="110"/>
      <c r="C25" s="110"/>
      <c r="D25" s="110"/>
      <c r="E25" s="110"/>
      <c r="F25" s="110"/>
      <c r="G25" s="34"/>
      <c r="H25" s="33"/>
      <c r="I25" s="113" t="s">
        <v>66</v>
      </c>
      <c r="J25" s="113"/>
      <c r="K25" s="113"/>
      <c r="L25" s="113"/>
    </row>
    <row r="26" spans="1:14" ht="41.25" thickBot="1">
      <c r="A26" s="92" t="s">
        <v>83</v>
      </c>
      <c r="B26" s="93" t="s">
        <v>84</v>
      </c>
      <c r="C26" s="93" t="s">
        <v>85</v>
      </c>
      <c r="D26" s="93" t="s">
        <v>74</v>
      </c>
      <c r="E26" s="93" t="s">
        <v>73</v>
      </c>
      <c r="F26" s="93" t="s">
        <v>86</v>
      </c>
      <c r="G26" s="34"/>
      <c r="H26" s="33"/>
      <c r="I26" s="111" t="s">
        <v>64</v>
      </c>
      <c r="J26" s="111"/>
      <c r="K26" s="111"/>
      <c r="L26" s="111"/>
    </row>
    <row r="27" spans="1:14" ht="15.75" thickBot="1">
      <c r="A27" s="94" t="s">
        <v>59</v>
      </c>
      <c r="B27" s="95">
        <v>144</v>
      </c>
      <c r="C27" s="96" t="s">
        <v>100</v>
      </c>
      <c r="D27" s="96" t="s">
        <v>101</v>
      </c>
      <c r="E27" s="96" t="s">
        <v>87</v>
      </c>
      <c r="F27" s="96" t="s">
        <v>102</v>
      </c>
      <c r="G27" s="34"/>
      <c r="H27" s="33"/>
      <c r="I27" s="112" t="s">
        <v>65</v>
      </c>
      <c r="J27" s="112"/>
      <c r="K27" s="73" t="s">
        <v>170</v>
      </c>
    </row>
    <row r="28" spans="1:14" ht="15.75" thickBot="1">
      <c r="A28" s="94" t="s">
        <v>60</v>
      </c>
      <c r="B28" s="95">
        <v>1200</v>
      </c>
      <c r="C28" s="96" t="s">
        <v>103</v>
      </c>
      <c r="D28" s="96" t="s">
        <v>104</v>
      </c>
      <c r="E28" s="96" t="s">
        <v>105</v>
      </c>
      <c r="F28" s="96" t="s">
        <v>106</v>
      </c>
      <c r="G28" s="34"/>
      <c r="H28" s="33"/>
      <c r="I28" s="33"/>
      <c r="J28" s="33"/>
    </row>
    <row r="29" spans="1:14" ht="15.75" thickBot="1">
      <c r="A29" s="94" t="s">
        <v>61</v>
      </c>
      <c r="B29" s="95">
        <v>139</v>
      </c>
      <c r="C29" s="96" t="s">
        <v>107</v>
      </c>
      <c r="D29" s="96" t="s">
        <v>108</v>
      </c>
      <c r="E29" s="96" t="s">
        <v>109</v>
      </c>
      <c r="F29" s="96" t="s">
        <v>110</v>
      </c>
      <c r="G29" s="34"/>
      <c r="H29" s="33"/>
      <c r="I29" s="33"/>
      <c r="J29" s="33"/>
    </row>
    <row r="30" spans="1:14" ht="15.75" thickBot="1">
      <c r="A30" s="94" t="s">
        <v>82</v>
      </c>
      <c r="B30" s="95">
        <v>617</v>
      </c>
      <c r="C30" s="96" t="s">
        <v>111</v>
      </c>
      <c r="D30" s="96" t="s">
        <v>88</v>
      </c>
      <c r="E30" s="96" t="s">
        <v>63</v>
      </c>
      <c r="F30" s="96" t="s">
        <v>112</v>
      </c>
      <c r="G30" s="34"/>
      <c r="H30" s="33"/>
      <c r="I30" s="33"/>
      <c r="J30" s="33"/>
    </row>
    <row r="31" spans="1:14" ht="15.75" thickBot="1">
      <c r="A31" s="94" t="s">
        <v>62</v>
      </c>
      <c r="B31" s="95">
        <v>600</v>
      </c>
      <c r="C31" s="96" t="s">
        <v>91</v>
      </c>
      <c r="D31" s="96" t="s">
        <v>113</v>
      </c>
      <c r="E31" s="96" t="s">
        <v>114</v>
      </c>
      <c r="F31" s="96" t="s">
        <v>115</v>
      </c>
      <c r="G31" s="34"/>
      <c r="H31" s="33"/>
      <c r="I31" s="33"/>
      <c r="J31" s="33"/>
    </row>
    <row r="32" spans="1:14" ht="15.75" thickBot="1">
      <c r="A32" s="94" t="s">
        <v>45</v>
      </c>
      <c r="B32" s="95">
        <v>1939</v>
      </c>
      <c r="C32" s="96" t="s">
        <v>116</v>
      </c>
      <c r="D32" s="96" t="s">
        <v>117</v>
      </c>
      <c r="E32" s="96" t="s">
        <v>118</v>
      </c>
      <c r="F32" s="96" t="s">
        <v>119</v>
      </c>
      <c r="G32" s="34"/>
      <c r="H32" s="33"/>
      <c r="I32">
        <v>1</v>
      </c>
      <c r="K32" s="3">
        <f t="shared" ref="K32:K45" si="0">I32*B32*2/3</f>
        <v>1292.6666666666667</v>
      </c>
    </row>
    <row r="33" spans="1:11" ht="15.75" thickBot="1">
      <c r="A33" s="94" t="s">
        <v>51</v>
      </c>
      <c r="B33" s="95">
        <v>1339</v>
      </c>
      <c r="C33" s="96" t="s">
        <v>120</v>
      </c>
      <c r="D33" s="96" t="s">
        <v>93</v>
      </c>
      <c r="E33" s="96" t="s">
        <v>121</v>
      </c>
      <c r="F33" s="96" t="s">
        <v>122</v>
      </c>
      <c r="G33" s="34"/>
      <c r="H33" s="33"/>
      <c r="I33">
        <v>1</v>
      </c>
      <c r="K33" s="3">
        <f t="shared" si="0"/>
        <v>892.66666666666663</v>
      </c>
    </row>
    <row r="34" spans="1:11" ht="15.75" thickBot="1">
      <c r="A34" s="94" t="s">
        <v>3</v>
      </c>
      <c r="B34" s="95">
        <v>2556</v>
      </c>
      <c r="C34" s="96" t="s">
        <v>123</v>
      </c>
      <c r="D34" s="96" t="s">
        <v>124</v>
      </c>
      <c r="E34" s="96" t="s">
        <v>125</v>
      </c>
      <c r="F34" s="96" t="s">
        <v>126</v>
      </c>
      <c r="G34" s="34"/>
      <c r="H34" s="33"/>
      <c r="I34">
        <v>2</v>
      </c>
      <c r="K34" s="3">
        <f t="shared" si="0"/>
        <v>3408</v>
      </c>
    </row>
    <row r="35" spans="1:11" ht="15.75" thickBot="1">
      <c r="A35" s="94" t="s">
        <v>4</v>
      </c>
      <c r="B35" s="95">
        <v>1957</v>
      </c>
      <c r="C35" s="96" t="s">
        <v>127</v>
      </c>
      <c r="D35" s="96" t="s">
        <v>128</v>
      </c>
      <c r="E35" s="96" t="s">
        <v>129</v>
      </c>
      <c r="F35" s="96" t="s">
        <v>130</v>
      </c>
      <c r="G35" s="34"/>
      <c r="H35" s="33"/>
      <c r="I35">
        <v>1</v>
      </c>
      <c r="K35" s="3">
        <f t="shared" si="0"/>
        <v>1304.6666666666667</v>
      </c>
    </row>
    <row r="36" spans="1:11" ht="15.75" thickBot="1">
      <c r="A36" s="94" t="s">
        <v>53</v>
      </c>
      <c r="B36" s="95">
        <v>143</v>
      </c>
      <c r="C36" s="96" t="s">
        <v>131</v>
      </c>
      <c r="D36" s="96" t="s">
        <v>132</v>
      </c>
      <c r="E36" s="96" t="s">
        <v>133</v>
      </c>
      <c r="F36" s="96" t="s">
        <v>134</v>
      </c>
      <c r="G36" s="34"/>
      <c r="H36" s="33"/>
      <c r="I36">
        <v>4</v>
      </c>
      <c r="K36" s="3">
        <f t="shared" si="0"/>
        <v>381.33333333333331</v>
      </c>
    </row>
    <row r="37" spans="1:11" ht="15.75" thickBot="1">
      <c r="A37" s="94" t="s">
        <v>46</v>
      </c>
      <c r="B37" s="95">
        <v>1340</v>
      </c>
      <c r="C37" s="96" t="s">
        <v>135</v>
      </c>
      <c r="D37" s="96" t="s">
        <v>136</v>
      </c>
      <c r="E37" s="96" t="s">
        <v>137</v>
      </c>
      <c r="F37" s="96" t="s">
        <v>138</v>
      </c>
      <c r="G37" s="34"/>
      <c r="H37" s="33"/>
      <c r="I37">
        <v>2</v>
      </c>
      <c r="K37" s="3">
        <f t="shared" si="0"/>
        <v>1786.6666666666667</v>
      </c>
    </row>
    <row r="38" spans="1:11" ht="15.75" thickBot="1">
      <c r="A38" s="94" t="s">
        <v>44</v>
      </c>
      <c r="B38" s="95">
        <v>1816</v>
      </c>
      <c r="C38" s="96" t="s">
        <v>139</v>
      </c>
      <c r="D38" s="96" t="s">
        <v>140</v>
      </c>
      <c r="E38" s="96" t="s">
        <v>141</v>
      </c>
      <c r="F38" s="96" t="s">
        <v>142</v>
      </c>
      <c r="G38" s="34"/>
      <c r="H38" s="33"/>
      <c r="I38">
        <v>3</v>
      </c>
      <c r="K38" s="3">
        <f t="shared" si="0"/>
        <v>3632</v>
      </c>
    </row>
    <row r="39" spans="1:11" ht="15.75" thickBot="1">
      <c r="A39" s="94" t="s">
        <v>25</v>
      </c>
      <c r="B39" s="95">
        <v>2700</v>
      </c>
      <c r="C39" s="96" t="s">
        <v>143</v>
      </c>
      <c r="D39" s="96" t="s">
        <v>144</v>
      </c>
      <c r="E39" s="96" t="s">
        <v>145</v>
      </c>
      <c r="F39" s="96" t="s">
        <v>146</v>
      </c>
      <c r="G39" s="34"/>
      <c r="H39" s="33"/>
      <c r="I39">
        <v>7</v>
      </c>
      <c r="K39" s="3">
        <f t="shared" si="0"/>
        <v>12600</v>
      </c>
    </row>
    <row r="40" spans="1:11" ht="15.75" thickBot="1">
      <c r="A40" s="94" t="s">
        <v>43</v>
      </c>
      <c r="B40" s="95">
        <v>1939</v>
      </c>
      <c r="C40" s="96" t="s">
        <v>89</v>
      </c>
      <c r="D40" s="96" t="s">
        <v>147</v>
      </c>
      <c r="E40" s="96" t="s">
        <v>148</v>
      </c>
      <c r="F40" s="96" t="s">
        <v>149</v>
      </c>
      <c r="G40" s="33"/>
      <c r="H40" s="33"/>
      <c r="I40">
        <v>4</v>
      </c>
      <c r="K40" s="3">
        <f t="shared" si="0"/>
        <v>5170.666666666667</v>
      </c>
    </row>
    <row r="41" spans="1:11" ht="15.75" thickBot="1">
      <c r="A41" s="94" t="s">
        <v>50</v>
      </c>
      <c r="B41" s="95">
        <v>618</v>
      </c>
      <c r="C41" s="96" t="s">
        <v>90</v>
      </c>
      <c r="D41" s="96" t="s">
        <v>150</v>
      </c>
      <c r="E41" s="96" t="s">
        <v>92</v>
      </c>
      <c r="F41" s="96" t="s">
        <v>151</v>
      </c>
      <c r="G41" s="33"/>
      <c r="H41" s="33"/>
      <c r="I41">
        <v>2</v>
      </c>
      <c r="K41" s="3">
        <f t="shared" si="0"/>
        <v>824</v>
      </c>
    </row>
    <row r="42" spans="1:11" ht="15.75" thickBot="1">
      <c r="A42" s="94" t="s">
        <v>47</v>
      </c>
      <c r="B42" s="95">
        <v>1339</v>
      </c>
      <c r="C42" s="96" t="s">
        <v>152</v>
      </c>
      <c r="D42" s="96" t="s">
        <v>153</v>
      </c>
      <c r="E42" s="96" t="s">
        <v>154</v>
      </c>
      <c r="F42" s="96" t="s">
        <v>155</v>
      </c>
      <c r="G42" s="33"/>
      <c r="H42" s="33"/>
      <c r="I42">
        <v>7</v>
      </c>
      <c r="K42" s="3">
        <f t="shared" si="0"/>
        <v>6248.666666666667</v>
      </c>
    </row>
    <row r="43" spans="1:11" ht="15.75" thickBot="1">
      <c r="A43" s="94" t="s">
        <v>54</v>
      </c>
      <c r="B43" s="95">
        <v>144</v>
      </c>
      <c r="C43" s="96" t="s">
        <v>156</v>
      </c>
      <c r="D43" s="96" t="s">
        <v>157</v>
      </c>
      <c r="E43" s="96" t="s">
        <v>158</v>
      </c>
      <c r="F43" s="96" t="s">
        <v>159</v>
      </c>
      <c r="G43" s="33"/>
      <c r="H43" s="33"/>
      <c r="I43">
        <v>2</v>
      </c>
      <c r="K43" s="3">
        <f t="shared" si="0"/>
        <v>192</v>
      </c>
    </row>
    <row r="44" spans="1:11" ht="15.75" thickBot="1">
      <c r="A44" s="94" t="s">
        <v>49</v>
      </c>
      <c r="B44" s="95">
        <v>1339</v>
      </c>
      <c r="C44" s="96" t="s">
        <v>160</v>
      </c>
      <c r="D44" s="96" t="s">
        <v>161</v>
      </c>
      <c r="E44" s="96" t="s">
        <v>162</v>
      </c>
      <c r="F44" s="96" t="s">
        <v>163</v>
      </c>
      <c r="G44" s="33"/>
      <c r="H44" s="33"/>
      <c r="I44">
        <v>3</v>
      </c>
      <c r="K44" s="3">
        <f t="shared" si="0"/>
        <v>2678</v>
      </c>
    </row>
    <row r="45" spans="1:11" ht="15.75" thickBot="1">
      <c r="A45" s="94" t="s">
        <v>52</v>
      </c>
      <c r="B45" s="95">
        <v>143</v>
      </c>
      <c r="C45" s="96" t="s">
        <v>164</v>
      </c>
      <c r="D45" s="96" t="s">
        <v>165</v>
      </c>
      <c r="E45" s="96" t="s">
        <v>166</v>
      </c>
      <c r="F45" s="96" t="s">
        <v>167</v>
      </c>
      <c r="G45" s="33"/>
      <c r="H45" s="33"/>
      <c r="I45">
        <v>3</v>
      </c>
      <c r="K45" s="3">
        <f t="shared" si="0"/>
        <v>286</v>
      </c>
    </row>
    <row r="46" spans="1:11">
      <c r="A46" s="35"/>
      <c r="B46" s="35"/>
      <c r="C46" s="37"/>
      <c r="D46" s="37"/>
      <c r="E46" s="37"/>
      <c r="F46" s="37"/>
      <c r="G46" s="37"/>
      <c r="H46" s="100" t="s">
        <v>171</v>
      </c>
      <c r="I46" s="100"/>
      <c r="J46" s="100"/>
      <c r="K46" s="101">
        <f>SUM(K32:K45)</f>
        <v>40697.333333333336</v>
      </c>
    </row>
    <row r="47" spans="1:11">
      <c r="A47" s="35"/>
      <c r="B47" s="35"/>
      <c r="C47" s="37"/>
      <c r="D47" s="37"/>
      <c r="E47" s="37"/>
      <c r="F47" s="37"/>
      <c r="G47" s="37"/>
      <c r="H47" s="36"/>
      <c r="I47" s="36"/>
      <c r="J47" s="36"/>
    </row>
    <row r="48" spans="1:11">
      <c r="A48" s="35"/>
      <c r="B48" s="35"/>
      <c r="C48" s="37"/>
      <c r="D48" s="37"/>
      <c r="E48" s="37"/>
      <c r="F48" s="37"/>
      <c r="G48" s="37"/>
      <c r="H48" s="36"/>
      <c r="I48" s="36"/>
      <c r="J48" s="36"/>
    </row>
    <row r="49" spans="1:10">
      <c r="A49" s="35"/>
      <c r="B49" s="35"/>
      <c r="C49" s="37"/>
      <c r="D49" s="37"/>
      <c r="E49" s="37"/>
      <c r="F49" s="37"/>
      <c r="G49" s="37"/>
      <c r="H49" s="36"/>
      <c r="I49" s="36"/>
      <c r="J49" s="36"/>
    </row>
    <row r="50" spans="1:10">
      <c r="A50" s="35"/>
      <c r="B50" s="35"/>
      <c r="C50" s="37"/>
      <c r="D50" s="37"/>
      <c r="E50" s="37"/>
      <c r="F50" s="37"/>
      <c r="G50" s="37"/>
      <c r="H50" s="36"/>
      <c r="I50" s="36"/>
      <c r="J50" s="36"/>
    </row>
    <row r="51" spans="1:10">
      <c r="A51" s="35"/>
      <c r="B51" s="35"/>
      <c r="C51" s="37"/>
      <c r="D51" s="37"/>
      <c r="E51" s="37"/>
      <c r="F51" s="37"/>
      <c r="G51" s="37"/>
      <c r="H51" s="36"/>
      <c r="I51" s="36"/>
      <c r="J51" s="36"/>
    </row>
    <row r="52" spans="1:10">
      <c r="A52" s="35"/>
      <c r="B52" s="35"/>
      <c r="C52" s="37"/>
      <c r="D52" s="37"/>
      <c r="E52" s="37"/>
      <c r="F52" s="37"/>
      <c r="G52" s="37"/>
      <c r="H52" s="36"/>
      <c r="I52" s="36"/>
      <c r="J52" s="36"/>
    </row>
    <row r="53" spans="1:10">
      <c r="A53" s="35"/>
      <c r="B53" s="35"/>
      <c r="C53" s="37"/>
      <c r="D53" s="37"/>
      <c r="E53" s="37"/>
      <c r="F53" s="37"/>
      <c r="G53" s="37"/>
      <c r="H53" s="36"/>
      <c r="I53" s="36"/>
      <c r="J53" s="36"/>
    </row>
    <row r="54" spans="1:10">
      <c r="A54" s="35"/>
      <c r="B54" s="35"/>
      <c r="C54" s="37"/>
      <c r="D54" s="37"/>
      <c r="E54" s="37"/>
      <c r="F54" s="37"/>
      <c r="G54" s="37"/>
      <c r="H54" s="36"/>
      <c r="I54" s="36"/>
      <c r="J54" s="36"/>
    </row>
    <row r="55" spans="1:10">
      <c r="A55" s="35"/>
      <c r="B55" s="35"/>
      <c r="C55" s="37"/>
      <c r="D55" s="37"/>
      <c r="E55" s="37"/>
      <c r="F55" s="37"/>
      <c r="G55" s="37"/>
      <c r="H55" s="36"/>
      <c r="I55" s="36"/>
      <c r="J55" s="36"/>
    </row>
    <row r="56" spans="1:10">
      <c r="A56" s="35"/>
      <c r="B56" s="35"/>
      <c r="C56" s="37"/>
      <c r="D56" s="37"/>
      <c r="E56" s="37"/>
      <c r="F56" s="37"/>
      <c r="G56" s="37"/>
      <c r="H56" s="36"/>
      <c r="I56" s="36"/>
      <c r="J56" s="36"/>
    </row>
    <row r="57" spans="1:10">
      <c r="A57" s="35"/>
      <c r="B57" s="35"/>
      <c r="C57" s="37"/>
      <c r="D57" s="37"/>
      <c r="E57" s="37"/>
      <c r="F57" s="37"/>
      <c r="G57" s="37"/>
      <c r="H57" s="36"/>
      <c r="I57" s="36"/>
      <c r="J57" s="36"/>
    </row>
    <row r="58" spans="1:10">
      <c r="A58" s="35"/>
      <c r="B58" s="35"/>
      <c r="C58" s="37"/>
      <c r="D58" s="37"/>
      <c r="E58" s="37"/>
      <c r="F58" s="37"/>
      <c r="G58" s="37"/>
      <c r="H58" s="36"/>
      <c r="I58" s="36"/>
      <c r="J58" s="36"/>
    </row>
    <row r="59" spans="1:10">
      <c r="A59" s="35"/>
      <c r="B59" s="35"/>
      <c r="C59" s="37"/>
      <c r="D59" s="37"/>
      <c r="E59" s="37"/>
      <c r="F59" s="37"/>
      <c r="G59" s="37"/>
      <c r="H59" s="36"/>
      <c r="I59" s="36"/>
      <c r="J59" s="36"/>
    </row>
    <row r="60" spans="1:10">
      <c r="A60" s="35"/>
      <c r="B60" s="35"/>
      <c r="C60" s="37"/>
      <c r="D60" s="37"/>
      <c r="E60" s="37"/>
      <c r="F60" s="37"/>
      <c r="G60" s="37"/>
      <c r="H60" s="36"/>
      <c r="I60" s="36"/>
      <c r="J60" s="36"/>
    </row>
    <row r="61" spans="1:10">
      <c r="A61" s="35"/>
      <c r="B61" s="35"/>
      <c r="C61" s="37"/>
      <c r="D61" s="37"/>
      <c r="E61" s="37"/>
      <c r="F61" s="37"/>
      <c r="G61" s="37"/>
      <c r="H61" s="36"/>
      <c r="I61" s="36"/>
      <c r="J61" s="36"/>
    </row>
  </sheetData>
  <mergeCells count="7">
    <mergeCell ref="M2:N2"/>
    <mergeCell ref="A25:F25"/>
    <mergeCell ref="I26:L26"/>
    <mergeCell ref="I27:J27"/>
    <mergeCell ref="I25:L25"/>
    <mergeCell ref="B2:D2"/>
    <mergeCell ref="E2:K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4" sqref="G4"/>
    </sheetView>
  </sheetViews>
  <sheetFormatPr defaultRowHeight="15"/>
  <cols>
    <col min="1" max="1" width="13" customWidth="1"/>
    <col min="2" max="2" width="21.5703125" customWidth="1"/>
    <col min="3" max="3" width="24.140625" customWidth="1"/>
    <col min="5" max="5" width="13" customWidth="1"/>
    <col min="6" max="6" width="29.85546875" customWidth="1"/>
  </cols>
  <sheetData>
    <row r="1" spans="1:6">
      <c r="B1" s="115" t="s">
        <v>182</v>
      </c>
      <c r="C1" s="115"/>
      <c r="E1" s="115" t="s">
        <v>183</v>
      </c>
      <c r="F1" s="115"/>
    </row>
    <row r="2" spans="1:6">
      <c r="A2" t="s">
        <v>83</v>
      </c>
      <c r="B2" t="s">
        <v>173</v>
      </c>
      <c r="C2" t="s">
        <v>85</v>
      </c>
      <c r="E2" t="s">
        <v>173</v>
      </c>
      <c r="F2" t="s">
        <v>185</v>
      </c>
    </row>
    <row r="3" spans="1:6">
      <c r="A3" t="s">
        <v>59</v>
      </c>
      <c r="B3">
        <v>0</v>
      </c>
      <c r="C3" t="s">
        <v>100</v>
      </c>
      <c r="E3">
        <v>5</v>
      </c>
      <c r="F3" t="s">
        <v>174</v>
      </c>
    </row>
    <row r="4" spans="1:6">
      <c r="A4" t="s">
        <v>60</v>
      </c>
      <c r="B4">
        <v>0</v>
      </c>
      <c r="C4" t="s">
        <v>103</v>
      </c>
      <c r="E4">
        <v>5</v>
      </c>
      <c r="F4" t="s">
        <v>177</v>
      </c>
    </row>
    <row r="5" spans="1:6">
      <c r="A5" t="s">
        <v>61</v>
      </c>
      <c r="B5">
        <v>0</v>
      </c>
      <c r="C5" t="s">
        <v>107</v>
      </c>
      <c r="E5">
        <v>5</v>
      </c>
      <c r="F5" t="s">
        <v>175</v>
      </c>
    </row>
    <row r="6" spans="1:6">
      <c r="A6" t="s">
        <v>82</v>
      </c>
      <c r="B6">
        <v>0</v>
      </c>
      <c r="C6" t="s">
        <v>111</v>
      </c>
      <c r="E6">
        <v>5</v>
      </c>
      <c r="F6" t="s">
        <v>176</v>
      </c>
    </row>
    <row r="7" spans="1:6">
      <c r="A7" t="s">
        <v>62</v>
      </c>
      <c r="B7">
        <v>0</v>
      </c>
      <c r="C7" t="s">
        <v>91</v>
      </c>
      <c r="E7">
        <v>5</v>
      </c>
      <c r="F7" t="s">
        <v>177</v>
      </c>
    </row>
    <row r="8" spans="1:6">
      <c r="A8" t="s">
        <v>45</v>
      </c>
      <c r="B8">
        <v>0</v>
      </c>
      <c r="C8" t="s">
        <v>116</v>
      </c>
      <c r="E8">
        <v>5</v>
      </c>
      <c r="F8" t="s">
        <v>178</v>
      </c>
    </row>
    <row r="9" spans="1:6">
      <c r="A9" t="s">
        <v>51</v>
      </c>
      <c r="B9">
        <v>0</v>
      </c>
      <c r="C9" t="s">
        <v>120</v>
      </c>
      <c r="E9">
        <v>5</v>
      </c>
      <c r="F9" t="s">
        <v>178</v>
      </c>
    </row>
    <row r="10" spans="1:6">
      <c r="A10" t="s">
        <v>3</v>
      </c>
      <c r="B10">
        <v>0</v>
      </c>
      <c r="C10" t="s">
        <v>123</v>
      </c>
      <c r="E10">
        <v>5</v>
      </c>
      <c r="F10" t="s">
        <v>178</v>
      </c>
    </row>
    <row r="11" spans="1:6">
      <c r="A11" t="s">
        <v>4</v>
      </c>
      <c r="B11">
        <v>0</v>
      </c>
      <c r="C11" t="s">
        <v>127</v>
      </c>
      <c r="E11">
        <v>5</v>
      </c>
      <c r="F11" t="s">
        <v>180</v>
      </c>
    </row>
    <row r="12" spans="1:6">
      <c r="A12" t="s">
        <v>53</v>
      </c>
      <c r="B12">
        <v>0</v>
      </c>
      <c r="C12" t="s">
        <v>131</v>
      </c>
      <c r="E12">
        <v>5</v>
      </c>
      <c r="F12" t="s">
        <v>178</v>
      </c>
    </row>
    <row r="13" spans="1:6">
      <c r="A13" t="s">
        <v>46</v>
      </c>
      <c r="B13">
        <v>0</v>
      </c>
      <c r="C13" t="s">
        <v>135</v>
      </c>
      <c r="E13">
        <v>5</v>
      </c>
      <c r="F13" t="s">
        <v>178</v>
      </c>
    </row>
    <row r="14" spans="1:6">
      <c r="A14" t="s">
        <v>44</v>
      </c>
      <c r="B14">
        <v>0</v>
      </c>
      <c r="C14" t="s">
        <v>139</v>
      </c>
      <c r="E14">
        <v>5</v>
      </c>
      <c r="F14" t="s">
        <v>179</v>
      </c>
    </row>
    <row r="15" spans="1:6">
      <c r="A15" t="s">
        <v>25</v>
      </c>
      <c r="B15">
        <v>0</v>
      </c>
      <c r="C15" t="s">
        <v>143</v>
      </c>
      <c r="E15">
        <v>5</v>
      </c>
      <c r="F15" t="s">
        <v>184</v>
      </c>
    </row>
    <row r="16" spans="1:6">
      <c r="A16" t="s">
        <v>43</v>
      </c>
      <c r="B16">
        <v>0</v>
      </c>
      <c r="C16" t="s">
        <v>89</v>
      </c>
      <c r="E16">
        <v>5</v>
      </c>
      <c r="F16" t="s">
        <v>181</v>
      </c>
    </row>
    <row r="17" spans="1:6">
      <c r="A17" t="s">
        <v>50</v>
      </c>
      <c r="B17">
        <v>0</v>
      </c>
      <c r="C17" t="s">
        <v>90</v>
      </c>
      <c r="E17">
        <v>5</v>
      </c>
      <c r="F17" t="s">
        <v>178</v>
      </c>
    </row>
    <row r="18" spans="1:6">
      <c r="A18" t="s">
        <v>47</v>
      </c>
      <c r="B18">
        <v>0</v>
      </c>
      <c r="C18" t="s">
        <v>152</v>
      </c>
      <c r="E18">
        <v>5</v>
      </c>
      <c r="F18" t="s">
        <v>179</v>
      </c>
    </row>
    <row r="19" spans="1:6">
      <c r="A19" t="s">
        <v>54</v>
      </c>
      <c r="B19">
        <v>0</v>
      </c>
      <c r="C19" t="s">
        <v>156</v>
      </c>
      <c r="E19">
        <v>5</v>
      </c>
      <c r="F19" t="s">
        <v>180</v>
      </c>
    </row>
    <row r="20" spans="1:6">
      <c r="A20" t="s">
        <v>49</v>
      </c>
      <c r="B20">
        <v>0</v>
      </c>
      <c r="C20" t="s">
        <v>160</v>
      </c>
      <c r="E20">
        <v>5</v>
      </c>
      <c r="F20" t="s">
        <v>178</v>
      </c>
    </row>
    <row r="21" spans="1:6">
      <c r="A21" t="s">
        <v>52</v>
      </c>
      <c r="B21">
        <v>0</v>
      </c>
      <c r="C21" t="s">
        <v>164</v>
      </c>
      <c r="E21">
        <v>5</v>
      </c>
      <c r="F21" t="s">
        <v>178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Соответствие названий</vt:lpstr>
      <vt:lpstr>Автоматизированный расчет</vt:lpstr>
      <vt:lpstr>результаты</vt:lpstr>
      <vt:lpstr>сравнение с SLA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Рабочий</cp:lastModifiedBy>
  <dcterms:created xsi:type="dcterms:W3CDTF">2015-06-05T18:19:34Z</dcterms:created>
  <dcterms:modified xsi:type="dcterms:W3CDTF">2025-01-21T09:32:49Z</dcterms:modified>
</cp:coreProperties>
</file>