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lu/Desktop/"/>
    </mc:Choice>
  </mc:AlternateContent>
  <xr:revisionPtr revIDLastSave="0" documentId="13_ncr:1_{1BE1C5D9-5180-E34F-9758-B91E6482F9C4}" xr6:coauthVersionLast="45" xr6:coauthVersionMax="45" xr10:uidLastSave="{00000000-0000-0000-0000-000000000000}"/>
  <bookViews>
    <workbookView xWindow="0" yWindow="0" windowWidth="25600" windowHeight="16000" xr2:uid="{7D8A4B8A-CB7C-5D46-A6FC-00E9FB747672}"/>
  </bookViews>
  <sheets>
    <sheet name="calculation" sheetId="1" r:id="rId1"/>
    <sheet name="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3" i="1"/>
  <c r="E58" i="1"/>
  <c r="C58" i="1"/>
  <c r="D58" i="1" s="1"/>
  <c r="F58" i="1" s="1"/>
  <c r="E57" i="1"/>
  <c r="C57" i="1"/>
  <c r="D57" i="1" s="1"/>
  <c r="F57" i="1" s="1"/>
  <c r="B28" i="2" s="1"/>
  <c r="E56" i="1"/>
  <c r="C56" i="1"/>
  <c r="D56" i="1" s="1"/>
  <c r="F56" i="1" s="1"/>
  <c r="E55" i="1"/>
  <c r="C55" i="1"/>
  <c r="D55" i="1" s="1"/>
  <c r="F55" i="1" s="1"/>
  <c r="B27" i="2" s="1"/>
  <c r="E54" i="1"/>
  <c r="C54" i="1"/>
  <c r="D54" i="1" s="1"/>
  <c r="F54" i="1" s="1"/>
  <c r="E53" i="1"/>
  <c r="C53" i="1"/>
  <c r="D53" i="1" s="1"/>
  <c r="F53" i="1" s="1"/>
  <c r="B26" i="2" s="1"/>
  <c r="E52" i="1"/>
  <c r="C52" i="1"/>
  <c r="D52" i="1" s="1"/>
  <c r="F52" i="1" s="1"/>
  <c r="E51" i="1"/>
  <c r="C51" i="1"/>
  <c r="D51" i="1" s="1"/>
  <c r="F51" i="1" s="1"/>
  <c r="B25" i="2" s="1"/>
  <c r="E50" i="1"/>
  <c r="C50" i="1"/>
  <c r="D50" i="1" s="1"/>
  <c r="F50" i="1" s="1"/>
  <c r="E49" i="1"/>
  <c r="C49" i="1"/>
  <c r="D49" i="1" s="1"/>
  <c r="F49" i="1" s="1"/>
  <c r="B24" i="2" s="1"/>
  <c r="E48" i="1"/>
  <c r="C48" i="1"/>
  <c r="D48" i="1" s="1"/>
  <c r="F48" i="1" s="1"/>
  <c r="E47" i="1"/>
  <c r="C47" i="1"/>
  <c r="D47" i="1" s="1"/>
  <c r="F47" i="1" s="1"/>
  <c r="B23" i="2" s="1"/>
  <c r="E46" i="1"/>
  <c r="C46" i="1"/>
  <c r="D46" i="1" s="1"/>
  <c r="F46" i="1" s="1"/>
  <c r="E45" i="1"/>
  <c r="C45" i="1"/>
  <c r="D45" i="1" s="1"/>
  <c r="F45" i="1" s="1"/>
  <c r="B22" i="2" s="1"/>
  <c r="E44" i="1"/>
  <c r="C44" i="1"/>
  <c r="D44" i="1" s="1"/>
  <c r="F44" i="1" s="1"/>
  <c r="E43" i="1"/>
  <c r="C43" i="1"/>
  <c r="D43" i="1" s="1"/>
  <c r="F43" i="1" s="1"/>
  <c r="B21" i="2" s="1"/>
  <c r="E42" i="1"/>
  <c r="C42" i="1"/>
  <c r="D42" i="1" s="1"/>
  <c r="F42" i="1" s="1"/>
  <c r="E41" i="1"/>
  <c r="C41" i="1"/>
  <c r="D41" i="1" s="1"/>
  <c r="F41" i="1" s="1"/>
  <c r="B20" i="2" s="1"/>
  <c r="E40" i="1"/>
  <c r="C40" i="1"/>
  <c r="D40" i="1" s="1"/>
  <c r="F40" i="1" s="1"/>
  <c r="E39" i="1"/>
  <c r="C39" i="1"/>
  <c r="D39" i="1" s="1"/>
  <c r="F39" i="1" s="1"/>
  <c r="B19" i="2" s="1"/>
  <c r="E38" i="1"/>
  <c r="C38" i="1"/>
  <c r="D38" i="1" s="1"/>
  <c r="F38" i="1" s="1"/>
  <c r="E37" i="1"/>
  <c r="C37" i="1"/>
  <c r="D37" i="1" s="1"/>
  <c r="F37" i="1" s="1"/>
  <c r="B18" i="2" s="1"/>
  <c r="E36" i="1"/>
  <c r="C36" i="1"/>
  <c r="D36" i="1" s="1"/>
  <c r="F36" i="1" s="1"/>
  <c r="E35" i="1"/>
  <c r="C35" i="1"/>
  <c r="D35" i="1" s="1"/>
  <c r="F35" i="1" s="1"/>
  <c r="B17" i="2" s="1"/>
  <c r="E34" i="1"/>
  <c r="C34" i="1"/>
  <c r="D34" i="1" s="1"/>
  <c r="F34" i="1" s="1"/>
  <c r="E33" i="1"/>
  <c r="C33" i="1"/>
  <c r="D33" i="1" s="1"/>
  <c r="F33" i="1" s="1"/>
  <c r="B16" i="2" s="1"/>
  <c r="E32" i="1"/>
  <c r="C32" i="1"/>
  <c r="D32" i="1" s="1"/>
  <c r="F32" i="1" s="1"/>
  <c r="E31" i="1"/>
  <c r="C31" i="1"/>
  <c r="D31" i="1" s="1"/>
  <c r="F31" i="1" s="1"/>
  <c r="B15" i="2" s="1"/>
  <c r="E30" i="1"/>
  <c r="C30" i="1"/>
  <c r="D30" i="1" s="1"/>
  <c r="F30" i="1" s="1"/>
  <c r="E29" i="1"/>
  <c r="C29" i="1"/>
  <c r="D29" i="1" s="1"/>
  <c r="F29" i="1" s="1"/>
  <c r="B14" i="2" s="1"/>
  <c r="E28" i="1"/>
  <c r="C28" i="1"/>
  <c r="D28" i="1" s="1"/>
  <c r="F28" i="1" s="1"/>
  <c r="E27" i="1"/>
  <c r="C27" i="1"/>
  <c r="D27" i="1" s="1"/>
  <c r="F27" i="1" s="1"/>
  <c r="B13" i="2" s="1"/>
  <c r="E26" i="1"/>
  <c r="C26" i="1"/>
  <c r="D26" i="1" s="1"/>
  <c r="F26" i="1" s="1"/>
  <c r="E25" i="1"/>
  <c r="C25" i="1"/>
  <c r="D25" i="1" s="1"/>
  <c r="F25" i="1" s="1"/>
  <c r="B12" i="2" s="1"/>
  <c r="E24" i="1"/>
  <c r="C24" i="1"/>
  <c r="D24" i="1" s="1"/>
  <c r="F24" i="1" s="1"/>
  <c r="E23" i="1"/>
  <c r="C23" i="1"/>
  <c r="D23" i="1" s="1"/>
  <c r="F23" i="1" s="1"/>
  <c r="B11" i="2" s="1"/>
  <c r="E22" i="1"/>
  <c r="C22" i="1"/>
  <c r="D22" i="1" s="1"/>
  <c r="F22" i="1" s="1"/>
  <c r="E21" i="1"/>
  <c r="C21" i="1"/>
  <c r="D21" i="1" s="1"/>
  <c r="E20" i="1"/>
  <c r="C20" i="1"/>
  <c r="D20" i="1" s="1"/>
  <c r="E19" i="1"/>
  <c r="C19" i="1"/>
  <c r="D19" i="1" s="1"/>
  <c r="E16" i="1"/>
  <c r="C16" i="1"/>
  <c r="D16" i="1" s="1"/>
  <c r="E15" i="1"/>
  <c r="C15" i="1"/>
  <c r="D15" i="1" s="1"/>
  <c r="E18" i="1"/>
  <c r="E17" i="1"/>
  <c r="E14" i="1"/>
  <c r="E13" i="1"/>
  <c r="C17" i="1"/>
  <c r="D17" i="1" s="1"/>
  <c r="C18" i="1"/>
  <c r="D18" i="1" s="1"/>
  <c r="C14" i="1"/>
  <c r="D14" i="1" s="1"/>
  <c r="C13" i="1"/>
  <c r="F18" i="1" l="1"/>
  <c r="F16" i="1"/>
  <c r="F20" i="1"/>
  <c r="F15" i="1"/>
  <c r="B7" i="2" s="1"/>
  <c r="F19" i="1"/>
  <c r="B9" i="2" s="1"/>
  <c r="F21" i="1"/>
  <c r="B10" i="2" s="1"/>
  <c r="F17" i="1"/>
  <c r="B8" i="2" s="1"/>
  <c r="F14" i="1"/>
  <c r="E60" i="1"/>
  <c r="E59" i="1"/>
  <c r="E7" i="1"/>
  <c r="D7" i="1"/>
  <c r="E2" i="1"/>
  <c r="C60" i="1" l="1"/>
  <c r="H7" i="1"/>
  <c r="F7" i="1" l="1"/>
  <c r="A27" i="2"/>
  <c r="A28" i="2"/>
  <c r="A15" i="1"/>
  <c r="A7" i="2" s="1"/>
  <c r="A8" i="2"/>
  <c r="A19" i="1"/>
  <c r="A9" i="2" s="1"/>
  <c r="A21" i="1"/>
  <c r="A10" i="2" s="1"/>
  <c r="A23" i="1"/>
  <c r="A11" i="2" s="1"/>
  <c r="A25" i="1"/>
  <c r="A12" i="2" s="1"/>
  <c r="A27" i="1"/>
  <c r="A13" i="2" s="1"/>
  <c r="A29" i="1"/>
  <c r="A14" i="2" s="1"/>
  <c r="A31" i="1"/>
  <c r="A15" i="2" s="1"/>
  <c r="A33" i="1"/>
  <c r="A16" i="2" s="1"/>
  <c r="A35" i="1"/>
  <c r="A17" i="2" s="1"/>
  <c r="A37" i="1"/>
  <c r="A18" i="2" s="1"/>
  <c r="A39" i="1"/>
  <c r="A19" i="2" s="1"/>
  <c r="A41" i="1"/>
  <c r="A20" i="2" s="1"/>
  <c r="A43" i="1"/>
  <c r="A21" i="2" s="1"/>
  <c r="A45" i="1"/>
  <c r="A22" i="2" s="1"/>
  <c r="A47" i="1"/>
  <c r="A23" i="2" s="1"/>
  <c r="A49" i="1"/>
  <c r="A24" i="2" s="1"/>
  <c r="A51" i="1"/>
  <c r="A25" i="2" s="1"/>
  <c r="A53" i="1"/>
  <c r="A26" i="2" s="1"/>
  <c r="A6" i="2"/>
  <c r="B3" i="2" l="1"/>
  <c r="A33" i="2" l="1"/>
  <c r="A32" i="2"/>
  <c r="A31" i="2"/>
  <c r="A30" i="2"/>
  <c r="A29" i="2"/>
  <c r="A1" i="2"/>
  <c r="A2" i="2"/>
  <c r="A4" i="2"/>
  <c r="A5" i="2"/>
  <c r="F62" i="1"/>
  <c r="C59" i="1" l="1"/>
  <c r="D13" i="1"/>
  <c r="F13" i="1" l="1"/>
  <c r="B6" i="2" s="1"/>
  <c r="B33" i="2" l="1"/>
  <c r="B31" i="2"/>
  <c r="D59" i="1" l="1"/>
  <c r="D60" i="1"/>
  <c r="F60" i="1" l="1"/>
  <c r="B30" i="2" s="1"/>
  <c r="F59" i="1"/>
  <c r="B29" i="2" s="1"/>
  <c r="H4" i="1"/>
  <c r="F6" i="1" s="1"/>
  <c r="D11" i="1" l="1"/>
  <c r="E11" i="1" l="1"/>
  <c r="E8" i="1"/>
  <c r="D8" i="1"/>
  <c r="D4" i="1"/>
  <c r="H2" i="1"/>
  <c r="E4" i="1"/>
  <c r="D2" i="1"/>
  <c r="F4" i="1" l="1"/>
  <c r="B2" i="2" s="1"/>
  <c r="F8" i="1"/>
  <c r="J7" i="1" s="1"/>
  <c r="F11" i="1"/>
  <c r="F2" i="1"/>
  <c r="B1" i="2" s="1"/>
  <c r="B4" i="2" l="1"/>
  <c r="J2" i="1"/>
  <c r="J4" i="1"/>
  <c r="B5" i="2"/>
  <c r="B32" i="2" l="1"/>
</calcChain>
</file>

<file path=xl/sharedStrings.xml><?xml version="1.0" encoding="utf-8"?>
<sst xmlns="http://schemas.openxmlformats.org/spreadsheetml/2006/main" count="91" uniqueCount="58">
  <si>
    <t>PV</t>
  </si>
  <si>
    <t>Wind</t>
  </si>
  <si>
    <t>$/W</t>
  </si>
  <si>
    <t>CF</t>
  </si>
  <si>
    <t>W</t>
  </si>
  <si>
    <t>Wh</t>
  </si>
  <si>
    <t>$</t>
  </si>
  <si>
    <t>PVAF</t>
  </si>
  <si>
    <t>$/MWh</t>
  </si>
  <si>
    <t>$/Wh</t>
  </si>
  <si>
    <t>Note.</t>
  </si>
  <si>
    <t>$/MWh equiv. to $m/TWh or $b/PWh</t>
  </si>
  <si>
    <t>Factor ($/W p.a.)</t>
  </si>
  <si>
    <t>Factor  ($/Wh p.a.)</t>
  </si>
  <si>
    <t>W to $ equiv. to MW to $m, GW to $b, Hydro and bio: MWh to $b</t>
  </si>
  <si>
    <t>Factor ($b p.a.)</t>
  </si>
  <si>
    <t>PHES-FOM</t>
  </si>
  <si>
    <t>PV-FOM</t>
  </si>
  <si>
    <t>Wind-FOM</t>
  </si>
  <si>
    <t>Wind-VOM</t>
  </si>
  <si>
    <t>Submarine</t>
  </si>
  <si>
    <t>Factor ($b/TWh)</t>
  </si>
  <si>
    <t>PHP</t>
  </si>
  <si>
    <t>PHS</t>
  </si>
  <si>
    <t>ACPV</t>
  </si>
  <si>
    <t>ACWind</t>
  </si>
  <si>
    <t>LegPH</t>
  </si>
  <si>
    <t>LegINTC</t>
  </si>
  <si>
    <t>IJIK</t>
  </si>
  <si>
    <t>IJIS</t>
  </si>
  <si>
    <t>IJIT</t>
  </si>
  <si>
    <t>IMIP</t>
  </si>
  <si>
    <t>PLPV</t>
  </si>
  <si>
    <t>PMPV</t>
  </si>
  <si>
    <t>Overhead</t>
  </si>
  <si>
    <t>Type</t>
  </si>
  <si>
    <t>Length (m)</t>
  </si>
  <si>
    <t>BNIK</t>
  </si>
  <si>
    <t>BNPL</t>
  </si>
  <si>
    <t>BNSG</t>
  </si>
  <si>
    <t>KHTH</t>
  </si>
  <si>
    <t>KHVS</t>
  </si>
  <si>
    <t>CNVH</t>
  </si>
  <si>
    <t>INMM</t>
  </si>
  <si>
    <t>IJSG</t>
  </si>
  <si>
    <t>IKIC</t>
  </si>
  <si>
    <t>LATH</t>
  </si>
  <si>
    <t>LAVH</t>
  </si>
  <si>
    <t>MYSG</t>
  </si>
  <si>
    <t>MYTH</t>
  </si>
  <si>
    <t>MMTH</t>
  </si>
  <si>
    <t>AWIJ</t>
  </si>
  <si>
    <t>ANIT</t>
  </si>
  <si>
    <t>IMIC</t>
  </si>
  <si>
    <t>Inter</t>
  </si>
  <si>
    <t>HVAC: 1000 USD/MW-km</t>
  </si>
  <si>
    <t>HVDC: 200 USD/MW-km, 200,000 USD/MW-pair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</si>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</sst>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9"/>
      <color rgb="FF8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Font="1" applyFill="1"/>
    <xf numFmtId="0" fontId="2" fillId="0" borderId="0" xfId="0" applyFont="1"/>
    <xf numFmtId="0" fontId="0" fillId="0" borderId="0" xfId="0" applyFont="1"/>
    <xf numFmtId="0" fontId="0" fillId="0" borderId="0" xfId="0" applyNumberFormat="1" applyFont="1"/>
    <xf numFmtId="9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FA10-8D58-8C49-A74A-CCCBC2F7F03E}">
  <dimension ref="A1:K72"/>
  <sheetViews>
    <sheetView tabSelected="1" zoomScale="115" zoomScaleNormal="109" workbookViewId="0"/>
  </sheetViews>
  <sheetFormatPr baseColWidth="10" defaultRowHeight="16" x14ac:dyDescent="0.2"/>
  <cols>
    <col min="1" max="1" width="21.6640625" style="4" customWidth="1"/>
    <col min="2" max="2" width="10.83203125" style="4"/>
    <col min="3" max="3" width="13.1640625" style="4" bestFit="1" customWidth="1"/>
    <col min="4" max="4" width="13.6640625" style="4" bestFit="1" customWidth="1"/>
    <col min="5" max="5" width="10.83203125" style="4"/>
    <col min="6" max="6" width="18.33203125" style="4" customWidth="1"/>
    <col min="7" max="16384" width="10.83203125" style="4"/>
  </cols>
  <sheetData>
    <row r="1" spans="1:11" x14ac:dyDescent="0.2">
      <c r="B1" s="4" t="s">
        <v>4</v>
      </c>
      <c r="C1" s="4" t="s">
        <v>2</v>
      </c>
      <c r="D1" s="4" t="s">
        <v>6</v>
      </c>
      <c r="E1" s="4" t="s">
        <v>7</v>
      </c>
      <c r="F1" s="4" t="s">
        <v>12</v>
      </c>
      <c r="G1" s="4" t="s">
        <v>3</v>
      </c>
      <c r="H1" s="4" t="s">
        <v>5</v>
      </c>
      <c r="J1" s="4" t="s">
        <v>8</v>
      </c>
    </row>
    <row r="2" spans="1:11" x14ac:dyDescent="0.2">
      <c r="A2" s="4" t="s">
        <v>0</v>
      </c>
      <c r="B2" s="4">
        <v>1</v>
      </c>
      <c r="C2" s="4">
        <v>0.7</v>
      </c>
      <c r="D2" s="4">
        <f>B2*C2</f>
        <v>0.7</v>
      </c>
      <c r="E2" s="5">
        <f>PV(0.05,25,-1)</f>
        <v>14.093944566044758</v>
      </c>
      <c r="F2" s="4">
        <f>D2/E2</f>
        <v>4.966672010946073E-2</v>
      </c>
      <c r="G2" s="6">
        <v>0.15</v>
      </c>
      <c r="H2" s="4">
        <f>B2*8760*G2</f>
        <v>1314</v>
      </c>
      <c r="J2" s="4">
        <f>POWER(10,6)*(F2+F3)/H2</f>
        <v>45.408462792588075</v>
      </c>
    </row>
    <row r="3" spans="1:11" x14ac:dyDescent="0.2">
      <c r="A3" s="4" t="s">
        <v>17</v>
      </c>
      <c r="E3" s="5"/>
      <c r="F3" s="4">
        <v>0.01</v>
      </c>
      <c r="G3" s="6"/>
    </row>
    <row r="4" spans="1:11" x14ac:dyDescent="0.2">
      <c r="A4" s="4" t="s">
        <v>1</v>
      </c>
      <c r="B4" s="4">
        <v>1</v>
      </c>
      <c r="C4" s="4">
        <v>1.5</v>
      </c>
      <c r="D4" s="4">
        <f>B4*C4</f>
        <v>1.5</v>
      </c>
      <c r="E4" s="5">
        <f>PV(0.05,25,-1)</f>
        <v>14.093944566044758</v>
      </c>
      <c r="F4" s="4">
        <f>D4/E4</f>
        <v>0.10642868594884443</v>
      </c>
      <c r="G4" s="6">
        <v>0.42</v>
      </c>
      <c r="H4" s="4">
        <f>B4*8760*G4</f>
        <v>3679.2</v>
      </c>
      <c r="J4" s="4">
        <f>POWER(10,6)*(F4+F5+F6)/H4</f>
        <v>37.722082504034688</v>
      </c>
    </row>
    <row r="5" spans="1:11" x14ac:dyDescent="0.2">
      <c r="A5" s="4" t="s">
        <v>18</v>
      </c>
      <c r="E5" s="5"/>
      <c r="F5" s="4">
        <v>2.5000000000000001E-2</v>
      </c>
      <c r="G5" s="6"/>
    </row>
    <row r="6" spans="1:11" x14ac:dyDescent="0.2">
      <c r="A6" s="4" t="s">
        <v>19</v>
      </c>
      <c r="E6" s="5"/>
      <c r="F6" s="4">
        <f>POWER(10, -6)*2*H4</f>
        <v>7.3583999999999993E-3</v>
      </c>
      <c r="G6" s="6"/>
    </row>
    <row r="7" spans="1:11" s="1" customFormat="1" x14ac:dyDescent="0.2">
      <c r="A7" s="4" t="s">
        <v>54</v>
      </c>
      <c r="B7" s="4">
        <v>1</v>
      </c>
      <c r="C7" s="4">
        <v>6.875</v>
      </c>
      <c r="D7" s="4">
        <f>B7*C7</f>
        <v>6.875</v>
      </c>
      <c r="E7" s="5">
        <f>PV(0.05,40,-1)</f>
        <v>17.159086353994443</v>
      </c>
      <c r="F7" s="4">
        <f>D7/E7</f>
        <v>0.40066235801649058</v>
      </c>
      <c r="G7" s="6">
        <v>1</v>
      </c>
      <c r="H7" s="4">
        <f>B7*8760*G7</f>
        <v>8760</v>
      </c>
      <c r="J7" s="4">
        <f>POWER(10,6)*(F7+F8+F9)/H7</f>
        <v>50.005790611798957</v>
      </c>
    </row>
    <row r="8" spans="1:11" x14ac:dyDescent="0.2">
      <c r="A8" s="4" t="s">
        <v>22</v>
      </c>
      <c r="B8" s="4">
        <v>1</v>
      </c>
      <c r="C8" s="4">
        <v>0.5</v>
      </c>
      <c r="D8" s="4">
        <f>B8*C8</f>
        <v>0.5</v>
      </c>
      <c r="E8" s="5">
        <f>PV(0.05,50,-1)</f>
        <v>18.255925460552387</v>
      </c>
      <c r="F8" s="4">
        <f>D8/E8</f>
        <v>2.7388367742868239E-2</v>
      </c>
    </row>
    <row r="9" spans="1:11" x14ac:dyDescent="0.2">
      <c r="A9" s="4" t="s">
        <v>16</v>
      </c>
      <c r="E9" s="5"/>
      <c r="F9" s="4">
        <v>0.01</v>
      </c>
    </row>
    <row r="10" spans="1:11" x14ac:dyDescent="0.2">
      <c r="B10" s="4" t="s">
        <v>5</v>
      </c>
      <c r="C10" s="4" t="s">
        <v>9</v>
      </c>
      <c r="D10" s="4" t="s">
        <v>6</v>
      </c>
      <c r="E10" s="4" t="s">
        <v>7</v>
      </c>
      <c r="F10" s="4" t="s">
        <v>13</v>
      </c>
    </row>
    <row r="11" spans="1:11" x14ac:dyDescent="0.2">
      <c r="A11" s="4" t="s">
        <v>23</v>
      </c>
      <c r="B11" s="4">
        <v>1</v>
      </c>
      <c r="C11" s="4">
        <v>0.05</v>
      </c>
      <c r="D11" s="4">
        <f>B11*C11</f>
        <v>0.05</v>
      </c>
      <c r="E11" s="5">
        <f>PV(0.05,50,-1)</f>
        <v>18.255925460552387</v>
      </c>
      <c r="F11" s="4">
        <f>D11/E11</f>
        <v>2.738836774286824E-3</v>
      </c>
    </row>
    <row r="12" spans="1:11" x14ac:dyDescent="0.2">
      <c r="B12" s="4" t="s">
        <v>4</v>
      </c>
      <c r="C12" s="4" t="s">
        <v>2</v>
      </c>
      <c r="D12" s="4" t="s">
        <v>6</v>
      </c>
      <c r="E12" s="4" t="s">
        <v>7</v>
      </c>
      <c r="F12" s="4" t="s">
        <v>12</v>
      </c>
      <c r="J12" s="4" t="s">
        <v>35</v>
      </c>
      <c r="K12" s="4" t="s">
        <v>36</v>
      </c>
    </row>
    <row r="13" spans="1:11" x14ac:dyDescent="0.2">
      <c r="A13" s="4" t="str">
        <f t="shared" ref="A13:A53" si="0">I13</f>
        <v>AWIJ</v>
      </c>
      <c r="B13" s="7">
        <v>1</v>
      </c>
      <c r="C13" s="7">
        <f>IF(J13="Submarine", POWER(10,-6)*2000*K13, POWER(10,-6)*200*K13)</f>
        <v>4.2</v>
      </c>
      <c r="D13" s="7">
        <f t="shared" ref="D13:D58" si="1">B13*C13</f>
        <v>4.2</v>
      </c>
      <c r="E13" s="2">
        <f>PV(0.05, IF(J13="Submarine", 30, 50), -1)</f>
        <v>15.372451026882837</v>
      </c>
      <c r="F13" s="7">
        <f t="shared" ref="F13:F58" si="2">D13/E13</f>
        <v>0.27321602733716166</v>
      </c>
      <c r="H13" s="4">
        <v>0</v>
      </c>
      <c r="I13" s="4" t="s">
        <v>51</v>
      </c>
      <c r="J13" s="4" t="s">
        <v>20</v>
      </c>
      <c r="K13" s="4">
        <v>2100</v>
      </c>
    </row>
    <row r="14" spans="1:11" x14ac:dyDescent="0.2">
      <c r="B14" s="7">
        <v>1</v>
      </c>
      <c r="C14" s="7">
        <f>IF(J13="Submarine", 0, 0.2)</f>
        <v>0</v>
      </c>
      <c r="D14" s="7">
        <f t="shared" si="1"/>
        <v>0</v>
      </c>
      <c r="E14" s="2">
        <f>PV(0.05,30,-1)</f>
        <v>15.372451026882837</v>
      </c>
      <c r="F14" s="7">
        <f t="shared" si="2"/>
        <v>0</v>
      </c>
    </row>
    <row r="15" spans="1:11" x14ac:dyDescent="0.2">
      <c r="A15" s="4" t="str">
        <f t="shared" si="0"/>
        <v>ANIT</v>
      </c>
      <c r="B15" s="7">
        <v>1</v>
      </c>
      <c r="C15" s="7">
        <f>IF(J15="Submarine", POWER(10,-6)*2000*K15, POWER(10,-6)*200*K15)</f>
        <v>2</v>
      </c>
      <c r="D15" s="7">
        <f t="shared" si="1"/>
        <v>2</v>
      </c>
      <c r="E15" s="2">
        <f>PV(0.05, IF(J15="Submarine", 30, 50), -1)</f>
        <v>15.372451026882837</v>
      </c>
      <c r="F15" s="7">
        <f t="shared" si="2"/>
        <v>0.13010287016055316</v>
      </c>
      <c r="H15" s="4">
        <v>1</v>
      </c>
      <c r="I15" s="4" t="s">
        <v>52</v>
      </c>
      <c r="J15" s="4" t="s">
        <v>20</v>
      </c>
      <c r="K15" s="4">
        <v>1000</v>
      </c>
    </row>
    <row r="16" spans="1:11" x14ac:dyDescent="0.2">
      <c r="B16" s="7">
        <v>1</v>
      </c>
      <c r="C16" s="7">
        <f>IF(J15="Submarine", 0, 0.2)</f>
        <v>0</v>
      </c>
      <c r="D16" s="7">
        <f t="shared" si="1"/>
        <v>0</v>
      </c>
      <c r="E16" s="2">
        <f>PV(0.05,30,-1)</f>
        <v>15.372451026882837</v>
      </c>
      <c r="F16" s="7">
        <f t="shared" si="2"/>
        <v>0</v>
      </c>
    </row>
    <row r="17" spans="1:11" x14ac:dyDescent="0.2">
      <c r="A17" s="4" t="str">
        <f t="shared" si="0"/>
        <v>BNIK</v>
      </c>
      <c r="B17" s="7">
        <v>1</v>
      </c>
      <c r="C17" s="7">
        <f>IF(J17="Submarine", POWER(10,-6)*2000*K17, POWER(10,-6)*200*K17)</f>
        <v>0.18</v>
      </c>
      <c r="D17" s="7">
        <f t="shared" si="1"/>
        <v>0.18</v>
      </c>
      <c r="E17" s="2">
        <f>PV(0.05, IF(J17="Submarine", 30, 50), -1)</f>
        <v>18.255925460552387</v>
      </c>
      <c r="F17" s="7">
        <f t="shared" si="2"/>
        <v>9.859812387432566E-3</v>
      </c>
      <c r="H17" s="4">
        <v>2</v>
      </c>
      <c r="I17" s="4" t="s">
        <v>37</v>
      </c>
      <c r="J17" s="4" t="s">
        <v>34</v>
      </c>
      <c r="K17" s="4">
        <v>900</v>
      </c>
    </row>
    <row r="18" spans="1:11" x14ac:dyDescent="0.2">
      <c r="B18" s="7">
        <v>1</v>
      </c>
      <c r="C18" s="7">
        <f>IF(J17="Submarine", 0, 0.2)</f>
        <v>0.2</v>
      </c>
      <c r="D18" s="7">
        <f t="shared" si="1"/>
        <v>0.2</v>
      </c>
      <c r="E18" s="2">
        <f>PV(0.05,30,-1)</f>
        <v>15.372451026882837</v>
      </c>
      <c r="F18" s="7">
        <f t="shared" si="2"/>
        <v>1.3010287016055317E-2</v>
      </c>
    </row>
    <row r="19" spans="1:11" x14ac:dyDescent="0.2">
      <c r="A19" s="4" t="str">
        <f t="shared" si="0"/>
        <v>BNPL</v>
      </c>
      <c r="B19" s="7">
        <v>1</v>
      </c>
      <c r="C19" s="7">
        <f>IF(J19="Submarine", POWER(10,-6)*2000*K19, POWER(10,-6)*200*K19)</f>
        <v>2.6</v>
      </c>
      <c r="D19" s="7">
        <f t="shared" si="1"/>
        <v>2.6</v>
      </c>
      <c r="E19" s="2">
        <f>PV(0.05, IF(J19="Submarine", 30, 50), -1)</f>
        <v>15.372451026882837</v>
      </c>
      <c r="F19" s="7">
        <f t="shared" si="2"/>
        <v>0.16913373120871913</v>
      </c>
      <c r="H19" s="4">
        <v>3</v>
      </c>
      <c r="I19" s="4" t="s">
        <v>38</v>
      </c>
      <c r="J19" s="4" t="s">
        <v>20</v>
      </c>
      <c r="K19" s="4">
        <v>1300</v>
      </c>
    </row>
    <row r="20" spans="1:11" x14ac:dyDescent="0.2">
      <c r="B20" s="7">
        <v>1</v>
      </c>
      <c r="C20" s="7">
        <f>IF(J19="Submarine", 0, 0.2)</f>
        <v>0</v>
      </c>
      <c r="D20" s="7">
        <f t="shared" si="1"/>
        <v>0</v>
      </c>
      <c r="E20" s="2">
        <f>PV(0.05,30,-1)</f>
        <v>15.372451026882837</v>
      </c>
      <c r="F20" s="7">
        <f t="shared" si="2"/>
        <v>0</v>
      </c>
    </row>
    <row r="21" spans="1:11" x14ac:dyDescent="0.2">
      <c r="A21" s="4" t="str">
        <f t="shared" si="0"/>
        <v>BNSG</v>
      </c>
      <c r="B21" s="7">
        <v>1</v>
      </c>
      <c r="C21" s="7">
        <f>IF(J21="Submarine", POWER(10,-6)*2000*K21, POWER(10,-6)*200*K21)</f>
        <v>2.6</v>
      </c>
      <c r="D21" s="7">
        <f t="shared" si="1"/>
        <v>2.6</v>
      </c>
      <c r="E21" s="2">
        <f>PV(0.05, IF(J21="Submarine", 30, 50), -1)</f>
        <v>15.372451026882837</v>
      </c>
      <c r="F21" s="7">
        <f t="shared" si="2"/>
        <v>0.16913373120871913</v>
      </c>
      <c r="H21" s="4">
        <v>4</v>
      </c>
      <c r="I21" s="4" t="s">
        <v>39</v>
      </c>
      <c r="J21" s="4" t="s">
        <v>20</v>
      </c>
      <c r="K21" s="4">
        <v>1300</v>
      </c>
    </row>
    <row r="22" spans="1:11" x14ac:dyDescent="0.2">
      <c r="B22" s="7">
        <v>1</v>
      </c>
      <c r="C22" s="7">
        <f>IF(J21="Submarine", 0, 0.2)</f>
        <v>0</v>
      </c>
      <c r="D22" s="7">
        <f t="shared" si="1"/>
        <v>0</v>
      </c>
      <c r="E22" s="2">
        <f>PV(0.05,30,-1)</f>
        <v>15.372451026882837</v>
      </c>
      <c r="F22" s="7">
        <f t="shared" si="2"/>
        <v>0</v>
      </c>
    </row>
    <row r="23" spans="1:11" x14ac:dyDescent="0.2">
      <c r="A23" s="4" t="str">
        <f t="shared" si="0"/>
        <v>KHTH</v>
      </c>
      <c r="B23" s="7">
        <v>1</v>
      </c>
      <c r="C23" s="7">
        <f>IF(J23="Submarine", POWER(10,-6)*2000*K23, POWER(10,-6)*200*K23)</f>
        <v>9.9999999999999992E-2</v>
      </c>
      <c r="D23" s="7">
        <f t="shared" si="1"/>
        <v>9.9999999999999992E-2</v>
      </c>
      <c r="E23" s="2">
        <f>PV(0.05, IF(J23="Submarine", 30, 50), -1)</f>
        <v>18.255925460552387</v>
      </c>
      <c r="F23" s="7">
        <f t="shared" si="2"/>
        <v>5.4776735485736472E-3</v>
      </c>
      <c r="H23" s="4">
        <v>5</v>
      </c>
      <c r="I23" s="4" t="s">
        <v>40</v>
      </c>
      <c r="J23" s="4" t="s">
        <v>34</v>
      </c>
      <c r="K23" s="4">
        <v>500</v>
      </c>
    </row>
    <row r="24" spans="1:11" x14ac:dyDescent="0.2">
      <c r="B24" s="7">
        <v>1</v>
      </c>
      <c r="C24" s="7">
        <f>IF(J23="Submarine", 0, 0.2)</f>
        <v>0.2</v>
      </c>
      <c r="D24" s="7">
        <f t="shared" si="1"/>
        <v>0.2</v>
      </c>
      <c r="E24" s="2">
        <f>PV(0.05,30,-1)</f>
        <v>15.372451026882837</v>
      </c>
      <c r="F24" s="7">
        <f t="shared" si="2"/>
        <v>1.3010287016055317E-2</v>
      </c>
    </row>
    <row r="25" spans="1:11" x14ac:dyDescent="0.2">
      <c r="A25" s="4" t="str">
        <f t="shared" si="0"/>
        <v>KHVS</v>
      </c>
      <c r="B25" s="7">
        <v>1</v>
      </c>
      <c r="C25" s="7">
        <f>IF(J25="Submarine", POWER(10,-6)*2000*K25, POWER(10,-6)*200*K25)</f>
        <v>3.9999999999999994E-2</v>
      </c>
      <c r="D25" s="7">
        <f t="shared" si="1"/>
        <v>3.9999999999999994E-2</v>
      </c>
      <c r="E25" s="2">
        <f>PV(0.05, IF(J25="Submarine", 30, 50), -1)</f>
        <v>18.255925460552387</v>
      </c>
      <c r="F25" s="7">
        <f t="shared" si="2"/>
        <v>2.191069419429459E-3</v>
      </c>
      <c r="H25" s="4">
        <v>6</v>
      </c>
      <c r="I25" s="4" t="s">
        <v>41</v>
      </c>
      <c r="J25" s="4" t="s">
        <v>34</v>
      </c>
      <c r="K25" s="4">
        <v>200</v>
      </c>
    </row>
    <row r="26" spans="1:11" x14ac:dyDescent="0.2">
      <c r="B26" s="7">
        <v>1</v>
      </c>
      <c r="C26" s="7">
        <f>IF(J25="Submarine", 0, 0.2)</f>
        <v>0.2</v>
      </c>
      <c r="D26" s="7">
        <f t="shared" si="1"/>
        <v>0.2</v>
      </c>
      <c r="E26" s="2">
        <f>PV(0.05,30,-1)</f>
        <v>15.372451026882837</v>
      </c>
      <c r="F26" s="7">
        <f t="shared" si="2"/>
        <v>1.3010287016055317E-2</v>
      </c>
    </row>
    <row r="27" spans="1:11" x14ac:dyDescent="0.2">
      <c r="A27" s="4" t="str">
        <f t="shared" si="0"/>
        <v>CNVH</v>
      </c>
      <c r="B27" s="7">
        <v>1</v>
      </c>
      <c r="C27" s="7">
        <f>IF(J27="Submarine", POWER(10,-6)*2000*K27, POWER(10,-6)*200*K27)</f>
        <v>0.12</v>
      </c>
      <c r="D27" s="7">
        <f t="shared" si="1"/>
        <v>0.12</v>
      </c>
      <c r="E27" s="2">
        <f>PV(0.05, IF(J27="Submarine", 30, 50), -1)</f>
        <v>18.255925460552387</v>
      </c>
      <c r="F27" s="7">
        <f t="shared" si="2"/>
        <v>6.5732082582883773E-3</v>
      </c>
      <c r="H27" s="4">
        <v>7</v>
      </c>
      <c r="I27" s="4" t="s">
        <v>42</v>
      </c>
      <c r="J27" s="4" t="s">
        <v>34</v>
      </c>
      <c r="K27" s="4">
        <v>600</v>
      </c>
    </row>
    <row r="28" spans="1:11" x14ac:dyDescent="0.2">
      <c r="B28" s="7">
        <v>1</v>
      </c>
      <c r="C28" s="7">
        <f>IF(J27="Submarine", 0, 0.2)</f>
        <v>0.2</v>
      </c>
      <c r="D28" s="7">
        <f t="shared" si="1"/>
        <v>0.2</v>
      </c>
      <c r="E28" s="2">
        <f>PV(0.05,30,-1)</f>
        <v>15.372451026882837</v>
      </c>
      <c r="F28" s="7">
        <f t="shared" si="2"/>
        <v>1.3010287016055317E-2</v>
      </c>
    </row>
    <row r="29" spans="1:11" x14ac:dyDescent="0.2">
      <c r="A29" s="4" t="str">
        <f t="shared" si="0"/>
        <v>INMM</v>
      </c>
      <c r="B29" s="7">
        <v>1</v>
      </c>
      <c r="C29" s="7">
        <f>IF(J29="Submarine", POWER(10,-6)*2000*K29, POWER(10,-6)*200*K29)</f>
        <v>0.19999999999999998</v>
      </c>
      <c r="D29" s="7">
        <f t="shared" si="1"/>
        <v>0.19999999999999998</v>
      </c>
      <c r="E29" s="2">
        <f>PV(0.05, IF(J29="Submarine", 30, 50), -1)</f>
        <v>18.255925460552387</v>
      </c>
      <c r="F29" s="7">
        <f t="shared" si="2"/>
        <v>1.0955347097147294E-2</v>
      </c>
      <c r="H29" s="4">
        <v>8</v>
      </c>
      <c r="I29" s="4" t="s">
        <v>43</v>
      </c>
      <c r="J29" s="4" t="s">
        <v>34</v>
      </c>
      <c r="K29" s="4">
        <v>1000</v>
      </c>
    </row>
    <row r="30" spans="1:11" x14ac:dyDescent="0.2">
      <c r="B30" s="7">
        <v>1</v>
      </c>
      <c r="C30" s="7">
        <f>IF(J29="Submarine", 0, 0.2)</f>
        <v>0.2</v>
      </c>
      <c r="D30" s="7">
        <f t="shared" si="1"/>
        <v>0.2</v>
      </c>
      <c r="E30" s="2">
        <f>PV(0.05,30,-1)</f>
        <v>15.372451026882837</v>
      </c>
      <c r="F30" s="7">
        <f t="shared" si="2"/>
        <v>1.3010287016055317E-2</v>
      </c>
    </row>
    <row r="31" spans="1:11" x14ac:dyDescent="0.2">
      <c r="A31" s="4" t="str">
        <f t="shared" si="0"/>
        <v>IJIK</v>
      </c>
      <c r="B31" s="7">
        <v>1</v>
      </c>
      <c r="C31" s="7">
        <f>IF(J31="Submarine", POWER(10,-6)*2000*K31, POWER(10,-6)*200*K31)</f>
        <v>1.8</v>
      </c>
      <c r="D31" s="7">
        <f t="shared" si="1"/>
        <v>1.8</v>
      </c>
      <c r="E31" s="2">
        <f>PV(0.05, IF(J31="Submarine", 30, 50), -1)</f>
        <v>15.372451026882837</v>
      </c>
      <c r="F31" s="7">
        <f t="shared" si="2"/>
        <v>0.11709258314449786</v>
      </c>
      <c r="H31" s="4">
        <v>9</v>
      </c>
      <c r="I31" s="4" t="s">
        <v>28</v>
      </c>
      <c r="J31" s="4" t="s">
        <v>20</v>
      </c>
      <c r="K31" s="4">
        <v>900</v>
      </c>
    </row>
    <row r="32" spans="1:11" x14ac:dyDescent="0.2">
      <c r="B32" s="7">
        <v>1</v>
      </c>
      <c r="C32" s="7">
        <f>IF(J31="Submarine", 0, 0.2)</f>
        <v>0</v>
      </c>
      <c r="D32" s="7">
        <f t="shared" si="1"/>
        <v>0</v>
      </c>
      <c r="E32" s="2">
        <f>PV(0.05,30,-1)</f>
        <v>15.372451026882837</v>
      </c>
      <c r="F32" s="7">
        <f t="shared" si="2"/>
        <v>0</v>
      </c>
    </row>
    <row r="33" spans="1:11" x14ac:dyDescent="0.2">
      <c r="A33" s="4" t="str">
        <f t="shared" si="0"/>
        <v>IJIS</v>
      </c>
      <c r="B33" s="7">
        <v>1</v>
      </c>
      <c r="C33" s="7">
        <f>IF(J33="Submarine", POWER(10,-6)*2000*K33, POWER(10,-6)*200*K33)</f>
        <v>0.27999999999999997</v>
      </c>
      <c r="D33" s="7">
        <f t="shared" si="1"/>
        <v>0.27999999999999997</v>
      </c>
      <c r="E33" s="2">
        <f>PV(0.05, IF(J33="Submarine", 30, 50), -1)</f>
        <v>18.255925460552387</v>
      </c>
      <c r="F33" s="7">
        <f t="shared" si="2"/>
        <v>1.5337485936006213E-2</v>
      </c>
      <c r="H33" s="4">
        <v>10</v>
      </c>
      <c r="I33" s="4" t="s">
        <v>29</v>
      </c>
      <c r="J33" s="4" t="s">
        <v>34</v>
      </c>
      <c r="K33" s="4">
        <v>1400</v>
      </c>
    </row>
    <row r="34" spans="1:11" x14ac:dyDescent="0.2">
      <c r="B34" s="7">
        <v>1</v>
      </c>
      <c r="C34" s="7">
        <f>IF(J33="Submarine", 0, 0.2)</f>
        <v>0.2</v>
      </c>
      <c r="D34" s="7">
        <f t="shared" si="1"/>
        <v>0.2</v>
      </c>
      <c r="E34" s="2">
        <f>PV(0.05,30,-1)</f>
        <v>15.372451026882837</v>
      </c>
      <c r="F34" s="7">
        <f t="shared" si="2"/>
        <v>1.3010287016055317E-2</v>
      </c>
    </row>
    <row r="35" spans="1:11" x14ac:dyDescent="0.2">
      <c r="A35" s="4" t="str">
        <f t="shared" si="0"/>
        <v>IJIT</v>
      </c>
      <c r="B35" s="7">
        <v>1</v>
      </c>
      <c r="C35" s="7">
        <f>IF(J35="Submarine", POWER(10,-6)*2000*K35, POWER(10,-6)*200*K35)</f>
        <v>4.2</v>
      </c>
      <c r="D35" s="7">
        <f t="shared" si="1"/>
        <v>4.2</v>
      </c>
      <c r="E35" s="2">
        <f>PV(0.05, IF(J35="Submarine", 30, 50), -1)</f>
        <v>15.372451026882837</v>
      </c>
      <c r="F35" s="7">
        <f t="shared" si="2"/>
        <v>0.27321602733716166</v>
      </c>
      <c r="H35" s="4">
        <v>11</v>
      </c>
      <c r="I35" s="4" t="s">
        <v>30</v>
      </c>
      <c r="J35" s="4" t="s">
        <v>20</v>
      </c>
      <c r="K35" s="4">
        <v>2100</v>
      </c>
    </row>
    <row r="36" spans="1:11" x14ac:dyDescent="0.2">
      <c r="B36" s="7">
        <v>1</v>
      </c>
      <c r="C36" s="7">
        <f>IF(J35="Submarine", 0, 0.2)</f>
        <v>0</v>
      </c>
      <c r="D36" s="7">
        <f t="shared" si="1"/>
        <v>0</v>
      </c>
      <c r="E36" s="2">
        <f>PV(0.05,30,-1)</f>
        <v>15.372451026882837</v>
      </c>
      <c r="F36" s="7">
        <f t="shared" si="2"/>
        <v>0</v>
      </c>
    </row>
    <row r="37" spans="1:11" x14ac:dyDescent="0.2">
      <c r="A37" s="4" t="str">
        <f t="shared" si="0"/>
        <v>IJSG</v>
      </c>
      <c r="B37" s="7">
        <v>1</v>
      </c>
      <c r="C37" s="7">
        <f>IF(J37="Submarine", POWER(10,-6)*2000*K37, POWER(10,-6)*200*K37)</f>
        <v>1.8</v>
      </c>
      <c r="D37" s="7">
        <f t="shared" si="1"/>
        <v>1.8</v>
      </c>
      <c r="E37" s="2">
        <f>PV(0.05, IF(J37="Submarine", 30, 50), -1)</f>
        <v>15.372451026882837</v>
      </c>
      <c r="F37" s="7">
        <f t="shared" si="2"/>
        <v>0.11709258314449786</v>
      </c>
      <c r="H37" s="4">
        <v>12</v>
      </c>
      <c r="I37" s="4" t="s">
        <v>44</v>
      </c>
      <c r="J37" s="4" t="s">
        <v>20</v>
      </c>
      <c r="K37" s="4">
        <v>900</v>
      </c>
    </row>
    <row r="38" spans="1:11" x14ac:dyDescent="0.2">
      <c r="B38" s="7">
        <v>1</v>
      </c>
      <c r="C38" s="7">
        <f>IF(J37="Submarine", 0, 0.2)</f>
        <v>0</v>
      </c>
      <c r="D38" s="7">
        <f t="shared" si="1"/>
        <v>0</v>
      </c>
      <c r="E38" s="2">
        <f>PV(0.05,30,-1)</f>
        <v>15.372451026882837</v>
      </c>
      <c r="F38" s="7">
        <f t="shared" si="2"/>
        <v>0</v>
      </c>
    </row>
    <row r="39" spans="1:11" x14ac:dyDescent="0.2">
      <c r="A39" s="4" t="str">
        <f t="shared" si="0"/>
        <v>IKIC</v>
      </c>
      <c r="B39" s="7">
        <v>1</v>
      </c>
      <c r="C39" s="7">
        <f>IF(J39="Submarine", POWER(10,-6)*2000*K39, POWER(10,-6)*200*K39)</f>
        <v>1.2</v>
      </c>
      <c r="D39" s="7">
        <f t="shared" si="1"/>
        <v>1.2</v>
      </c>
      <c r="E39" s="2">
        <f>PV(0.05, IF(J39="Submarine", 30, 50), -1)</f>
        <v>15.372451026882837</v>
      </c>
      <c r="F39" s="7">
        <f t="shared" si="2"/>
        <v>7.8061722096331901E-2</v>
      </c>
      <c r="H39" s="4">
        <v>13</v>
      </c>
      <c r="I39" s="4" t="s">
        <v>45</v>
      </c>
      <c r="J39" s="4" t="s">
        <v>20</v>
      </c>
      <c r="K39" s="4">
        <v>600</v>
      </c>
    </row>
    <row r="40" spans="1:11" x14ac:dyDescent="0.2">
      <c r="B40" s="7">
        <v>1</v>
      </c>
      <c r="C40" s="7">
        <f>IF(J39="Submarine", 0, 0.2)</f>
        <v>0</v>
      </c>
      <c r="D40" s="7">
        <f t="shared" si="1"/>
        <v>0</v>
      </c>
      <c r="E40" s="2">
        <f>PV(0.05,30,-1)</f>
        <v>15.372451026882837</v>
      </c>
      <c r="F40" s="7">
        <f t="shared" si="2"/>
        <v>0</v>
      </c>
    </row>
    <row r="41" spans="1:11" x14ac:dyDescent="0.2">
      <c r="A41" s="4" t="str">
        <f t="shared" si="0"/>
        <v>IMIP</v>
      </c>
      <c r="B41" s="7">
        <v>1</v>
      </c>
      <c r="C41" s="7">
        <f>IF(J41="Submarine", POWER(10,-6)*2000*K41, POWER(10,-6)*200*K41)</f>
        <v>2</v>
      </c>
      <c r="D41" s="7">
        <f t="shared" si="1"/>
        <v>2</v>
      </c>
      <c r="E41" s="2">
        <f>PV(0.05, IF(J41="Submarine", 30, 50), -1)</f>
        <v>15.372451026882837</v>
      </c>
      <c r="F41" s="7">
        <f t="shared" si="2"/>
        <v>0.13010287016055316</v>
      </c>
      <c r="H41" s="4">
        <v>14</v>
      </c>
      <c r="I41" s="4" t="s">
        <v>31</v>
      </c>
      <c r="J41" s="4" t="s">
        <v>20</v>
      </c>
      <c r="K41" s="4">
        <v>1000</v>
      </c>
    </row>
    <row r="42" spans="1:11" x14ac:dyDescent="0.2">
      <c r="B42" s="7">
        <v>1</v>
      </c>
      <c r="C42" s="7">
        <f>IF(J41="Submarine", 0, 0.2)</f>
        <v>0</v>
      </c>
      <c r="D42" s="7">
        <f t="shared" si="1"/>
        <v>0</v>
      </c>
      <c r="E42" s="2">
        <f>PV(0.05,30,-1)</f>
        <v>15.372451026882837</v>
      </c>
      <c r="F42" s="7">
        <f t="shared" si="2"/>
        <v>0</v>
      </c>
    </row>
    <row r="43" spans="1:11" x14ac:dyDescent="0.2">
      <c r="A43" s="4" t="str">
        <f t="shared" si="0"/>
        <v>IMIC</v>
      </c>
      <c r="B43" s="7">
        <v>1</v>
      </c>
      <c r="C43" s="7">
        <f>IF(J43="Submarine", POWER(10,-6)*2000*K43, POWER(10,-6)*200*K43)</f>
        <v>2</v>
      </c>
      <c r="D43" s="7">
        <f t="shared" si="1"/>
        <v>2</v>
      </c>
      <c r="E43" s="2">
        <f>PV(0.05, IF(J43="Submarine", 30, 50), -1)</f>
        <v>15.372451026882837</v>
      </c>
      <c r="F43" s="7">
        <f t="shared" si="2"/>
        <v>0.13010287016055316</v>
      </c>
      <c r="H43" s="4">
        <v>15</v>
      </c>
      <c r="I43" s="4" t="s">
        <v>53</v>
      </c>
      <c r="J43" s="4" t="s">
        <v>20</v>
      </c>
      <c r="K43" s="4">
        <v>1000</v>
      </c>
    </row>
    <row r="44" spans="1:11" x14ac:dyDescent="0.2">
      <c r="B44" s="7">
        <v>1</v>
      </c>
      <c r="C44" s="7">
        <f>IF(J43="Submarine", 0, 0.2)</f>
        <v>0</v>
      </c>
      <c r="D44" s="7">
        <f t="shared" si="1"/>
        <v>0</v>
      </c>
      <c r="E44" s="2">
        <f>PV(0.05,30,-1)</f>
        <v>15.372451026882837</v>
      </c>
      <c r="F44" s="7">
        <f t="shared" si="2"/>
        <v>0</v>
      </c>
    </row>
    <row r="45" spans="1:11" x14ac:dyDescent="0.2">
      <c r="A45" s="4" t="str">
        <f t="shared" si="0"/>
        <v>LATH</v>
      </c>
      <c r="B45" s="7">
        <v>1</v>
      </c>
      <c r="C45" s="7">
        <f>IF(J45="Submarine", POWER(10,-6)*2000*K45, POWER(10,-6)*200*K45)</f>
        <v>9.9999999999999992E-2</v>
      </c>
      <c r="D45" s="7">
        <f t="shared" si="1"/>
        <v>9.9999999999999992E-2</v>
      </c>
      <c r="E45" s="2">
        <f>PV(0.05, IF(J45="Submarine", 30, 50), -1)</f>
        <v>18.255925460552387</v>
      </c>
      <c r="F45" s="7">
        <f t="shared" si="2"/>
        <v>5.4776735485736472E-3</v>
      </c>
      <c r="H45" s="4">
        <v>16</v>
      </c>
      <c r="I45" s="4" t="s">
        <v>46</v>
      </c>
      <c r="J45" s="4" t="s">
        <v>34</v>
      </c>
      <c r="K45" s="4">
        <v>500</v>
      </c>
    </row>
    <row r="46" spans="1:11" x14ac:dyDescent="0.2">
      <c r="B46" s="7">
        <v>1</v>
      </c>
      <c r="C46" s="7">
        <f>IF(J45="Submarine", 0, 0.2)</f>
        <v>0.2</v>
      </c>
      <c r="D46" s="7">
        <f t="shared" si="1"/>
        <v>0.2</v>
      </c>
      <c r="E46" s="2">
        <f>PV(0.05,30,-1)</f>
        <v>15.372451026882837</v>
      </c>
      <c r="F46" s="7">
        <f t="shared" si="2"/>
        <v>1.3010287016055317E-2</v>
      </c>
    </row>
    <row r="47" spans="1:11" x14ac:dyDescent="0.2">
      <c r="A47" s="4" t="str">
        <f t="shared" si="0"/>
        <v>LAVH</v>
      </c>
      <c r="B47" s="7">
        <v>1</v>
      </c>
      <c r="C47" s="7">
        <f>IF(J47="Submarine", POWER(10,-6)*2000*K47, POWER(10,-6)*200*K47)</f>
        <v>9.9999999999999992E-2</v>
      </c>
      <c r="D47" s="7">
        <f t="shared" si="1"/>
        <v>9.9999999999999992E-2</v>
      </c>
      <c r="E47" s="2">
        <f>PV(0.05, IF(J47="Submarine", 30, 50), -1)</f>
        <v>18.255925460552387</v>
      </c>
      <c r="F47" s="7">
        <f t="shared" si="2"/>
        <v>5.4776735485736472E-3</v>
      </c>
      <c r="H47" s="4">
        <v>17</v>
      </c>
      <c r="I47" s="4" t="s">
        <v>47</v>
      </c>
      <c r="J47" s="4" t="s">
        <v>34</v>
      </c>
      <c r="K47" s="4">
        <v>500</v>
      </c>
    </row>
    <row r="48" spans="1:11" x14ac:dyDescent="0.2">
      <c r="B48" s="7">
        <v>1</v>
      </c>
      <c r="C48" s="7">
        <f>IF(J47="Submarine", 0, 0.2)</f>
        <v>0.2</v>
      </c>
      <c r="D48" s="7">
        <f t="shared" si="1"/>
        <v>0.2</v>
      </c>
      <c r="E48" s="2">
        <f>PV(0.05,30,-1)</f>
        <v>15.372451026882837</v>
      </c>
      <c r="F48" s="7">
        <f t="shared" si="2"/>
        <v>1.3010287016055317E-2</v>
      </c>
    </row>
    <row r="49" spans="1:11" x14ac:dyDescent="0.2">
      <c r="A49" s="4" t="str">
        <f t="shared" si="0"/>
        <v>MYSG</v>
      </c>
      <c r="B49" s="7">
        <v>1</v>
      </c>
      <c r="C49" s="7">
        <f>IF(J49="Submarine", POWER(10,-6)*2000*K49, POWER(10,-6)*200*K49)</f>
        <v>0.06</v>
      </c>
      <c r="D49" s="7">
        <f t="shared" si="1"/>
        <v>0.06</v>
      </c>
      <c r="E49" s="2">
        <f>PV(0.05, IF(J49="Submarine", 30, 50), -1)</f>
        <v>18.255925460552387</v>
      </c>
      <c r="F49" s="7">
        <f t="shared" si="2"/>
        <v>3.2866041291441887E-3</v>
      </c>
      <c r="H49" s="4">
        <v>18</v>
      </c>
      <c r="I49" s="4" t="s">
        <v>48</v>
      </c>
      <c r="J49" s="4" t="s">
        <v>34</v>
      </c>
      <c r="K49" s="4">
        <v>300</v>
      </c>
    </row>
    <row r="50" spans="1:11" x14ac:dyDescent="0.2">
      <c r="B50" s="7">
        <v>1</v>
      </c>
      <c r="C50" s="7">
        <f>IF(J49="Submarine", 0, 0.2)</f>
        <v>0.2</v>
      </c>
      <c r="D50" s="7">
        <f t="shared" si="1"/>
        <v>0.2</v>
      </c>
      <c r="E50" s="2">
        <f>PV(0.05,30,-1)</f>
        <v>15.372451026882837</v>
      </c>
      <c r="F50" s="7">
        <f t="shared" si="2"/>
        <v>1.3010287016055317E-2</v>
      </c>
    </row>
    <row r="51" spans="1:11" x14ac:dyDescent="0.2">
      <c r="A51" s="4" t="str">
        <f t="shared" si="0"/>
        <v>MYTH</v>
      </c>
      <c r="B51" s="7">
        <v>1</v>
      </c>
      <c r="C51" s="7">
        <f>IF(J51="Submarine", POWER(10,-6)*2000*K51, POWER(10,-6)*200*K51)</f>
        <v>0.25999999999999995</v>
      </c>
      <c r="D51" s="7">
        <f t="shared" si="1"/>
        <v>0.25999999999999995</v>
      </c>
      <c r="E51" s="2">
        <f>PV(0.05, IF(J51="Submarine", 30, 50), -1)</f>
        <v>18.255925460552387</v>
      </c>
      <c r="F51" s="7">
        <f t="shared" si="2"/>
        <v>1.4241951226291481E-2</v>
      </c>
      <c r="H51" s="4">
        <v>19</v>
      </c>
      <c r="I51" s="4" t="s">
        <v>49</v>
      </c>
      <c r="J51" s="4" t="s">
        <v>34</v>
      </c>
      <c r="K51" s="4">
        <v>1300</v>
      </c>
    </row>
    <row r="52" spans="1:11" x14ac:dyDescent="0.2">
      <c r="B52" s="7">
        <v>1</v>
      </c>
      <c r="C52" s="7">
        <f>IF(J51="Submarine", 0, 0.2)</f>
        <v>0.2</v>
      </c>
      <c r="D52" s="7">
        <f t="shared" si="1"/>
        <v>0.2</v>
      </c>
      <c r="E52" s="2">
        <f>PV(0.05,30,-1)</f>
        <v>15.372451026882837</v>
      </c>
      <c r="F52" s="7">
        <f t="shared" si="2"/>
        <v>1.3010287016055317E-2</v>
      </c>
    </row>
    <row r="53" spans="1:11" x14ac:dyDescent="0.2">
      <c r="A53" s="4" t="str">
        <f t="shared" si="0"/>
        <v>MMTH</v>
      </c>
      <c r="B53" s="7">
        <v>1</v>
      </c>
      <c r="C53" s="7">
        <f>IF(J53="Submarine", POWER(10,-6)*2000*K53, POWER(10,-6)*200*K53)</f>
        <v>0.13999999999999999</v>
      </c>
      <c r="D53" s="7">
        <f t="shared" si="1"/>
        <v>0.13999999999999999</v>
      </c>
      <c r="E53" s="2">
        <f>PV(0.05, IF(J53="Submarine", 30, 50), -1)</f>
        <v>18.255925460552387</v>
      </c>
      <c r="F53" s="7">
        <f t="shared" si="2"/>
        <v>7.6687429680031066E-3</v>
      </c>
      <c r="H53" s="4">
        <v>20</v>
      </c>
      <c r="I53" s="4" t="s">
        <v>50</v>
      </c>
      <c r="J53" s="4" t="s">
        <v>34</v>
      </c>
      <c r="K53" s="4">
        <v>700</v>
      </c>
    </row>
    <row r="54" spans="1:11" x14ac:dyDescent="0.2">
      <c r="B54" s="7">
        <v>1</v>
      </c>
      <c r="C54" s="7">
        <f>IF(J53="Submarine", 0, 0.2)</f>
        <v>0.2</v>
      </c>
      <c r="D54" s="7">
        <f t="shared" si="1"/>
        <v>0.2</v>
      </c>
      <c r="E54" s="2">
        <f>PV(0.05,30,-1)</f>
        <v>15.372451026882837</v>
      </c>
      <c r="F54" s="7">
        <f t="shared" si="2"/>
        <v>1.3010287016055317E-2</v>
      </c>
    </row>
    <row r="55" spans="1:11" x14ac:dyDescent="0.2">
      <c r="A55" s="4" t="s">
        <v>32</v>
      </c>
      <c r="B55" s="7">
        <v>1</v>
      </c>
      <c r="C55" s="7">
        <f>IF(J55="Submarine", POWER(10,-6)*2000*K55, POWER(10,-6)*200*K55)</f>
        <v>1.2</v>
      </c>
      <c r="D55" s="7">
        <f t="shared" si="1"/>
        <v>1.2</v>
      </c>
      <c r="E55" s="2">
        <f>PV(0.05, IF(J55="Submarine", 30, 50), -1)</f>
        <v>15.372451026882837</v>
      </c>
      <c r="F55" s="7">
        <f t="shared" si="2"/>
        <v>7.8061722096331901E-2</v>
      </c>
      <c r="H55" s="4">
        <v>21</v>
      </c>
      <c r="I55" s="4" t="s">
        <v>32</v>
      </c>
      <c r="J55" s="4" t="s">
        <v>20</v>
      </c>
      <c r="K55" s="4">
        <v>600</v>
      </c>
    </row>
    <row r="56" spans="1:11" x14ac:dyDescent="0.2">
      <c r="B56" s="7">
        <v>1</v>
      </c>
      <c r="C56" s="7">
        <f>IF(J55="Submarine", 0, 0.2)</f>
        <v>0</v>
      </c>
      <c r="D56" s="7">
        <f t="shared" si="1"/>
        <v>0</v>
      </c>
      <c r="E56" s="2">
        <f>PV(0.05,30,-1)</f>
        <v>15.372451026882837</v>
      </c>
      <c r="F56" s="7">
        <f t="shared" si="2"/>
        <v>0</v>
      </c>
    </row>
    <row r="57" spans="1:11" x14ac:dyDescent="0.2">
      <c r="A57" s="4" t="s">
        <v>33</v>
      </c>
      <c r="B57" s="7">
        <v>1</v>
      </c>
      <c r="C57" s="7">
        <f>IF(J57="Submarine", POWER(10,-6)*2000*K57, POWER(10,-6)*200*K57)</f>
        <v>0.8</v>
      </c>
      <c r="D57" s="7">
        <f t="shared" si="1"/>
        <v>0.8</v>
      </c>
      <c r="E57" s="2">
        <f>PV(0.05, IF(J57="Submarine", 30, 50), -1)</f>
        <v>15.372451026882837</v>
      </c>
      <c r="F57" s="7">
        <f t="shared" si="2"/>
        <v>5.204114806422127E-2</v>
      </c>
      <c r="H57" s="4">
        <v>22</v>
      </c>
      <c r="I57" s="4" t="s">
        <v>33</v>
      </c>
      <c r="J57" s="4" t="s">
        <v>20</v>
      </c>
      <c r="K57" s="4">
        <v>400</v>
      </c>
    </row>
    <row r="58" spans="1:11" x14ac:dyDescent="0.2">
      <c r="B58" s="7">
        <v>1</v>
      </c>
      <c r="C58" s="7">
        <f>IF(J57="Submarine", 0, 0.2)</f>
        <v>0</v>
      </c>
      <c r="D58" s="7">
        <f t="shared" si="1"/>
        <v>0</v>
      </c>
      <c r="E58" s="2">
        <f>PV(0.05,30,-1)</f>
        <v>15.372451026882837</v>
      </c>
      <c r="F58" s="7">
        <f t="shared" si="2"/>
        <v>0</v>
      </c>
    </row>
    <row r="59" spans="1:11" x14ac:dyDescent="0.2">
      <c r="A59" s="4" t="s">
        <v>24</v>
      </c>
      <c r="B59" s="4">
        <v>1</v>
      </c>
      <c r="C59" s="4">
        <f>POWER(10,-6)*1000*10</f>
        <v>0.01</v>
      </c>
      <c r="D59" s="4">
        <f t="shared" ref="D59:D60" si="3">B59*C59</f>
        <v>0.01</v>
      </c>
      <c r="E59" s="2">
        <f>PV(0.05,40,-1)</f>
        <v>17.159086353994443</v>
      </c>
      <c r="F59" s="4">
        <f t="shared" ref="F59:F60" si="4">D59/E59</f>
        <v>5.8278161166034996E-4</v>
      </c>
    </row>
    <row r="60" spans="1:11" x14ac:dyDescent="0.2">
      <c r="A60" s="4" t="s">
        <v>25</v>
      </c>
      <c r="B60" s="4">
        <v>1</v>
      </c>
      <c r="C60" s="4">
        <f>POWER(10,-6)*1000*200</f>
        <v>0.2</v>
      </c>
      <c r="D60" s="4">
        <f t="shared" si="3"/>
        <v>0.2</v>
      </c>
      <c r="E60" s="2">
        <f>PV(0.05,40,-1)</f>
        <v>17.159086353994443</v>
      </c>
      <c r="F60" s="4">
        <f t="shared" si="4"/>
        <v>1.1655632233207E-2</v>
      </c>
    </row>
    <row r="61" spans="1:11" x14ac:dyDescent="0.2">
      <c r="C61" s="4" t="s">
        <v>8</v>
      </c>
      <c r="F61" s="4" t="s">
        <v>21</v>
      </c>
    </row>
    <row r="62" spans="1:11" x14ac:dyDescent="0.2">
      <c r="A62" s="4" t="s">
        <v>57</v>
      </c>
      <c r="C62" s="4">
        <v>50</v>
      </c>
      <c r="F62" s="4">
        <f>POWER(10, -3)*C62</f>
        <v>0.05</v>
      </c>
    </row>
    <row r="63" spans="1:11" x14ac:dyDescent="0.2">
      <c r="F63" s="4" t="s">
        <v>15</v>
      </c>
    </row>
    <row r="64" spans="1:11" x14ac:dyDescent="0.2">
      <c r="A64" s="4" t="s">
        <v>26</v>
      </c>
      <c r="F64" s="4">
        <v>0</v>
      </c>
    </row>
    <row r="65" spans="1:6" x14ac:dyDescent="0.2">
      <c r="A65" s="4" t="s">
        <v>27</v>
      </c>
      <c r="F65" s="4">
        <v>0</v>
      </c>
    </row>
    <row r="68" spans="1:6" x14ac:dyDescent="0.2">
      <c r="A68" s="4" t="s">
        <v>10</v>
      </c>
    </row>
    <row r="69" spans="1:6" x14ac:dyDescent="0.2">
      <c r="A69" s="4" t="s">
        <v>14</v>
      </c>
    </row>
    <row r="70" spans="1:6" x14ac:dyDescent="0.2">
      <c r="A70" s="4" t="s">
        <v>11</v>
      </c>
    </row>
    <row r="71" spans="1:6" x14ac:dyDescent="0.2">
      <c r="A71" s="4" t="s">
        <v>56</v>
      </c>
    </row>
    <row r="72" spans="1:6" x14ac:dyDescent="0.2">
      <c r="A72" s="4" t="s">
        <v>55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7804-4FEB-3842-AF56-AF9BF221E9AB}">
  <dimension ref="A1:D33"/>
  <sheetViews>
    <sheetView workbookViewId="0">
      <selection activeCell="D1" sqref="D1"/>
    </sheetView>
  </sheetViews>
  <sheetFormatPr baseColWidth="10" defaultRowHeight="16" x14ac:dyDescent="0.2"/>
  <cols>
    <col min="1" max="1" width="16" style="4" customWidth="1"/>
    <col min="2" max="2" width="11.1640625" style="4" bestFit="1" customWidth="1"/>
  </cols>
  <sheetData>
    <row r="1" spans="1:4" x14ac:dyDescent="0.2">
      <c r="A1" s="4" t="str">
        <f>calculation!A2</f>
        <v>PV</v>
      </c>
      <c r="B1" s="4">
        <f>calculation!F2+calculation!F3</f>
        <v>5.9666720109460732E-2</v>
      </c>
    </row>
    <row r="2" spans="1:4" x14ac:dyDescent="0.2">
      <c r="A2" s="4" t="str">
        <f>calculation!A4</f>
        <v>Wind</v>
      </c>
      <c r="B2" s="4">
        <f>calculation!F4+calculation!F5+calculation!F6</f>
        <v>0.13878708594884442</v>
      </c>
    </row>
    <row r="3" spans="1:4" x14ac:dyDescent="0.2">
      <c r="A3" s="4" t="s">
        <v>54</v>
      </c>
      <c r="B3" s="4">
        <f>calculation!F7</f>
        <v>0.40066235801649058</v>
      </c>
    </row>
    <row r="4" spans="1:4" x14ac:dyDescent="0.2">
      <c r="A4" s="4" t="str">
        <f>calculation!A8</f>
        <v>PHP</v>
      </c>
      <c r="B4" s="4">
        <f>calculation!F8+calculation!F9</f>
        <v>3.7388367742868238E-2</v>
      </c>
    </row>
    <row r="5" spans="1:4" x14ac:dyDescent="0.2">
      <c r="A5" s="4" t="str">
        <f>calculation!A11</f>
        <v>PHS</v>
      </c>
      <c r="B5" s="4">
        <f>calculation!F11</f>
        <v>2.738836774286824E-3</v>
      </c>
    </row>
    <row r="6" spans="1:4" x14ac:dyDescent="0.2">
      <c r="A6" s="4" t="str">
        <f>calculation!A13</f>
        <v>AWIJ</v>
      </c>
      <c r="B6" s="4">
        <f>calculation!F13+calculation!F14</f>
        <v>0.27321602733716166</v>
      </c>
    </row>
    <row r="7" spans="1:4" x14ac:dyDescent="0.2">
      <c r="A7" s="4" t="str">
        <f>calculation!A15</f>
        <v>ANIT</v>
      </c>
      <c r="B7" s="4">
        <f>calculation!F15+calculation!F16</f>
        <v>0.13010287016055316</v>
      </c>
    </row>
    <row r="8" spans="1:4" x14ac:dyDescent="0.2">
      <c r="A8" s="4" t="str">
        <f>calculation!A17</f>
        <v>BNIK</v>
      </c>
      <c r="B8" s="4">
        <f>calculation!F17+calculation!F18</f>
        <v>2.2870099403487883E-2</v>
      </c>
    </row>
    <row r="9" spans="1:4" x14ac:dyDescent="0.2">
      <c r="A9" s="4" t="str">
        <f>calculation!A19</f>
        <v>BNPL</v>
      </c>
      <c r="B9" s="4">
        <f>calculation!F19+calculation!F20</f>
        <v>0.16913373120871913</v>
      </c>
    </row>
    <row r="10" spans="1:4" x14ac:dyDescent="0.2">
      <c r="A10" s="4" t="str">
        <f>calculation!A21</f>
        <v>BNSG</v>
      </c>
      <c r="B10" s="4">
        <f>calculation!F21+calculation!F22</f>
        <v>0.16913373120871913</v>
      </c>
      <c r="D10" s="3"/>
    </row>
    <row r="11" spans="1:4" x14ac:dyDescent="0.2">
      <c r="A11" s="4" t="str">
        <f>calculation!A23</f>
        <v>KHTH</v>
      </c>
      <c r="B11" s="4">
        <f>calculation!F23+calculation!F24</f>
        <v>1.8487960564628966E-2</v>
      </c>
    </row>
    <row r="12" spans="1:4" x14ac:dyDescent="0.2">
      <c r="A12" s="4" t="str">
        <f>calculation!A25</f>
        <v>KHVS</v>
      </c>
      <c r="B12" s="4">
        <f>calculation!F25+calculation!F26</f>
        <v>1.5201356435484776E-2</v>
      </c>
    </row>
    <row r="13" spans="1:4" x14ac:dyDescent="0.2">
      <c r="A13" s="4" t="str">
        <f>calculation!A27</f>
        <v>CNVH</v>
      </c>
      <c r="B13" s="4">
        <f>calculation!F27+calculation!F28</f>
        <v>1.9583495274343693E-2</v>
      </c>
    </row>
    <row r="14" spans="1:4" x14ac:dyDescent="0.2">
      <c r="A14" s="4" t="str">
        <f>calculation!A29</f>
        <v>INMM</v>
      </c>
      <c r="B14" s="4">
        <f>calculation!F29+calculation!F30</f>
        <v>2.3965634113202613E-2</v>
      </c>
    </row>
    <row r="15" spans="1:4" x14ac:dyDescent="0.2">
      <c r="A15" s="4" t="str">
        <f>calculation!A31</f>
        <v>IJIK</v>
      </c>
      <c r="B15" s="4">
        <f>calculation!F31+calculation!F32</f>
        <v>0.11709258314449786</v>
      </c>
    </row>
    <row r="16" spans="1:4" x14ac:dyDescent="0.2">
      <c r="A16" s="4" t="str">
        <f>calculation!A33</f>
        <v>IJIS</v>
      </c>
      <c r="B16" s="4">
        <f>calculation!F33+calculation!F34</f>
        <v>2.8347772952061531E-2</v>
      </c>
    </row>
    <row r="17" spans="1:2" x14ac:dyDescent="0.2">
      <c r="A17" s="4" t="str">
        <f>calculation!A35</f>
        <v>IJIT</v>
      </c>
      <c r="B17" s="4">
        <f>calculation!F35+calculation!F36</f>
        <v>0.27321602733716166</v>
      </c>
    </row>
    <row r="18" spans="1:2" x14ac:dyDescent="0.2">
      <c r="A18" s="4" t="str">
        <f>calculation!A37</f>
        <v>IJSG</v>
      </c>
      <c r="B18" s="4">
        <f>calculation!F37+calculation!F38</f>
        <v>0.11709258314449786</v>
      </c>
    </row>
    <row r="19" spans="1:2" x14ac:dyDescent="0.2">
      <c r="A19" s="4" t="str">
        <f>calculation!A39</f>
        <v>IKIC</v>
      </c>
      <c r="B19" s="4">
        <f>calculation!F39+calculation!F40</f>
        <v>7.8061722096331901E-2</v>
      </c>
    </row>
    <row r="20" spans="1:2" x14ac:dyDescent="0.2">
      <c r="A20" s="4" t="str">
        <f>calculation!A41</f>
        <v>IMIP</v>
      </c>
      <c r="B20" s="4">
        <f>calculation!F41+calculation!F42</f>
        <v>0.13010287016055316</v>
      </c>
    </row>
    <row r="21" spans="1:2" x14ac:dyDescent="0.2">
      <c r="A21" s="4" t="str">
        <f>calculation!A43</f>
        <v>IMIC</v>
      </c>
      <c r="B21" s="4">
        <f>calculation!F43+calculation!F44</f>
        <v>0.13010287016055316</v>
      </c>
    </row>
    <row r="22" spans="1:2" x14ac:dyDescent="0.2">
      <c r="A22" s="4" t="str">
        <f>calculation!A45</f>
        <v>LATH</v>
      </c>
      <c r="B22" s="4">
        <f>calculation!F45+calculation!F46</f>
        <v>1.8487960564628966E-2</v>
      </c>
    </row>
    <row r="23" spans="1:2" x14ac:dyDescent="0.2">
      <c r="A23" s="4" t="str">
        <f>calculation!A47</f>
        <v>LAVH</v>
      </c>
      <c r="B23" s="4">
        <f>calculation!F47+calculation!F48</f>
        <v>1.8487960564628966E-2</v>
      </c>
    </row>
    <row r="24" spans="1:2" x14ac:dyDescent="0.2">
      <c r="A24" s="4" t="str">
        <f>calculation!A49</f>
        <v>MYSG</v>
      </c>
      <c r="B24" s="4">
        <f>calculation!F49+calculation!F50</f>
        <v>1.6296891145199506E-2</v>
      </c>
    </row>
    <row r="25" spans="1:2" x14ac:dyDescent="0.2">
      <c r="A25" s="4" t="str">
        <f>calculation!A51</f>
        <v>MYTH</v>
      </c>
      <c r="B25" s="4">
        <f>calculation!F51+calculation!F52</f>
        <v>2.72522382423468E-2</v>
      </c>
    </row>
    <row r="26" spans="1:2" x14ac:dyDescent="0.2">
      <c r="A26" s="4" t="str">
        <f>calculation!A53</f>
        <v>MMTH</v>
      </c>
      <c r="B26" s="4">
        <f>calculation!F53+calculation!F54</f>
        <v>2.0679029984058423E-2</v>
      </c>
    </row>
    <row r="27" spans="1:2" x14ac:dyDescent="0.2">
      <c r="A27" s="4" t="str">
        <f>calculation!A55</f>
        <v>PLPV</v>
      </c>
      <c r="B27" s="4">
        <f>calculation!F55+calculation!F56</f>
        <v>7.8061722096331901E-2</v>
      </c>
    </row>
    <row r="28" spans="1:2" x14ac:dyDescent="0.2">
      <c r="A28" s="4" t="str">
        <f>calculation!A57</f>
        <v>PMPV</v>
      </c>
      <c r="B28" s="4">
        <f>calculation!F57+calculation!F58</f>
        <v>5.204114806422127E-2</v>
      </c>
    </row>
    <row r="29" spans="1:2" x14ac:dyDescent="0.2">
      <c r="A29" s="4" t="str">
        <f>calculation!A59</f>
        <v>ACPV</v>
      </c>
      <c r="B29" s="4">
        <f>calculation!F59</f>
        <v>5.8278161166034996E-4</v>
      </c>
    </row>
    <row r="30" spans="1:2" x14ac:dyDescent="0.2">
      <c r="A30" s="4" t="str">
        <f>calculation!A60</f>
        <v>ACWind</v>
      </c>
      <c r="B30" s="4">
        <f>calculation!F60</f>
        <v>1.1655632233207E-2</v>
      </c>
    </row>
    <row r="31" spans="1:2" x14ac:dyDescent="0.2">
      <c r="A31" s="4" t="str">
        <f>calculation!A62</f>
        <v>Hydro</v>
      </c>
      <c r="B31" s="4">
        <f>calculation!F62</f>
        <v>0.05</v>
      </c>
    </row>
    <row r="32" spans="1:2" x14ac:dyDescent="0.2">
      <c r="A32" s="4" t="str">
        <f>calculation!A64</f>
        <v>LegPH</v>
      </c>
      <c r="B32" s="4">
        <f>calculation!F64</f>
        <v>0</v>
      </c>
    </row>
    <row r="33" spans="1:2" x14ac:dyDescent="0.2">
      <c r="A33" s="4" t="str">
        <f>calculation!A65</f>
        <v>LegINTC</v>
      </c>
      <c r="B33" s="4">
        <f>calculation!F65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2019-03-15T10:45:50Z</dcterms:created>
  <dcterms:modified xsi:type="dcterms:W3CDTF">2020-06-29T02:08:47Z</dcterms:modified>
</cp:coreProperties>
</file>