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\Documents\שנה א הנדסת תעשייה וניהול\second year\"/>
    </mc:Choice>
  </mc:AlternateContent>
  <xr:revisionPtr revIDLastSave="0" documentId="8_{BD5389CC-2E20-40C6-9757-97F73A723851}" xr6:coauthVersionLast="47" xr6:coauthVersionMax="47" xr10:uidLastSave="{00000000-0000-0000-0000-000000000000}"/>
  <bookViews>
    <workbookView xWindow="-108" yWindow="-108" windowWidth="23256" windowHeight="12576" xr2:uid="{A01F9632-0E1B-4683-A605-A107B93EA010}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E64" i="1"/>
  <c r="E65" i="1"/>
  <c r="E66" i="1"/>
  <c r="E67" i="1"/>
  <c r="E63" i="1"/>
  <c r="E62" i="1"/>
  <c r="D27" i="1"/>
  <c r="F48" i="1"/>
  <c r="G48" i="1" s="1"/>
  <c r="J48" i="1" s="1"/>
  <c r="F49" i="1"/>
  <c r="G49" i="1" s="1"/>
  <c r="F50" i="1"/>
  <c r="G50" i="1" s="1"/>
  <c r="F51" i="1"/>
  <c r="G51" i="1" s="1"/>
  <c r="H51" i="1" s="1"/>
  <c r="F47" i="1"/>
  <c r="G47" i="1" s="1"/>
  <c r="E37" i="1"/>
  <c r="F37" i="1" s="1"/>
  <c r="E36" i="1"/>
  <c r="F36" i="1" s="1"/>
  <c r="G36" i="1" s="1"/>
  <c r="E38" i="1"/>
  <c r="F38" i="1" s="1"/>
  <c r="E39" i="1"/>
  <c r="F39" i="1" s="1"/>
  <c r="I39" i="1" s="1"/>
  <c r="E40" i="1"/>
  <c r="E35" i="1"/>
  <c r="F35" i="1" s="1"/>
  <c r="I35" i="1" s="1"/>
  <c r="H50" i="1" l="1"/>
  <c r="I50" i="1"/>
  <c r="I48" i="1"/>
  <c r="I52" i="1" s="1"/>
  <c r="F78" i="1" s="1"/>
  <c r="F66" i="1"/>
  <c r="G66" i="1" s="1"/>
  <c r="F62" i="1"/>
  <c r="I62" i="1" s="1"/>
  <c r="F64" i="1"/>
  <c r="H64" i="1" s="1"/>
  <c r="F65" i="1"/>
  <c r="H65" i="1" s="1"/>
  <c r="F63" i="1"/>
  <c r="I63" i="1" s="1"/>
  <c r="J51" i="1"/>
  <c r="I51" i="1"/>
  <c r="J47" i="1"/>
  <c r="I47" i="1"/>
  <c r="H47" i="1"/>
  <c r="I49" i="1"/>
  <c r="H49" i="1"/>
  <c r="J49" i="1"/>
  <c r="H48" i="1"/>
  <c r="J50" i="1"/>
  <c r="H38" i="1"/>
  <c r="I38" i="1"/>
  <c r="G38" i="1"/>
  <c r="G37" i="1"/>
  <c r="I37" i="1"/>
  <c r="H37" i="1"/>
  <c r="H36" i="1"/>
  <c r="I36" i="1"/>
  <c r="G35" i="1"/>
  <c r="H35" i="1"/>
  <c r="H39" i="1"/>
  <c r="G39" i="1"/>
  <c r="G40" i="1" l="1"/>
  <c r="G77" i="1" s="1"/>
  <c r="H52" i="1"/>
  <c r="G78" i="1" s="1"/>
  <c r="I65" i="1"/>
  <c r="I40" i="1"/>
  <c r="E77" i="1" s="1"/>
  <c r="J52" i="1"/>
  <c r="E78" i="1" s="1"/>
  <c r="H40" i="1"/>
  <c r="F77" i="1" s="1"/>
  <c r="H62" i="1"/>
  <c r="H66" i="1"/>
  <c r="I66" i="1"/>
  <c r="H63" i="1"/>
  <c r="G62" i="1"/>
  <c r="G63" i="1"/>
  <c r="G65" i="1"/>
  <c r="I64" i="1"/>
  <c r="G64" i="1"/>
  <c r="I67" i="1" l="1"/>
  <c r="E79" i="1" s="1"/>
  <c r="H67" i="1"/>
  <c r="F79" i="1" s="1"/>
  <c r="G67" i="1"/>
  <c r="G79" i="1" s="1"/>
  <c r="D26" i="1"/>
  <c r="D25" i="1"/>
  <c r="E22" i="1" l="1"/>
  <c r="F22" i="1" s="1"/>
  <c r="E18" i="1"/>
  <c r="F18" i="1" s="1"/>
  <c r="E21" i="1"/>
  <c r="F21" i="1" s="1"/>
  <c r="E17" i="1"/>
  <c r="F17" i="1" s="1"/>
  <c r="E16" i="1"/>
  <c r="F16" i="1" s="1"/>
  <c r="E23" i="1"/>
  <c r="E20" i="1"/>
  <c r="F20" i="1" s="1"/>
  <c r="E19" i="1"/>
  <c r="F19" i="1" s="1"/>
  <c r="H16" i="1" l="1"/>
  <c r="G16" i="1"/>
  <c r="I16" i="1"/>
  <c r="H19" i="1"/>
  <c r="G19" i="1"/>
  <c r="I19" i="1"/>
  <c r="G17" i="1"/>
  <c r="I17" i="1"/>
  <c r="H17" i="1"/>
  <c r="G20" i="1"/>
  <c r="I20" i="1"/>
  <c r="H20" i="1"/>
  <c r="I21" i="1"/>
  <c r="H21" i="1"/>
  <c r="G21" i="1"/>
  <c r="I18" i="1"/>
  <c r="G18" i="1"/>
  <c r="H18" i="1"/>
  <c r="I22" i="1"/>
  <c r="H22" i="1"/>
  <c r="G22" i="1"/>
  <c r="H23" i="1" l="1"/>
  <c r="F76" i="1" s="1"/>
  <c r="G23" i="1"/>
  <c r="G76" i="1" s="1"/>
  <c r="I23" i="1"/>
  <c r="E76" i="1" s="1"/>
</calcChain>
</file>

<file path=xl/sharedStrings.xml><?xml version="1.0" encoding="utf-8"?>
<sst xmlns="http://schemas.openxmlformats.org/spreadsheetml/2006/main" count="65" uniqueCount="39">
  <si>
    <t>index</t>
  </si>
  <si>
    <t>forecast</t>
  </si>
  <si>
    <t>ei</t>
  </si>
  <si>
    <t>|ei|</t>
  </si>
  <si>
    <t>MRD</t>
  </si>
  <si>
    <t>ei^2</t>
  </si>
  <si>
    <t>year</t>
  </si>
  <si>
    <t>sales(millions)</t>
  </si>
  <si>
    <t>Linear Regression</t>
  </si>
  <si>
    <t>R</t>
  </si>
  <si>
    <t>B</t>
  </si>
  <si>
    <t>A</t>
  </si>
  <si>
    <t>y=-0.29286X+53.8</t>
  </si>
  <si>
    <t>average</t>
  </si>
  <si>
    <t>weight</t>
  </si>
  <si>
    <t>WMA</t>
  </si>
  <si>
    <t>Moving Average</t>
  </si>
  <si>
    <t>demand(millions)</t>
  </si>
  <si>
    <t>demand-millions</t>
  </si>
  <si>
    <t>conclusions:</t>
  </si>
  <si>
    <t>MSE</t>
  </si>
  <si>
    <t>MAD</t>
  </si>
  <si>
    <t>M Average</t>
  </si>
  <si>
    <t>L.Regression</t>
  </si>
  <si>
    <t>y = (last year sales) - 3*(1/year count)</t>
  </si>
  <si>
    <t>~since the hightest sales year</t>
  </si>
  <si>
    <t>Anulik's</t>
  </si>
  <si>
    <t>iPad sales prediction</t>
  </si>
  <si>
    <t>We chose Anulik's Equasion forecast, for our Ipad demand prediction</t>
  </si>
  <si>
    <t xml:space="preserve">Anulik's Equasion </t>
  </si>
  <si>
    <t>because both MRD, MSE and MAD were the lowest by far</t>
  </si>
  <si>
    <t>By:</t>
  </si>
  <si>
    <t>name</t>
  </si>
  <si>
    <t>lastname</t>
  </si>
  <si>
    <t>ID</t>
  </si>
  <si>
    <t xml:space="preserve">Anna </t>
  </si>
  <si>
    <t>Vardanyan</t>
  </si>
  <si>
    <t>Nir</t>
  </si>
  <si>
    <t>Nagary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</si>
</sst>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26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u/>
      <sz val="28"/>
      <color theme="8" tint="-0.499984740745262"/>
      <name val="Arial"/>
      <family val="2"/>
      <scheme val="minor"/>
    </font>
    <font>
      <b/>
      <sz val="18"/>
      <color theme="8" tint="-0.499984740745262"/>
      <name val="Arial"/>
      <family val="2"/>
      <scheme val="minor"/>
    </font>
    <font>
      <sz val="11"/>
      <color theme="8" tint="-0.499984740745262"/>
      <name val="Arial"/>
      <family val="2"/>
      <scheme val="minor"/>
    </font>
    <font>
      <sz val="11"/>
      <color theme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Fill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regerssion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9267532467532469"/>
          <c:w val="0.84396062992125986"/>
          <c:h val="0.45782636261376419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Sheet1!$C$16:$C$23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Sheet1!$D$16:$D$23</c:f>
              <c:numCache>
                <c:formatCode>General</c:formatCode>
                <c:ptCount val="8"/>
                <c:pt idx="0">
                  <c:v>32.4</c:v>
                </c:pt>
                <c:pt idx="1">
                  <c:v>57</c:v>
                </c:pt>
                <c:pt idx="2">
                  <c:v>70</c:v>
                </c:pt>
                <c:pt idx="3">
                  <c:v>67</c:v>
                </c:pt>
                <c:pt idx="4">
                  <c:v>54</c:v>
                </c:pt>
                <c:pt idx="5">
                  <c:v>45</c:v>
                </c:pt>
                <c:pt idx="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E-481F-A942-E4729C9695DA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Sheet1!$C$16:$C$23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Sheet1!$E$16:$E$23</c:f>
              <c:numCache>
                <c:formatCode>General</c:formatCode>
                <c:ptCount val="8"/>
                <c:pt idx="0">
                  <c:v>53.507142857142853</c:v>
                </c:pt>
                <c:pt idx="1">
                  <c:v>53.214285714285708</c:v>
                </c:pt>
                <c:pt idx="2">
                  <c:v>52.921428571428571</c:v>
                </c:pt>
                <c:pt idx="3">
                  <c:v>52.628571428571426</c:v>
                </c:pt>
                <c:pt idx="4">
                  <c:v>52.335714285714282</c:v>
                </c:pt>
                <c:pt idx="5">
                  <c:v>52.042857142857144</c:v>
                </c:pt>
                <c:pt idx="6">
                  <c:v>51.75</c:v>
                </c:pt>
                <c:pt idx="7">
                  <c:v>51.457142857142856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E-481F-A942-E4729C969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419600"/>
        <c:axId val="1546417520"/>
      </c:lineChart>
      <c:catAx>
        <c:axId val="154641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46417520"/>
        <c:crosses val="autoZero"/>
        <c:auto val="1"/>
        <c:lblAlgn val="ctr"/>
        <c:lblOffset val="100"/>
        <c:noMultiLvlLbl val="0"/>
      </c:catAx>
      <c:valAx>
        <c:axId val="15464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demand(mil)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464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Sheet1!$C$33:$C$40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Sheet1!$D$33:$D$40</c:f>
              <c:numCache>
                <c:formatCode>General</c:formatCode>
                <c:ptCount val="8"/>
                <c:pt idx="0">
                  <c:v>32.4</c:v>
                </c:pt>
                <c:pt idx="1">
                  <c:v>57</c:v>
                </c:pt>
                <c:pt idx="2">
                  <c:v>70</c:v>
                </c:pt>
                <c:pt idx="3">
                  <c:v>67</c:v>
                </c:pt>
                <c:pt idx="4">
                  <c:v>54</c:v>
                </c:pt>
                <c:pt idx="5">
                  <c:v>45</c:v>
                </c:pt>
                <c:pt idx="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A-48CA-B868-C219F2DC1B6D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Sheet1!$C$33:$C$40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Sheet1!$E$33:$E$40</c:f>
              <c:numCache>
                <c:formatCode>General</c:formatCode>
                <c:ptCount val="8"/>
                <c:pt idx="2">
                  <c:v>44.7</c:v>
                </c:pt>
                <c:pt idx="3">
                  <c:v>63.5</c:v>
                </c:pt>
                <c:pt idx="4">
                  <c:v>68.5</c:v>
                </c:pt>
                <c:pt idx="5">
                  <c:v>60.5</c:v>
                </c:pt>
                <c:pt idx="6">
                  <c:v>49.5</c:v>
                </c:pt>
                <c:pt idx="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A-48CA-B868-C219F2DC1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642576"/>
        <c:axId val="1355641328"/>
      </c:lineChart>
      <c:catAx>
        <c:axId val="135564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55641328"/>
        <c:crosses val="autoZero"/>
        <c:auto val="1"/>
        <c:lblAlgn val="ctr"/>
        <c:lblOffset val="100"/>
        <c:noMultiLvlLbl val="0"/>
      </c:catAx>
      <c:valAx>
        <c:axId val="13556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demand(mil)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556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1844046123769318"/>
          <c:y val="0.2276454293628809"/>
          <c:w val="0.83016118941351125"/>
          <c:h val="0.4217815778567845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Sheet1!$C$45:$C$52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Sheet1!$D$45:$D$51</c:f>
              <c:numCache>
                <c:formatCode>General</c:formatCode>
                <c:ptCount val="7"/>
                <c:pt idx="0">
                  <c:v>32.4</c:v>
                </c:pt>
                <c:pt idx="1">
                  <c:v>57</c:v>
                </c:pt>
                <c:pt idx="2">
                  <c:v>70</c:v>
                </c:pt>
                <c:pt idx="3">
                  <c:v>67</c:v>
                </c:pt>
                <c:pt idx="4">
                  <c:v>54</c:v>
                </c:pt>
                <c:pt idx="5">
                  <c:v>45</c:v>
                </c:pt>
                <c:pt idx="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4-43A2-898E-B3AA6D748EC3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Sheet1!$C$45:$C$52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Sheet1!$F$45:$F$52</c:f>
              <c:numCache>
                <c:formatCode>General</c:formatCode>
                <c:ptCount val="8"/>
                <c:pt idx="2">
                  <c:v>45.285714285714278</c:v>
                </c:pt>
                <c:pt idx="3">
                  <c:v>64.041666666666657</c:v>
                </c:pt>
                <c:pt idx="4">
                  <c:v>68.392857142857153</c:v>
                </c:pt>
                <c:pt idx="5">
                  <c:v>60.09375</c:v>
                </c:pt>
                <c:pt idx="6">
                  <c:v>49.371428571428574</c:v>
                </c:pt>
                <c:pt idx="7">
                  <c:v>43.94736842105263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4-43A2-898E-B3AA6D748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243408"/>
        <c:axId val="1556243824"/>
      </c:lineChart>
      <c:catAx>
        <c:axId val="155624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56243824"/>
        <c:crosses val="autoZero"/>
        <c:auto val="1"/>
        <c:lblAlgn val="ctr"/>
        <c:lblOffset val="100"/>
        <c:noMultiLvlLbl val="0"/>
      </c:catAx>
      <c:valAx>
        <c:axId val="15562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demand(mil)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5624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Anulik's Equasion</a:t>
            </a:r>
          </a:p>
        </c:rich>
      </c:tx>
      <c:layout>
        <c:manualLayout>
          <c:xMode val="edge"/>
          <c:yMode val="edge"/>
          <c:x val="0.43871781508730123"/>
          <c:y val="5.7591623036649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Sheet1!$C$62:$C$67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Sheet1!$D$62:$D$67</c:f>
              <c:numCache>
                <c:formatCode>General</c:formatCode>
                <c:ptCount val="6"/>
                <c:pt idx="0">
                  <c:v>70</c:v>
                </c:pt>
                <c:pt idx="1">
                  <c:v>67</c:v>
                </c:pt>
                <c:pt idx="2">
                  <c:v>54</c:v>
                </c:pt>
                <c:pt idx="3">
                  <c:v>45</c:v>
                </c:pt>
                <c:pt idx="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D-495D-A316-8D57677D61FD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Sheet1!$C$62:$C$67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Sheet1!$E$62:$E$67</c:f>
              <c:numCache>
                <c:formatCode>General</c:formatCode>
                <c:ptCount val="6"/>
                <c:pt idx="0">
                  <c:v>71.666666666666671</c:v>
                </c:pt>
                <c:pt idx="1">
                  <c:v>69.25</c:v>
                </c:pt>
                <c:pt idx="2">
                  <c:v>66.400000000000006</c:v>
                </c:pt>
                <c:pt idx="3">
                  <c:v>53.5</c:v>
                </c:pt>
                <c:pt idx="4">
                  <c:v>44.571428571428569</c:v>
                </c:pt>
                <c:pt idx="5">
                  <c:v>42.625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D-495D-A316-8D57677D6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484607"/>
        <c:axId val="1117485023"/>
      </c:lineChart>
      <c:catAx>
        <c:axId val="1117484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7485023"/>
        <c:crosses val="autoZero"/>
        <c:auto val="1"/>
        <c:lblAlgn val="ctr"/>
        <c:lblOffset val="100"/>
        <c:noMultiLvlLbl val="0"/>
      </c:catAx>
      <c:valAx>
        <c:axId val="11174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Sales(mil)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748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333948349495601"/>
          <c:y val="0.87499938162179991"/>
          <c:w val="0.35861672851563126"/>
          <c:h val="7.794511829208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1377950</xdr:colOff>
      <xdr:row>13</xdr:row>
      <xdr:rowOff>114300</xdr:rowOff>
    </xdr:from>
    <xdr:to>
      <xdr:col>16</xdr:col>
      <xdr:colOff>577850</xdr:colOff>
      <xdr:row>26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9EB54E-EC2A-4C6F-8A70-FE364569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1514475</xdr:colOff>
      <xdr:row>29</xdr:row>
      <xdr:rowOff>215900</xdr:rowOff>
    </xdr:from>
    <xdr:to>
      <xdr:col>16</xdr:col>
      <xdr:colOff>463550</xdr:colOff>
      <xdr:row>41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396ED1-22C2-411F-B42C-DCB1EEEFD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552450</xdr:colOff>
      <xdr:row>42</xdr:row>
      <xdr:rowOff>88900</xdr:rowOff>
    </xdr:from>
    <xdr:to>
      <xdr:col>17</xdr:col>
      <xdr:colOff>485774</xdr:colOff>
      <xdr:row>53</xdr:row>
      <xdr:rowOff>393700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F5DA5C-B900-43A4-83F1-3120F42EE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933450</xdr:colOff>
      <xdr:row>56</xdr:row>
      <xdr:rowOff>38100</xdr:rowOff>
    </xdr:from>
    <xdr:to>
      <xdr:col>16</xdr:col>
      <xdr:colOff>241299</xdr:colOff>
      <xdr:row>71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C1C286-3CC6-47A6-8791-7D81F541D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13F6-3CCD-427A-962F-A055CE12A1DC}">
  <dimension ref="B2:K85"/>
  <sheetViews>
    <sheetView tabSelected="1" workbookViewId="0">
      <selection activeCell="G8" sqref="G8"/>
    </sheetView>
  </sheetViews>
  <sheetFormatPr defaultRowHeight="13.8" x14ac:dyDescent="0.25"/>
  <cols>
    <col min="1" max="1" width="11.5" customWidth="1"/>
    <col min="3" max="3" width="7.5" customWidth="1"/>
    <col min="4" max="4" width="9.3984375" customWidth="1"/>
    <col min="5" max="5" width="11.796875" bestFit="1" customWidth="1"/>
    <col min="10" max="10" width="24.5" customWidth="1"/>
  </cols>
  <sheetData>
    <row r="2" spans="2:9" ht="35.4" x14ac:dyDescent="0.6">
      <c r="F2" s="9" t="s">
        <v>27</v>
      </c>
    </row>
    <row r="4" spans="2:9" x14ac:dyDescent="0.25">
      <c r="B4" s="13" t="s">
        <v>31</v>
      </c>
      <c r="C4" s="13" t="s">
        <v>32</v>
      </c>
      <c r="D4" s="13" t="s">
        <v>33</v>
      </c>
      <c r="E4" s="13" t="s">
        <v>34</v>
      </c>
    </row>
    <row r="5" spans="2:9" x14ac:dyDescent="0.25">
      <c r="C5" t="s">
        <v>35</v>
      </c>
      <c r="D5" t="s">
        <v>36</v>
      </c>
      <c r="E5">
        <v>324573732</v>
      </c>
    </row>
    <row r="6" spans="2:9" x14ac:dyDescent="0.25">
      <c r="C6" t="s">
        <v>37</v>
      </c>
      <c r="D6" t="s">
        <v>38</v>
      </c>
      <c r="E6">
        <v>204762124</v>
      </c>
    </row>
    <row r="12" spans="2:9" ht="28.2" x14ac:dyDescent="0.5">
      <c r="C12" s="3" t="s">
        <v>8</v>
      </c>
    </row>
    <row r="15" spans="2:9" x14ac:dyDescent="0.25">
      <c r="B15" s="2" t="s">
        <v>0</v>
      </c>
      <c r="C15" s="2" t="s">
        <v>6</v>
      </c>
      <c r="D15" s="2" t="s">
        <v>18</v>
      </c>
      <c r="E15" s="2" t="s">
        <v>1</v>
      </c>
      <c r="F15" s="2" t="s">
        <v>2</v>
      </c>
      <c r="G15" s="2" t="s">
        <v>3</v>
      </c>
      <c r="H15" s="2" t="s">
        <v>5</v>
      </c>
      <c r="I15" s="2" t="s">
        <v>4</v>
      </c>
    </row>
    <row r="16" spans="2:9" x14ac:dyDescent="0.25">
      <c r="B16" s="1">
        <v>1</v>
      </c>
      <c r="C16" s="1">
        <v>2011</v>
      </c>
      <c r="D16" s="1">
        <v>32.4</v>
      </c>
      <c r="E16" s="1">
        <f t="shared" ref="E16:E23" si="0">D$26*B16+D$27</f>
        <v>53.507142857142853</v>
      </c>
      <c r="F16" s="1">
        <f>D16-E16</f>
        <v>-21.107142857142854</v>
      </c>
      <c r="G16" s="1">
        <f>ABS(F16)</f>
        <v>21.107142857142854</v>
      </c>
      <c r="H16" s="1">
        <f>F16^2</f>
        <v>445.51147959183663</v>
      </c>
      <c r="I16" s="1">
        <f>ABS(F16/D16)</f>
        <v>0.6514550264550264</v>
      </c>
    </row>
    <row r="17" spans="2:10" x14ac:dyDescent="0.25">
      <c r="B17" s="1">
        <v>2</v>
      </c>
      <c r="C17" s="1">
        <v>2012</v>
      </c>
      <c r="D17" s="1">
        <v>57</v>
      </c>
      <c r="E17" s="1">
        <f t="shared" si="0"/>
        <v>53.214285714285708</v>
      </c>
      <c r="F17" s="1">
        <f t="shared" ref="F17:F22" si="1">D17-E17</f>
        <v>3.7857142857142918</v>
      </c>
      <c r="G17" s="1">
        <f t="shared" ref="G17:G22" si="2">ABS(F17)</f>
        <v>3.7857142857142918</v>
      </c>
      <c r="H17" s="1">
        <f t="shared" ref="H17:H22" si="3">F17^2</f>
        <v>14.33163265306127</v>
      </c>
      <c r="I17" s="1">
        <f t="shared" ref="I17:I22" si="4">ABS(F17/D17)</f>
        <v>6.6416040100250734E-2</v>
      </c>
    </row>
    <row r="18" spans="2:10" x14ac:dyDescent="0.25">
      <c r="B18" s="1">
        <v>3</v>
      </c>
      <c r="C18" s="1">
        <v>2013</v>
      </c>
      <c r="D18" s="1">
        <v>70</v>
      </c>
      <c r="E18" s="1">
        <f t="shared" si="0"/>
        <v>52.921428571428571</v>
      </c>
      <c r="F18" s="1">
        <f t="shared" si="1"/>
        <v>17.078571428571429</v>
      </c>
      <c r="G18" s="1">
        <f t="shared" si="2"/>
        <v>17.078571428571429</v>
      </c>
      <c r="H18" s="1">
        <f t="shared" si="3"/>
        <v>291.67760204081634</v>
      </c>
      <c r="I18" s="1">
        <f t="shared" si="4"/>
        <v>0.2439795918367347</v>
      </c>
    </row>
    <row r="19" spans="2:10" x14ac:dyDescent="0.25">
      <c r="B19" s="1">
        <v>4</v>
      </c>
      <c r="C19" s="1">
        <v>2014</v>
      </c>
      <c r="D19" s="1">
        <v>67</v>
      </c>
      <c r="E19" s="1">
        <f t="shared" si="0"/>
        <v>52.628571428571426</v>
      </c>
      <c r="F19" s="1">
        <f t="shared" si="1"/>
        <v>14.371428571428574</v>
      </c>
      <c r="G19" s="1">
        <f t="shared" si="2"/>
        <v>14.371428571428574</v>
      </c>
      <c r="H19" s="1">
        <f t="shared" si="3"/>
        <v>206.53795918367354</v>
      </c>
      <c r="I19" s="1">
        <f t="shared" si="4"/>
        <v>0.21449893390191901</v>
      </c>
    </row>
    <row r="20" spans="2:10" x14ac:dyDescent="0.25">
      <c r="B20" s="1">
        <v>5</v>
      </c>
      <c r="C20" s="1">
        <v>2015</v>
      </c>
      <c r="D20" s="1">
        <v>54</v>
      </c>
      <c r="E20" s="1">
        <f t="shared" si="0"/>
        <v>52.335714285714282</v>
      </c>
      <c r="F20" s="1">
        <f t="shared" si="1"/>
        <v>1.6642857142857181</v>
      </c>
      <c r="G20" s="1">
        <f t="shared" si="2"/>
        <v>1.6642857142857181</v>
      </c>
      <c r="H20" s="1">
        <f t="shared" si="3"/>
        <v>2.7698469387755229</v>
      </c>
      <c r="I20" s="1">
        <f t="shared" si="4"/>
        <v>3.082010582010589E-2</v>
      </c>
    </row>
    <row r="21" spans="2:10" x14ac:dyDescent="0.25">
      <c r="B21" s="1">
        <v>6</v>
      </c>
      <c r="C21" s="1">
        <v>2016</v>
      </c>
      <c r="D21" s="1">
        <v>45</v>
      </c>
      <c r="E21" s="1">
        <f t="shared" si="0"/>
        <v>52.042857142857144</v>
      </c>
      <c r="F21" s="1">
        <f t="shared" si="1"/>
        <v>-7.0428571428571445</v>
      </c>
      <c r="G21" s="1">
        <f t="shared" si="2"/>
        <v>7.0428571428571445</v>
      </c>
      <c r="H21" s="1">
        <f t="shared" si="3"/>
        <v>49.601836734693897</v>
      </c>
      <c r="I21" s="1">
        <f t="shared" si="4"/>
        <v>0.15650793650793654</v>
      </c>
    </row>
    <row r="22" spans="2:10" x14ac:dyDescent="0.25">
      <c r="B22" s="1">
        <v>7</v>
      </c>
      <c r="C22" s="1">
        <v>2017</v>
      </c>
      <c r="D22" s="1">
        <v>43</v>
      </c>
      <c r="E22" s="1">
        <f t="shared" si="0"/>
        <v>51.75</v>
      </c>
      <c r="F22" s="1">
        <f t="shared" si="1"/>
        <v>-8.75</v>
      </c>
      <c r="G22" s="1">
        <f t="shared" si="2"/>
        <v>8.75</v>
      </c>
      <c r="H22" s="1">
        <f t="shared" si="3"/>
        <v>76.5625</v>
      </c>
      <c r="I22" s="1">
        <f t="shared" si="4"/>
        <v>0.20348837209302326</v>
      </c>
    </row>
    <row r="23" spans="2:10" x14ac:dyDescent="0.25">
      <c r="B23" s="1">
        <v>8</v>
      </c>
      <c r="C23" s="1">
        <v>2018</v>
      </c>
      <c r="D23" s="1"/>
      <c r="E23" s="1">
        <f t="shared" si="0"/>
        <v>51.457142857142856</v>
      </c>
      <c r="F23" s="1"/>
      <c r="G23" s="1">
        <f>AVERAGE(G18:G22)</f>
        <v>9.7814285714285738</v>
      </c>
      <c r="H23" s="1">
        <f>AVERAGE(H18:H22)</f>
        <v>125.42994897959186</v>
      </c>
      <c r="I23" s="1">
        <f>AVERAGE(I16:I22)</f>
        <v>0.22388085810214234</v>
      </c>
      <c r="J23" t="s">
        <v>13</v>
      </c>
    </row>
    <row r="25" spans="2:10" x14ac:dyDescent="0.25">
      <c r="C25" s="4" t="s">
        <v>9</v>
      </c>
      <c r="D25">
        <f>CORREL(D16:D22,B16:B22)</f>
        <v>-4.6950723632696763E-2</v>
      </c>
      <c r="F25" t="s">
        <v>12</v>
      </c>
    </row>
    <row r="26" spans="2:10" x14ac:dyDescent="0.25">
      <c r="C26" t="s">
        <v>10</v>
      </c>
      <c r="D26">
        <f>SLOPE(D16:D22,B16:B22)</f>
        <v>-0.2928571428571427</v>
      </c>
    </row>
    <row r="27" spans="2:10" x14ac:dyDescent="0.25">
      <c r="C27" t="s">
        <v>11</v>
      </c>
      <c r="D27">
        <f>INTERCEPT(D16:D22,B16:B22)</f>
        <v>53.8</v>
      </c>
    </row>
    <row r="30" spans="2:10" ht="30" x14ac:dyDescent="0.5">
      <c r="C30" s="5" t="s">
        <v>16</v>
      </c>
    </row>
    <row r="32" spans="2:10" x14ac:dyDescent="0.25">
      <c r="B32" s="2" t="s">
        <v>0</v>
      </c>
      <c r="C32" s="2" t="s">
        <v>6</v>
      </c>
      <c r="D32" s="2" t="s">
        <v>17</v>
      </c>
      <c r="E32" s="2" t="s">
        <v>1</v>
      </c>
      <c r="F32" s="2" t="s">
        <v>2</v>
      </c>
      <c r="G32" s="2" t="s">
        <v>3</v>
      </c>
      <c r="H32" s="2" t="s">
        <v>5</v>
      </c>
      <c r="I32" s="2" t="s">
        <v>4</v>
      </c>
    </row>
    <row r="33" spans="2:10" x14ac:dyDescent="0.25">
      <c r="B33" s="1">
        <v>1</v>
      </c>
      <c r="C33" s="1">
        <v>2011</v>
      </c>
      <c r="D33" s="1">
        <v>32.4</v>
      </c>
      <c r="E33" s="1"/>
      <c r="F33" s="1"/>
      <c r="G33" s="1"/>
      <c r="H33" s="1"/>
      <c r="I33" s="1"/>
    </row>
    <row r="34" spans="2:10" x14ac:dyDescent="0.25">
      <c r="B34" s="1">
        <v>2</v>
      </c>
      <c r="C34" s="1">
        <v>2012</v>
      </c>
      <c r="D34" s="1">
        <v>57</v>
      </c>
      <c r="E34" s="1"/>
      <c r="F34" s="1"/>
      <c r="G34" s="1"/>
      <c r="H34" s="1"/>
      <c r="I34" s="1"/>
    </row>
    <row r="35" spans="2:10" x14ac:dyDescent="0.25">
      <c r="B35" s="1">
        <v>3</v>
      </c>
      <c r="C35" s="1">
        <v>2013</v>
      </c>
      <c r="D35" s="1">
        <v>70</v>
      </c>
      <c r="E35" s="1">
        <f>AVERAGE(D33:D34)</f>
        <v>44.7</v>
      </c>
      <c r="F35" s="1">
        <f t="shared" ref="F35:F39" si="5">D35-E35</f>
        <v>25.299999999999997</v>
      </c>
      <c r="G35" s="1">
        <f t="shared" ref="G35:G39" si="6">ABS(F35)</f>
        <v>25.299999999999997</v>
      </c>
      <c r="H35" s="1">
        <f t="shared" ref="H35:H39" si="7">F35^2</f>
        <v>640.0899999999998</v>
      </c>
      <c r="I35" s="1">
        <f t="shared" ref="I35:I39" si="8">ABS(F35/D35)</f>
        <v>0.36142857142857138</v>
      </c>
    </row>
    <row r="36" spans="2:10" x14ac:dyDescent="0.25">
      <c r="B36" s="1">
        <v>4</v>
      </c>
      <c r="C36" s="1">
        <v>2014</v>
      </c>
      <c r="D36" s="1">
        <v>67</v>
      </c>
      <c r="E36" s="1">
        <f>AVERAGE(D34:D35)</f>
        <v>63.5</v>
      </c>
      <c r="F36" s="1">
        <f>D36-E36</f>
        <v>3.5</v>
      </c>
      <c r="G36" s="1">
        <f>ABS(F36)</f>
        <v>3.5</v>
      </c>
      <c r="H36" s="1">
        <f t="shared" si="7"/>
        <v>12.25</v>
      </c>
      <c r="I36" s="1">
        <f t="shared" si="8"/>
        <v>5.2238805970149252E-2</v>
      </c>
    </row>
    <row r="37" spans="2:10" x14ac:dyDescent="0.25">
      <c r="B37" s="1">
        <v>5</v>
      </c>
      <c r="C37" s="1">
        <v>2015</v>
      </c>
      <c r="D37" s="1">
        <v>54</v>
      </c>
      <c r="E37" s="1">
        <f>AVERAGE(D35:D36)</f>
        <v>68.5</v>
      </c>
      <c r="F37" s="1">
        <f t="shared" si="5"/>
        <v>-14.5</v>
      </c>
      <c r="G37" s="1">
        <f t="shared" si="6"/>
        <v>14.5</v>
      </c>
      <c r="H37" s="1">
        <f t="shared" si="7"/>
        <v>210.25</v>
      </c>
      <c r="I37" s="1">
        <f t="shared" si="8"/>
        <v>0.26851851851851855</v>
      </c>
    </row>
    <row r="38" spans="2:10" x14ac:dyDescent="0.25">
      <c r="B38" s="1">
        <v>6</v>
      </c>
      <c r="C38" s="1">
        <v>2016</v>
      </c>
      <c r="D38" s="1">
        <v>45</v>
      </c>
      <c r="E38" s="1">
        <f t="shared" ref="E38:E40" si="9">AVERAGE(D36:D37)</f>
        <v>60.5</v>
      </c>
      <c r="F38" s="1">
        <f t="shared" si="5"/>
        <v>-15.5</v>
      </c>
      <c r="G38" s="1">
        <f t="shared" si="6"/>
        <v>15.5</v>
      </c>
      <c r="H38" s="1">
        <f t="shared" si="7"/>
        <v>240.25</v>
      </c>
      <c r="I38" s="1">
        <f t="shared" si="8"/>
        <v>0.34444444444444444</v>
      </c>
    </row>
    <row r="39" spans="2:10" x14ac:dyDescent="0.25">
      <c r="B39" s="1">
        <v>7</v>
      </c>
      <c r="C39" s="1">
        <v>2017</v>
      </c>
      <c r="D39" s="1">
        <v>43</v>
      </c>
      <c r="E39" s="1">
        <f t="shared" si="9"/>
        <v>49.5</v>
      </c>
      <c r="F39" s="1">
        <f t="shared" si="5"/>
        <v>-6.5</v>
      </c>
      <c r="G39" s="1">
        <f t="shared" si="6"/>
        <v>6.5</v>
      </c>
      <c r="H39" s="1">
        <f t="shared" si="7"/>
        <v>42.25</v>
      </c>
      <c r="I39" s="1">
        <f t="shared" si="8"/>
        <v>0.15116279069767441</v>
      </c>
    </row>
    <row r="40" spans="2:10" x14ac:dyDescent="0.25">
      <c r="B40" s="1">
        <v>8</v>
      </c>
      <c r="C40" s="1">
        <v>2018</v>
      </c>
      <c r="D40" s="1"/>
      <c r="E40" s="1">
        <f t="shared" si="9"/>
        <v>44</v>
      </c>
      <c r="F40" s="1"/>
      <c r="G40" s="1">
        <f>AVERAGE(G36:G39)</f>
        <v>10</v>
      </c>
      <c r="H40" s="1">
        <f>AVERAGE(H36:H39)</f>
        <v>126.25</v>
      </c>
      <c r="I40" s="1">
        <f>AVERAGE(I35:I39)</f>
        <v>0.23555862621187162</v>
      </c>
      <c r="J40" t="s">
        <v>13</v>
      </c>
    </row>
    <row r="42" spans="2:10" ht="30" x14ac:dyDescent="0.5">
      <c r="D42" s="5" t="s">
        <v>15</v>
      </c>
    </row>
    <row r="44" spans="2:10" x14ac:dyDescent="0.25">
      <c r="B44" s="2" t="s">
        <v>0</v>
      </c>
      <c r="C44" s="2" t="s">
        <v>6</v>
      </c>
      <c r="D44" s="2" t="s">
        <v>17</v>
      </c>
      <c r="E44" s="6" t="s">
        <v>14</v>
      </c>
      <c r="F44" s="2" t="s">
        <v>1</v>
      </c>
      <c r="G44" s="2" t="s">
        <v>2</v>
      </c>
      <c r="H44" s="2" t="s">
        <v>3</v>
      </c>
      <c r="I44" s="2" t="s">
        <v>5</v>
      </c>
      <c r="J44" s="2" t="s">
        <v>4</v>
      </c>
    </row>
    <row r="45" spans="2:10" x14ac:dyDescent="0.25">
      <c r="B45" s="1">
        <v>1</v>
      </c>
      <c r="C45" s="1">
        <v>2011</v>
      </c>
      <c r="D45" s="1">
        <v>32.4</v>
      </c>
      <c r="E45" s="1">
        <v>0.5</v>
      </c>
      <c r="F45" s="1"/>
      <c r="G45" s="1"/>
      <c r="H45" s="1"/>
      <c r="I45" s="1"/>
      <c r="J45" s="1"/>
    </row>
    <row r="46" spans="2:10" x14ac:dyDescent="0.25">
      <c r="B46" s="1">
        <v>2</v>
      </c>
      <c r="C46" s="1">
        <v>2012</v>
      </c>
      <c r="D46" s="1">
        <v>57</v>
      </c>
      <c r="E46" s="1">
        <v>0.55000000000000004</v>
      </c>
      <c r="F46" s="1"/>
      <c r="G46" s="1"/>
      <c r="H46" s="1"/>
      <c r="I46" s="1"/>
      <c r="J46" s="1"/>
    </row>
    <row r="47" spans="2:10" x14ac:dyDescent="0.25">
      <c r="B47" s="1">
        <v>3</v>
      </c>
      <c r="C47" s="1">
        <v>2013</v>
      </c>
      <c r="D47" s="1">
        <v>70</v>
      </c>
      <c r="E47" s="1">
        <v>0.65</v>
      </c>
      <c r="F47" s="1">
        <f>SUM(D45*E45,D46*E46)/SUM(E45:E46)</f>
        <v>45.285714285714278</v>
      </c>
      <c r="G47" s="1">
        <f t="shared" ref="G47:G51" si="10">D47-F47</f>
        <v>24.714285714285722</v>
      </c>
      <c r="H47" s="1">
        <f t="shared" ref="H47:H50" si="11">ABS(G47)</f>
        <v>24.714285714285722</v>
      </c>
      <c r="I47" s="1">
        <f t="shared" ref="I47:I51" si="12">G47^2</f>
        <v>610.79591836734733</v>
      </c>
      <c r="J47" s="1">
        <f>ABS(G47/D47)</f>
        <v>0.35306122448979604</v>
      </c>
    </row>
    <row r="48" spans="2:10" x14ac:dyDescent="0.25">
      <c r="B48" s="1">
        <v>4</v>
      </c>
      <c r="C48" s="1">
        <v>2014</v>
      </c>
      <c r="D48" s="1">
        <v>67</v>
      </c>
      <c r="E48" s="1">
        <v>0.75</v>
      </c>
      <c r="F48" s="1">
        <f t="shared" ref="F48:F52" si="13">SUM(D46*E46,D47*E47)/SUM(E46:E47)</f>
        <v>64.041666666666657</v>
      </c>
      <c r="G48" s="1">
        <f t="shared" si="10"/>
        <v>2.9583333333333428</v>
      </c>
      <c r="H48" s="1">
        <f t="shared" si="11"/>
        <v>2.9583333333333428</v>
      </c>
      <c r="I48" s="1">
        <f>G48^2</f>
        <v>8.7517361111111676</v>
      </c>
      <c r="J48" s="1">
        <f>ABS(G48/D48)</f>
        <v>4.4154228855721532E-2</v>
      </c>
    </row>
    <row r="49" spans="2:11" x14ac:dyDescent="0.25">
      <c r="B49" s="1">
        <v>5</v>
      </c>
      <c r="C49" s="1">
        <v>2015</v>
      </c>
      <c r="D49" s="1">
        <v>54</v>
      </c>
      <c r="E49" s="1">
        <v>0.85</v>
      </c>
      <c r="F49" s="1">
        <f t="shared" si="13"/>
        <v>68.392857142857153</v>
      </c>
      <c r="G49" s="1">
        <f t="shared" si="10"/>
        <v>-14.392857142857153</v>
      </c>
      <c r="H49" s="1">
        <f t="shared" si="11"/>
        <v>14.392857142857153</v>
      </c>
      <c r="I49" s="1">
        <f t="shared" si="12"/>
        <v>207.15433673469417</v>
      </c>
      <c r="J49" s="1">
        <f>ABS(G49/D49)</f>
        <v>0.26653439153439173</v>
      </c>
    </row>
    <row r="50" spans="2:11" x14ac:dyDescent="0.25">
      <c r="B50" s="1">
        <v>6</v>
      </c>
      <c r="C50" s="1">
        <v>2016</v>
      </c>
      <c r="D50" s="1">
        <v>45</v>
      </c>
      <c r="E50" s="1">
        <v>0.9</v>
      </c>
      <c r="F50" s="1">
        <f t="shared" si="13"/>
        <v>60.09375</v>
      </c>
      <c r="G50" s="1">
        <f t="shared" si="10"/>
        <v>-15.09375</v>
      </c>
      <c r="H50" s="1">
        <f t="shared" si="11"/>
        <v>15.09375</v>
      </c>
      <c r="I50" s="1">
        <f t="shared" si="12"/>
        <v>227.8212890625</v>
      </c>
      <c r="J50" s="1">
        <f>ABS(G50/D50)</f>
        <v>0.33541666666666664</v>
      </c>
    </row>
    <row r="51" spans="2:11" x14ac:dyDescent="0.25">
      <c r="B51" s="1">
        <v>7</v>
      </c>
      <c r="C51" s="1">
        <v>2017</v>
      </c>
      <c r="D51" s="1">
        <v>43</v>
      </c>
      <c r="E51" s="1">
        <v>1</v>
      </c>
      <c r="F51" s="1">
        <f t="shared" si="13"/>
        <v>49.371428571428574</v>
      </c>
      <c r="G51" s="1">
        <f t="shared" si="10"/>
        <v>-6.3714285714285737</v>
      </c>
      <c r="H51" s="1">
        <f>ABS(G51)</f>
        <v>6.3714285714285737</v>
      </c>
      <c r="I51" s="1">
        <f t="shared" si="12"/>
        <v>40.595102040816357</v>
      </c>
      <c r="J51" s="1">
        <f>ABS(G51/D51)</f>
        <v>0.1481727574750831</v>
      </c>
    </row>
    <row r="52" spans="2:11" x14ac:dyDescent="0.25">
      <c r="B52" s="1">
        <v>8</v>
      </c>
      <c r="C52" s="1">
        <v>2018</v>
      </c>
      <c r="D52" s="1"/>
      <c r="E52" s="1"/>
      <c r="F52" s="1">
        <f t="shared" si="13"/>
        <v>43.94736842105263</v>
      </c>
      <c r="G52" s="1"/>
      <c r="H52" s="1">
        <f>AVERAGE(H48:H51)</f>
        <v>9.7040922619047674</v>
      </c>
      <c r="I52" s="1">
        <f>AVERAGE(I48:I51)</f>
        <v>121.08061598728042</v>
      </c>
      <c r="J52" s="1">
        <f>AVERAGE(J47:J51)</f>
        <v>0.22946785380433182</v>
      </c>
      <c r="K52" t="s">
        <v>13</v>
      </c>
    </row>
    <row r="54" spans="2:11" ht="33" x14ac:dyDescent="0.6">
      <c r="D54" s="7" t="s">
        <v>29</v>
      </c>
    </row>
    <row r="56" spans="2:11" ht="20.399999999999999" x14ac:dyDescent="0.35">
      <c r="E56" s="11" t="s">
        <v>24</v>
      </c>
    </row>
    <row r="57" spans="2:11" x14ac:dyDescent="0.25">
      <c r="E57" t="s">
        <v>25</v>
      </c>
    </row>
    <row r="59" spans="2:11" x14ac:dyDescent="0.25">
      <c r="B59" s="2" t="s">
        <v>0</v>
      </c>
      <c r="C59" s="2" t="s">
        <v>6</v>
      </c>
      <c r="D59" s="2" t="s">
        <v>7</v>
      </c>
      <c r="E59" s="2" t="s">
        <v>1</v>
      </c>
      <c r="F59" s="2" t="s">
        <v>2</v>
      </c>
      <c r="G59" s="2" t="s">
        <v>3</v>
      </c>
      <c r="H59" s="2" t="s">
        <v>5</v>
      </c>
      <c r="I59" s="2" t="s">
        <v>4</v>
      </c>
    </row>
    <row r="60" spans="2:11" x14ac:dyDescent="0.25">
      <c r="B60" s="1">
        <v>1</v>
      </c>
      <c r="C60" s="1">
        <v>2011</v>
      </c>
      <c r="D60" s="1">
        <v>32.4</v>
      </c>
      <c r="E60" s="1"/>
      <c r="F60" s="1"/>
      <c r="G60" s="1"/>
      <c r="H60" s="1"/>
      <c r="I60" s="1"/>
    </row>
    <row r="61" spans="2:11" x14ac:dyDescent="0.25">
      <c r="B61" s="1">
        <v>2</v>
      </c>
      <c r="C61" s="1">
        <v>2012</v>
      </c>
      <c r="D61" s="1">
        <v>57</v>
      </c>
      <c r="E61" s="1"/>
      <c r="F61" s="1"/>
      <c r="G61" s="1"/>
      <c r="H61" s="1"/>
      <c r="I61" s="1"/>
    </row>
    <row r="62" spans="2:11" x14ac:dyDescent="0.25">
      <c r="B62" s="1">
        <v>3</v>
      </c>
      <c r="C62" s="1">
        <v>2013</v>
      </c>
      <c r="D62" s="1">
        <v>70</v>
      </c>
      <c r="E62" s="1">
        <f>D62+3- 4*(1/B62)</f>
        <v>71.666666666666671</v>
      </c>
      <c r="F62" s="1">
        <f t="shared" ref="F62:F66" si="14">D62-E62</f>
        <v>-1.6666666666666714</v>
      </c>
      <c r="G62" s="1">
        <f t="shared" ref="G62:G66" si="15">ABS(F62)</f>
        <v>1.6666666666666714</v>
      </c>
      <c r="H62" s="1">
        <f t="shared" ref="H62:H66" si="16">F62^2</f>
        <v>2.7777777777777937</v>
      </c>
      <c r="I62" s="1">
        <f t="shared" ref="I62:I66" si="17">ABS(F62/D62)</f>
        <v>2.3809523809523878E-2</v>
      </c>
    </row>
    <row r="63" spans="2:11" x14ac:dyDescent="0.25">
      <c r="B63" s="1">
        <v>4</v>
      </c>
      <c r="C63" s="1">
        <v>2014</v>
      </c>
      <c r="D63" s="1">
        <v>67</v>
      </c>
      <c r="E63" s="1">
        <f>D62-3*(1/B63)</f>
        <v>69.25</v>
      </c>
      <c r="F63" s="1">
        <f t="shared" si="14"/>
        <v>-2.25</v>
      </c>
      <c r="G63" s="1">
        <f t="shared" si="15"/>
        <v>2.25</v>
      </c>
      <c r="H63" s="1">
        <f t="shared" si="16"/>
        <v>5.0625</v>
      </c>
      <c r="I63" s="1">
        <f t="shared" si="17"/>
        <v>3.3582089552238806E-2</v>
      </c>
    </row>
    <row r="64" spans="2:11" x14ac:dyDescent="0.25">
      <c r="B64" s="1">
        <v>5</v>
      </c>
      <c r="C64" s="1">
        <v>2015</v>
      </c>
      <c r="D64" s="1">
        <v>54</v>
      </c>
      <c r="E64" s="1">
        <f t="shared" ref="E64:E67" si="18">D63-3*(1/B64)</f>
        <v>66.400000000000006</v>
      </c>
      <c r="F64" s="1">
        <f t="shared" si="14"/>
        <v>-12.400000000000006</v>
      </c>
      <c r="G64" s="1">
        <f t="shared" si="15"/>
        <v>12.400000000000006</v>
      </c>
      <c r="H64" s="1">
        <f t="shared" si="16"/>
        <v>153.76000000000013</v>
      </c>
      <c r="I64" s="1">
        <f t="shared" si="17"/>
        <v>0.22962962962962974</v>
      </c>
    </row>
    <row r="65" spans="2:11" x14ac:dyDescent="0.25">
      <c r="B65" s="1">
        <v>6</v>
      </c>
      <c r="C65" s="1">
        <v>2016</v>
      </c>
      <c r="D65" s="1">
        <v>45</v>
      </c>
      <c r="E65" s="1">
        <f t="shared" si="18"/>
        <v>53.5</v>
      </c>
      <c r="F65" s="1">
        <f t="shared" si="14"/>
        <v>-8.5</v>
      </c>
      <c r="G65" s="1">
        <f t="shared" si="15"/>
        <v>8.5</v>
      </c>
      <c r="H65" s="1">
        <f t="shared" si="16"/>
        <v>72.25</v>
      </c>
      <c r="I65" s="1">
        <f t="shared" si="17"/>
        <v>0.18888888888888888</v>
      </c>
    </row>
    <row r="66" spans="2:11" x14ac:dyDescent="0.25">
      <c r="B66" s="1">
        <v>7</v>
      </c>
      <c r="C66" s="1">
        <v>2017</v>
      </c>
      <c r="D66" s="1">
        <v>43</v>
      </c>
      <c r="E66" s="1">
        <f t="shared" si="18"/>
        <v>44.571428571428569</v>
      </c>
      <c r="F66" s="1">
        <f t="shared" si="14"/>
        <v>-1.5714285714285694</v>
      </c>
      <c r="G66" s="1">
        <f t="shared" si="15"/>
        <v>1.5714285714285694</v>
      </c>
      <c r="H66" s="1">
        <f t="shared" si="16"/>
        <v>2.4693877551020345</v>
      </c>
      <c r="I66" s="1">
        <f t="shared" si="17"/>
        <v>3.6544850498338825E-2</v>
      </c>
    </row>
    <row r="67" spans="2:11" x14ac:dyDescent="0.25">
      <c r="B67" s="1">
        <v>8</v>
      </c>
      <c r="C67" s="1">
        <v>2018</v>
      </c>
      <c r="D67" s="1"/>
      <c r="E67" s="1">
        <f t="shared" si="18"/>
        <v>42.625</v>
      </c>
      <c r="F67" s="1"/>
      <c r="G67" s="1">
        <f>AVERAGE(G63:G66)</f>
        <v>6.1803571428571438</v>
      </c>
      <c r="H67" s="1">
        <f>AVERAGE(H63:H66)</f>
        <v>58.385471938775545</v>
      </c>
      <c r="I67" s="1">
        <f>AVERAGE(I63:I66)</f>
        <v>0.12216136464227406</v>
      </c>
    </row>
    <row r="74" spans="2:11" ht="30" x14ac:dyDescent="0.5">
      <c r="E74" s="5" t="s">
        <v>19</v>
      </c>
    </row>
    <row r="75" spans="2:11" x14ac:dyDescent="0.25">
      <c r="D75" s="1"/>
      <c r="E75" s="1" t="s">
        <v>4</v>
      </c>
      <c r="F75" s="1" t="s">
        <v>20</v>
      </c>
      <c r="G75" s="1" t="s">
        <v>21</v>
      </c>
    </row>
    <row r="76" spans="2:11" ht="27.6" x14ac:dyDescent="0.45">
      <c r="D76" s="1" t="s">
        <v>23</v>
      </c>
      <c r="E76" s="1">
        <f>I23</f>
        <v>0.22388085810214234</v>
      </c>
      <c r="F76" s="1">
        <f>H23</f>
        <v>125.42994897959186</v>
      </c>
      <c r="G76" s="1">
        <f>G23</f>
        <v>9.7814285714285738</v>
      </c>
      <c r="K76" s="8"/>
    </row>
    <row r="77" spans="2:11" x14ac:dyDescent="0.25">
      <c r="D77" s="1" t="s">
        <v>22</v>
      </c>
      <c r="E77" s="1">
        <f>I40</f>
        <v>0.23555862621187162</v>
      </c>
      <c r="F77" s="1">
        <f>H40</f>
        <v>126.25</v>
      </c>
      <c r="G77" s="1">
        <f>G40</f>
        <v>10</v>
      </c>
    </row>
    <row r="78" spans="2:11" x14ac:dyDescent="0.25">
      <c r="D78" s="1" t="s">
        <v>15</v>
      </c>
      <c r="E78" s="1">
        <f>J52</f>
        <v>0.22946785380433182</v>
      </c>
      <c r="F78" s="1">
        <f>I52</f>
        <v>121.08061598728042</v>
      </c>
      <c r="G78" s="1">
        <f>H52</f>
        <v>9.7040922619047674</v>
      </c>
    </row>
    <row r="79" spans="2:11" x14ac:dyDescent="0.25">
      <c r="D79" s="1" t="s">
        <v>26</v>
      </c>
      <c r="E79" s="1">
        <f>I67</f>
        <v>0.12216136464227406</v>
      </c>
      <c r="F79" s="1">
        <f>H67</f>
        <v>58.385471938775545</v>
      </c>
      <c r="G79" s="1">
        <f>G67</f>
        <v>6.1803571428571438</v>
      </c>
    </row>
    <row r="83" spans="3:3" ht="22.8" x14ac:dyDescent="0.4">
      <c r="C83" s="10" t="s">
        <v>28</v>
      </c>
    </row>
    <row r="85" spans="3:3" x14ac:dyDescent="0.25">
      <c r="C85" s="12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</dc:creator>
  <cp:lastModifiedBy>annak</cp:lastModifiedBy>
  <dcterms:created xsi:type="dcterms:W3CDTF">2021-04-09T12:21:47Z</dcterms:created>
  <dcterms:modified xsi:type="dcterms:W3CDTF">2022-03-11T12:51:10Z</dcterms:modified>
</cp:coreProperties>
</file>