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ga\Desktop\semestr6\ryzyko\ryzyko5\"/>
    </mc:Choice>
  </mc:AlternateContent>
  <xr:revisionPtr revIDLastSave="0" documentId="8_{7BDDBCDC-6AA9-455E-947F-6EBCE0657E8A}" xr6:coauthVersionLast="47" xr6:coauthVersionMax="47" xr10:uidLastSave="{00000000-0000-0000-0000-000000000000}"/>
  <bookViews>
    <workbookView xWindow="-108" yWindow="-108" windowWidth="23256" windowHeight="12576" xr2:uid="{5973CA39-9A06-4A5E-865F-09BF3AC03C9E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2" i="1"/>
  <c r="H3" i="1"/>
  <c r="H4" i="1"/>
  <c r="H5" i="1"/>
  <c r="H6" i="1"/>
  <c r="H7" i="1"/>
  <c r="H8" i="1"/>
  <c r="H2" i="1"/>
  <c r="B3" i="1"/>
  <c r="B4" i="1"/>
  <c r="B5" i="1"/>
  <c r="B6" i="1"/>
  <c r="B7" i="1"/>
  <c r="B8" i="1"/>
  <c r="B2" i="1"/>
  <c r="C2" i="1"/>
  <c r="C3" i="1"/>
  <c r="C4" i="1"/>
  <c r="C5" i="1"/>
  <c r="C6" i="1"/>
  <c r="C7" i="1"/>
  <c r="C8" i="1"/>
  <c r="I16" i="1"/>
  <c r="L15" i="1" l="1"/>
  <c r="K15" i="1"/>
  <c r="I15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2" i="1"/>
  <c r="E2" i="1" s="1"/>
  <c r="O17" i="1" l="1"/>
  <c r="O19" i="1" s="1"/>
  <c r="P17" i="1"/>
  <c r="P19" i="1" s="1"/>
  <c r="G5" i="1" l="1"/>
  <c r="F5" i="1" s="1"/>
  <c r="I3" i="1"/>
  <c r="K8" i="1"/>
  <c r="G8" i="1"/>
  <c r="F8" i="1" s="1"/>
  <c r="G7" i="1"/>
  <c r="F7" i="1" s="1"/>
  <c r="G4" i="1"/>
  <c r="F4" i="1" s="1"/>
  <c r="K2" i="1"/>
  <c r="I4" i="1"/>
  <c r="G2" i="1"/>
  <c r="F2" i="1" s="1"/>
  <c r="I6" i="1"/>
  <c r="K7" i="1"/>
  <c r="I8" i="1"/>
  <c r="K6" i="1"/>
  <c r="I7" i="1"/>
  <c r="G6" i="1"/>
  <c r="F6" i="1" s="1"/>
  <c r="K5" i="1"/>
  <c r="I5" i="1"/>
  <c r="K4" i="1"/>
  <c r="I2" i="1"/>
  <c r="K3" i="1"/>
  <c r="G3" i="1"/>
  <c r="F3" i="1" s="1"/>
</calcChain>
</file>

<file path=xl/sharedStrings.xml><?xml version="1.0" encoding="utf-8"?>
<sst xmlns="http://schemas.openxmlformats.org/spreadsheetml/2006/main" count="20" uniqueCount="20">
  <si>
    <t>Wartość instrumentu podstawowego</t>
  </si>
  <si>
    <t>Efekt strategii 1 - podjęcie ryzyka</t>
  </si>
  <si>
    <t>T=1rok</t>
  </si>
  <si>
    <t>efekt strategii 2- sprzedaż kontraktu futures</t>
  </si>
  <si>
    <t>t=0</t>
  </si>
  <si>
    <t>r=0.02</t>
  </si>
  <si>
    <t>S_0</t>
  </si>
  <si>
    <t>T</t>
  </si>
  <si>
    <t>r</t>
  </si>
  <si>
    <t>sigma_a</t>
  </si>
  <si>
    <t>X</t>
  </si>
  <si>
    <t>nawias 1</t>
  </si>
  <si>
    <t>nawiaas 2</t>
  </si>
  <si>
    <t>dystr</t>
  </si>
  <si>
    <t>X = 3600</t>
  </si>
  <si>
    <t>X = 3780</t>
  </si>
  <si>
    <t>X=3420</t>
  </si>
  <si>
    <t>efekt strategii 3 - zakup opcji sprzedaży (long put); X = 3780</t>
  </si>
  <si>
    <t>efekt strategii 3 - zakup opcji sprzedaży (long put); X=3420</t>
  </si>
  <si>
    <t>efekt strategii 3 - zakup opcji sprzedaży (long put); X=3600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</si>
</sst>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2" fontId="0" fillId="0" borderId="5" xfId="0" applyNumberFormat="1" applyBorder="1" applyAlignment="1">
      <alignment horizont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wrapText="1"/>
    </xf>
    <xf numFmtId="2" fontId="0" fillId="0" borderId="8" xfId="0" applyNumberFormat="1" applyBorder="1" applyAlignment="1">
      <alignment horizontal="center" wrapText="1"/>
    </xf>
    <xf numFmtId="0" fontId="0" fillId="0" borderId="7" xfId="0" applyBorder="1" applyAlignment="1">
      <alignment horizontal="center" vertical="center" wrapText="1"/>
    </xf>
    <xf numFmtId="2" fontId="0" fillId="0" borderId="0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8" xfId="0" applyNumberFormat="1" applyBorder="1"/>
    <xf numFmtId="2" fontId="0" fillId="0" borderId="6" xfId="0" applyNumberFormat="1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5" xfId="0" applyNumberFormat="1" applyBorder="1"/>
    <xf numFmtId="2" fontId="0" fillId="0" borderId="7" xfId="0" applyNumberFormat="1" applyBorder="1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1" xfId="0" applyNumberFormat="1" applyBorder="1" applyAlignment="1">
      <alignment horizontal="center" wrapText="1"/>
    </xf>
    <xf numFmtId="2" fontId="0" fillId="0" borderId="7" xfId="0" applyNumberFormat="1" applyBorder="1" applyAlignment="1">
      <alignment horizont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1</xdr:col>
      <xdr:colOff>992788</xdr:colOff>
      <xdr:row>14</xdr:row>
      <xdr:rowOff>137256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92F8E3D8-35C7-9658-11D4-2516D8BDD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85060"/>
          <a:ext cx="2029108" cy="6858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5</xdr:col>
      <xdr:colOff>1046825</xdr:colOff>
      <xdr:row>24</xdr:row>
      <xdr:rowOff>101158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AE7F0435-38A2-2B6D-2279-A516B2362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482340"/>
          <a:ext cx="7020905" cy="13813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902D-3A09-43FA-A109-685628832C17}">
  <dimension ref="A1:P19"/>
  <sheetViews>
    <sheetView tabSelected="1" workbookViewId="0">
      <selection activeCell="I21" sqref="I21"/>
    </sheetView>
  </sheetViews>
  <sheetFormatPr defaultRowHeight="14.4" x14ac:dyDescent="0.3"/>
  <cols>
    <col min="1" max="1" width="15.109375" customWidth="1"/>
    <col min="2" max="6" width="18" customWidth="1"/>
    <col min="7" max="8" width="16.88671875" customWidth="1"/>
    <col min="9" max="10" width="17.6640625" customWidth="1"/>
    <col min="11" max="11" width="18" customWidth="1"/>
  </cols>
  <sheetData>
    <row r="1" spans="1:16" ht="43.8" customHeight="1" thickBot="1" x14ac:dyDescent="0.35">
      <c r="A1" s="1" t="s">
        <v>0</v>
      </c>
      <c r="B1" s="2" t="s">
        <v>1</v>
      </c>
      <c r="C1" s="3"/>
      <c r="D1" s="2" t="s">
        <v>3</v>
      </c>
      <c r="E1" s="13"/>
      <c r="F1" s="2" t="s">
        <v>19</v>
      </c>
      <c r="G1" s="13"/>
      <c r="H1" s="2" t="s">
        <v>17</v>
      </c>
      <c r="I1" s="3"/>
      <c r="J1" s="13" t="s">
        <v>18</v>
      </c>
      <c r="K1" s="3"/>
    </row>
    <row r="2" spans="1:16" x14ac:dyDescent="0.3">
      <c r="A2" s="23">
        <v>3000</v>
      </c>
      <c r="B2" s="23">
        <f>A2</f>
        <v>3000</v>
      </c>
      <c r="C2" s="24">
        <f>A2-$A$5</f>
        <v>-600</v>
      </c>
      <c r="D2" s="25">
        <f>A2*EXP(0.02)</f>
        <v>3060.6040200802672</v>
      </c>
      <c r="E2" s="26">
        <f>D2-$A$5</f>
        <v>-539.39597991973278</v>
      </c>
      <c r="F2" s="25">
        <f>$A$5+G2</f>
        <v>3729.8976138663334</v>
      </c>
      <c r="G2" s="22">
        <f>$I$15*EXP(-$I$14*$I$13)*$O$19 - A2*$P$19</f>
        <v>129.89761386633336</v>
      </c>
      <c r="H2" s="19">
        <f>$A$5+I2</f>
        <v>3796.1721800394216</v>
      </c>
      <c r="I2" s="20">
        <f>$K$15*EXP(-$I$14*$I$13)*$O$19 - A2*$P$19</f>
        <v>196.17218003942139</v>
      </c>
      <c r="J2" s="22">
        <f>$A$5+K2</f>
        <v>3663.6230476932451</v>
      </c>
      <c r="K2" s="20">
        <f>$L$15*EXP(-$I$14*$I$13)*$O$19 - A2*$P$19</f>
        <v>63.623047693245326</v>
      </c>
    </row>
    <row r="3" spans="1:16" x14ac:dyDescent="0.3">
      <c r="A3" s="4">
        <v>3200</v>
      </c>
      <c r="B3" s="4">
        <f t="shared" ref="B3:B8" si="0">A3</f>
        <v>3200</v>
      </c>
      <c r="C3" s="5">
        <f t="shared" ref="C3:C8" si="1">A3-$A$5</f>
        <v>-400</v>
      </c>
      <c r="D3" s="8">
        <f t="shared" ref="D3:D8" si="2">A3*EXP(0.02)</f>
        <v>3264.6442880856184</v>
      </c>
      <c r="E3" s="11">
        <f t="shared" ref="E3:E8" si="3">D3-$A$5</f>
        <v>-335.35571191438157</v>
      </c>
      <c r="F3" s="8">
        <f t="shared" ref="F3:F8" si="4">$A$5+G3</f>
        <v>3650.1913665599714</v>
      </c>
      <c r="G3" s="14">
        <f t="shared" ref="G3:G8" si="5">$I$15*EXP(-$I$14*$I$13)*$O$19 - A3*$P$19</f>
        <v>50.191366559971584</v>
      </c>
      <c r="H3" s="15">
        <f t="shared" ref="H3:H8" si="6">$A$5+I3</f>
        <v>3716.4659327330596</v>
      </c>
      <c r="I3" s="16">
        <f t="shared" ref="I3:I8" si="7">$K$15*EXP(-$I$14*$I$13)*$O$19 - A3*$P$19</f>
        <v>116.46593273305962</v>
      </c>
      <c r="J3" s="14">
        <f t="shared" ref="J3:J8" si="8">$A$5+K3</f>
        <v>3583.9168003868836</v>
      </c>
      <c r="K3" s="16">
        <f t="shared" ref="K3:K8" si="9">$L$15*EXP(-$I$14*$I$13)*$O$19 - A3*$P$19</f>
        <v>-16.083199613116449</v>
      </c>
    </row>
    <row r="4" spans="1:16" x14ac:dyDescent="0.3">
      <c r="A4" s="4">
        <v>3400</v>
      </c>
      <c r="B4" s="4">
        <f t="shared" si="0"/>
        <v>3400</v>
      </c>
      <c r="C4" s="5">
        <f t="shared" si="1"/>
        <v>-200</v>
      </c>
      <c r="D4" s="8">
        <f t="shared" si="2"/>
        <v>3468.6845560909696</v>
      </c>
      <c r="E4" s="11">
        <f t="shared" si="3"/>
        <v>-131.31544390903036</v>
      </c>
      <c r="F4" s="8">
        <f t="shared" si="4"/>
        <v>3570.4851192536098</v>
      </c>
      <c r="G4" s="14">
        <f t="shared" si="5"/>
        <v>-29.51488074639019</v>
      </c>
      <c r="H4" s="15">
        <f t="shared" si="6"/>
        <v>3636.7596854266976</v>
      </c>
      <c r="I4" s="16">
        <f t="shared" si="7"/>
        <v>36.759685426697843</v>
      </c>
      <c r="J4" s="14">
        <f t="shared" si="8"/>
        <v>3504.210553080522</v>
      </c>
      <c r="K4" s="16">
        <f t="shared" si="9"/>
        <v>-95.789446919478223</v>
      </c>
    </row>
    <row r="5" spans="1:16" x14ac:dyDescent="0.3">
      <c r="A5" s="4">
        <v>3600</v>
      </c>
      <c r="B5" s="4">
        <f t="shared" si="0"/>
        <v>3600</v>
      </c>
      <c r="C5" s="5">
        <f t="shared" si="1"/>
        <v>0</v>
      </c>
      <c r="D5" s="8">
        <f t="shared" si="2"/>
        <v>3672.7248240963208</v>
      </c>
      <c r="E5" s="11">
        <f t="shared" si="3"/>
        <v>72.724824096320845</v>
      </c>
      <c r="F5" s="8">
        <f t="shared" si="4"/>
        <v>3490.7788719472483</v>
      </c>
      <c r="G5" s="14">
        <f t="shared" si="5"/>
        <v>-109.22112805275196</v>
      </c>
      <c r="H5" s="15">
        <f t="shared" si="6"/>
        <v>3557.0534381203361</v>
      </c>
      <c r="I5" s="16">
        <f t="shared" si="7"/>
        <v>-42.946561879663932</v>
      </c>
      <c r="J5" s="14">
        <f t="shared" si="8"/>
        <v>3424.50430577416</v>
      </c>
      <c r="K5" s="16">
        <f t="shared" si="9"/>
        <v>-175.49569422584</v>
      </c>
    </row>
    <row r="6" spans="1:16" x14ac:dyDescent="0.3">
      <c r="A6" s="4">
        <v>3800</v>
      </c>
      <c r="B6" s="4">
        <f t="shared" si="0"/>
        <v>3800</v>
      </c>
      <c r="C6" s="5">
        <f t="shared" si="1"/>
        <v>200</v>
      </c>
      <c r="D6" s="8">
        <f t="shared" si="2"/>
        <v>3876.7650921016721</v>
      </c>
      <c r="E6" s="11">
        <f t="shared" si="3"/>
        <v>276.76509210167205</v>
      </c>
      <c r="F6" s="8">
        <f t="shared" si="4"/>
        <v>3411.0726246408863</v>
      </c>
      <c r="G6" s="14">
        <f t="shared" si="5"/>
        <v>-188.92737535911374</v>
      </c>
      <c r="H6" s="15">
        <f t="shared" si="6"/>
        <v>3477.3471908139745</v>
      </c>
      <c r="I6" s="16">
        <f t="shared" si="7"/>
        <v>-122.65280918602571</v>
      </c>
      <c r="J6" s="14">
        <f t="shared" si="8"/>
        <v>3344.798058467798</v>
      </c>
      <c r="K6" s="16">
        <f t="shared" si="9"/>
        <v>-255.20194153220177</v>
      </c>
    </row>
    <row r="7" spans="1:16" x14ac:dyDescent="0.3">
      <c r="A7" s="4">
        <v>4000</v>
      </c>
      <c r="B7" s="4">
        <f t="shared" si="0"/>
        <v>4000</v>
      </c>
      <c r="C7" s="5">
        <f t="shared" si="1"/>
        <v>400</v>
      </c>
      <c r="D7" s="8">
        <f t="shared" si="2"/>
        <v>4080.8053601070233</v>
      </c>
      <c r="E7" s="11">
        <f t="shared" si="3"/>
        <v>480.80536010702326</v>
      </c>
      <c r="F7" s="8">
        <f t="shared" si="4"/>
        <v>3331.3663773345243</v>
      </c>
      <c r="G7" s="14">
        <f t="shared" si="5"/>
        <v>-268.63362266547551</v>
      </c>
      <c r="H7" s="15">
        <f t="shared" si="6"/>
        <v>3397.6409435076125</v>
      </c>
      <c r="I7" s="16">
        <f t="shared" si="7"/>
        <v>-202.35905649238748</v>
      </c>
      <c r="J7" s="14">
        <f t="shared" si="8"/>
        <v>3265.0918111614365</v>
      </c>
      <c r="K7" s="16">
        <f t="shared" si="9"/>
        <v>-334.90818883856355</v>
      </c>
    </row>
    <row r="8" spans="1:16" ht="15" thickBot="1" x14ac:dyDescent="0.35">
      <c r="A8" s="6">
        <v>4200</v>
      </c>
      <c r="B8" s="6">
        <f t="shared" si="0"/>
        <v>4200</v>
      </c>
      <c r="C8" s="7">
        <f t="shared" si="1"/>
        <v>600</v>
      </c>
      <c r="D8" s="9">
        <f t="shared" si="2"/>
        <v>4284.8456281123745</v>
      </c>
      <c r="E8" s="12">
        <f t="shared" si="3"/>
        <v>684.84562811237447</v>
      </c>
      <c r="F8" s="9">
        <f t="shared" si="4"/>
        <v>3251.6601300281627</v>
      </c>
      <c r="G8" s="17">
        <f t="shared" si="5"/>
        <v>-348.33986997183729</v>
      </c>
      <c r="H8" s="21">
        <f t="shared" si="6"/>
        <v>3317.9346962012505</v>
      </c>
      <c r="I8" s="18">
        <f t="shared" si="7"/>
        <v>-282.06530379874926</v>
      </c>
      <c r="J8" s="17">
        <f t="shared" si="8"/>
        <v>3185.3855638550749</v>
      </c>
      <c r="K8" s="18">
        <f t="shared" si="9"/>
        <v>-414.61443614492532</v>
      </c>
    </row>
    <row r="9" spans="1:16" x14ac:dyDescent="0.3">
      <c r="A9" s="1"/>
      <c r="B9" s="1"/>
      <c r="C9" s="1"/>
      <c r="D9" s="1"/>
      <c r="E9" s="1"/>
      <c r="F9" s="1"/>
    </row>
    <row r="10" spans="1:16" x14ac:dyDescent="0.3">
      <c r="A10" t="s">
        <v>2</v>
      </c>
      <c r="B10" t="s">
        <v>4</v>
      </c>
      <c r="D10" t="s">
        <v>5</v>
      </c>
      <c r="G10" s="10" t="s">
        <v>14</v>
      </c>
      <c r="H10" s="10"/>
      <c r="I10" s="10" t="s">
        <v>15</v>
      </c>
      <c r="J10" s="10"/>
      <c r="K10" s="10" t="s">
        <v>16</v>
      </c>
    </row>
    <row r="12" spans="1:16" x14ac:dyDescent="0.3">
      <c r="G12" t="s">
        <v>6</v>
      </c>
      <c r="I12">
        <v>3600</v>
      </c>
    </row>
    <row r="13" spans="1:16" x14ac:dyDescent="0.3">
      <c r="G13" t="s">
        <v>7</v>
      </c>
      <c r="I13">
        <v>1</v>
      </c>
    </row>
    <row r="14" spans="1:16" x14ac:dyDescent="0.3">
      <c r="G14" t="s">
        <v>8</v>
      </c>
      <c r="I14">
        <v>0.02</v>
      </c>
    </row>
    <row r="15" spans="1:16" x14ac:dyDescent="0.3">
      <c r="G15" t="s">
        <v>10</v>
      </c>
      <c r="I15">
        <f>I12</f>
        <v>3600</v>
      </c>
      <c r="K15">
        <f>I12*1.05</f>
        <v>3780</v>
      </c>
      <c r="L15">
        <f>I12*0.95</f>
        <v>3420</v>
      </c>
      <c r="O15" t="s">
        <v>11</v>
      </c>
      <c r="P15" t="s">
        <v>12</v>
      </c>
    </row>
    <row r="16" spans="1:16" x14ac:dyDescent="0.3">
      <c r="G16" t="s">
        <v>9</v>
      </c>
      <c r="I16">
        <f xml:space="preserve"> 0.019 * SQRT(252)</f>
        <v>0.30161564946136332</v>
      </c>
    </row>
    <row r="17" spans="14:16" x14ac:dyDescent="0.3">
      <c r="O17">
        <f>(-LOG(A2/$I$15)-($I$14 - $I$16* $I$16/2)*$I$13)/($I$16*SQRT($I$13))</f>
        <v>0.34702193415541782</v>
      </c>
      <c r="P17">
        <f>(-LOG(A2/$I$15)-($I$14 + $I$16* $I$16/2)*$I$13)/($I$16*SQRT($I$13))</f>
        <v>4.5406284694054472E-2</v>
      </c>
    </row>
    <row r="19" spans="14:16" x14ac:dyDescent="0.3">
      <c r="N19" t="s">
        <v>13</v>
      </c>
      <c r="O19">
        <f>_xlfn.NORM.S.DIST(O17,FALSE)</f>
        <v>0.3756300067748683</v>
      </c>
      <c r="P19">
        <f>_xlfn.NORM.S.DIST(P17,FALSE)</f>
        <v>0.39853123653180894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kinga</dc:creator>
  <cp:lastModifiedBy>kinga</cp:lastModifiedBy>
  <dcterms:created xsi:type="dcterms:W3CDTF">2023-06-19T15:06:23Z</dcterms:created>
  <dcterms:modified xsi:type="dcterms:W3CDTF">2023-06-19T15:58:49Z</dcterms:modified>
</cp:coreProperties>
</file>