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5" i="1"/>
  <c r="B524" i="1"/>
  <c r="B523" i="1"/>
  <c r="B522" i="1"/>
  <c r="B521" i="1"/>
  <c r="B520" i="1"/>
  <c r="B519" i="1"/>
  <c r="B517" i="1"/>
</calcChain>
</file>

<file path=xl/sharedStrings.xml><?xml version="1.0" encoding="utf-8"?>
<sst xmlns="http://schemas.openxmlformats.org/spreadsheetml/2006/main" count="2122" uniqueCount="154">
  <si>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</si>
  <si>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</si>
  <si>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</si>
  <si>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</si>
  <si>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</si>
  <si>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</si>
  <si>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</si>
  <si>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</si>
  <si>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</si>
  <si>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</si>
  <si>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</si>
  <si>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</si>
  <si>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</si>
  <si>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</si>
  <si>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</si>
  <si>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</si>
  <si>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</si>
  <si>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</si>
  <si>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</si>
  <si>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</si>
  <si>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</si>
  <si>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</si>
  <si>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</si>
  <si>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</si>
  <si>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</si>
  <si>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</si>
  <si>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</si>
  <si>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</si>
  <si>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</si>
  <si>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</si>
  <si>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</si>
  <si>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</si>
  <si>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</si>
  <si>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</si>
  <si>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</si>
  <si>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</si>
  <si>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</si>
  <si>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</si>
  <si>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</si>
  <si>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</si>
  <si>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</si>
  <si>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</si>
  <si>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</si>
  <si>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</si>
  <si>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</si>
  <si>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</si>
  <si>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</si>
  <si>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</si>
  <si>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</si>
  <si>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</si>
  <si>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</si>
  <si>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</si>
  <si>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</si>
  <si>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</si>
  <si>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</si>
  <si>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</si>
  <si>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</si>
  <si>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</si>
  <si>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</si>
  <si>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</si>
  <si>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</si>
  <si>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</si>
  <si>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</si>
  <si>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</si>
  <si>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</si>
  <si>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</si>
  <si>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</si>
  <si>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</si>
  <si>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</si>
  <si>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</si>
  <si>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</si>
  <si>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</si>
  <si>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</si>
  <si>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</si>
  <si>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</si>
  <si>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</si>
  <si>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</si>
  <si>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</si>
  <si>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</si>
  <si>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</si>
  <si>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</si>
  <si>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</si>
  <si>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</si>
  <si>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</si>
  <si>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</si>
  <si>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</si>
  <si>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</si>
  <si>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</si>
  <si>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</si>
  <si>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</si>
  <si>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</si>
  <si>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</si>
  <si>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</si>
  <si>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</si>
  <si>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</si>
  <si>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</si>
  <si>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</si>
  <si>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</si>
  <si>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</si>
  <si>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</si>
  <si>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</si>
  <si>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</si>
  <si>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</si>
  <si>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</si>
  <si>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</si>
  <si>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</si>
  <si>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</si>
  <si>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</si>
  <si>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</si>
  <si>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</si>
  <si>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</si>
  <si>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</si>
  <si>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</si>
  <si>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</si>
  <si>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</si>
  <si>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</si>
  <si>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</si>
  <si>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</si>
  <si>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</si>
  <si>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</si>
  <si>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</si>
  <si>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</si>
  <si>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</si>
  <si>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</si>
  <si>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natural gas hydrogen</t>
  </si>
  <si>
    <t>Gasoline, synthetic, from MTG, hydrogen from SMR of natural gas, economic allocation, at fuelling station</t>
  </si>
  <si>
    <t>Gasoline production, from methanol-to-gasoline process, hydrogen from SMR of natural gas, economic allocation</t>
  </si>
  <si>
    <t>Propane, synthetic, from MTG, hydrogen from SMR of natural gas, economic allocation, at fuelling station</t>
  </si>
  <si>
    <t>Gasoline, synthetic, from MTG, hydrogen from SMR of natural gas, energy allocation, at fuelling station</t>
  </si>
  <si>
    <t>Gasoline production, from methanol-to-gasoline process, hydrogen from SMR of natural gas, energy allocation</t>
  </si>
  <si>
    <t>Propane, synthetic, from MTG, hydrogen from SMR of natural gas, energy allocation, at fuelling station</t>
  </si>
  <si>
    <t>Propane production, from methanol-to-gasoline process, hydrogen from SMR of natural gas, energy allocation</t>
  </si>
  <si>
    <t>Gasoline, synthetic, from MTO, hydrogen from SMR of natural gas, economic allocation, at fuelling station</t>
  </si>
  <si>
    <t>Gasoline production, from methanol-to-olefins process, hydrogen from SMR of natural gas, economic allocation</t>
  </si>
  <si>
    <t>Diesel, synthetic, from MTO, hydrogen from SMR of natural gas, economic allocation, at fuelling station</t>
  </si>
  <si>
    <t>Diesel production, from distillate, from methanol-to-olefins process, hydrogen from SMR of natural gas, energy allocation</t>
  </si>
  <si>
    <t>Kerosene, synthetic, from MTO, hydrogen from SMR of natural gas, economic allocation, at fuelling station</t>
  </si>
  <si>
    <t>Kerosene production, from distillate, from methanol-to-olefins process, hydrogen from SMR of natural gas, economic allocation</t>
  </si>
  <si>
    <t>Liquefied petroleum gas, synthetic, from MTO, hydrogen from SMR of natural gas, economic allocation, at fuelling station</t>
  </si>
  <si>
    <t>Liquefied petroleum gas production, from methanol-to-olefins process, hydrogen from SMR of natural gas, economic allocation</t>
  </si>
  <si>
    <t>Gasoline, synthetic, from MTO, hydrogen from SMR of natural gas, energy allocation, at fuelling station</t>
  </si>
  <si>
    <t>Gasoline production, from methanol-to-olefins process, hydrogen from SMR of natural gas, energy allocation</t>
  </si>
  <si>
    <t>Diesel, synthetic, from MTO, hydrogen from SMR of natural gas, energy allocation, at fuelling station</t>
  </si>
  <si>
    <t>Kerosene, synthetic, from MTO, hydrogen from SMR of natural gas, energy allocation, at fuelling station</t>
  </si>
  <si>
    <t>Kerosene production, from distillate, from methanol-to-olefins process, hydrogen from SMR of natural gas, energy allocation</t>
  </si>
  <si>
    <t>Liquefied petroleum gas, synthetic, from MTO, hydrogen from SMR of natural gas, energy allocation, at fuelling station</t>
  </si>
  <si>
    <t>Liquefied petroleum gas production, from methanol-to-olefins process, hydrogen from SMR of natural gas, energy allocation</t>
  </si>
  <si>
    <t>Methanol distillation, hydrogen from SMR of natural gas</t>
  </si>
  <si>
    <t>Diesel production, from distillate, from methanol-to-olefins process, hydrogen from SMR of natural gas, economic allocation</t>
  </si>
  <si>
    <t>Methanol Synthesis, hydrogen from SMR of natural gas</t>
  </si>
  <si>
    <t>Propane production, from methanol-to-gasoline process, hydrogen from SMR of natural gas, economic allocation</t>
  </si>
  <si>
    <t>Hydrogen, gaseous, 700 bar, from SMR of NG, at fuelling station</t>
  </si>
  <si>
    <t>Hydrogen, gaseous, 700 bar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</si>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</sst>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6"/>
  <sheetViews>
    <sheetView tabSelected="1" workbookViewId="0">
      <selection activeCell="A14" sqref="A14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23</v>
      </c>
      <c r="B1" t="s">
        <v>124</v>
      </c>
    </row>
    <row r="3" spans="1:11" ht="15.6" x14ac:dyDescent="0.3">
      <c r="A3" s="1" t="s">
        <v>0</v>
      </c>
      <c r="B3" s="1" t="s">
        <v>125</v>
      </c>
    </row>
    <row r="4" spans="1:11" x14ac:dyDescent="0.3">
      <c r="A4" t="s">
        <v>11</v>
      </c>
      <c r="B4" t="s">
        <v>27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74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54</v>
      </c>
      <c r="H10" t="s">
        <v>55</v>
      </c>
      <c r="I10" t="s">
        <v>56</v>
      </c>
      <c r="J10" t="s">
        <v>30</v>
      </c>
      <c r="K10" t="s">
        <v>2</v>
      </c>
    </row>
    <row r="11" spans="1:11" x14ac:dyDescent="0.3">
      <c r="A11" s="3" t="s">
        <v>125</v>
      </c>
      <c r="B11" s="3">
        <v>1</v>
      </c>
      <c r="C11" t="s">
        <v>27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57</v>
      </c>
      <c r="K11" s="3" t="s">
        <v>74</v>
      </c>
    </row>
    <row r="12" spans="1:11" x14ac:dyDescent="0.3">
      <c r="A12" s="3" t="s">
        <v>126</v>
      </c>
      <c r="B12" s="3">
        <v>1.00057</v>
      </c>
      <c r="C12" t="s">
        <v>27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49</v>
      </c>
    </row>
    <row r="13" spans="1:11" x14ac:dyDescent="0.3">
      <c r="A13" t="s">
        <v>37</v>
      </c>
      <c r="B13" s="3">
        <v>6.7000000000000002E-3</v>
      </c>
      <c r="C13" t="s">
        <v>27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22</v>
      </c>
    </row>
    <row r="14" spans="1:11" x14ac:dyDescent="0.3">
      <c r="A14" s="3" t="s">
        <v>58</v>
      </c>
      <c r="B14" s="3">
        <v>-1.6799999999999999E-4</v>
      </c>
      <c r="C14" s="3" t="s">
        <v>52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59</v>
      </c>
    </row>
    <row r="15" spans="1:11" x14ac:dyDescent="0.3">
      <c r="A15" s="3" t="s">
        <v>60</v>
      </c>
      <c r="B15" s="6">
        <v>5.8399999999999999E-4</v>
      </c>
      <c r="C15" s="3" t="s">
        <v>21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61</v>
      </c>
    </row>
    <row r="16" spans="1:11" x14ac:dyDescent="0.3">
      <c r="A16" s="3" t="s">
        <v>62</v>
      </c>
      <c r="B16" s="6">
        <v>2.5999999999999998E-10</v>
      </c>
      <c r="C16" s="3" t="s">
        <v>27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63</v>
      </c>
    </row>
    <row r="17" spans="1:11" x14ac:dyDescent="0.3">
      <c r="A17" s="3" t="s">
        <v>64</v>
      </c>
      <c r="B17" s="6">
        <v>-6.2700000000000001E-6</v>
      </c>
      <c r="C17" s="3" t="s">
        <v>21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65</v>
      </c>
    </row>
    <row r="18" spans="1:11" x14ac:dyDescent="0.3">
      <c r="A18" s="3" t="s">
        <v>66</v>
      </c>
      <c r="B18" s="6">
        <v>-7.4999999999999993E-5</v>
      </c>
      <c r="C18" s="3" t="s">
        <v>52</v>
      </c>
      <c r="D18" s="3" t="s">
        <v>29</v>
      </c>
      <c r="E18" s="3"/>
      <c r="F18" s="3" t="s">
        <v>14</v>
      </c>
      <c r="G18" s="3"/>
      <c r="H18" s="3"/>
      <c r="I18" s="3"/>
      <c r="J18" s="3"/>
      <c r="K18" s="3" t="s">
        <v>67</v>
      </c>
    </row>
    <row r="19" spans="1:11" x14ac:dyDescent="0.3">
      <c r="A19" s="3" t="s">
        <v>51</v>
      </c>
      <c r="B19" s="6">
        <v>6.8900000000000005E-4</v>
      </c>
      <c r="C19" s="3" t="s">
        <v>52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53</v>
      </c>
    </row>
    <row r="20" spans="1:11" x14ac:dyDescent="0.3">
      <c r="A20" s="3" t="s">
        <v>68</v>
      </c>
      <c r="B20" s="3">
        <v>3.3599999999999998E-2</v>
      </c>
      <c r="C20" s="3" t="s">
        <v>52</v>
      </c>
      <c r="D20" s="3" t="s">
        <v>69</v>
      </c>
      <c r="E20" s="3"/>
      <c r="F20" s="3" t="s">
        <v>14</v>
      </c>
      <c r="G20" s="3"/>
      <c r="H20" s="3"/>
      <c r="I20" s="3"/>
      <c r="J20" s="3"/>
      <c r="K20" s="3" t="s">
        <v>70</v>
      </c>
    </row>
    <row r="21" spans="1:11" x14ac:dyDescent="0.3">
      <c r="A21" s="3" t="s">
        <v>71</v>
      </c>
      <c r="B21" s="3">
        <v>3.2599999999999997E-2</v>
      </c>
      <c r="C21" s="3" t="s">
        <v>27</v>
      </c>
      <c r="D21" s="3" t="s">
        <v>69</v>
      </c>
      <c r="E21" s="3"/>
      <c r="F21" s="3" t="s">
        <v>14</v>
      </c>
      <c r="G21" s="3"/>
      <c r="H21" s="3"/>
      <c r="I21" s="3"/>
      <c r="J21" s="3"/>
      <c r="K21" s="3" t="s">
        <v>72</v>
      </c>
    </row>
    <row r="22" spans="1:11" x14ac:dyDescent="0.3">
      <c r="A22" s="3" t="s">
        <v>76</v>
      </c>
      <c r="B22" s="6">
        <v>-6.8899999999999999E-7</v>
      </c>
      <c r="C22" s="3" t="s">
        <v>52</v>
      </c>
      <c r="D22" s="3" t="s">
        <v>29</v>
      </c>
      <c r="E22" s="3"/>
      <c r="F22" s="3" t="s">
        <v>14</v>
      </c>
      <c r="G22" s="3"/>
      <c r="H22" s="3"/>
      <c r="I22" s="3"/>
      <c r="J22" s="3"/>
      <c r="K22" s="3" t="s">
        <v>73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127</v>
      </c>
    </row>
    <row r="25" spans="1:11" x14ac:dyDescent="0.3">
      <c r="A25" t="s">
        <v>11</v>
      </c>
      <c r="B25" t="s">
        <v>27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112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54</v>
      </c>
      <c r="H31" t="s">
        <v>55</v>
      </c>
      <c r="I31" t="s">
        <v>56</v>
      </c>
      <c r="J31" t="s">
        <v>30</v>
      </c>
      <c r="K31" t="s">
        <v>2</v>
      </c>
    </row>
    <row r="32" spans="1:11" ht="15.6" x14ac:dyDescent="0.3">
      <c r="A32" s="3" t="s">
        <v>127</v>
      </c>
      <c r="B32" s="3">
        <v>1</v>
      </c>
      <c r="C32" t="s">
        <v>27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57</v>
      </c>
      <c r="K32" s="4" t="s">
        <v>112</v>
      </c>
    </row>
    <row r="33" spans="1:11" x14ac:dyDescent="0.3">
      <c r="A33" s="3" t="s">
        <v>150</v>
      </c>
      <c r="B33" s="3">
        <v>1.02</v>
      </c>
      <c r="C33" t="s">
        <v>27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108</v>
      </c>
    </row>
    <row r="34" spans="1:11" ht="15.6" x14ac:dyDescent="0.3">
      <c r="A34" s="4" t="s">
        <v>113</v>
      </c>
      <c r="B34">
        <f>(0.0028236*0.669)+0.208</f>
        <v>0.2098889884</v>
      </c>
      <c r="C34" t="s">
        <v>27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114</v>
      </c>
    </row>
    <row r="35" spans="1:11" x14ac:dyDescent="0.3">
      <c r="A35" t="s">
        <v>153</v>
      </c>
      <c r="B35">
        <f>0.061874*0.669</f>
        <v>4.1393706000000002E-2</v>
      </c>
      <c r="C35" t="s">
        <v>21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61</v>
      </c>
    </row>
    <row r="36" spans="1:11" x14ac:dyDescent="0.3">
      <c r="A36" t="s">
        <v>115</v>
      </c>
      <c r="B36">
        <f>0.000000034944*0.669</f>
        <v>2.3377536E-8</v>
      </c>
      <c r="C36" t="s">
        <v>52</v>
      </c>
      <c r="D36" t="s">
        <v>116</v>
      </c>
      <c r="E36" s="3"/>
      <c r="F36" t="s">
        <v>14</v>
      </c>
      <c r="G36" s="3"/>
      <c r="H36" s="3"/>
      <c r="I36" s="3"/>
      <c r="J36" s="3"/>
      <c r="K36" t="s">
        <v>117</v>
      </c>
    </row>
    <row r="37" spans="1:11" x14ac:dyDescent="0.3">
      <c r="A37" t="s">
        <v>118</v>
      </c>
      <c r="B37" s="8">
        <v>8.4800000000000005E-8</v>
      </c>
      <c r="C37" t="s">
        <v>28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119</v>
      </c>
    </row>
    <row r="38" spans="1:11" x14ac:dyDescent="0.3">
      <c r="A38" t="s">
        <v>120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121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122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123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128</v>
      </c>
    </row>
    <row r="44" spans="1:11" x14ac:dyDescent="0.3">
      <c r="A44" t="s">
        <v>11</v>
      </c>
      <c r="B44" t="s">
        <v>27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74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54</v>
      </c>
      <c r="H50" t="s">
        <v>55</v>
      </c>
      <c r="I50" t="s">
        <v>56</v>
      </c>
      <c r="J50" t="s">
        <v>30</v>
      </c>
      <c r="K50" t="s">
        <v>2</v>
      </c>
    </row>
    <row r="51" spans="1:11" x14ac:dyDescent="0.3">
      <c r="A51" s="3" t="s">
        <v>128</v>
      </c>
      <c r="B51" s="3">
        <v>1</v>
      </c>
      <c r="C51" t="s">
        <v>27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57</v>
      </c>
      <c r="K51" s="3" t="s">
        <v>74</v>
      </c>
    </row>
    <row r="52" spans="1:11" x14ac:dyDescent="0.3">
      <c r="A52" s="3" t="s">
        <v>129</v>
      </c>
      <c r="B52" s="3">
        <v>1.00057</v>
      </c>
      <c r="C52" t="s">
        <v>27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49</v>
      </c>
    </row>
    <row r="53" spans="1:11" x14ac:dyDescent="0.3">
      <c r="A53" t="s">
        <v>37</v>
      </c>
      <c r="B53" s="3">
        <v>6.7000000000000002E-3</v>
      </c>
      <c r="C53" t="s">
        <v>27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22</v>
      </c>
    </row>
    <row r="54" spans="1:11" x14ac:dyDescent="0.3">
      <c r="A54" s="3" t="s">
        <v>58</v>
      </c>
      <c r="B54" s="3">
        <v>-1.6799999999999999E-4</v>
      </c>
      <c r="C54" s="3" t="s">
        <v>52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59</v>
      </c>
    </row>
    <row r="55" spans="1:11" x14ac:dyDescent="0.3">
      <c r="A55" s="3" t="s">
        <v>60</v>
      </c>
      <c r="B55" s="6">
        <v>5.8399999999999999E-4</v>
      </c>
      <c r="C55" s="3" t="s">
        <v>21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61</v>
      </c>
    </row>
    <row r="56" spans="1:11" x14ac:dyDescent="0.3">
      <c r="A56" s="3" t="s">
        <v>62</v>
      </c>
      <c r="B56" s="6">
        <v>2.5999999999999998E-10</v>
      </c>
      <c r="C56" s="3" t="s">
        <v>27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63</v>
      </c>
    </row>
    <row r="57" spans="1:11" x14ac:dyDescent="0.3">
      <c r="A57" s="3" t="s">
        <v>64</v>
      </c>
      <c r="B57" s="6">
        <v>-6.2700000000000001E-6</v>
      </c>
      <c r="C57" s="3" t="s">
        <v>21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65</v>
      </c>
    </row>
    <row r="58" spans="1:11" x14ac:dyDescent="0.3">
      <c r="A58" s="3" t="s">
        <v>66</v>
      </c>
      <c r="B58" s="6">
        <v>-7.4999999999999993E-5</v>
      </c>
      <c r="C58" s="3" t="s">
        <v>52</v>
      </c>
      <c r="D58" s="3" t="s">
        <v>29</v>
      </c>
      <c r="E58" s="3"/>
      <c r="F58" s="3" t="s">
        <v>14</v>
      </c>
      <c r="G58" s="3"/>
      <c r="H58" s="3"/>
      <c r="I58" s="3"/>
      <c r="J58" s="3"/>
      <c r="K58" s="3" t="s">
        <v>67</v>
      </c>
    </row>
    <row r="59" spans="1:11" x14ac:dyDescent="0.3">
      <c r="A59" s="3" t="s">
        <v>51</v>
      </c>
      <c r="B59" s="6">
        <v>6.8900000000000005E-4</v>
      </c>
      <c r="C59" s="3" t="s">
        <v>52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53</v>
      </c>
    </row>
    <row r="60" spans="1:11" x14ac:dyDescent="0.3">
      <c r="A60" s="3" t="s">
        <v>68</v>
      </c>
      <c r="B60" s="3">
        <v>3.3599999999999998E-2</v>
      </c>
      <c r="C60" s="3" t="s">
        <v>52</v>
      </c>
      <c r="D60" s="3" t="s">
        <v>69</v>
      </c>
      <c r="E60" s="3"/>
      <c r="F60" s="3" t="s">
        <v>14</v>
      </c>
      <c r="G60" s="3"/>
      <c r="H60" s="3"/>
      <c r="I60" s="3"/>
      <c r="J60" s="3"/>
      <c r="K60" s="3" t="s">
        <v>70</v>
      </c>
    </row>
    <row r="61" spans="1:11" x14ac:dyDescent="0.3">
      <c r="A61" s="3" t="s">
        <v>71</v>
      </c>
      <c r="B61" s="3">
        <v>3.2599999999999997E-2</v>
      </c>
      <c r="C61" s="3" t="s">
        <v>27</v>
      </c>
      <c r="D61" s="3" t="s">
        <v>69</v>
      </c>
      <c r="E61" s="3"/>
      <c r="F61" s="3" t="s">
        <v>14</v>
      </c>
      <c r="G61" s="3"/>
      <c r="H61" s="3"/>
      <c r="I61" s="3"/>
      <c r="J61" s="3"/>
      <c r="K61" s="3" t="s">
        <v>72</v>
      </c>
    </row>
    <row r="62" spans="1:11" x14ac:dyDescent="0.3">
      <c r="A62" s="3" t="s">
        <v>76</v>
      </c>
      <c r="B62" s="6">
        <v>-6.8899999999999999E-7</v>
      </c>
      <c r="C62" s="3" t="s">
        <v>52</v>
      </c>
      <c r="D62" s="3" t="s">
        <v>29</v>
      </c>
      <c r="E62" s="3"/>
      <c r="F62" s="3" t="s">
        <v>14</v>
      </c>
      <c r="G62" s="3"/>
      <c r="H62" s="3"/>
      <c r="I62" s="3"/>
      <c r="J62" s="3"/>
      <c r="K62" s="3" t="s">
        <v>73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130</v>
      </c>
    </row>
    <row r="65" spans="1:11" x14ac:dyDescent="0.3">
      <c r="A65" t="s">
        <v>11</v>
      </c>
      <c r="B65" t="s">
        <v>27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112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54</v>
      </c>
      <c r="H71" t="s">
        <v>55</v>
      </c>
      <c r="I71" t="s">
        <v>56</v>
      </c>
      <c r="J71" t="s">
        <v>30</v>
      </c>
      <c r="K71" t="s">
        <v>2</v>
      </c>
    </row>
    <row r="72" spans="1:11" ht="15.6" x14ac:dyDescent="0.3">
      <c r="A72" s="3" t="s">
        <v>130</v>
      </c>
      <c r="B72" s="3">
        <v>1</v>
      </c>
      <c r="C72" t="s">
        <v>27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57</v>
      </c>
      <c r="K72" s="4" t="s">
        <v>112</v>
      </c>
    </row>
    <row r="73" spans="1:11" x14ac:dyDescent="0.3">
      <c r="A73" s="3" t="s">
        <v>131</v>
      </c>
      <c r="B73" s="3">
        <v>1.02</v>
      </c>
      <c r="C73" t="s">
        <v>27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108</v>
      </c>
    </row>
    <row r="74" spans="1:11" ht="15.6" x14ac:dyDescent="0.3">
      <c r="A74" s="4" t="s">
        <v>113</v>
      </c>
      <c r="B74">
        <f>(0.0028236*0.669)+0.208</f>
        <v>0.2098889884</v>
      </c>
      <c r="C74" t="s">
        <v>27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114</v>
      </c>
    </row>
    <row r="75" spans="1:11" x14ac:dyDescent="0.3">
      <c r="A75" t="s">
        <v>153</v>
      </c>
      <c r="B75">
        <f>0.061874*0.669</f>
        <v>4.1393706000000002E-2</v>
      </c>
      <c r="C75" t="s">
        <v>21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61</v>
      </c>
    </row>
    <row r="76" spans="1:11" x14ac:dyDescent="0.3">
      <c r="A76" t="s">
        <v>115</v>
      </c>
      <c r="B76">
        <f>0.000000034944*0.669</f>
        <v>2.3377536E-8</v>
      </c>
      <c r="C76" t="s">
        <v>52</v>
      </c>
      <c r="D76" t="s">
        <v>116</v>
      </c>
      <c r="E76" s="3"/>
      <c r="F76" t="s">
        <v>14</v>
      </c>
      <c r="G76" s="3"/>
      <c r="H76" s="3"/>
      <c r="I76" s="3"/>
      <c r="J76" s="3"/>
      <c r="K76" t="s">
        <v>117</v>
      </c>
    </row>
    <row r="77" spans="1:11" x14ac:dyDescent="0.3">
      <c r="A77" t="s">
        <v>118</v>
      </c>
      <c r="B77" s="8">
        <v>8.4800000000000005E-8</v>
      </c>
      <c r="C77" t="s">
        <v>28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119</v>
      </c>
    </row>
    <row r="78" spans="1:11" x14ac:dyDescent="0.3">
      <c r="A78" t="s">
        <v>120</v>
      </c>
      <c r="B78">
        <f>(0.00000521*0.669)+0.000010376</f>
        <v>1.386149E-5</v>
      </c>
      <c r="C78" s="3"/>
      <c r="D78" t="s">
        <v>13</v>
      </c>
      <c r="E78" s="3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121</v>
      </c>
      <c r="B79">
        <f>(0.000000000597*0.669)+0.000000004</f>
        <v>4.3993930000000006E-9</v>
      </c>
      <c r="C79" s="3"/>
      <c r="D79" t="s">
        <v>13</v>
      </c>
      <c r="E79" s="3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122</v>
      </c>
      <c r="B80">
        <f>(0.00018*0.669)+0.00018</f>
        <v>3.0042000000000003E-4</v>
      </c>
      <c r="C80" s="3"/>
      <c r="D80" t="s">
        <v>13</v>
      </c>
      <c r="E80" s="3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123</v>
      </c>
      <c r="B81">
        <f>0.0000018*0.669</f>
        <v>1.2042E-6</v>
      </c>
      <c r="C81" s="3"/>
      <c r="D81" t="s">
        <v>13</v>
      </c>
      <c r="E81" s="3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132</v>
      </c>
    </row>
    <row r="84" spans="1:11" x14ac:dyDescent="0.3">
      <c r="A84" t="s">
        <v>11</v>
      </c>
      <c r="B84" t="s">
        <v>27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74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54</v>
      </c>
      <c r="H90" t="s">
        <v>55</v>
      </c>
      <c r="I90" t="s">
        <v>56</v>
      </c>
      <c r="J90" t="s">
        <v>30</v>
      </c>
      <c r="K90" t="s">
        <v>2</v>
      </c>
    </row>
    <row r="91" spans="1:11" x14ac:dyDescent="0.3">
      <c r="A91" s="3" t="s">
        <v>132</v>
      </c>
      <c r="B91" s="3">
        <v>1</v>
      </c>
      <c r="C91" t="s">
        <v>27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57</v>
      </c>
      <c r="K91" s="3" t="s">
        <v>74</v>
      </c>
    </row>
    <row r="92" spans="1:11" x14ac:dyDescent="0.3">
      <c r="A92" s="3" t="s">
        <v>133</v>
      </c>
      <c r="B92" s="3">
        <v>1.00057</v>
      </c>
      <c r="C92" t="s">
        <v>27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49</v>
      </c>
    </row>
    <row r="93" spans="1:11" x14ac:dyDescent="0.3">
      <c r="A93" t="s">
        <v>37</v>
      </c>
      <c r="B93" s="3">
        <v>6.7000000000000002E-3</v>
      </c>
      <c r="C93" t="s">
        <v>27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22</v>
      </c>
    </row>
    <row r="94" spans="1:11" x14ac:dyDescent="0.3">
      <c r="A94" s="3" t="s">
        <v>58</v>
      </c>
      <c r="B94" s="3">
        <v>-1.6799999999999999E-4</v>
      </c>
      <c r="C94" s="3" t="s">
        <v>52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59</v>
      </c>
    </row>
    <row r="95" spans="1:11" x14ac:dyDescent="0.3">
      <c r="A95" s="3" t="s">
        <v>60</v>
      </c>
      <c r="B95" s="6">
        <v>5.8399999999999999E-4</v>
      </c>
      <c r="C95" s="3" t="s">
        <v>21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61</v>
      </c>
    </row>
    <row r="96" spans="1:11" x14ac:dyDescent="0.3">
      <c r="A96" s="3" t="s">
        <v>62</v>
      </c>
      <c r="B96" s="6">
        <v>2.5999999999999998E-10</v>
      </c>
      <c r="C96" s="3" t="s">
        <v>27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63</v>
      </c>
    </row>
    <row r="97" spans="1:11" x14ac:dyDescent="0.3">
      <c r="A97" s="3" t="s">
        <v>64</v>
      </c>
      <c r="B97" s="6">
        <v>-6.2700000000000001E-6</v>
      </c>
      <c r="C97" s="3" t="s">
        <v>21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65</v>
      </c>
    </row>
    <row r="98" spans="1:11" x14ac:dyDescent="0.3">
      <c r="A98" s="3" t="s">
        <v>66</v>
      </c>
      <c r="B98" s="6">
        <v>-7.4999999999999993E-5</v>
      </c>
      <c r="C98" s="3" t="s">
        <v>52</v>
      </c>
      <c r="D98" s="3" t="s">
        <v>29</v>
      </c>
      <c r="E98" s="3"/>
      <c r="F98" s="3" t="s">
        <v>14</v>
      </c>
      <c r="G98" s="3"/>
      <c r="H98" s="3"/>
      <c r="I98" s="3"/>
      <c r="J98" s="3"/>
      <c r="K98" s="3" t="s">
        <v>67</v>
      </c>
    </row>
    <row r="99" spans="1:11" x14ac:dyDescent="0.3">
      <c r="A99" s="3" t="s">
        <v>51</v>
      </c>
      <c r="B99" s="6">
        <v>6.8900000000000005E-4</v>
      </c>
      <c r="C99" s="3" t="s">
        <v>52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53</v>
      </c>
    </row>
    <row r="100" spans="1:11" x14ac:dyDescent="0.3">
      <c r="A100" s="3" t="s">
        <v>68</v>
      </c>
      <c r="B100" s="3">
        <v>3.3599999999999998E-2</v>
      </c>
      <c r="C100" s="3" t="s">
        <v>52</v>
      </c>
      <c r="D100" s="3" t="s">
        <v>69</v>
      </c>
      <c r="E100" s="3"/>
      <c r="F100" s="3" t="s">
        <v>14</v>
      </c>
      <c r="G100" s="3"/>
      <c r="H100" s="3"/>
      <c r="I100" s="3"/>
      <c r="J100" s="3"/>
      <c r="K100" s="3" t="s">
        <v>70</v>
      </c>
    </row>
    <row r="101" spans="1:11" x14ac:dyDescent="0.3">
      <c r="A101" s="3" t="s">
        <v>71</v>
      </c>
      <c r="B101" s="3">
        <v>3.2599999999999997E-2</v>
      </c>
      <c r="C101" s="3" t="s">
        <v>27</v>
      </c>
      <c r="D101" s="3" t="s">
        <v>69</v>
      </c>
      <c r="E101" s="3"/>
      <c r="F101" s="3" t="s">
        <v>14</v>
      </c>
      <c r="G101" s="3"/>
      <c r="H101" s="3"/>
      <c r="I101" s="3"/>
      <c r="J101" s="3"/>
      <c r="K101" s="3" t="s">
        <v>72</v>
      </c>
    </row>
    <row r="102" spans="1:11" x14ac:dyDescent="0.3">
      <c r="A102" s="3" t="s">
        <v>76</v>
      </c>
      <c r="B102" s="6">
        <v>-6.8899999999999999E-7</v>
      </c>
      <c r="C102" s="3" t="s">
        <v>52</v>
      </c>
      <c r="D102" s="3" t="s">
        <v>29</v>
      </c>
      <c r="E102" s="3"/>
      <c r="F102" s="3" t="s">
        <v>14</v>
      </c>
      <c r="G102" s="3"/>
      <c r="H102" s="3"/>
      <c r="I102" s="3"/>
      <c r="J102" s="3"/>
      <c r="K102" s="3" t="s">
        <v>73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134</v>
      </c>
    </row>
    <row r="105" spans="1:11" x14ac:dyDescent="0.3">
      <c r="A105" t="s">
        <v>11</v>
      </c>
      <c r="B105" t="s">
        <v>27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109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54</v>
      </c>
      <c r="H111" t="s">
        <v>55</v>
      </c>
      <c r="I111" t="s">
        <v>56</v>
      </c>
      <c r="J111" t="s">
        <v>30</v>
      </c>
      <c r="K111" t="s">
        <v>2</v>
      </c>
    </row>
    <row r="112" spans="1:11" ht="15.6" x14ac:dyDescent="0.3">
      <c r="A112" s="3" t="s">
        <v>134</v>
      </c>
      <c r="B112" s="3">
        <v>1</v>
      </c>
      <c r="C112" t="s">
        <v>27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57</v>
      </c>
      <c r="K112" s="4" t="s">
        <v>109</v>
      </c>
    </row>
    <row r="113" spans="1:11" x14ac:dyDescent="0.3">
      <c r="A113" s="3" t="s">
        <v>135</v>
      </c>
      <c r="B113" s="3">
        <v>1.00057</v>
      </c>
      <c r="C113" t="s">
        <v>27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106</v>
      </c>
    </row>
    <row r="114" spans="1:11" x14ac:dyDescent="0.3">
      <c r="A114" t="s">
        <v>37</v>
      </c>
      <c r="B114" s="3">
        <v>6.7000000000000002E-3</v>
      </c>
      <c r="C114" t="s">
        <v>27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22</v>
      </c>
    </row>
    <row r="115" spans="1:11" x14ac:dyDescent="0.3">
      <c r="A115" s="3" t="s">
        <v>58</v>
      </c>
      <c r="B115" s="3">
        <v>-1.6799999999999999E-4</v>
      </c>
      <c r="C115" s="3" t="s">
        <v>52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59</v>
      </c>
    </row>
    <row r="116" spans="1:11" x14ac:dyDescent="0.3">
      <c r="A116" s="3" t="s">
        <v>60</v>
      </c>
      <c r="B116" s="6">
        <v>5.8399999999999999E-4</v>
      </c>
      <c r="C116" s="3" t="s">
        <v>21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61</v>
      </c>
    </row>
    <row r="117" spans="1:11" x14ac:dyDescent="0.3">
      <c r="A117" s="3" t="s">
        <v>62</v>
      </c>
      <c r="B117" s="6">
        <v>2.5999999999999998E-10</v>
      </c>
      <c r="C117" s="3" t="s">
        <v>27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63</v>
      </c>
    </row>
    <row r="118" spans="1:11" x14ac:dyDescent="0.3">
      <c r="A118" s="3" t="s">
        <v>64</v>
      </c>
      <c r="B118" s="6">
        <v>-6.2700000000000001E-6</v>
      </c>
      <c r="C118" s="3" t="s">
        <v>21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65</v>
      </c>
    </row>
    <row r="119" spans="1:11" x14ac:dyDescent="0.3">
      <c r="A119" s="3" t="s">
        <v>66</v>
      </c>
      <c r="B119" s="6">
        <v>-7.4999999999999993E-5</v>
      </c>
      <c r="C119" s="3" t="s">
        <v>52</v>
      </c>
      <c r="D119" s="3" t="s">
        <v>29</v>
      </c>
      <c r="E119" s="3"/>
      <c r="F119" s="3" t="s">
        <v>14</v>
      </c>
      <c r="G119" s="3"/>
      <c r="H119" s="3"/>
      <c r="I119" s="3"/>
      <c r="J119" s="3"/>
      <c r="K119" s="3" t="s">
        <v>67</v>
      </c>
    </row>
    <row r="120" spans="1:11" x14ac:dyDescent="0.3">
      <c r="A120" s="3" t="s">
        <v>51</v>
      </c>
      <c r="B120" s="6">
        <v>6.8900000000000005E-4</v>
      </c>
      <c r="C120" s="3" t="s">
        <v>52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53</v>
      </c>
    </row>
    <row r="121" spans="1:11" x14ac:dyDescent="0.3">
      <c r="A121" s="3" t="s">
        <v>68</v>
      </c>
      <c r="B121" s="3">
        <v>3.3599999999999998E-2</v>
      </c>
      <c r="C121" s="3" t="s">
        <v>52</v>
      </c>
      <c r="D121" s="3" t="s">
        <v>69</v>
      </c>
      <c r="E121" s="3"/>
      <c r="F121" s="3" t="s">
        <v>14</v>
      </c>
      <c r="G121" s="3"/>
      <c r="H121" s="3"/>
      <c r="I121" s="3"/>
      <c r="J121" s="3"/>
      <c r="K121" s="3" t="s">
        <v>70</v>
      </c>
    </row>
    <row r="122" spans="1:11" x14ac:dyDescent="0.3">
      <c r="A122" s="3" t="s">
        <v>71</v>
      </c>
      <c r="B122" s="3">
        <v>3.2599999999999997E-2</v>
      </c>
      <c r="C122" s="3" t="s">
        <v>27</v>
      </c>
      <c r="D122" s="3" t="s">
        <v>69</v>
      </c>
      <c r="E122" s="3"/>
      <c r="F122" s="3" t="s">
        <v>14</v>
      </c>
      <c r="G122" s="3"/>
      <c r="H122" s="3"/>
      <c r="I122" s="3"/>
      <c r="J122" s="3"/>
      <c r="K122" s="3" t="s">
        <v>72</v>
      </c>
    </row>
    <row r="123" spans="1:11" x14ac:dyDescent="0.3">
      <c r="A123" s="3" t="s">
        <v>76</v>
      </c>
      <c r="B123" s="6">
        <v>-6.8899999999999999E-7</v>
      </c>
      <c r="C123" s="3" t="s">
        <v>52</v>
      </c>
      <c r="D123" s="3" t="s">
        <v>29</v>
      </c>
      <c r="E123" s="3"/>
      <c r="F123" s="3" t="s">
        <v>14</v>
      </c>
      <c r="G123" s="3"/>
      <c r="H123" s="3"/>
      <c r="I123" s="3"/>
      <c r="J123" s="3"/>
      <c r="K123" s="3" t="s">
        <v>73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136</v>
      </c>
    </row>
    <row r="126" spans="1:11" x14ac:dyDescent="0.3">
      <c r="A126" t="s">
        <v>11</v>
      </c>
      <c r="B126" t="s">
        <v>27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110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54</v>
      </c>
      <c r="H132" t="s">
        <v>55</v>
      </c>
      <c r="I132" t="s">
        <v>56</v>
      </c>
      <c r="J132" t="s">
        <v>30</v>
      </c>
      <c r="K132" t="s">
        <v>2</v>
      </c>
    </row>
    <row r="133" spans="1:11" ht="15.6" x14ac:dyDescent="0.3">
      <c r="A133" s="3" t="s">
        <v>136</v>
      </c>
      <c r="B133" s="3">
        <v>1</v>
      </c>
      <c r="C133" t="s">
        <v>27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57</v>
      </c>
      <c r="K133" s="4" t="s">
        <v>111</v>
      </c>
    </row>
    <row r="134" spans="1:11" x14ac:dyDescent="0.3">
      <c r="A134" s="3" t="s">
        <v>137</v>
      </c>
      <c r="B134" s="3">
        <v>1.00057</v>
      </c>
      <c r="C134" t="s">
        <v>27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107</v>
      </c>
    </row>
    <row r="135" spans="1:11" x14ac:dyDescent="0.3">
      <c r="A135" t="s">
        <v>37</v>
      </c>
      <c r="B135" s="3">
        <v>6.7000000000000002E-3</v>
      </c>
      <c r="C135" t="s">
        <v>27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22</v>
      </c>
    </row>
    <row r="136" spans="1:11" x14ac:dyDescent="0.3">
      <c r="A136" s="3" t="s">
        <v>58</v>
      </c>
      <c r="B136" s="3">
        <v>-1.6799999999999999E-4</v>
      </c>
      <c r="C136" s="3" t="s">
        <v>52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59</v>
      </c>
    </row>
    <row r="137" spans="1:11" x14ac:dyDescent="0.3">
      <c r="A137" s="3" t="s">
        <v>60</v>
      </c>
      <c r="B137" s="6">
        <v>5.8399999999999999E-4</v>
      </c>
      <c r="C137" s="3" t="s">
        <v>21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61</v>
      </c>
    </row>
    <row r="138" spans="1:11" x14ac:dyDescent="0.3">
      <c r="A138" s="3" t="s">
        <v>62</v>
      </c>
      <c r="B138" s="6">
        <v>2.5999999999999998E-10</v>
      </c>
      <c r="C138" s="3" t="s">
        <v>27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63</v>
      </c>
    </row>
    <row r="139" spans="1:11" x14ac:dyDescent="0.3">
      <c r="A139" s="3" t="s">
        <v>64</v>
      </c>
      <c r="B139" s="6">
        <v>-6.2700000000000001E-6</v>
      </c>
      <c r="C139" s="3" t="s">
        <v>21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65</v>
      </c>
    </row>
    <row r="140" spans="1:11" x14ac:dyDescent="0.3">
      <c r="A140" s="3" t="s">
        <v>66</v>
      </c>
      <c r="B140" s="6">
        <v>-7.4999999999999993E-5</v>
      </c>
      <c r="C140" s="3" t="s">
        <v>52</v>
      </c>
      <c r="D140" s="3" t="s">
        <v>29</v>
      </c>
      <c r="E140" s="3"/>
      <c r="F140" s="3" t="s">
        <v>14</v>
      </c>
      <c r="G140" s="3"/>
      <c r="H140" s="3"/>
      <c r="I140" s="3"/>
      <c r="J140" s="3"/>
      <c r="K140" s="3" t="s">
        <v>67</v>
      </c>
    </row>
    <row r="141" spans="1:11" x14ac:dyDescent="0.3">
      <c r="A141" s="3" t="s">
        <v>51</v>
      </c>
      <c r="B141" s="6">
        <v>6.8900000000000005E-4</v>
      </c>
      <c r="C141" s="3" t="s">
        <v>52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53</v>
      </c>
    </row>
    <row r="142" spans="1:11" x14ac:dyDescent="0.3">
      <c r="A142" s="3" t="s">
        <v>68</v>
      </c>
      <c r="B142" s="3">
        <v>3.3599999999999998E-2</v>
      </c>
      <c r="C142" s="3" t="s">
        <v>52</v>
      </c>
      <c r="D142" s="3" t="s">
        <v>69</v>
      </c>
      <c r="E142" s="3"/>
      <c r="F142" s="3" t="s">
        <v>14</v>
      </c>
      <c r="G142" s="3"/>
      <c r="H142" s="3"/>
      <c r="I142" s="3"/>
      <c r="J142" s="3"/>
      <c r="K142" s="3" t="s">
        <v>70</v>
      </c>
    </row>
    <row r="143" spans="1:11" x14ac:dyDescent="0.3">
      <c r="A143" s="3" t="s">
        <v>71</v>
      </c>
      <c r="B143" s="3">
        <v>3.2599999999999997E-2</v>
      </c>
      <c r="C143" s="3" t="s">
        <v>27</v>
      </c>
      <c r="D143" s="3" t="s">
        <v>69</v>
      </c>
      <c r="E143" s="3"/>
      <c r="F143" s="3" t="s">
        <v>14</v>
      </c>
      <c r="G143" s="3"/>
      <c r="H143" s="3"/>
      <c r="I143" s="3"/>
      <c r="J143" s="3"/>
      <c r="K143" s="3" t="s">
        <v>72</v>
      </c>
    </row>
    <row r="144" spans="1:11" x14ac:dyDescent="0.3">
      <c r="A144" s="3" t="s">
        <v>76</v>
      </c>
      <c r="B144" s="6">
        <v>-6.8899999999999999E-7</v>
      </c>
      <c r="C144" s="3" t="s">
        <v>52</v>
      </c>
      <c r="D144" s="3" t="s">
        <v>29</v>
      </c>
      <c r="E144" s="3"/>
      <c r="F144" s="3" t="s">
        <v>14</v>
      </c>
      <c r="G144" s="3"/>
      <c r="H144" s="3"/>
      <c r="I144" s="3"/>
      <c r="J144" s="3"/>
      <c r="K144" s="3" t="s">
        <v>73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138</v>
      </c>
    </row>
    <row r="147" spans="1:11" x14ac:dyDescent="0.3">
      <c r="A147" t="s">
        <v>11</v>
      </c>
      <c r="B147" t="s">
        <v>27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75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54</v>
      </c>
      <c r="H153" t="s">
        <v>55</v>
      </c>
      <c r="I153" t="s">
        <v>56</v>
      </c>
      <c r="J153" t="s">
        <v>30</v>
      </c>
      <c r="K153" t="s">
        <v>2</v>
      </c>
    </row>
    <row r="154" spans="1:11" x14ac:dyDescent="0.3">
      <c r="A154" s="3" t="s">
        <v>138</v>
      </c>
      <c r="B154" s="3">
        <v>1</v>
      </c>
      <c r="C154" t="s">
        <v>27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57</v>
      </c>
      <c r="K154" s="3" t="s">
        <v>75</v>
      </c>
    </row>
    <row r="155" spans="1:11" x14ac:dyDescent="0.3">
      <c r="A155" s="3" t="s">
        <v>139</v>
      </c>
      <c r="B155" s="3">
        <v>1.00057</v>
      </c>
      <c r="C155" t="s">
        <v>27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105</v>
      </c>
    </row>
    <row r="156" spans="1:11" x14ac:dyDescent="0.3">
      <c r="A156" t="s">
        <v>37</v>
      </c>
      <c r="B156" s="3">
        <v>6.7000000000000002E-3</v>
      </c>
      <c r="C156" t="s">
        <v>27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22</v>
      </c>
    </row>
    <row r="157" spans="1:11" x14ac:dyDescent="0.3">
      <c r="A157" s="3" t="s">
        <v>58</v>
      </c>
      <c r="B157" s="3">
        <v>-1.6799999999999999E-4</v>
      </c>
      <c r="C157" s="3" t="s">
        <v>52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59</v>
      </c>
    </row>
    <row r="158" spans="1:11" x14ac:dyDescent="0.3">
      <c r="A158" s="3" t="s">
        <v>60</v>
      </c>
      <c r="B158" s="6">
        <v>5.8399999999999999E-4</v>
      </c>
      <c r="C158" s="3" t="s">
        <v>21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61</v>
      </c>
    </row>
    <row r="159" spans="1:11" x14ac:dyDescent="0.3">
      <c r="A159" s="3" t="s">
        <v>62</v>
      </c>
      <c r="B159" s="6">
        <v>2.5999999999999998E-10</v>
      </c>
      <c r="C159" s="3" t="s">
        <v>27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63</v>
      </c>
    </row>
    <row r="160" spans="1:11" x14ac:dyDescent="0.3">
      <c r="A160" s="3" t="s">
        <v>64</v>
      </c>
      <c r="B160" s="6">
        <v>-6.2700000000000001E-6</v>
      </c>
      <c r="C160" s="3" t="s">
        <v>21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65</v>
      </c>
    </row>
    <row r="161" spans="1:11" x14ac:dyDescent="0.3">
      <c r="A161" s="3" t="s">
        <v>66</v>
      </c>
      <c r="B161" s="6">
        <v>-7.4999999999999993E-5</v>
      </c>
      <c r="C161" s="3" t="s">
        <v>52</v>
      </c>
      <c r="D161" s="3" t="s">
        <v>29</v>
      </c>
      <c r="E161" s="3"/>
      <c r="F161" s="3" t="s">
        <v>14</v>
      </c>
      <c r="G161" s="3"/>
      <c r="H161" s="3"/>
      <c r="I161" s="3"/>
      <c r="J161" s="3"/>
      <c r="K161" s="3" t="s">
        <v>67</v>
      </c>
    </row>
    <row r="162" spans="1:11" x14ac:dyDescent="0.3">
      <c r="A162" s="3" t="s">
        <v>51</v>
      </c>
      <c r="B162" s="6">
        <v>6.8900000000000005E-4</v>
      </c>
      <c r="C162" s="3" t="s">
        <v>52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53</v>
      </c>
    </row>
    <row r="163" spans="1:11" x14ac:dyDescent="0.3">
      <c r="A163" s="3" t="s">
        <v>68</v>
      </c>
      <c r="B163" s="3">
        <v>3.3599999999999998E-2</v>
      </c>
      <c r="C163" s="3" t="s">
        <v>52</v>
      </c>
      <c r="D163" s="3" t="s">
        <v>69</v>
      </c>
      <c r="E163" s="3"/>
      <c r="F163" s="3" t="s">
        <v>14</v>
      </c>
      <c r="G163" s="3"/>
      <c r="H163" s="3"/>
      <c r="I163" s="3"/>
      <c r="J163" s="3"/>
      <c r="K163" s="3" t="s">
        <v>70</v>
      </c>
    </row>
    <row r="164" spans="1:11" x14ac:dyDescent="0.3">
      <c r="A164" s="3" t="s">
        <v>71</v>
      </c>
      <c r="B164" s="3">
        <v>3.2599999999999997E-2</v>
      </c>
      <c r="C164" s="3" t="s">
        <v>27</v>
      </c>
      <c r="D164" s="3" t="s">
        <v>69</v>
      </c>
      <c r="E164" s="3"/>
      <c r="F164" s="3" t="s">
        <v>14</v>
      </c>
      <c r="G164" s="3"/>
      <c r="H164" s="3"/>
      <c r="I164" s="3"/>
      <c r="J164" s="3"/>
      <c r="K164" s="3" t="s">
        <v>72</v>
      </c>
    </row>
    <row r="165" spans="1:11" x14ac:dyDescent="0.3">
      <c r="A165" s="3" t="s">
        <v>76</v>
      </c>
      <c r="B165" s="6">
        <v>-6.8899999999999999E-7</v>
      </c>
      <c r="C165" s="3" t="s">
        <v>52</v>
      </c>
      <c r="D165" s="3" t="s">
        <v>29</v>
      </c>
      <c r="E165" s="3"/>
      <c r="F165" s="3" t="s">
        <v>14</v>
      </c>
      <c r="G165" s="3"/>
      <c r="H165" s="3"/>
      <c r="I165" s="3"/>
      <c r="J165" s="3"/>
      <c r="K165" s="3" t="s">
        <v>73</v>
      </c>
    </row>
    <row r="167" spans="1:11" ht="15.6" x14ac:dyDescent="0.3">
      <c r="A167" s="1" t="s">
        <v>0</v>
      </c>
      <c r="B167" s="1" t="s">
        <v>140</v>
      </c>
    </row>
    <row r="168" spans="1:11" x14ac:dyDescent="0.3">
      <c r="A168" t="s">
        <v>11</v>
      </c>
      <c r="B168" t="s">
        <v>27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74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54</v>
      </c>
      <c r="H174" t="s">
        <v>55</v>
      </c>
      <c r="I174" t="s">
        <v>56</v>
      </c>
      <c r="J174" t="s">
        <v>30</v>
      </c>
      <c r="K174" t="s">
        <v>2</v>
      </c>
    </row>
    <row r="175" spans="1:11" x14ac:dyDescent="0.3">
      <c r="A175" s="3" t="s">
        <v>140</v>
      </c>
      <c r="B175" s="3">
        <v>1</v>
      </c>
      <c r="C175" t="s">
        <v>27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57</v>
      </c>
      <c r="K175" s="3" t="s">
        <v>74</v>
      </c>
    </row>
    <row r="176" spans="1:11" x14ac:dyDescent="0.3">
      <c r="A176" s="3" t="s">
        <v>141</v>
      </c>
      <c r="B176" s="3">
        <v>1.00057</v>
      </c>
      <c r="C176" t="s">
        <v>27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49</v>
      </c>
    </row>
    <row r="177" spans="1:11" x14ac:dyDescent="0.3">
      <c r="A177" t="s">
        <v>37</v>
      </c>
      <c r="B177" s="3">
        <v>6.7000000000000002E-3</v>
      </c>
      <c r="C177" t="s">
        <v>27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22</v>
      </c>
    </row>
    <row r="178" spans="1:11" x14ac:dyDescent="0.3">
      <c r="A178" s="3" t="s">
        <v>58</v>
      </c>
      <c r="B178" s="3">
        <v>-1.6799999999999999E-4</v>
      </c>
      <c r="C178" s="3" t="s">
        <v>52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59</v>
      </c>
    </row>
    <row r="179" spans="1:11" x14ac:dyDescent="0.3">
      <c r="A179" s="3" t="s">
        <v>60</v>
      </c>
      <c r="B179" s="6">
        <v>5.8399999999999999E-4</v>
      </c>
      <c r="C179" s="3" t="s">
        <v>21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61</v>
      </c>
    </row>
    <row r="180" spans="1:11" x14ac:dyDescent="0.3">
      <c r="A180" s="3" t="s">
        <v>62</v>
      </c>
      <c r="B180" s="6">
        <v>2.5999999999999998E-10</v>
      </c>
      <c r="C180" s="3" t="s">
        <v>27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63</v>
      </c>
    </row>
    <row r="181" spans="1:11" x14ac:dyDescent="0.3">
      <c r="A181" s="3" t="s">
        <v>64</v>
      </c>
      <c r="B181" s="6">
        <v>-6.2700000000000001E-6</v>
      </c>
      <c r="C181" s="3" t="s">
        <v>21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65</v>
      </c>
    </row>
    <row r="182" spans="1:11" x14ac:dyDescent="0.3">
      <c r="A182" s="3" t="s">
        <v>66</v>
      </c>
      <c r="B182" s="6">
        <v>-7.4999999999999993E-5</v>
      </c>
      <c r="C182" s="3" t="s">
        <v>52</v>
      </c>
      <c r="D182" s="3" t="s">
        <v>29</v>
      </c>
      <c r="E182" s="3"/>
      <c r="F182" s="3" t="s">
        <v>14</v>
      </c>
      <c r="G182" s="3"/>
      <c r="H182" s="3"/>
      <c r="I182" s="3"/>
      <c r="J182" s="3"/>
      <c r="K182" s="3" t="s">
        <v>67</v>
      </c>
    </row>
    <row r="183" spans="1:11" x14ac:dyDescent="0.3">
      <c r="A183" s="3" t="s">
        <v>51</v>
      </c>
      <c r="B183" s="6">
        <v>6.8900000000000005E-4</v>
      </c>
      <c r="C183" s="3" t="s">
        <v>52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53</v>
      </c>
    </row>
    <row r="184" spans="1:11" x14ac:dyDescent="0.3">
      <c r="A184" s="3" t="s">
        <v>68</v>
      </c>
      <c r="B184" s="3">
        <v>3.3599999999999998E-2</v>
      </c>
      <c r="C184" s="3" t="s">
        <v>52</v>
      </c>
      <c r="D184" s="3" t="s">
        <v>69</v>
      </c>
      <c r="E184" s="3"/>
      <c r="F184" s="3" t="s">
        <v>14</v>
      </c>
      <c r="G184" s="3"/>
      <c r="H184" s="3"/>
      <c r="I184" s="3"/>
      <c r="J184" s="3"/>
      <c r="K184" s="3" t="s">
        <v>70</v>
      </c>
    </row>
    <row r="185" spans="1:11" x14ac:dyDescent="0.3">
      <c r="A185" s="3" t="s">
        <v>71</v>
      </c>
      <c r="B185" s="3">
        <v>3.2599999999999997E-2</v>
      </c>
      <c r="C185" s="3" t="s">
        <v>27</v>
      </c>
      <c r="D185" s="3" t="s">
        <v>69</v>
      </c>
      <c r="E185" s="3"/>
      <c r="F185" s="3" t="s">
        <v>14</v>
      </c>
      <c r="G185" s="3"/>
      <c r="H185" s="3"/>
      <c r="I185" s="3"/>
      <c r="J185" s="3"/>
      <c r="K185" s="3" t="s">
        <v>72</v>
      </c>
    </row>
    <row r="186" spans="1:11" x14ac:dyDescent="0.3">
      <c r="A186" s="3" t="s">
        <v>76</v>
      </c>
      <c r="B186" s="6">
        <v>-6.8899999999999999E-7</v>
      </c>
      <c r="C186" s="3" t="s">
        <v>52</v>
      </c>
      <c r="D186" s="3" t="s">
        <v>29</v>
      </c>
      <c r="E186" s="3"/>
      <c r="F186" s="3" t="s">
        <v>14</v>
      </c>
      <c r="G186" s="3"/>
      <c r="H186" s="3"/>
      <c r="I186" s="3"/>
      <c r="J186" s="3"/>
      <c r="K186" s="3" t="s">
        <v>73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142</v>
      </c>
    </row>
    <row r="189" spans="1:11" x14ac:dyDescent="0.3">
      <c r="A189" t="s">
        <v>11</v>
      </c>
      <c r="B189" t="s">
        <v>27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109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54</v>
      </c>
      <c r="H195" t="s">
        <v>55</v>
      </c>
      <c r="I195" t="s">
        <v>56</v>
      </c>
      <c r="J195" t="s">
        <v>30</v>
      </c>
      <c r="K195" t="s">
        <v>2</v>
      </c>
    </row>
    <row r="196" spans="1:11" ht="15.6" x14ac:dyDescent="0.3">
      <c r="A196" s="3" t="s">
        <v>142</v>
      </c>
      <c r="B196" s="3">
        <v>1</v>
      </c>
      <c r="C196" t="s">
        <v>27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57</v>
      </c>
      <c r="K196" s="4" t="s">
        <v>109</v>
      </c>
    </row>
    <row r="197" spans="1:11" x14ac:dyDescent="0.3">
      <c r="A197" s="3" t="s">
        <v>135</v>
      </c>
      <c r="B197" s="3">
        <v>1.00057</v>
      </c>
      <c r="C197" t="s">
        <v>27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106</v>
      </c>
    </row>
    <row r="198" spans="1:11" x14ac:dyDescent="0.3">
      <c r="A198" t="s">
        <v>37</v>
      </c>
      <c r="B198" s="3">
        <v>6.7000000000000002E-3</v>
      </c>
      <c r="C198" t="s">
        <v>27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22</v>
      </c>
    </row>
    <row r="199" spans="1:11" x14ac:dyDescent="0.3">
      <c r="A199" s="3" t="s">
        <v>58</v>
      </c>
      <c r="B199" s="3">
        <v>-1.6799999999999999E-4</v>
      </c>
      <c r="C199" s="3" t="s">
        <v>52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59</v>
      </c>
    </row>
    <row r="200" spans="1:11" x14ac:dyDescent="0.3">
      <c r="A200" s="3" t="s">
        <v>60</v>
      </c>
      <c r="B200" s="6">
        <v>5.8399999999999999E-4</v>
      </c>
      <c r="C200" s="3" t="s">
        <v>21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61</v>
      </c>
    </row>
    <row r="201" spans="1:11" x14ac:dyDescent="0.3">
      <c r="A201" s="3" t="s">
        <v>62</v>
      </c>
      <c r="B201" s="6">
        <v>2.5999999999999998E-10</v>
      </c>
      <c r="C201" s="3" t="s">
        <v>27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63</v>
      </c>
    </row>
    <row r="202" spans="1:11" x14ac:dyDescent="0.3">
      <c r="A202" s="3" t="s">
        <v>64</v>
      </c>
      <c r="B202" s="6">
        <v>-6.2700000000000001E-6</v>
      </c>
      <c r="C202" s="3" t="s">
        <v>21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65</v>
      </c>
    </row>
    <row r="203" spans="1:11" x14ac:dyDescent="0.3">
      <c r="A203" s="3" t="s">
        <v>66</v>
      </c>
      <c r="B203" s="6">
        <v>-7.4999999999999993E-5</v>
      </c>
      <c r="C203" s="3" t="s">
        <v>52</v>
      </c>
      <c r="D203" s="3" t="s">
        <v>29</v>
      </c>
      <c r="E203" s="3"/>
      <c r="F203" s="3" t="s">
        <v>14</v>
      </c>
      <c r="G203" s="3"/>
      <c r="H203" s="3"/>
      <c r="I203" s="3"/>
      <c r="J203" s="3"/>
      <c r="K203" s="3" t="s">
        <v>67</v>
      </c>
    </row>
    <row r="204" spans="1:11" x14ac:dyDescent="0.3">
      <c r="A204" s="3" t="s">
        <v>51</v>
      </c>
      <c r="B204" s="6">
        <v>6.8900000000000005E-4</v>
      </c>
      <c r="C204" s="3" t="s">
        <v>52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53</v>
      </c>
    </row>
    <row r="205" spans="1:11" x14ac:dyDescent="0.3">
      <c r="A205" s="3" t="s">
        <v>68</v>
      </c>
      <c r="B205" s="3">
        <v>3.3599999999999998E-2</v>
      </c>
      <c r="C205" s="3" t="s">
        <v>52</v>
      </c>
      <c r="D205" s="3" t="s">
        <v>69</v>
      </c>
      <c r="E205" s="3"/>
      <c r="F205" s="3" t="s">
        <v>14</v>
      </c>
      <c r="G205" s="3"/>
      <c r="H205" s="3"/>
      <c r="I205" s="3"/>
      <c r="J205" s="3"/>
      <c r="K205" s="3" t="s">
        <v>70</v>
      </c>
    </row>
    <row r="206" spans="1:11" x14ac:dyDescent="0.3">
      <c r="A206" s="3" t="s">
        <v>71</v>
      </c>
      <c r="B206" s="3">
        <v>3.2599999999999997E-2</v>
      </c>
      <c r="C206" s="3" t="s">
        <v>27</v>
      </c>
      <c r="D206" s="3" t="s">
        <v>69</v>
      </c>
      <c r="E206" s="3"/>
      <c r="F206" s="3" t="s">
        <v>14</v>
      </c>
      <c r="G206" s="3"/>
      <c r="H206" s="3"/>
      <c r="I206" s="3"/>
      <c r="J206" s="3"/>
      <c r="K206" s="3" t="s">
        <v>72</v>
      </c>
    </row>
    <row r="207" spans="1:11" x14ac:dyDescent="0.3">
      <c r="A207" s="3" t="s">
        <v>76</v>
      </c>
      <c r="B207" s="6">
        <v>-6.8899999999999999E-7</v>
      </c>
      <c r="C207" s="3" t="s">
        <v>52</v>
      </c>
      <c r="D207" s="3" t="s">
        <v>29</v>
      </c>
      <c r="E207" s="3"/>
      <c r="F207" s="3" t="s">
        <v>14</v>
      </c>
      <c r="G207" s="3"/>
      <c r="H207" s="3"/>
      <c r="I207" s="3"/>
      <c r="J207" s="3"/>
      <c r="K207" s="3" t="s">
        <v>73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143</v>
      </c>
    </row>
    <row r="210" spans="1:11" x14ac:dyDescent="0.3">
      <c r="A210" t="s">
        <v>11</v>
      </c>
      <c r="B210" t="s">
        <v>27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110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54</v>
      </c>
      <c r="H216" t="s">
        <v>55</v>
      </c>
      <c r="I216" t="s">
        <v>56</v>
      </c>
      <c r="J216" t="s">
        <v>30</v>
      </c>
      <c r="K216" t="s">
        <v>2</v>
      </c>
    </row>
    <row r="217" spans="1:11" ht="15.6" x14ac:dyDescent="0.3">
      <c r="A217" s="3" t="s">
        <v>143</v>
      </c>
      <c r="B217" s="3">
        <v>1</v>
      </c>
      <c r="C217" t="s">
        <v>27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57</v>
      </c>
      <c r="K217" s="4" t="s">
        <v>111</v>
      </c>
    </row>
    <row r="218" spans="1:11" x14ac:dyDescent="0.3">
      <c r="A218" s="3" t="s">
        <v>144</v>
      </c>
      <c r="B218" s="3">
        <v>1.00057</v>
      </c>
      <c r="C218" t="s">
        <v>27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107</v>
      </c>
    </row>
    <row r="219" spans="1:11" x14ac:dyDescent="0.3">
      <c r="A219" t="s">
        <v>37</v>
      </c>
      <c r="B219" s="3">
        <v>6.7000000000000002E-3</v>
      </c>
      <c r="C219" t="s">
        <v>27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22</v>
      </c>
    </row>
    <row r="220" spans="1:11" x14ac:dyDescent="0.3">
      <c r="A220" s="3" t="s">
        <v>58</v>
      </c>
      <c r="B220" s="3">
        <v>-1.6799999999999999E-4</v>
      </c>
      <c r="C220" s="3" t="s">
        <v>52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59</v>
      </c>
    </row>
    <row r="221" spans="1:11" x14ac:dyDescent="0.3">
      <c r="A221" s="3" t="s">
        <v>60</v>
      </c>
      <c r="B221" s="6">
        <v>5.8399999999999999E-4</v>
      </c>
      <c r="C221" s="3" t="s">
        <v>21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61</v>
      </c>
    </row>
    <row r="222" spans="1:11" x14ac:dyDescent="0.3">
      <c r="A222" s="3" t="s">
        <v>62</v>
      </c>
      <c r="B222" s="6">
        <v>2.5999999999999998E-10</v>
      </c>
      <c r="C222" s="3" t="s">
        <v>27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63</v>
      </c>
    </row>
    <row r="223" spans="1:11" x14ac:dyDescent="0.3">
      <c r="A223" s="3" t="s">
        <v>64</v>
      </c>
      <c r="B223" s="6">
        <v>-6.2700000000000001E-6</v>
      </c>
      <c r="C223" s="3" t="s">
        <v>21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65</v>
      </c>
    </row>
    <row r="224" spans="1:11" x14ac:dyDescent="0.3">
      <c r="A224" s="3" t="s">
        <v>66</v>
      </c>
      <c r="B224" s="6">
        <v>-7.4999999999999993E-5</v>
      </c>
      <c r="C224" s="3" t="s">
        <v>52</v>
      </c>
      <c r="D224" s="3" t="s">
        <v>29</v>
      </c>
      <c r="E224" s="3"/>
      <c r="F224" s="3" t="s">
        <v>14</v>
      </c>
      <c r="G224" s="3"/>
      <c r="H224" s="3"/>
      <c r="I224" s="3"/>
      <c r="J224" s="3"/>
      <c r="K224" s="3" t="s">
        <v>67</v>
      </c>
    </row>
    <row r="225" spans="1:11" x14ac:dyDescent="0.3">
      <c r="A225" s="3" t="s">
        <v>51</v>
      </c>
      <c r="B225" s="6">
        <v>6.8900000000000005E-4</v>
      </c>
      <c r="C225" s="3" t="s">
        <v>52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53</v>
      </c>
    </row>
    <row r="226" spans="1:11" x14ac:dyDescent="0.3">
      <c r="A226" s="3" t="s">
        <v>68</v>
      </c>
      <c r="B226" s="3">
        <v>3.3599999999999998E-2</v>
      </c>
      <c r="C226" s="3" t="s">
        <v>52</v>
      </c>
      <c r="D226" s="3" t="s">
        <v>69</v>
      </c>
      <c r="E226" s="3"/>
      <c r="F226" s="3" t="s">
        <v>14</v>
      </c>
      <c r="G226" s="3"/>
      <c r="H226" s="3"/>
      <c r="I226" s="3"/>
      <c r="J226" s="3"/>
      <c r="K226" s="3" t="s">
        <v>70</v>
      </c>
    </row>
    <row r="227" spans="1:11" x14ac:dyDescent="0.3">
      <c r="A227" s="3" t="s">
        <v>71</v>
      </c>
      <c r="B227" s="3">
        <v>3.2599999999999997E-2</v>
      </c>
      <c r="C227" s="3" t="s">
        <v>27</v>
      </c>
      <c r="D227" s="3" t="s">
        <v>69</v>
      </c>
      <c r="E227" s="3"/>
      <c r="F227" s="3" t="s">
        <v>14</v>
      </c>
      <c r="G227" s="3"/>
      <c r="H227" s="3"/>
      <c r="I227" s="3"/>
      <c r="J227" s="3"/>
      <c r="K227" s="3" t="s">
        <v>72</v>
      </c>
    </row>
    <row r="228" spans="1:11" x14ac:dyDescent="0.3">
      <c r="A228" s="3" t="s">
        <v>76</v>
      </c>
      <c r="B228" s="6">
        <v>-6.8899999999999999E-7</v>
      </c>
      <c r="C228" s="3" t="s">
        <v>52</v>
      </c>
      <c r="D228" s="3" t="s">
        <v>29</v>
      </c>
      <c r="E228" s="3"/>
      <c r="F228" s="3" t="s">
        <v>14</v>
      </c>
      <c r="G228" s="3"/>
      <c r="H228" s="3"/>
      <c r="I228" s="3"/>
      <c r="J228" s="3"/>
      <c r="K228" s="3" t="s">
        <v>73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145</v>
      </c>
    </row>
    <row r="231" spans="1:11" x14ac:dyDescent="0.3">
      <c r="A231" t="s">
        <v>11</v>
      </c>
      <c r="B231" t="s">
        <v>27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75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54</v>
      </c>
      <c r="H237" t="s">
        <v>55</v>
      </c>
      <c r="I237" t="s">
        <v>56</v>
      </c>
      <c r="J237" t="s">
        <v>30</v>
      </c>
      <c r="K237" t="s">
        <v>2</v>
      </c>
    </row>
    <row r="238" spans="1:11" x14ac:dyDescent="0.3">
      <c r="A238" s="3" t="s">
        <v>145</v>
      </c>
      <c r="B238" s="3">
        <v>1</v>
      </c>
      <c r="C238" t="s">
        <v>27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57</v>
      </c>
      <c r="K238" s="3" t="s">
        <v>75</v>
      </c>
    </row>
    <row r="239" spans="1:11" x14ac:dyDescent="0.3">
      <c r="A239" s="3" t="s">
        <v>146</v>
      </c>
      <c r="B239" s="3">
        <v>1.00057</v>
      </c>
      <c r="C239" t="s">
        <v>27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105</v>
      </c>
    </row>
    <row r="240" spans="1:11" x14ac:dyDescent="0.3">
      <c r="A240" t="s">
        <v>37</v>
      </c>
      <c r="B240" s="3">
        <v>6.7000000000000002E-3</v>
      </c>
      <c r="C240" t="s">
        <v>27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22</v>
      </c>
    </row>
    <row r="241" spans="1:11" x14ac:dyDescent="0.3">
      <c r="A241" s="3" t="s">
        <v>58</v>
      </c>
      <c r="B241" s="3">
        <v>-1.6799999999999999E-4</v>
      </c>
      <c r="C241" s="3" t="s">
        <v>52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59</v>
      </c>
    </row>
    <row r="242" spans="1:11" x14ac:dyDescent="0.3">
      <c r="A242" s="3" t="s">
        <v>60</v>
      </c>
      <c r="B242" s="6">
        <v>5.8399999999999999E-4</v>
      </c>
      <c r="C242" s="3" t="s">
        <v>21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61</v>
      </c>
    </row>
    <row r="243" spans="1:11" x14ac:dyDescent="0.3">
      <c r="A243" s="3" t="s">
        <v>62</v>
      </c>
      <c r="B243" s="6">
        <v>2.5999999999999998E-10</v>
      </c>
      <c r="C243" s="3" t="s">
        <v>27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63</v>
      </c>
    </row>
    <row r="244" spans="1:11" x14ac:dyDescent="0.3">
      <c r="A244" s="3" t="s">
        <v>64</v>
      </c>
      <c r="B244" s="6">
        <v>-6.2700000000000001E-6</v>
      </c>
      <c r="C244" s="3" t="s">
        <v>21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65</v>
      </c>
    </row>
    <row r="245" spans="1:11" x14ac:dyDescent="0.3">
      <c r="A245" s="3" t="s">
        <v>66</v>
      </c>
      <c r="B245" s="6">
        <v>-7.4999999999999993E-5</v>
      </c>
      <c r="C245" s="3" t="s">
        <v>52</v>
      </c>
      <c r="D245" s="3" t="s">
        <v>29</v>
      </c>
      <c r="E245" s="3"/>
      <c r="F245" s="3" t="s">
        <v>14</v>
      </c>
      <c r="G245" s="3"/>
      <c r="H245" s="3"/>
      <c r="I245" s="3"/>
      <c r="J245" s="3"/>
      <c r="K245" s="3" t="s">
        <v>67</v>
      </c>
    </row>
    <row r="246" spans="1:11" x14ac:dyDescent="0.3">
      <c r="A246" s="3" t="s">
        <v>51</v>
      </c>
      <c r="B246" s="6">
        <v>6.8900000000000005E-4</v>
      </c>
      <c r="C246" s="3" t="s">
        <v>52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53</v>
      </c>
    </row>
    <row r="247" spans="1:11" x14ac:dyDescent="0.3">
      <c r="A247" s="3" t="s">
        <v>68</v>
      </c>
      <c r="B247" s="3">
        <v>3.3599999999999998E-2</v>
      </c>
      <c r="C247" s="3" t="s">
        <v>52</v>
      </c>
      <c r="D247" s="3" t="s">
        <v>69</v>
      </c>
      <c r="E247" s="3"/>
      <c r="F247" s="3" t="s">
        <v>14</v>
      </c>
      <c r="G247" s="3"/>
      <c r="H247" s="3"/>
      <c r="I247" s="3"/>
      <c r="J247" s="3"/>
      <c r="K247" s="3" t="s">
        <v>70</v>
      </c>
    </row>
    <row r="248" spans="1:11" x14ac:dyDescent="0.3">
      <c r="A248" s="3" t="s">
        <v>71</v>
      </c>
      <c r="B248" s="3">
        <v>3.2599999999999997E-2</v>
      </c>
      <c r="C248" s="3" t="s">
        <v>27</v>
      </c>
      <c r="D248" s="3" t="s">
        <v>69</v>
      </c>
      <c r="E248" s="3"/>
      <c r="F248" s="3" t="s">
        <v>14</v>
      </c>
      <c r="G248" s="3"/>
      <c r="H248" s="3"/>
      <c r="I248" s="3"/>
      <c r="J248" s="3"/>
      <c r="K248" s="3" t="s">
        <v>72</v>
      </c>
    </row>
    <row r="249" spans="1:11" x14ac:dyDescent="0.3">
      <c r="A249" s="3" t="s">
        <v>76</v>
      </c>
      <c r="B249" s="6">
        <v>-6.8899999999999999E-7</v>
      </c>
      <c r="C249" s="3" t="s">
        <v>52</v>
      </c>
      <c r="D249" s="3" t="s">
        <v>29</v>
      </c>
      <c r="E249" s="3"/>
      <c r="F249" s="3" t="s">
        <v>14</v>
      </c>
      <c r="G249" s="3"/>
      <c r="H249" s="3"/>
      <c r="I249" s="3"/>
      <c r="J249" s="3"/>
      <c r="K249" s="3" t="s">
        <v>73</v>
      </c>
    </row>
    <row r="252" spans="1:11" x14ac:dyDescent="0.3">
      <c r="A252" s="2" t="s">
        <v>0</v>
      </c>
      <c r="B252" s="2" t="s">
        <v>146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105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27</v>
      </c>
    </row>
    <row r="258" spans="1:9" x14ac:dyDescent="0.3">
      <c r="A258" t="s">
        <v>30</v>
      </c>
      <c r="B258" t="s">
        <v>91</v>
      </c>
    </row>
    <row r="259" spans="1:9" x14ac:dyDescent="0.3">
      <c r="A259" t="s">
        <v>24</v>
      </c>
      <c r="B259" s="7" t="s">
        <v>88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23</v>
      </c>
      <c r="H261" s="2" t="s">
        <v>2</v>
      </c>
      <c r="I261" s="2" t="s">
        <v>30</v>
      </c>
    </row>
    <row r="262" spans="1:9" x14ac:dyDescent="0.3">
      <c r="A262" s="3" t="s">
        <v>146</v>
      </c>
      <c r="B262" s="3">
        <v>1</v>
      </c>
      <c r="C262" t="s">
        <v>27</v>
      </c>
      <c r="D262" t="s">
        <v>13</v>
      </c>
      <c r="E262" s="2"/>
      <c r="F262" s="3" t="s">
        <v>20</v>
      </c>
      <c r="G262" t="s">
        <v>50</v>
      </c>
      <c r="H262" s="3" t="s">
        <v>105</v>
      </c>
    </row>
    <row r="263" spans="1:9" x14ac:dyDescent="0.3">
      <c r="A263" t="s">
        <v>147</v>
      </c>
      <c r="B263" s="5">
        <v>2.4500000000000002</v>
      </c>
      <c r="C263" t="s">
        <v>27</v>
      </c>
      <c r="D263" t="s">
        <v>13</v>
      </c>
      <c r="F263" t="s">
        <v>14</v>
      </c>
      <c r="G263" t="s">
        <v>50</v>
      </c>
      <c r="H263" t="s">
        <v>15</v>
      </c>
    </row>
    <row r="264" spans="1:9" x14ac:dyDescent="0.3">
      <c r="A264" t="s">
        <v>47</v>
      </c>
      <c r="B264" s="5">
        <v>0.86</v>
      </c>
      <c r="D264" t="s">
        <v>13</v>
      </c>
      <c r="E264" t="s">
        <v>17</v>
      </c>
      <c r="F264" t="s">
        <v>18</v>
      </c>
      <c r="G264" t="s">
        <v>25</v>
      </c>
      <c r="I264" t="s">
        <v>78</v>
      </c>
    </row>
    <row r="265" spans="1:9" x14ac:dyDescent="0.3">
      <c r="A265" t="s">
        <v>77</v>
      </c>
      <c r="B265" s="5">
        <f>(2.79*10)/1000*B263</f>
        <v>6.8354999999999999E-2</v>
      </c>
      <c r="C265" t="s">
        <v>27</v>
      </c>
      <c r="D265" t="s">
        <v>16</v>
      </c>
      <c r="F265" t="s">
        <v>14</v>
      </c>
      <c r="G265" t="s">
        <v>26</v>
      </c>
      <c r="H265" t="s">
        <v>35</v>
      </c>
      <c r="I265" t="s">
        <v>79</v>
      </c>
    </row>
    <row r="266" spans="1:9" x14ac:dyDescent="0.3">
      <c r="A266" t="s">
        <v>37</v>
      </c>
      <c r="B266" s="5">
        <f>30/1000*B263</f>
        <v>7.3499999999999996E-2</v>
      </c>
      <c r="C266" t="s">
        <v>27</v>
      </c>
      <c r="D266" t="s">
        <v>7</v>
      </c>
      <c r="F266" t="s">
        <v>14</v>
      </c>
      <c r="G266" t="s">
        <v>26</v>
      </c>
      <c r="H266" t="s">
        <v>22</v>
      </c>
    </row>
    <row r="267" spans="1:9" x14ac:dyDescent="0.3">
      <c r="A267" t="s">
        <v>51</v>
      </c>
      <c r="B267" s="5">
        <f>12000/1000*B263</f>
        <v>29.400000000000002</v>
      </c>
      <c r="C267" t="s">
        <v>52</v>
      </c>
      <c r="D267" t="s">
        <v>13</v>
      </c>
      <c r="F267" t="s">
        <v>14</v>
      </c>
      <c r="G267" t="s">
        <v>26</v>
      </c>
      <c r="H267" t="s">
        <v>53</v>
      </c>
      <c r="I267" t="s">
        <v>81</v>
      </c>
    </row>
    <row r="268" spans="1:9" x14ac:dyDescent="0.3">
      <c r="A268" t="s">
        <v>80</v>
      </c>
      <c r="B268" s="5">
        <f>50/1000*B263</f>
        <v>0.12250000000000001</v>
      </c>
      <c r="C268" t="s">
        <v>52</v>
      </c>
      <c r="D268" t="s">
        <v>13</v>
      </c>
      <c r="F268" t="s">
        <v>14</v>
      </c>
      <c r="G268" t="s">
        <v>26</v>
      </c>
      <c r="H268" t="s">
        <v>83</v>
      </c>
      <c r="I268" t="s">
        <v>82</v>
      </c>
    </row>
    <row r="269" spans="1:9" ht="15.6" x14ac:dyDescent="0.3">
      <c r="A269" s="4" t="s">
        <v>151</v>
      </c>
      <c r="B269" s="5">
        <f>4/1000*B263</f>
        <v>9.8000000000000014E-3</v>
      </c>
      <c r="C269" t="s">
        <v>27</v>
      </c>
      <c r="D269" t="s">
        <v>13</v>
      </c>
      <c r="F269" t="s">
        <v>14</v>
      </c>
      <c r="G269" t="s">
        <v>26</v>
      </c>
      <c r="H269" s="4" t="s">
        <v>152</v>
      </c>
      <c r="I269" t="s">
        <v>84</v>
      </c>
    </row>
    <row r="270" spans="1:9" x14ac:dyDescent="0.3">
      <c r="A270" t="s">
        <v>85</v>
      </c>
      <c r="B270" s="5">
        <f>45*1.25/1000*B263</f>
        <v>0.1378125</v>
      </c>
      <c r="C270" t="s">
        <v>27</v>
      </c>
      <c r="D270" t="s">
        <v>13</v>
      </c>
      <c r="F270" t="s">
        <v>14</v>
      </c>
      <c r="G270" t="s">
        <v>26</v>
      </c>
      <c r="H270" t="s">
        <v>86</v>
      </c>
      <c r="I270" t="s">
        <v>87</v>
      </c>
    </row>
    <row r="272" spans="1:9" x14ac:dyDescent="0.3">
      <c r="A272" s="2" t="s">
        <v>0</v>
      </c>
      <c r="B272" s="2" t="s">
        <v>141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49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27</v>
      </c>
    </row>
    <row r="278" spans="1:9" x14ac:dyDescent="0.3">
      <c r="A278" t="s">
        <v>30</v>
      </c>
      <c r="B278" t="s">
        <v>92</v>
      </c>
    </row>
    <row r="279" spans="1:9" x14ac:dyDescent="0.3">
      <c r="A279" t="s">
        <v>24</v>
      </c>
      <c r="B279" s="7" t="s">
        <v>88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23</v>
      </c>
      <c r="H281" s="2" t="s">
        <v>2</v>
      </c>
      <c r="I281" s="2" t="s">
        <v>30</v>
      </c>
    </row>
    <row r="282" spans="1:9" x14ac:dyDescent="0.3">
      <c r="A282" s="3" t="s">
        <v>141</v>
      </c>
      <c r="B282" s="3">
        <v>1</v>
      </c>
      <c r="C282" t="s">
        <v>27</v>
      </c>
      <c r="D282" t="s">
        <v>13</v>
      </c>
      <c r="E282" s="2"/>
      <c r="F282" s="3" t="s">
        <v>20</v>
      </c>
      <c r="G282" t="s">
        <v>50</v>
      </c>
      <c r="H282" s="3" t="s">
        <v>49</v>
      </c>
    </row>
    <row r="283" spans="1:9" x14ac:dyDescent="0.3">
      <c r="A283" t="s">
        <v>147</v>
      </c>
      <c r="B283" s="5">
        <v>2.34</v>
      </c>
      <c r="C283" t="s">
        <v>27</v>
      </c>
      <c r="D283" t="s">
        <v>13</v>
      </c>
      <c r="F283" t="s">
        <v>14</v>
      </c>
      <c r="G283" t="s">
        <v>50</v>
      </c>
      <c r="H283" t="s">
        <v>15</v>
      </c>
    </row>
    <row r="284" spans="1:9" x14ac:dyDescent="0.3">
      <c r="A284" t="s">
        <v>47</v>
      </c>
      <c r="B284" s="5">
        <v>0.46</v>
      </c>
      <c r="D284" t="s">
        <v>13</v>
      </c>
      <c r="E284" t="s">
        <v>17</v>
      </c>
      <c r="F284" t="s">
        <v>18</v>
      </c>
      <c r="G284" t="s">
        <v>25</v>
      </c>
      <c r="I284" t="s">
        <v>78</v>
      </c>
    </row>
    <row r="285" spans="1:9" x14ac:dyDescent="0.3">
      <c r="A285" t="s">
        <v>77</v>
      </c>
      <c r="B285" s="5">
        <f>(2.79*10)/1000*B283</f>
        <v>6.5285999999999997E-2</v>
      </c>
      <c r="C285" t="s">
        <v>27</v>
      </c>
      <c r="D285" t="s">
        <v>16</v>
      </c>
      <c r="F285" t="s">
        <v>14</v>
      </c>
      <c r="G285" t="s">
        <v>26</v>
      </c>
      <c r="H285" t="s">
        <v>35</v>
      </c>
      <c r="I285" t="s">
        <v>79</v>
      </c>
    </row>
    <row r="286" spans="1:9" x14ac:dyDescent="0.3">
      <c r="A286" t="s">
        <v>37</v>
      </c>
      <c r="B286" s="5">
        <f>30/1000*B283</f>
        <v>7.0199999999999999E-2</v>
      </c>
      <c r="C286" t="s">
        <v>27</v>
      </c>
      <c r="D286" t="s">
        <v>7</v>
      </c>
      <c r="F286" t="s">
        <v>14</v>
      </c>
      <c r="G286" t="s">
        <v>26</v>
      </c>
      <c r="H286" t="s">
        <v>22</v>
      </c>
    </row>
    <row r="287" spans="1:9" x14ac:dyDescent="0.3">
      <c r="A287" t="s">
        <v>51</v>
      </c>
      <c r="B287" s="5">
        <f>12000/1000*B283</f>
        <v>28.08</v>
      </c>
      <c r="C287" t="s">
        <v>52</v>
      </c>
      <c r="D287" t="s">
        <v>13</v>
      </c>
      <c r="F287" t="s">
        <v>14</v>
      </c>
      <c r="G287" t="s">
        <v>26</v>
      </c>
      <c r="H287" t="s">
        <v>53</v>
      </c>
      <c r="I287" t="s">
        <v>81</v>
      </c>
    </row>
    <row r="288" spans="1:9" x14ac:dyDescent="0.3">
      <c r="A288" t="s">
        <v>80</v>
      </c>
      <c r="B288" s="5">
        <f>50/1000*B283</f>
        <v>0.11699999999999999</v>
      </c>
      <c r="C288" t="s">
        <v>52</v>
      </c>
      <c r="D288" t="s">
        <v>13</v>
      </c>
      <c r="F288" t="s">
        <v>14</v>
      </c>
      <c r="G288" t="s">
        <v>26</v>
      </c>
      <c r="H288" t="s">
        <v>83</v>
      </c>
      <c r="I288" t="s">
        <v>82</v>
      </c>
    </row>
    <row r="289" spans="1:9" ht="15.6" x14ac:dyDescent="0.3">
      <c r="A289" s="4" t="s">
        <v>151</v>
      </c>
      <c r="B289" s="5">
        <f>4/1000*B283</f>
        <v>9.3600000000000003E-3</v>
      </c>
      <c r="C289" t="s">
        <v>27</v>
      </c>
      <c r="D289" t="s">
        <v>13</v>
      </c>
      <c r="F289" t="s">
        <v>14</v>
      </c>
      <c r="G289" t="s">
        <v>26</v>
      </c>
      <c r="H289" s="4" t="s">
        <v>152</v>
      </c>
      <c r="I289" t="s">
        <v>89</v>
      </c>
    </row>
    <row r="290" spans="1:9" x14ac:dyDescent="0.3">
      <c r="A290" t="s">
        <v>85</v>
      </c>
      <c r="B290" s="5">
        <f>45*1.25/1000*B283</f>
        <v>0.13162499999999999</v>
      </c>
      <c r="C290" t="s">
        <v>27</v>
      </c>
      <c r="D290" t="s">
        <v>13</v>
      </c>
      <c r="F290" t="s">
        <v>14</v>
      </c>
      <c r="G290" t="s">
        <v>26</v>
      </c>
      <c r="H290" t="s">
        <v>86</v>
      </c>
      <c r="I290" t="s">
        <v>90</v>
      </c>
    </row>
    <row r="291" spans="1:9" x14ac:dyDescent="0.3">
      <c r="B291" s="5"/>
    </row>
    <row r="292" spans="1:9" x14ac:dyDescent="0.3">
      <c r="A292" s="2" t="s">
        <v>0</v>
      </c>
      <c r="B292" s="2" t="s">
        <v>135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106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27</v>
      </c>
    </row>
    <row r="298" spans="1:9" x14ac:dyDescent="0.3">
      <c r="A298" t="s">
        <v>30</v>
      </c>
      <c r="B298" t="s">
        <v>93</v>
      </c>
    </row>
    <row r="299" spans="1:9" x14ac:dyDescent="0.3">
      <c r="A299" t="s">
        <v>24</v>
      </c>
      <c r="B299" s="7" t="s">
        <v>88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23</v>
      </c>
      <c r="H301" s="2" t="s">
        <v>2</v>
      </c>
      <c r="I301" s="2" t="s">
        <v>30</v>
      </c>
    </row>
    <row r="302" spans="1:9" x14ac:dyDescent="0.3">
      <c r="A302" s="3" t="s">
        <v>135</v>
      </c>
      <c r="B302" s="3">
        <v>1</v>
      </c>
      <c r="C302" t="s">
        <v>27</v>
      </c>
      <c r="D302" t="s">
        <v>13</v>
      </c>
      <c r="E302" s="2"/>
      <c r="F302" s="3" t="s">
        <v>20</v>
      </c>
      <c r="G302" t="s">
        <v>50</v>
      </c>
      <c r="H302" s="3" t="s">
        <v>106</v>
      </c>
    </row>
    <row r="303" spans="1:9" x14ac:dyDescent="0.3">
      <c r="A303" t="s">
        <v>147</v>
      </c>
      <c r="B303" s="5">
        <v>2.29</v>
      </c>
      <c r="C303" t="s">
        <v>27</v>
      </c>
      <c r="D303" t="s">
        <v>13</v>
      </c>
      <c r="F303" t="s">
        <v>14</v>
      </c>
      <c r="G303" t="s">
        <v>50</v>
      </c>
      <c r="H303" t="s">
        <v>15</v>
      </c>
    </row>
    <row r="304" spans="1:9" x14ac:dyDescent="0.3">
      <c r="A304" t="s">
        <v>47</v>
      </c>
      <c r="B304" s="5">
        <v>0.43</v>
      </c>
      <c r="D304" t="s">
        <v>13</v>
      </c>
      <c r="E304" t="s">
        <v>17</v>
      </c>
      <c r="F304" t="s">
        <v>18</v>
      </c>
      <c r="G304" t="s">
        <v>25</v>
      </c>
      <c r="I304" t="s">
        <v>78</v>
      </c>
    </row>
    <row r="305" spans="1:9" x14ac:dyDescent="0.3">
      <c r="A305" t="s">
        <v>77</v>
      </c>
      <c r="B305" s="5">
        <f>(2.79*10)/1000*B303</f>
        <v>6.3890999999999989E-2</v>
      </c>
      <c r="C305" t="s">
        <v>27</v>
      </c>
      <c r="D305" t="s">
        <v>16</v>
      </c>
      <c r="F305" t="s">
        <v>14</v>
      </c>
      <c r="G305" t="s">
        <v>26</v>
      </c>
      <c r="H305" t="s">
        <v>35</v>
      </c>
      <c r="I305" t="s">
        <v>79</v>
      </c>
    </row>
    <row r="306" spans="1:9" x14ac:dyDescent="0.3">
      <c r="A306" t="s">
        <v>37</v>
      </c>
      <c r="B306" s="5">
        <f>30/1000*B303</f>
        <v>6.8699999999999997E-2</v>
      </c>
      <c r="C306" t="s">
        <v>27</v>
      </c>
      <c r="D306" t="s">
        <v>7</v>
      </c>
      <c r="F306" t="s">
        <v>14</v>
      </c>
      <c r="G306" t="s">
        <v>26</v>
      </c>
      <c r="H306" t="s">
        <v>22</v>
      </c>
    </row>
    <row r="307" spans="1:9" x14ac:dyDescent="0.3">
      <c r="A307" t="s">
        <v>51</v>
      </c>
      <c r="B307" s="5">
        <f>12000/1000*B303</f>
        <v>27.48</v>
      </c>
      <c r="C307" t="s">
        <v>52</v>
      </c>
      <c r="D307" t="s">
        <v>13</v>
      </c>
      <c r="F307" t="s">
        <v>14</v>
      </c>
      <c r="G307" t="s">
        <v>26</v>
      </c>
      <c r="H307" t="s">
        <v>53</v>
      </c>
      <c r="I307" t="s">
        <v>81</v>
      </c>
    </row>
    <row r="308" spans="1:9" x14ac:dyDescent="0.3">
      <c r="A308" t="s">
        <v>80</v>
      </c>
      <c r="B308" s="5">
        <f>50/1000*B303</f>
        <v>0.1145</v>
      </c>
      <c r="C308" t="s">
        <v>52</v>
      </c>
      <c r="D308" t="s">
        <v>13</v>
      </c>
      <c r="F308" t="s">
        <v>14</v>
      </c>
      <c r="G308" t="s">
        <v>26</v>
      </c>
      <c r="H308" t="s">
        <v>83</v>
      </c>
      <c r="I308" t="s">
        <v>82</v>
      </c>
    </row>
    <row r="309" spans="1:9" ht="15.6" x14ac:dyDescent="0.3">
      <c r="A309" s="4" t="s">
        <v>151</v>
      </c>
      <c r="B309" s="5">
        <f>4/1000*B303</f>
        <v>9.1599999999999997E-3</v>
      </c>
      <c r="C309" t="s">
        <v>27</v>
      </c>
      <c r="D309" t="s">
        <v>13</v>
      </c>
      <c r="F309" t="s">
        <v>14</v>
      </c>
      <c r="G309" t="s">
        <v>26</v>
      </c>
      <c r="H309" s="4" t="s">
        <v>152</v>
      </c>
      <c r="I309" t="s">
        <v>89</v>
      </c>
    </row>
    <row r="310" spans="1:9" x14ac:dyDescent="0.3">
      <c r="A310" t="s">
        <v>85</v>
      </c>
      <c r="B310" s="5">
        <f>45*1.25/1000*B303</f>
        <v>0.1288125</v>
      </c>
      <c r="C310" t="s">
        <v>27</v>
      </c>
      <c r="D310" t="s">
        <v>13</v>
      </c>
      <c r="F310" t="s">
        <v>14</v>
      </c>
      <c r="G310" t="s">
        <v>26</v>
      </c>
      <c r="H310" t="s">
        <v>86</v>
      </c>
      <c r="I310" t="s">
        <v>90</v>
      </c>
    </row>
    <row r="311" spans="1:9" x14ac:dyDescent="0.3">
      <c r="B311" s="5"/>
    </row>
    <row r="312" spans="1:9" x14ac:dyDescent="0.3">
      <c r="A312" s="2" t="s">
        <v>0</v>
      </c>
      <c r="B312" s="2" t="s">
        <v>144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107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27</v>
      </c>
    </row>
    <row r="318" spans="1:9" x14ac:dyDescent="0.3">
      <c r="A318" t="s">
        <v>30</v>
      </c>
      <c r="B318" t="s">
        <v>94</v>
      </c>
    </row>
    <row r="319" spans="1:9" x14ac:dyDescent="0.3">
      <c r="A319" t="s">
        <v>24</v>
      </c>
      <c r="B319" s="7" t="s">
        <v>88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23</v>
      </c>
      <c r="H321" s="2" t="s">
        <v>2</v>
      </c>
      <c r="I321" s="2" t="s">
        <v>30</v>
      </c>
    </row>
    <row r="322" spans="1:9" x14ac:dyDescent="0.3">
      <c r="A322" s="3" t="s">
        <v>135</v>
      </c>
      <c r="B322" s="3">
        <v>1</v>
      </c>
      <c r="C322" t="s">
        <v>27</v>
      </c>
      <c r="D322" t="s">
        <v>13</v>
      </c>
      <c r="E322" s="2"/>
      <c r="F322" s="3" t="s">
        <v>20</v>
      </c>
      <c r="G322" t="s">
        <v>50</v>
      </c>
      <c r="H322" s="3" t="s">
        <v>107</v>
      </c>
    </row>
    <row r="323" spans="1:9" x14ac:dyDescent="0.3">
      <c r="A323" t="s">
        <v>147</v>
      </c>
      <c r="B323" s="5">
        <v>2.29</v>
      </c>
      <c r="C323" t="s">
        <v>27</v>
      </c>
      <c r="D323" t="s">
        <v>13</v>
      </c>
      <c r="F323" t="s">
        <v>14</v>
      </c>
      <c r="G323" t="s">
        <v>50</v>
      </c>
      <c r="H323" t="s">
        <v>15</v>
      </c>
    </row>
    <row r="324" spans="1:9" x14ac:dyDescent="0.3">
      <c r="A324" t="s">
        <v>47</v>
      </c>
      <c r="B324" s="5">
        <v>0.43</v>
      </c>
      <c r="D324" t="s">
        <v>13</v>
      </c>
      <c r="E324" t="s">
        <v>17</v>
      </c>
      <c r="F324" t="s">
        <v>18</v>
      </c>
      <c r="G324" t="s">
        <v>25</v>
      </c>
      <c r="I324" t="s">
        <v>78</v>
      </c>
    </row>
    <row r="325" spans="1:9" x14ac:dyDescent="0.3">
      <c r="A325" t="s">
        <v>77</v>
      </c>
      <c r="B325" s="5">
        <f>(2.79*10)/1000*B323</f>
        <v>6.3890999999999989E-2</v>
      </c>
      <c r="C325" t="s">
        <v>27</v>
      </c>
      <c r="D325" t="s">
        <v>16</v>
      </c>
      <c r="F325" t="s">
        <v>14</v>
      </c>
      <c r="G325" t="s">
        <v>26</v>
      </c>
      <c r="H325" t="s">
        <v>35</v>
      </c>
      <c r="I325" t="s">
        <v>79</v>
      </c>
    </row>
    <row r="326" spans="1:9" x14ac:dyDescent="0.3">
      <c r="A326" t="s">
        <v>37</v>
      </c>
      <c r="B326" s="5">
        <f>30/1000*B323</f>
        <v>6.8699999999999997E-2</v>
      </c>
      <c r="C326" t="s">
        <v>27</v>
      </c>
      <c r="D326" t="s">
        <v>7</v>
      </c>
      <c r="F326" t="s">
        <v>14</v>
      </c>
      <c r="G326" t="s">
        <v>26</v>
      </c>
      <c r="H326" t="s">
        <v>22</v>
      </c>
    </row>
    <row r="327" spans="1:9" x14ac:dyDescent="0.3">
      <c r="A327" t="s">
        <v>51</v>
      </c>
      <c r="B327" s="5">
        <f>12000/1000*B323</f>
        <v>27.48</v>
      </c>
      <c r="C327" t="s">
        <v>52</v>
      </c>
      <c r="D327" t="s">
        <v>13</v>
      </c>
      <c r="F327" t="s">
        <v>14</v>
      </c>
      <c r="G327" t="s">
        <v>26</v>
      </c>
      <c r="H327" t="s">
        <v>53</v>
      </c>
      <c r="I327" t="s">
        <v>81</v>
      </c>
    </row>
    <row r="328" spans="1:9" x14ac:dyDescent="0.3">
      <c r="A328" t="s">
        <v>80</v>
      </c>
      <c r="B328" s="5">
        <f>50/1000*B323</f>
        <v>0.1145</v>
      </c>
      <c r="C328" t="s">
        <v>52</v>
      </c>
      <c r="D328" t="s">
        <v>13</v>
      </c>
      <c r="F328" t="s">
        <v>14</v>
      </c>
      <c r="G328" t="s">
        <v>26</v>
      </c>
      <c r="H328" t="s">
        <v>83</v>
      </c>
      <c r="I328" t="s">
        <v>82</v>
      </c>
    </row>
    <row r="329" spans="1:9" ht="15.6" x14ac:dyDescent="0.3">
      <c r="A329" s="4" t="s">
        <v>151</v>
      </c>
      <c r="B329" s="5">
        <f>4/1000*B323</f>
        <v>9.1599999999999997E-3</v>
      </c>
      <c r="C329" t="s">
        <v>27</v>
      </c>
      <c r="D329" t="s">
        <v>13</v>
      </c>
      <c r="F329" t="s">
        <v>14</v>
      </c>
      <c r="G329" t="s">
        <v>26</v>
      </c>
      <c r="H329" s="4" t="s">
        <v>152</v>
      </c>
      <c r="I329" t="s">
        <v>89</v>
      </c>
    </row>
    <row r="330" spans="1:9" x14ac:dyDescent="0.3">
      <c r="A330" t="s">
        <v>85</v>
      </c>
      <c r="B330" s="5">
        <f>45*1.25/1000*B323</f>
        <v>0.1288125</v>
      </c>
      <c r="C330" t="s">
        <v>27</v>
      </c>
      <c r="D330" t="s">
        <v>13</v>
      </c>
      <c r="F330" t="s">
        <v>14</v>
      </c>
      <c r="G330" t="s">
        <v>26</v>
      </c>
      <c r="H330" t="s">
        <v>86</v>
      </c>
      <c r="I330" t="s">
        <v>90</v>
      </c>
    </row>
    <row r="331" spans="1:9" x14ac:dyDescent="0.3">
      <c r="B331" s="5"/>
    </row>
    <row r="332" spans="1:9" x14ac:dyDescent="0.3">
      <c r="A332" s="2" t="s">
        <v>0</v>
      </c>
      <c r="B332" s="2" t="s">
        <v>139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105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27</v>
      </c>
    </row>
    <row r="338" spans="1:9" x14ac:dyDescent="0.3">
      <c r="A338" t="s">
        <v>30</v>
      </c>
      <c r="B338" t="s">
        <v>95</v>
      </c>
    </row>
    <row r="339" spans="1:9" x14ac:dyDescent="0.3">
      <c r="A339" t="s">
        <v>24</v>
      </c>
      <c r="B339" s="7" t="s">
        <v>88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23</v>
      </c>
      <c r="H341" s="2" t="s">
        <v>2</v>
      </c>
      <c r="I341" s="2" t="s">
        <v>30</v>
      </c>
    </row>
    <row r="342" spans="1:9" x14ac:dyDescent="0.3">
      <c r="A342" s="3" t="s">
        <v>139</v>
      </c>
      <c r="B342" s="3">
        <v>1</v>
      </c>
      <c r="C342" t="s">
        <v>27</v>
      </c>
      <c r="D342" t="s">
        <v>13</v>
      </c>
      <c r="E342" s="2"/>
      <c r="F342" s="3" t="s">
        <v>20</v>
      </c>
      <c r="G342" t="s">
        <v>50</v>
      </c>
      <c r="H342" s="3" t="s">
        <v>105</v>
      </c>
    </row>
    <row r="343" spans="1:9" x14ac:dyDescent="0.3">
      <c r="A343" t="s">
        <v>147</v>
      </c>
      <c r="B343" s="5">
        <v>0.92</v>
      </c>
      <c r="C343" t="s">
        <v>27</v>
      </c>
      <c r="D343" t="s">
        <v>13</v>
      </c>
      <c r="F343" t="s">
        <v>14</v>
      </c>
      <c r="G343" t="s">
        <v>50</v>
      </c>
      <c r="H343" t="s">
        <v>15</v>
      </c>
    </row>
    <row r="344" spans="1:9" x14ac:dyDescent="0.3">
      <c r="A344" t="s">
        <v>99</v>
      </c>
      <c r="B344" s="5">
        <v>1.52</v>
      </c>
      <c r="D344" t="s">
        <v>13</v>
      </c>
      <c r="E344" t="s">
        <v>100</v>
      </c>
      <c r="F344" t="s">
        <v>18</v>
      </c>
      <c r="G344" t="s">
        <v>25</v>
      </c>
      <c r="I344" t="s">
        <v>78</v>
      </c>
    </row>
    <row r="345" spans="1:9" x14ac:dyDescent="0.3">
      <c r="A345" t="s">
        <v>77</v>
      </c>
      <c r="B345" s="5">
        <f>(2.79*10)/1000*B343</f>
        <v>2.5668E-2</v>
      </c>
      <c r="C345" t="s">
        <v>27</v>
      </c>
      <c r="D345" t="s">
        <v>16</v>
      </c>
      <c r="F345" t="s">
        <v>14</v>
      </c>
      <c r="G345" t="s">
        <v>26</v>
      </c>
      <c r="H345" t="s">
        <v>35</v>
      </c>
      <c r="I345" t="s">
        <v>79</v>
      </c>
    </row>
    <row r="346" spans="1:9" x14ac:dyDescent="0.3">
      <c r="A346" t="s">
        <v>37</v>
      </c>
      <c r="B346" s="5">
        <f>30/1000*B343</f>
        <v>2.76E-2</v>
      </c>
      <c r="C346" t="s">
        <v>27</v>
      </c>
      <c r="D346" t="s">
        <v>7</v>
      </c>
      <c r="F346" t="s">
        <v>14</v>
      </c>
      <c r="G346" t="s">
        <v>26</v>
      </c>
      <c r="H346" t="s">
        <v>22</v>
      </c>
    </row>
    <row r="347" spans="1:9" x14ac:dyDescent="0.3">
      <c r="A347" t="s">
        <v>51</v>
      </c>
      <c r="B347" s="5">
        <f>12000/1000*B343</f>
        <v>11.040000000000001</v>
      </c>
      <c r="C347" t="s">
        <v>52</v>
      </c>
      <c r="D347" t="s">
        <v>13</v>
      </c>
      <c r="F347" t="s">
        <v>14</v>
      </c>
      <c r="G347" t="s">
        <v>26</v>
      </c>
      <c r="H347" t="s">
        <v>53</v>
      </c>
      <c r="I347" t="s">
        <v>81</v>
      </c>
    </row>
    <row r="348" spans="1:9" x14ac:dyDescent="0.3">
      <c r="A348" t="s">
        <v>80</v>
      </c>
      <c r="B348" s="5">
        <f>50/1000*B343</f>
        <v>4.6000000000000006E-2</v>
      </c>
      <c r="C348" t="s">
        <v>52</v>
      </c>
      <c r="D348" t="s">
        <v>13</v>
      </c>
      <c r="F348" t="s">
        <v>14</v>
      </c>
      <c r="G348" t="s">
        <v>26</v>
      </c>
      <c r="H348" t="s">
        <v>83</v>
      </c>
      <c r="I348" t="s">
        <v>82</v>
      </c>
    </row>
    <row r="349" spans="1:9" ht="15.6" x14ac:dyDescent="0.3">
      <c r="A349" s="4" t="s">
        <v>151</v>
      </c>
      <c r="B349" s="5">
        <f>4/1000*B343</f>
        <v>3.6800000000000001E-3</v>
      </c>
      <c r="C349" t="s">
        <v>27</v>
      </c>
      <c r="D349" t="s">
        <v>13</v>
      </c>
      <c r="F349" t="s">
        <v>14</v>
      </c>
      <c r="G349" t="s">
        <v>26</v>
      </c>
      <c r="H349" s="4" t="s">
        <v>152</v>
      </c>
      <c r="I349" t="s">
        <v>84</v>
      </c>
    </row>
    <row r="350" spans="1:9" x14ac:dyDescent="0.3">
      <c r="A350" t="s">
        <v>85</v>
      </c>
      <c r="B350" s="5">
        <f>45*1.25/1000*B343</f>
        <v>5.1750000000000004E-2</v>
      </c>
      <c r="C350" t="s">
        <v>27</v>
      </c>
      <c r="D350" t="s">
        <v>13</v>
      </c>
      <c r="F350" t="s">
        <v>14</v>
      </c>
      <c r="G350" t="s">
        <v>26</v>
      </c>
      <c r="H350" t="s">
        <v>86</v>
      </c>
      <c r="I350" t="s">
        <v>87</v>
      </c>
    </row>
    <row r="352" spans="1:9" x14ac:dyDescent="0.3">
      <c r="A352" s="2" t="s">
        <v>0</v>
      </c>
      <c r="B352" s="2" t="s">
        <v>133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49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27</v>
      </c>
    </row>
    <row r="358" spans="1:9" x14ac:dyDescent="0.3">
      <c r="A358" t="s">
        <v>30</v>
      </c>
      <c r="B358" t="s">
        <v>96</v>
      </c>
    </row>
    <row r="359" spans="1:9" x14ac:dyDescent="0.3">
      <c r="A359" t="s">
        <v>24</v>
      </c>
      <c r="B359" s="7" t="s">
        <v>88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23</v>
      </c>
      <c r="H361" s="2" t="s">
        <v>2</v>
      </c>
      <c r="I361" s="2" t="s">
        <v>30</v>
      </c>
    </row>
    <row r="362" spans="1:9" x14ac:dyDescent="0.3">
      <c r="A362" s="3" t="s">
        <v>133</v>
      </c>
      <c r="B362" s="3">
        <v>1</v>
      </c>
      <c r="C362" t="s">
        <v>27</v>
      </c>
      <c r="D362" t="s">
        <v>13</v>
      </c>
      <c r="E362" s="2"/>
      <c r="F362" s="3" t="s">
        <v>20</v>
      </c>
      <c r="G362" t="s">
        <v>50</v>
      </c>
      <c r="H362" s="3" t="s">
        <v>49</v>
      </c>
    </row>
    <row r="363" spans="1:9" x14ac:dyDescent="0.3">
      <c r="A363" t="s">
        <v>147</v>
      </c>
      <c r="B363" s="5">
        <v>2.37</v>
      </c>
      <c r="C363" t="s">
        <v>27</v>
      </c>
      <c r="D363" t="s">
        <v>13</v>
      </c>
      <c r="F363" t="s">
        <v>14</v>
      </c>
      <c r="G363" t="s">
        <v>50</v>
      </c>
      <c r="H363" t="s">
        <v>15</v>
      </c>
    </row>
    <row r="364" spans="1:9" x14ac:dyDescent="0.3">
      <c r="A364" t="s">
        <v>47</v>
      </c>
      <c r="B364" s="5">
        <v>0.52</v>
      </c>
      <c r="D364" t="s">
        <v>13</v>
      </c>
      <c r="E364" t="s">
        <v>17</v>
      </c>
      <c r="F364" t="s">
        <v>18</v>
      </c>
      <c r="G364" t="s">
        <v>25</v>
      </c>
      <c r="I364" t="s">
        <v>78</v>
      </c>
    </row>
    <row r="365" spans="1:9" x14ac:dyDescent="0.3">
      <c r="A365" t="s">
        <v>77</v>
      </c>
      <c r="B365" s="5">
        <f>(2.79*10)/1000*B363</f>
        <v>6.6123000000000001E-2</v>
      </c>
      <c r="C365" t="s">
        <v>27</v>
      </c>
      <c r="D365" t="s">
        <v>16</v>
      </c>
      <c r="F365" t="s">
        <v>14</v>
      </c>
      <c r="G365" t="s">
        <v>26</v>
      </c>
      <c r="H365" t="s">
        <v>35</v>
      </c>
      <c r="I365" t="s">
        <v>79</v>
      </c>
    </row>
    <row r="366" spans="1:9" x14ac:dyDescent="0.3">
      <c r="A366" t="s">
        <v>37</v>
      </c>
      <c r="B366" s="5">
        <f>30/1000*B363</f>
        <v>7.1099999999999997E-2</v>
      </c>
      <c r="C366" t="s">
        <v>27</v>
      </c>
      <c r="D366" t="s">
        <v>7</v>
      </c>
      <c r="F366" t="s">
        <v>14</v>
      </c>
      <c r="G366" t="s">
        <v>26</v>
      </c>
      <c r="H366" t="s">
        <v>22</v>
      </c>
    </row>
    <row r="367" spans="1:9" x14ac:dyDescent="0.3">
      <c r="A367" t="s">
        <v>51</v>
      </c>
      <c r="B367" s="5">
        <f>12000/1000*B363</f>
        <v>28.44</v>
      </c>
      <c r="C367" t="s">
        <v>52</v>
      </c>
      <c r="D367" t="s">
        <v>13</v>
      </c>
      <c r="F367" t="s">
        <v>14</v>
      </c>
      <c r="G367" t="s">
        <v>26</v>
      </c>
      <c r="H367" t="s">
        <v>53</v>
      </c>
      <c r="I367" t="s">
        <v>81</v>
      </c>
    </row>
    <row r="368" spans="1:9" x14ac:dyDescent="0.3">
      <c r="A368" t="s">
        <v>80</v>
      </c>
      <c r="B368" s="5">
        <f>50/1000*B363</f>
        <v>0.11850000000000001</v>
      </c>
      <c r="C368" t="s">
        <v>52</v>
      </c>
      <c r="D368" t="s">
        <v>13</v>
      </c>
      <c r="F368" t="s">
        <v>14</v>
      </c>
      <c r="G368" t="s">
        <v>26</v>
      </c>
      <c r="H368" t="s">
        <v>83</v>
      </c>
      <c r="I368" t="s">
        <v>82</v>
      </c>
    </row>
    <row r="369" spans="1:9" ht="15.6" x14ac:dyDescent="0.3">
      <c r="A369" s="4" t="s">
        <v>151</v>
      </c>
      <c r="B369" s="5">
        <f>4/1000*B363</f>
        <v>9.4800000000000006E-3</v>
      </c>
      <c r="C369" t="s">
        <v>27</v>
      </c>
      <c r="D369" t="s">
        <v>13</v>
      </c>
      <c r="F369" t="s">
        <v>14</v>
      </c>
      <c r="G369" t="s">
        <v>26</v>
      </c>
      <c r="H369" s="4" t="s">
        <v>152</v>
      </c>
      <c r="I369" t="s">
        <v>89</v>
      </c>
    </row>
    <row r="370" spans="1:9" x14ac:dyDescent="0.3">
      <c r="A370" t="s">
        <v>85</v>
      </c>
      <c r="B370" s="5">
        <f>45*1.25/1000*B363</f>
        <v>0.1333125</v>
      </c>
      <c r="C370" t="s">
        <v>27</v>
      </c>
      <c r="D370" t="s">
        <v>13</v>
      </c>
      <c r="F370" t="s">
        <v>14</v>
      </c>
      <c r="G370" t="s">
        <v>26</v>
      </c>
      <c r="H370" t="s">
        <v>86</v>
      </c>
      <c r="I370" t="s">
        <v>90</v>
      </c>
    </row>
    <row r="371" spans="1:9" x14ac:dyDescent="0.3">
      <c r="B371" s="5"/>
    </row>
    <row r="372" spans="1:9" x14ac:dyDescent="0.3">
      <c r="A372" s="2" t="s">
        <v>0</v>
      </c>
      <c r="B372" s="2" t="s">
        <v>148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106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27</v>
      </c>
    </row>
    <row r="378" spans="1:9" x14ac:dyDescent="0.3">
      <c r="A378" t="s">
        <v>30</v>
      </c>
      <c r="B378" t="s">
        <v>97</v>
      </c>
    </row>
    <row r="379" spans="1:9" x14ac:dyDescent="0.3">
      <c r="A379" t="s">
        <v>24</v>
      </c>
      <c r="B379" s="7" t="s">
        <v>88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23</v>
      </c>
      <c r="H381" s="2" t="s">
        <v>2</v>
      </c>
      <c r="I381" s="2" t="s">
        <v>30</v>
      </c>
    </row>
    <row r="382" spans="1:9" x14ac:dyDescent="0.3">
      <c r="A382" s="3" t="s">
        <v>148</v>
      </c>
      <c r="B382" s="3">
        <v>1</v>
      </c>
      <c r="C382" t="s">
        <v>27</v>
      </c>
      <c r="D382" t="s">
        <v>13</v>
      </c>
      <c r="E382" s="2"/>
      <c r="F382" s="3" t="s">
        <v>20</v>
      </c>
      <c r="G382" t="s">
        <v>50</v>
      </c>
      <c r="H382" s="3" t="s">
        <v>106</v>
      </c>
    </row>
    <row r="383" spans="1:9" x14ac:dyDescent="0.3">
      <c r="A383" t="s">
        <v>147</v>
      </c>
      <c r="B383" s="5">
        <v>1.34</v>
      </c>
      <c r="C383" t="s">
        <v>27</v>
      </c>
      <c r="D383" t="s">
        <v>13</v>
      </c>
      <c r="F383" t="s">
        <v>14</v>
      </c>
      <c r="G383" t="s">
        <v>50</v>
      </c>
      <c r="H383" t="s">
        <v>15</v>
      </c>
    </row>
    <row r="384" spans="1:9" x14ac:dyDescent="0.3">
      <c r="A384" t="s">
        <v>99</v>
      </c>
      <c r="B384" s="5">
        <v>1.06</v>
      </c>
      <c r="D384" t="s">
        <v>13</v>
      </c>
      <c r="E384" t="s">
        <v>100</v>
      </c>
      <c r="F384" t="s">
        <v>18</v>
      </c>
      <c r="G384" t="s">
        <v>25</v>
      </c>
      <c r="I384" t="s">
        <v>78</v>
      </c>
    </row>
    <row r="385" spans="1:9" x14ac:dyDescent="0.3">
      <c r="A385" t="s">
        <v>77</v>
      </c>
      <c r="B385" s="5">
        <f>(2.79*10)/1000*B383</f>
        <v>3.7386000000000003E-2</v>
      </c>
      <c r="C385" t="s">
        <v>27</v>
      </c>
      <c r="D385" t="s">
        <v>16</v>
      </c>
      <c r="F385" t="s">
        <v>14</v>
      </c>
      <c r="G385" t="s">
        <v>26</v>
      </c>
      <c r="H385" t="s">
        <v>35</v>
      </c>
      <c r="I385" t="s">
        <v>79</v>
      </c>
    </row>
    <row r="386" spans="1:9" x14ac:dyDescent="0.3">
      <c r="A386" t="s">
        <v>37</v>
      </c>
      <c r="B386" s="5">
        <f>30/1000*B383</f>
        <v>4.02E-2</v>
      </c>
      <c r="C386" t="s">
        <v>27</v>
      </c>
      <c r="D386" t="s">
        <v>7</v>
      </c>
      <c r="F386" t="s">
        <v>14</v>
      </c>
      <c r="G386" t="s">
        <v>26</v>
      </c>
      <c r="H386" t="s">
        <v>22</v>
      </c>
    </row>
    <row r="387" spans="1:9" x14ac:dyDescent="0.3">
      <c r="A387" t="s">
        <v>51</v>
      </c>
      <c r="B387" s="5">
        <f>12000/1000*B383</f>
        <v>16.080000000000002</v>
      </c>
      <c r="C387" t="s">
        <v>52</v>
      </c>
      <c r="D387" t="s">
        <v>13</v>
      </c>
      <c r="F387" t="s">
        <v>14</v>
      </c>
      <c r="G387" t="s">
        <v>26</v>
      </c>
      <c r="H387" t="s">
        <v>53</v>
      </c>
      <c r="I387" t="s">
        <v>81</v>
      </c>
    </row>
    <row r="388" spans="1:9" x14ac:dyDescent="0.3">
      <c r="A388" t="s">
        <v>80</v>
      </c>
      <c r="B388" s="5">
        <f>50/1000*B383</f>
        <v>6.7000000000000004E-2</v>
      </c>
      <c r="C388" t="s">
        <v>52</v>
      </c>
      <c r="D388" t="s">
        <v>13</v>
      </c>
      <c r="F388" t="s">
        <v>14</v>
      </c>
      <c r="G388" t="s">
        <v>26</v>
      </c>
      <c r="H388" t="s">
        <v>83</v>
      </c>
      <c r="I388" t="s">
        <v>82</v>
      </c>
    </row>
    <row r="389" spans="1:9" ht="15.6" x14ac:dyDescent="0.3">
      <c r="A389" s="4" t="s">
        <v>151</v>
      </c>
      <c r="B389" s="5">
        <f>4/1000*B383</f>
        <v>5.3600000000000002E-3</v>
      </c>
      <c r="C389" t="s">
        <v>27</v>
      </c>
      <c r="D389" t="s">
        <v>13</v>
      </c>
      <c r="F389" t="s">
        <v>14</v>
      </c>
      <c r="G389" t="s">
        <v>26</v>
      </c>
      <c r="H389" s="4" t="s">
        <v>152</v>
      </c>
      <c r="I389" t="s">
        <v>89</v>
      </c>
    </row>
    <row r="390" spans="1:9" x14ac:dyDescent="0.3">
      <c r="A390" t="s">
        <v>85</v>
      </c>
      <c r="B390" s="5">
        <f>45*1.25/1000*B383</f>
        <v>7.5375000000000011E-2</v>
      </c>
      <c r="C390" t="s">
        <v>27</v>
      </c>
      <c r="D390" t="s">
        <v>13</v>
      </c>
      <c r="F390" t="s">
        <v>14</v>
      </c>
      <c r="G390" t="s">
        <v>26</v>
      </c>
      <c r="H390" t="s">
        <v>86</v>
      </c>
      <c r="I390" t="s">
        <v>90</v>
      </c>
    </row>
    <row r="391" spans="1:9" x14ac:dyDescent="0.3">
      <c r="B391" s="5"/>
    </row>
    <row r="392" spans="1:9" x14ac:dyDescent="0.3">
      <c r="A392" s="2" t="s">
        <v>0</v>
      </c>
      <c r="B392" s="2" t="s">
        <v>137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107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27</v>
      </c>
    </row>
    <row r="398" spans="1:9" x14ac:dyDescent="0.3">
      <c r="A398" t="s">
        <v>30</v>
      </c>
      <c r="B398" t="s">
        <v>98</v>
      </c>
    </row>
    <row r="399" spans="1:9" x14ac:dyDescent="0.3">
      <c r="A399" t="s">
        <v>24</v>
      </c>
      <c r="B399" s="7" t="s">
        <v>88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23</v>
      </c>
      <c r="H401" s="2" t="s">
        <v>2</v>
      </c>
      <c r="I401" s="2" t="s">
        <v>30</v>
      </c>
    </row>
    <row r="402" spans="1:9" x14ac:dyDescent="0.3">
      <c r="A402" s="3" t="s">
        <v>148</v>
      </c>
      <c r="B402" s="3">
        <v>1</v>
      </c>
      <c r="C402" t="s">
        <v>27</v>
      </c>
      <c r="D402" t="s">
        <v>13</v>
      </c>
      <c r="E402" s="2"/>
      <c r="F402" s="3" t="s">
        <v>20</v>
      </c>
      <c r="G402" t="s">
        <v>50</v>
      </c>
      <c r="H402" s="3" t="s">
        <v>107</v>
      </c>
    </row>
    <row r="403" spans="1:9" x14ac:dyDescent="0.3">
      <c r="A403" t="s">
        <v>147</v>
      </c>
      <c r="B403" s="5">
        <v>1.34</v>
      </c>
      <c r="C403" t="s">
        <v>27</v>
      </c>
      <c r="D403" t="s">
        <v>13</v>
      </c>
      <c r="F403" t="s">
        <v>14</v>
      </c>
      <c r="G403" t="s">
        <v>50</v>
      </c>
      <c r="H403" t="s">
        <v>15</v>
      </c>
    </row>
    <row r="404" spans="1:9" x14ac:dyDescent="0.3">
      <c r="A404" t="s">
        <v>99</v>
      </c>
      <c r="B404" s="5">
        <v>1.06</v>
      </c>
      <c r="D404" t="s">
        <v>13</v>
      </c>
      <c r="E404" t="s">
        <v>100</v>
      </c>
      <c r="F404" t="s">
        <v>18</v>
      </c>
      <c r="G404" t="s">
        <v>25</v>
      </c>
      <c r="I404" t="s">
        <v>78</v>
      </c>
    </row>
    <row r="405" spans="1:9" x14ac:dyDescent="0.3">
      <c r="A405" t="s">
        <v>77</v>
      </c>
      <c r="B405" s="5">
        <f>(2.79*10)/1000*B403</f>
        <v>3.7386000000000003E-2</v>
      </c>
      <c r="C405" t="s">
        <v>27</v>
      </c>
      <c r="D405" t="s">
        <v>16</v>
      </c>
      <c r="F405" t="s">
        <v>14</v>
      </c>
      <c r="G405" t="s">
        <v>26</v>
      </c>
      <c r="H405" t="s">
        <v>35</v>
      </c>
      <c r="I405" t="s">
        <v>79</v>
      </c>
    </row>
    <row r="406" spans="1:9" x14ac:dyDescent="0.3">
      <c r="A406" t="s">
        <v>37</v>
      </c>
      <c r="B406" s="5">
        <f>30/1000*B403</f>
        <v>4.02E-2</v>
      </c>
      <c r="C406" t="s">
        <v>27</v>
      </c>
      <c r="D406" t="s">
        <v>7</v>
      </c>
      <c r="F406" t="s">
        <v>14</v>
      </c>
      <c r="G406" t="s">
        <v>26</v>
      </c>
      <c r="H406" t="s">
        <v>22</v>
      </c>
    </row>
    <row r="407" spans="1:9" x14ac:dyDescent="0.3">
      <c r="A407" t="s">
        <v>51</v>
      </c>
      <c r="B407" s="5">
        <f>12000/1000*B403</f>
        <v>16.080000000000002</v>
      </c>
      <c r="C407" t="s">
        <v>52</v>
      </c>
      <c r="D407" t="s">
        <v>13</v>
      </c>
      <c r="F407" t="s">
        <v>14</v>
      </c>
      <c r="G407" t="s">
        <v>26</v>
      </c>
      <c r="H407" t="s">
        <v>53</v>
      </c>
      <c r="I407" t="s">
        <v>81</v>
      </c>
    </row>
    <row r="408" spans="1:9" x14ac:dyDescent="0.3">
      <c r="A408" t="s">
        <v>80</v>
      </c>
      <c r="B408" s="5">
        <f>50/1000*B403</f>
        <v>6.7000000000000004E-2</v>
      </c>
      <c r="C408" t="s">
        <v>52</v>
      </c>
      <c r="D408" t="s">
        <v>13</v>
      </c>
      <c r="F408" t="s">
        <v>14</v>
      </c>
      <c r="G408" t="s">
        <v>26</v>
      </c>
      <c r="H408" t="s">
        <v>83</v>
      </c>
      <c r="I408" t="s">
        <v>82</v>
      </c>
    </row>
    <row r="409" spans="1:9" ht="15.6" x14ac:dyDescent="0.3">
      <c r="A409" s="4" t="s">
        <v>151</v>
      </c>
      <c r="B409" s="5">
        <f>4/1000*B403</f>
        <v>5.3600000000000002E-3</v>
      </c>
      <c r="C409" t="s">
        <v>27</v>
      </c>
      <c r="D409" t="s">
        <v>13</v>
      </c>
      <c r="F409" t="s">
        <v>14</v>
      </c>
      <c r="G409" t="s">
        <v>26</v>
      </c>
      <c r="H409" s="4" t="s">
        <v>152</v>
      </c>
      <c r="I409" t="s">
        <v>89</v>
      </c>
    </row>
    <row r="410" spans="1:9" x14ac:dyDescent="0.3">
      <c r="A410" t="s">
        <v>85</v>
      </c>
      <c r="B410" s="5">
        <f>45*1.25/1000*B403</f>
        <v>7.5375000000000011E-2</v>
      </c>
      <c r="C410" t="s">
        <v>27</v>
      </c>
      <c r="D410" t="s">
        <v>13</v>
      </c>
      <c r="F410" t="s">
        <v>14</v>
      </c>
      <c r="G410" t="s">
        <v>26</v>
      </c>
      <c r="H410" t="s">
        <v>86</v>
      </c>
      <c r="I410" t="s">
        <v>90</v>
      </c>
    </row>
    <row r="411" spans="1:9" x14ac:dyDescent="0.3">
      <c r="B411" s="5"/>
    </row>
    <row r="412" spans="1:9" x14ac:dyDescent="0.3">
      <c r="A412" s="2" t="s">
        <v>0</v>
      </c>
      <c r="B412" s="2" t="s">
        <v>129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49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27</v>
      </c>
    </row>
    <row r="418" spans="1:9" x14ac:dyDescent="0.3">
      <c r="A418" t="s">
        <v>30</v>
      </c>
      <c r="B418" t="s">
        <v>101</v>
      </c>
    </row>
    <row r="419" spans="1:9" x14ac:dyDescent="0.3">
      <c r="A419" t="s">
        <v>24</v>
      </c>
      <c r="B419" s="7" t="s">
        <v>88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23</v>
      </c>
      <c r="H421" s="2" t="s">
        <v>2</v>
      </c>
      <c r="I421" s="2" t="s">
        <v>30</v>
      </c>
    </row>
    <row r="422" spans="1:9" x14ac:dyDescent="0.3">
      <c r="A422" s="3" t="s">
        <v>129</v>
      </c>
      <c r="B422" s="3">
        <v>1</v>
      </c>
      <c r="C422" t="s">
        <v>27</v>
      </c>
      <c r="D422" t="s">
        <v>13</v>
      </c>
      <c r="E422" s="2"/>
      <c r="F422" s="3" t="s">
        <v>20</v>
      </c>
      <c r="G422" t="s">
        <v>50</v>
      </c>
      <c r="H422" s="3" t="s">
        <v>49</v>
      </c>
    </row>
    <row r="423" spans="1:9" x14ac:dyDescent="0.3">
      <c r="A423" t="s">
        <v>147</v>
      </c>
      <c r="B423" s="5">
        <v>2.2799999999999998</v>
      </c>
      <c r="C423" t="s">
        <v>27</v>
      </c>
      <c r="D423" t="s">
        <v>13</v>
      </c>
      <c r="F423" t="s">
        <v>14</v>
      </c>
      <c r="G423" t="s">
        <v>50</v>
      </c>
      <c r="H423" t="s">
        <v>15</v>
      </c>
    </row>
    <row r="424" spans="1:9" x14ac:dyDescent="0.3">
      <c r="A424" t="s">
        <v>47</v>
      </c>
      <c r="B424" s="5">
        <v>0.38</v>
      </c>
      <c r="D424" t="s">
        <v>13</v>
      </c>
      <c r="E424" t="s">
        <v>17</v>
      </c>
      <c r="F424" t="s">
        <v>18</v>
      </c>
      <c r="G424" t="s">
        <v>25</v>
      </c>
      <c r="I424" t="s">
        <v>78</v>
      </c>
    </row>
    <row r="425" spans="1:9" x14ac:dyDescent="0.3">
      <c r="A425" t="s">
        <v>77</v>
      </c>
      <c r="B425" s="5">
        <f>(2.79*318)/1000*B423</f>
        <v>2.0228615999999997</v>
      </c>
      <c r="C425" t="s">
        <v>27</v>
      </c>
      <c r="D425" t="s">
        <v>16</v>
      </c>
      <c r="F425" t="s">
        <v>14</v>
      </c>
      <c r="G425" t="s">
        <v>26</v>
      </c>
      <c r="H425" t="s">
        <v>35</v>
      </c>
      <c r="I425" t="s">
        <v>79</v>
      </c>
    </row>
    <row r="426" spans="1:9" x14ac:dyDescent="0.3">
      <c r="A426" t="s">
        <v>37</v>
      </c>
      <c r="B426" s="5">
        <f>18.4/1000*B423</f>
        <v>4.1951999999999996E-2</v>
      </c>
      <c r="C426" t="s">
        <v>27</v>
      </c>
      <c r="D426" t="s">
        <v>7</v>
      </c>
      <c r="F426" t="s">
        <v>14</v>
      </c>
      <c r="G426" t="s">
        <v>26</v>
      </c>
      <c r="H426" t="s">
        <v>22</v>
      </c>
    </row>
    <row r="427" spans="1:9" x14ac:dyDescent="0.3">
      <c r="A427" t="s">
        <v>51</v>
      </c>
      <c r="B427" s="5">
        <f>20000/1000*B423</f>
        <v>45.599999999999994</v>
      </c>
      <c r="C427" t="s">
        <v>52</v>
      </c>
      <c r="D427" t="s">
        <v>13</v>
      </c>
      <c r="F427" t="s">
        <v>14</v>
      </c>
      <c r="G427" t="s">
        <v>26</v>
      </c>
      <c r="H427" t="s">
        <v>53</v>
      </c>
      <c r="I427" t="s">
        <v>81</v>
      </c>
    </row>
    <row r="428" spans="1:9" x14ac:dyDescent="0.3">
      <c r="A428" t="s">
        <v>80</v>
      </c>
      <c r="B428" s="5">
        <f>200/1000*B423</f>
        <v>0.45599999999999996</v>
      </c>
      <c r="C428" t="s">
        <v>52</v>
      </c>
      <c r="D428" t="s">
        <v>13</v>
      </c>
      <c r="F428" t="s">
        <v>14</v>
      </c>
      <c r="G428" t="s">
        <v>26</v>
      </c>
      <c r="H428" t="s">
        <v>83</v>
      </c>
      <c r="I428" t="s">
        <v>82</v>
      </c>
    </row>
    <row r="429" spans="1:9" ht="15.6" x14ac:dyDescent="0.3">
      <c r="A429" s="4" t="s">
        <v>151</v>
      </c>
      <c r="B429" s="5">
        <f>4/1000*B423</f>
        <v>9.1199999999999996E-3</v>
      </c>
      <c r="C429" t="s">
        <v>27</v>
      </c>
      <c r="D429" t="s">
        <v>13</v>
      </c>
      <c r="F429" t="s">
        <v>14</v>
      </c>
      <c r="G429" t="s">
        <v>26</v>
      </c>
      <c r="H429" s="4" t="s">
        <v>152</v>
      </c>
      <c r="I429" t="s">
        <v>89</v>
      </c>
    </row>
    <row r="430" spans="1:9" x14ac:dyDescent="0.3">
      <c r="A430" t="s">
        <v>85</v>
      </c>
      <c r="B430" s="5">
        <f>46*1.25/1000*B423</f>
        <v>0.13109999999999999</v>
      </c>
      <c r="C430" t="s">
        <v>27</v>
      </c>
      <c r="D430" t="s">
        <v>13</v>
      </c>
      <c r="F430" t="s">
        <v>14</v>
      </c>
      <c r="G430" t="s">
        <v>26</v>
      </c>
      <c r="H430" t="s">
        <v>86</v>
      </c>
      <c r="I430" t="s">
        <v>90</v>
      </c>
    </row>
    <row r="431" spans="1:9" x14ac:dyDescent="0.3">
      <c r="B431" s="5"/>
    </row>
    <row r="432" spans="1:9" x14ac:dyDescent="0.3">
      <c r="A432" s="2" t="s">
        <v>0</v>
      </c>
      <c r="B432" s="2" t="s">
        <v>131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108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27</v>
      </c>
    </row>
    <row r="438" spans="1:9" x14ac:dyDescent="0.3">
      <c r="A438" t="s">
        <v>30</v>
      </c>
      <c r="B438" t="s">
        <v>102</v>
      </c>
    </row>
    <row r="439" spans="1:9" x14ac:dyDescent="0.3">
      <c r="A439" t="s">
        <v>24</v>
      </c>
      <c r="B439" s="7" t="s">
        <v>88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23</v>
      </c>
      <c r="H441" s="2" t="s">
        <v>2</v>
      </c>
      <c r="I441" s="2" t="s">
        <v>30</v>
      </c>
    </row>
    <row r="442" spans="1:9" x14ac:dyDescent="0.3">
      <c r="A442" s="3" t="s">
        <v>131</v>
      </c>
      <c r="B442" s="3">
        <v>1</v>
      </c>
      <c r="C442" t="s">
        <v>27</v>
      </c>
      <c r="D442" t="s">
        <v>13</v>
      </c>
      <c r="E442" s="2"/>
      <c r="F442" s="3" t="s">
        <v>20</v>
      </c>
      <c r="G442" t="s">
        <v>50</v>
      </c>
      <c r="H442" s="3" t="s">
        <v>108</v>
      </c>
    </row>
    <row r="443" spans="1:9" x14ac:dyDescent="0.3">
      <c r="A443" t="s">
        <v>147</v>
      </c>
      <c r="B443" s="5">
        <v>2.44</v>
      </c>
      <c r="C443" t="s">
        <v>27</v>
      </c>
      <c r="D443" t="s">
        <v>13</v>
      </c>
      <c r="F443" t="s">
        <v>14</v>
      </c>
      <c r="G443" t="s">
        <v>50</v>
      </c>
      <c r="H443" t="s">
        <v>15</v>
      </c>
    </row>
    <row r="444" spans="1:9" x14ac:dyDescent="0.3">
      <c r="A444" t="s">
        <v>47</v>
      </c>
      <c r="B444" s="5">
        <v>0.79</v>
      </c>
      <c r="D444" t="s">
        <v>13</v>
      </c>
      <c r="E444" t="s">
        <v>17</v>
      </c>
      <c r="F444" t="s">
        <v>18</v>
      </c>
      <c r="G444" t="s">
        <v>25</v>
      </c>
      <c r="I444" t="s">
        <v>78</v>
      </c>
    </row>
    <row r="445" spans="1:9" x14ac:dyDescent="0.3">
      <c r="A445" t="s">
        <v>77</v>
      </c>
      <c r="B445" s="5">
        <f>(2.79*318)/1000*B443</f>
        <v>2.1648168000000001</v>
      </c>
      <c r="C445" t="s">
        <v>27</v>
      </c>
      <c r="D445" t="s">
        <v>16</v>
      </c>
      <c r="F445" t="s">
        <v>14</v>
      </c>
      <c r="G445" t="s">
        <v>26</v>
      </c>
      <c r="H445" t="s">
        <v>35</v>
      </c>
      <c r="I445" t="s">
        <v>79</v>
      </c>
    </row>
    <row r="446" spans="1:9" x14ac:dyDescent="0.3">
      <c r="A446" t="s">
        <v>37</v>
      </c>
      <c r="B446" s="5">
        <f>18.4/1000*B443</f>
        <v>4.4895999999999998E-2</v>
      </c>
      <c r="C446" t="s">
        <v>27</v>
      </c>
      <c r="D446" t="s">
        <v>7</v>
      </c>
      <c r="F446" t="s">
        <v>14</v>
      </c>
      <c r="G446" t="s">
        <v>26</v>
      </c>
      <c r="H446" t="s">
        <v>22</v>
      </c>
    </row>
    <row r="447" spans="1:9" x14ac:dyDescent="0.3">
      <c r="A447" t="s">
        <v>51</v>
      </c>
      <c r="B447" s="5">
        <f>20000/1000*B443</f>
        <v>48.8</v>
      </c>
      <c r="C447" t="s">
        <v>52</v>
      </c>
      <c r="D447" t="s">
        <v>13</v>
      </c>
      <c r="F447" t="s">
        <v>14</v>
      </c>
      <c r="G447" t="s">
        <v>26</v>
      </c>
      <c r="H447" t="s">
        <v>53</v>
      </c>
      <c r="I447" t="s">
        <v>81</v>
      </c>
    </row>
    <row r="448" spans="1:9" x14ac:dyDescent="0.3">
      <c r="A448" t="s">
        <v>80</v>
      </c>
      <c r="B448" s="5">
        <f>200/1000*B443</f>
        <v>0.48799999999999999</v>
      </c>
      <c r="C448" t="s">
        <v>52</v>
      </c>
      <c r="D448" t="s">
        <v>13</v>
      </c>
      <c r="F448" t="s">
        <v>14</v>
      </c>
      <c r="G448" t="s">
        <v>26</v>
      </c>
      <c r="H448" t="s">
        <v>83</v>
      </c>
      <c r="I448" t="s">
        <v>82</v>
      </c>
    </row>
    <row r="449" spans="1:9" ht="15.6" x14ac:dyDescent="0.3">
      <c r="A449" s="4" t="s">
        <v>151</v>
      </c>
      <c r="B449" s="5">
        <f>4/1000*B443</f>
        <v>9.7599999999999996E-3</v>
      </c>
      <c r="C449" t="s">
        <v>27</v>
      </c>
      <c r="D449" t="s">
        <v>13</v>
      </c>
      <c r="F449" t="s">
        <v>14</v>
      </c>
      <c r="G449" t="s">
        <v>26</v>
      </c>
      <c r="H449" s="4" t="s">
        <v>152</v>
      </c>
      <c r="I449" t="s">
        <v>89</v>
      </c>
    </row>
    <row r="450" spans="1:9" x14ac:dyDescent="0.3">
      <c r="A450" t="s">
        <v>85</v>
      </c>
      <c r="B450" s="5">
        <f>46*1.25/1000*B443</f>
        <v>0.14030000000000001</v>
      </c>
      <c r="C450" t="s">
        <v>27</v>
      </c>
      <c r="D450" t="s">
        <v>13</v>
      </c>
      <c r="F450" t="s">
        <v>14</v>
      </c>
      <c r="G450" t="s">
        <v>26</v>
      </c>
      <c r="H450" t="s">
        <v>86</v>
      </c>
      <c r="I450" t="s">
        <v>90</v>
      </c>
    </row>
    <row r="451" spans="1:9" x14ac:dyDescent="0.3">
      <c r="B451" s="5"/>
    </row>
    <row r="452" spans="1:9" x14ac:dyDescent="0.3">
      <c r="A452" s="2" t="s">
        <v>0</v>
      </c>
      <c r="B452" s="2" t="s">
        <v>126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49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27</v>
      </c>
    </row>
    <row r="458" spans="1:9" x14ac:dyDescent="0.3">
      <c r="A458" t="s">
        <v>30</v>
      </c>
      <c r="B458" t="s">
        <v>103</v>
      </c>
    </row>
    <row r="459" spans="1:9" x14ac:dyDescent="0.3">
      <c r="A459" t="s">
        <v>24</v>
      </c>
      <c r="B459" s="7" t="s">
        <v>88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23</v>
      </c>
      <c r="H461" s="2" t="s">
        <v>2</v>
      </c>
      <c r="I461" s="2" t="s">
        <v>30</v>
      </c>
    </row>
    <row r="462" spans="1:9" x14ac:dyDescent="0.3">
      <c r="A462" s="3" t="s">
        <v>126</v>
      </c>
      <c r="B462" s="3">
        <v>1</v>
      </c>
      <c r="C462" t="s">
        <v>27</v>
      </c>
      <c r="D462" t="s">
        <v>13</v>
      </c>
      <c r="E462" s="2"/>
      <c r="F462" s="3" t="s">
        <v>20</v>
      </c>
      <c r="G462" t="s">
        <v>50</v>
      </c>
      <c r="H462" s="3" t="s">
        <v>49</v>
      </c>
    </row>
    <row r="463" spans="1:9" x14ac:dyDescent="0.3">
      <c r="A463" t="s">
        <v>147</v>
      </c>
      <c r="B463" s="5">
        <v>2.37</v>
      </c>
      <c r="C463" t="s">
        <v>27</v>
      </c>
      <c r="D463" t="s">
        <v>13</v>
      </c>
      <c r="F463" t="s">
        <v>14</v>
      </c>
      <c r="G463" t="s">
        <v>50</v>
      </c>
      <c r="H463" t="s">
        <v>15</v>
      </c>
    </row>
    <row r="464" spans="1:9" x14ac:dyDescent="0.3">
      <c r="A464" t="s">
        <v>47</v>
      </c>
      <c r="B464" s="5">
        <v>0.52</v>
      </c>
      <c r="D464" t="s">
        <v>13</v>
      </c>
      <c r="E464" t="s">
        <v>17</v>
      </c>
      <c r="F464" t="s">
        <v>18</v>
      </c>
      <c r="G464" t="s">
        <v>25</v>
      </c>
      <c r="I464" t="s">
        <v>78</v>
      </c>
    </row>
    <row r="465" spans="1:9" x14ac:dyDescent="0.3">
      <c r="A465" t="s">
        <v>77</v>
      </c>
      <c r="B465" s="5">
        <f>(2.79*318)/1000*B463</f>
        <v>2.1027114</v>
      </c>
      <c r="C465" t="s">
        <v>27</v>
      </c>
      <c r="D465" t="s">
        <v>16</v>
      </c>
      <c r="F465" t="s">
        <v>14</v>
      </c>
      <c r="G465" t="s">
        <v>26</v>
      </c>
      <c r="H465" t="s">
        <v>35</v>
      </c>
      <c r="I465" t="s">
        <v>79</v>
      </c>
    </row>
    <row r="466" spans="1:9" x14ac:dyDescent="0.3">
      <c r="A466" t="s">
        <v>37</v>
      </c>
      <c r="B466" s="5">
        <f>18.4/1000*B463</f>
        <v>4.3608000000000001E-2</v>
      </c>
      <c r="C466" t="s">
        <v>27</v>
      </c>
      <c r="D466" t="s">
        <v>7</v>
      </c>
      <c r="F466" t="s">
        <v>14</v>
      </c>
      <c r="G466" t="s">
        <v>26</v>
      </c>
      <c r="H466" t="s">
        <v>22</v>
      </c>
    </row>
    <row r="467" spans="1:9" x14ac:dyDescent="0.3">
      <c r="A467" t="s">
        <v>51</v>
      </c>
      <c r="B467" s="5">
        <f>20000/1000*B463</f>
        <v>47.400000000000006</v>
      </c>
      <c r="C467" t="s">
        <v>52</v>
      </c>
      <c r="D467" t="s">
        <v>13</v>
      </c>
      <c r="F467" t="s">
        <v>14</v>
      </c>
      <c r="G467" t="s">
        <v>26</v>
      </c>
      <c r="H467" t="s">
        <v>53</v>
      </c>
      <c r="I467" t="s">
        <v>81</v>
      </c>
    </row>
    <row r="468" spans="1:9" x14ac:dyDescent="0.3">
      <c r="A468" t="s">
        <v>80</v>
      </c>
      <c r="B468" s="5">
        <f>200/1000*B463</f>
        <v>0.47400000000000003</v>
      </c>
      <c r="C468" t="s">
        <v>52</v>
      </c>
      <c r="D468" t="s">
        <v>13</v>
      </c>
      <c r="F468" t="s">
        <v>14</v>
      </c>
      <c r="G468" t="s">
        <v>26</v>
      </c>
      <c r="H468" t="s">
        <v>83</v>
      </c>
      <c r="I468" t="s">
        <v>82</v>
      </c>
    </row>
    <row r="469" spans="1:9" ht="15.6" x14ac:dyDescent="0.3">
      <c r="A469" s="4" t="s">
        <v>151</v>
      </c>
      <c r="B469" s="5">
        <f>4/1000*B463</f>
        <v>9.4800000000000006E-3</v>
      </c>
      <c r="C469" t="s">
        <v>27</v>
      </c>
      <c r="D469" t="s">
        <v>13</v>
      </c>
      <c r="F469" t="s">
        <v>14</v>
      </c>
      <c r="G469" t="s">
        <v>26</v>
      </c>
      <c r="H469" s="4" t="s">
        <v>152</v>
      </c>
      <c r="I469" t="s">
        <v>89</v>
      </c>
    </row>
    <row r="470" spans="1:9" x14ac:dyDescent="0.3">
      <c r="A470" t="s">
        <v>85</v>
      </c>
      <c r="B470" s="5">
        <f>46*1.25/1000*B463</f>
        <v>0.13627500000000001</v>
      </c>
      <c r="C470" t="s">
        <v>27</v>
      </c>
      <c r="D470" t="s">
        <v>13</v>
      </c>
      <c r="F470" t="s">
        <v>14</v>
      </c>
      <c r="G470" t="s">
        <v>26</v>
      </c>
      <c r="H470" t="s">
        <v>86</v>
      </c>
      <c r="I470" t="s">
        <v>90</v>
      </c>
    </row>
    <row r="471" spans="1:9" x14ac:dyDescent="0.3">
      <c r="B471" s="5"/>
    </row>
    <row r="472" spans="1:9" x14ac:dyDescent="0.3">
      <c r="A472" s="2" t="s">
        <v>0</v>
      </c>
      <c r="B472" s="2" t="s">
        <v>150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108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27</v>
      </c>
    </row>
    <row r="478" spans="1:9" x14ac:dyDescent="0.3">
      <c r="A478" t="s">
        <v>30</v>
      </c>
      <c r="B478" t="s">
        <v>104</v>
      </c>
    </row>
    <row r="479" spans="1:9" x14ac:dyDescent="0.3">
      <c r="A479" t="s">
        <v>24</v>
      </c>
      <c r="B479" s="7" t="s">
        <v>88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23</v>
      </c>
      <c r="H481" s="2" t="s">
        <v>2</v>
      </c>
      <c r="I481" s="2" t="s">
        <v>30</v>
      </c>
    </row>
    <row r="482" spans="1:9" x14ac:dyDescent="0.3">
      <c r="A482" s="3" t="s">
        <v>150</v>
      </c>
      <c r="B482" s="3">
        <v>1</v>
      </c>
      <c r="C482" t="s">
        <v>27</v>
      </c>
      <c r="D482" t="s">
        <v>13</v>
      </c>
      <c r="E482" s="2"/>
      <c r="F482" s="3" t="s">
        <v>20</v>
      </c>
      <c r="G482" t="s">
        <v>50</v>
      </c>
      <c r="H482" s="3" t="s">
        <v>108</v>
      </c>
    </row>
    <row r="483" spans="1:9" x14ac:dyDescent="0.3">
      <c r="A483" t="s">
        <v>147</v>
      </c>
      <c r="B483" s="5">
        <v>0.89</v>
      </c>
      <c r="C483" t="s">
        <v>27</v>
      </c>
      <c r="D483" t="s">
        <v>13</v>
      </c>
      <c r="F483" t="s">
        <v>14</v>
      </c>
      <c r="G483" t="s">
        <v>50</v>
      </c>
      <c r="H483" t="s">
        <v>15</v>
      </c>
    </row>
    <row r="484" spans="1:9" x14ac:dyDescent="0.3">
      <c r="A484" t="s">
        <v>47</v>
      </c>
      <c r="B484" s="5">
        <v>1.39</v>
      </c>
      <c r="D484" t="s">
        <v>13</v>
      </c>
      <c r="E484" t="s">
        <v>17</v>
      </c>
      <c r="F484" t="s">
        <v>18</v>
      </c>
      <c r="G484" t="s">
        <v>25</v>
      </c>
      <c r="I484" t="s">
        <v>78</v>
      </c>
    </row>
    <row r="485" spans="1:9" x14ac:dyDescent="0.3">
      <c r="A485" t="s">
        <v>77</v>
      </c>
      <c r="B485" s="5">
        <f>(2.79*318)/1000*B483</f>
        <v>0.78962580000000004</v>
      </c>
      <c r="C485" t="s">
        <v>27</v>
      </c>
      <c r="D485" t="s">
        <v>16</v>
      </c>
      <c r="F485" t="s">
        <v>14</v>
      </c>
      <c r="G485" t="s">
        <v>26</v>
      </c>
      <c r="H485" t="s">
        <v>35</v>
      </c>
      <c r="I485" t="s">
        <v>79</v>
      </c>
    </row>
    <row r="486" spans="1:9" x14ac:dyDescent="0.3">
      <c r="A486" t="s">
        <v>37</v>
      </c>
      <c r="B486" s="5">
        <f>18.4/1000*B483</f>
        <v>1.6376000000000002E-2</v>
      </c>
      <c r="C486" t="s">
        <v>27</v>
      </c>
      <c r="D486" t="s">
        <v>7</v>
      </c>
      <c r="F486" t="s">
        <v>14</v>
      </c>
      <c r="G486" t="s">
        <v>26</v>
      </c>
      <c r="H486" t="s">
        <v>22</v>
      </c>
    </row>
    <row r="487" spans="1:9" x14ac:dyDescent="0.3">
      <c r="A487" t="s">
        <v>51</v>
      </c>
      <c r="B487" s="5">
        <f>20000/1000*B483</f>
        <v>17.8</v>
      </c>
      <c r="C487" t="s">
        <v>52</v>
      </c>
      <c r="D487" t="s">
        <v>13</v>
      </c>
      <c r="F487" t="s">
        <v>14</v>
      </c>
      <c r="G487" t="s">
        <v>26</v>
      </c>
      <c r="H487" t="s">
        <v>53</v>
      </c>
      <c r="I487" t="s">
        <v>81</v>
      </c>
    </row>
    <row r="488" spans="1:9" x14ac:dyDescent="0.3">
      <c r="A488" t="s">
        <v>80</v>
      </c>
      <c r="B488" s="5">
        <f>200/1000*B483</f>
        <v>0.17800000000000002</v>
      </c>
      <c r="C488" t="s">
        <v>52</v>
      </c>
      <c r="D488" t="s">
        <v>13</v>
      </c>
      <c r="F488" t="s">
        <v>14</v>
      </c>
      <c r="G488" t="s">
        <v>26</v>
      </c>
      <c r="H488" t="s">
        <v>83</v>
      </c>
      <c r="I488" t="s">
        <v>82</v>
      </c>
    </row>
    <row r="489" spans="1:9" ht="15.6" x14ac:dyDescent="0.3">
      <c r="A489" s="4" t="s">
        <v>151</v>
      </c>
      <c r="B489" s="5">
        <f>4/1000*B483</f>
        <v>3.5600000000000002E-3</v>
      </c>
      <c r="C489" t="s">
        <v>27</v>
      </c>
      <c r="D489" t="s">
        <v>13</v>
      </c>
      <c r="F489" t="s">
        <v>14</v>
      </c>
      <c r="G489" t="s">
        <v>26</v>
      </c>
      <c r="H489" s="4" t="s">
        <v>152</v>
      </c>
      <c r="I489" t="s">
        <v>89</v>
      </c>
    </row>
    <row r="490" spans="1:9" x14ac:dyDescent="0.3">
      <c r="A490" t="s">
        <v>85</v>
      </c>
      <c r="B490" s="5">
        <f>46*1.25/1000*B483</f>
        <v>5.1175000000000005E-2</v>
      </c>
      <c r="C490" t="s">
        <v>27</v>
      </c>
      <c r="D490" t="s">
        <v>13</v>
      </c>
      <c r="F490" t="s">
        <v>14</v>
      </c>
      <c r="G490" t="s">
        <v>26</v>
      </c>
      <c r="H490" t="s">
        <v>86</v>
      </c>
      <c r="I490" t="s">
        <v>90</v>
      </c>
    </row>
    <row r="491" spans="1:9" x14ac:dyDescent="0.3">
      <c r="B491" s="5"/>
    </row>
    <row r="492" spans="1:9" x14ac:dyDescent="0.3">
      <c r="A492" s="2" t="s">
        <v>0</v>
      </c>
      <c r="B492" s="2" t="s">
        <v>147</v>
      </c>
    </row>
    <row r="493" spans="1:9" x14ac:dyDescent="0.3">
      <c r="A493" t="s">
        <v>1</v>
      </c>
      <c r="B493">
        <v>1</v>
      </c>
    </row>
    <row r="494" spans="1:9" x14ac:dyDescent="0.3">
      <c r="A494" t="s">
        <v>30</v>
      </c>
      <c r="B494" t="s">
        <v>31</v>
      </c>
    </row>
    <row r="495" spans="1:9" x14ac:dyDescent="0.3">
      <c r="A495" t="s">
        <v>2</v>
      </c>
      <c r="B495" t="s">
        <v>15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13</v>
      </c>
    </row>
    <row r="498" spans="1:8" x14ac:dyDescent="0.3">
      <c r="A498" t="s">
        <v>24</v>
      </c>
      <c r="B498" t="s">
        <v>48</v>
      </c>
    </row>
    <row r="499" spans="1:8" x14ac:dyDescent="0.3">
      <c r="A499" t="s">
        <v>11</v>
      </c>
      <c r="B499" t="s">
        <v>27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23</v>
      </c>
    </row>
    <row r="502" spans="1:8" x14ac:dyDescent="0.3">
      <c r="A502" t="s">
        <v>149</v>
      </c>
      <c r="B502">
        <v>1</v>
      </c>
      <c r="C502" t="s">
        <v>27</v>
      </c>
      <c r="D502" t="s">
        <v>13</v>
      </c>
      <c r="F502" t="s">
        <v>14</v>
      </c>
      <c r="G502" t="s">
        <v>32</v>
      </c>
      <c r="H502" t="s">
        <v>3</v>
      </c>
    </row>
    <row r="503" spans="1:8" x14ac:dyDescent="0.3">
      <c r="A503" t="s">
        <v>147</v>
      </c>
      <c r="B503">
        <v>1</v>
      </c>
      <c r="C503" t="s">
        <v>27</v>
      </c>
      <c r="D503" t="s">
        <v>13</v>
      </c>
      <c r="F503" t="s">
        <v>20</v>
      </c>
      <c r="G503" t="s">
        <v>15</v>
      </c>
      <c r="H503" t="s">
        <v>3</v>
      </c>
    </row>
    <row r="504" spans="1:8" x14ac:dyDescent="0.3">
      <c r="A504" t="s">
        <v>33</v>
      </c>
      <c r="B504">
        <v>3.5098030277376187</v>
      </c>
      <c r="C504" t="s">
        <v>34</v>
      </c>
      <c r="D504" t="s">
        <v>16</v>
      </c>
      <c r="F504" t="s">
        <v>14</v>
      </c>
      <c r="G504" t="s">
        <v>35</v>
      </c>
      <c r="H504" t="s">
        <v>26</v>
      </c>
    </row>
    <row r="505" spans="1:8" x14ac:dyDescent="0.3">
      <c r="A505" t="s">
        <v>47</v>
      </c>
      <c r="B505">
        <v>0.13206758828730655</v>
      </c>
      <c r="D505" t="s">
        <v>13</v>
      </c>
      <c r="E505" t="s">
        <v>17</v>
      </c>
      <c r="F505" t="s">
        <v>18</v>
      </c>
      <c r="H505" t="s">
        <v>25</v>
      </c>
    </row>
    <row r="506" spans="1:8" x14ac:dyDescent="0.3">
      <c r="A506" t="s">
        <v>36</v>
      </c>
      <c r="B506">
        <v>1.6694063119110985E-6</v>
      </c>
      <c r="D506" t="s">
        <v>13</v>
      </c>
      <c r="E506" t="s">
        <v>17</v>
      </c>
      <c r="F506" t="s">
        <v>18</v>
      </c>
      <c r="H506" t="s">
        <v>25</v>
      </c>
    </row>
    <row r="507" spans="1:8" x14ac:dyDescent="0.3">
      <c r="A507" t="s">
        <v>19</v>
      </c>
      <c r="B507">
        <v>12.456827894327896</v>
      </c>
      <c r="C507" t="s">
        <v>27</v>
      </c>
      <c r="D507" t="s">
        <v>6</v>
      </c>
      <c r="F507" t="s">
        <v>14</v>
      </c>
      <c r="G507" t="s">
        <v>19</v>
      </c>
      <c r="H507" t="s">
        <v>3</v>
      </c>
    </row>
    <row r="509" spans="1:8" ht="15.6" x14ac:dyDescent="0.3">
      <c r="A509" s="1" t="s">
        <v>0</v>
      </c>
      <c r="B509" s="2" t="s">
        <v>149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32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13</v>
      </c>
    </row>
    <row r="514" spans="1:8" x14ac:dyDescent="0.3">
      <c r="A514" t="s">
        <v>11</v>
      </c>
      <c r="B514" t="s">
        <v>27</v>
      </c>
    </row>
    <row r="515" spans="1:8" ht="15.6" x14ac:dyDescent="0.3">
      <c r="A515" s="1" t="s">
        <v>8</v>
      </c>
    </row>
    <row r="516" spans="1:8" x14ac:dyDescent="0.3">
      <c r="A516" t="s">
        <v>9</v>
      </c>
      <c r="B516" t="s">
        <v>10</v>
      </c>
      <c r="C516" t="s">
        <v>11</v>
      </c>
      <c r="D516" t="s">
        <v>6</v>
      </c>
      <c r="E516" t="s">
        <v>12</v>
      </c>
      <c r="F516" t="s">
        <v>4</v>
      </c>
      <c r="G516" t="s">
        <v>2</v>
      </c>
      <c r="H516" t="s">
        <v>23</v>
      </c>
    </row>
    <row r="517" spans="1:8" x14ac:dyDescent="0.3">
      <c r="A517" t="s">
        <v>19</v>
      </c>
      <c r="B517">
        <f>12.89</f>
        <v>12.89</v>
      </c>
      <c r="C517" t="s">
        <v>27</v>
      </c>
      <c r="D517" t="s">
        <v>6</v>
      </c>
      <c r="F517" t="s">
        <v>14</v>
      </c>
      <c r="G517" t="s">
        <v>19</v>
      </c>
      <c r="H517" t="s">
        <v>46</v>
      </c>
    </row>
    <row r="518" spans="1:8" x14ac:dyDescent="0.3">
      <c r="A518" t="s">
        <v>149</v>
      </c>
      <c r="B518">
        <v>1</v>
      </c>
      <c r="C518" t="s">
        <v>27</v>
      </c>
      <c r="D518" t="s">
        <v>13</v>
      </c>
      <c r="F518" t="s">
        <v>20</v>
      </c>
      <c r="G518" t="s">
        <v>32</v>
      </c>
      <c r="H518" t="s">
        <v>46</v>
      </c>
    </row>
    <row r="519" spans="1:8" x14ac:dyDescent="0.3">
      <c r="A519" t="s">
        <v>51</v>
      </c>
      <c r="B519" s="5">
        <f>((3090000*1000)/44900000)</f>
        <v>68.819599109131403</v>
      </c>
      <c r="C519" t="s">
        <v>52</v>
      </c>
      <c r="D519" t="s">
        <v>13</v>
      </c>
      <c r="F519" t="s">
        <v>14</v>
      </c>
      <c r="G519" t="s">
        <v>53</v>
      </c>
      <c r="H519" t="s">
        <v>26</v>
      </c>
    </row>
    <row r="520" spans="1:8" x14ac:dyDescent="0.3">
      <c r="A520" t="s">
        <v>37</v>
      </c>
      <c r="B520" s="5">
        <f>(13600*1000)/44900000</f>
        <v>0.30289532293986637</v>
      </c>
      <c r="C520" t="s">
        <v>27</v>
      </c>
      <c r="D520" t="s">
        <v>7</v>
      </c>
      <c r="F520" t="s">
        <v>14</v>
      </c>
      <c r="G520" t="s">
        <v>22</v>
      </c>
      <c r="H520" t="s">
        <v>26</v>
      </c>
    </row>
    <row r="521" spans="1:8" x14ac:dyDescent="0.3">
      <c r="A521" t="s">
        <v>38</v>
      </c>
      <c r="B521" s="5">
        <f>356/44900000</f>
        <v>7.9287305122494425E-6</v>
      </c>
      <c r="C521" t="s">
        <v>28</v>
      </c>
      <c r="D521" t="s">
        <v>13</v>
      </c>
      <c r="F521" t="s">
        <v>14</v>
      </c>
      <c r="G521" t="s">
        <v>39</v>
      </c>
      <c r="H521" t="s">
        <v>26</v>
      </c>
    </row>
    <row r="522" spans="1:8" x14ac:dyDescent="0.3">
      <c r="A522" t="s">
        <v>40</v>
      </c>
      <c r="B522" s="5">
        <f>949/44900000</f>
        <v>2.11358574610245E-5</v>
      </c>
      <c r="C522" t="s">
        <v>28</v>
      </c>
      <c r="D522" t="s">
        <v>13</v>
      </c>
      <c r="F522" t="s">
        <v>14</v>
      </c>
      <c r="G522" t="s">
        <v>41</v>
      </c>
      <c r="H522" t="s">
        <v>26</v>
      </c>
    </row>
    <row r="523" spans="1:8" x14ac:dyDescent="0.3">
      <c r="A523" t="s">
        <v>42</v>
      </c>
      <c r="B523" s="5">
        <f>178/44900000</f>
        <v>3.9643652561247212E-6</v>
      </c>
      <c r="C523" t="s">
        <v>43</v>
      </c>
      <c r="D523" t="s">
        <v>13</v>
      </c>
      <c r="F523" t="s">
        <v>14</v>
      </c>
      <c r="G523" t="s">
        <v>44</v>
      </c>
      <c r="H523" t="s">
        <v>26</v>
      </c>
    </row>
    <row r="524" spans="1:8" ht="15.6" x14ac:dyDescent="0.3">
      <c r="A524" s="4" t="s">
        <v>151</v>
      </c>
      <c r="B524" s="5">
        <f>6240000/44900000</f>
        <v>0.13897550111358575</v>
      </c>
      <c r="C524" t="s">
        <v>27</v>
      </c>
      <c r="D524" t="s">
        <v>13</v>
      </c>
      <c r="F524" t="s">
        <v>14</v>
      </c>
      <c r="G524" s="4" t="s">
        <v>152</v>
      </c>
      <c r="H524" t="s">
        <v>46</v>
      </c>
    </row>
    <row r="525" spans="1:8" ht="15.6" x14ac:dyDescent="0.3">
      <c r="A525" s="4" t="s">
        <v>45</v>
      </c>
      <c r="B525" s="5">
        <f>75900000/44900000</f>
        <v>1.6904231625835189</v>
      </c>
      <c r="C525" t="s">
        <v>27</v>
      </c>
      <c r="D525" t="s">
        <v>13</v>
      </c>
      <c r="F525" t="s">
        <v>14</v>
      </c>
      <c r="G525" s="4" t="s">
        <v>45</v>
      </c>
      <c r="H525" t="s">
        <v>46</v>
      </c>
    </row>
    <row r="526" spans="1:8" ht="15.6" x14ac:dyDescent="0.3">
      <c r="A526" s="4"/>
      <c r="G526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2021-02-26T17:21:21Z</dcterms:modified>
</cp:coreProperties>
</file>